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itchell/Dropbox/Research/FeatherEvolution/data/"/>
    </mc:Choice>
  </mc:AlternateContent>
  <xr:revisionPtr revIDLastSave="0" documentId="8_{AD0533F3-D1C5-184A-80AA-E155ACE95AD2}" xr6:coauthVersionLast="47" xr6:coauthVersionMax="47" xr10:uidLastSave="{00000000-0000-0000-0000-000000000000}"/>
  <bookViews>
    <workbookView xWindow="7980" yWindow="1980" windowWidth="27640" windowHeight="16760" xr2:uid="{0D849F83-1DA1-A643-97C4-0A3EE3B7F1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4" i="1" l="1"/>
  <c r="T84" i="1"/>
  <c r="U83" i="1"/>
  <c r="T83" i="1"/>
  <c r="U82" i="1"/>
  <c r="T82" i="1"/>
  <c r="U81" i="1"/>
  <c r="T81" i="1"/>
  <c r="U25" i="1"/>
  <c r="T25" i="1"/>
  <c r="S84" i="1"/>
  <c r="R84" i="1"/>
  <c r="S83" i="1"/>
  <c r="R83" i="1"/>
  <c r="S82" i="1"/>
  <c r="R82" i="1"/>
  <c r="S81" i="1"/>
  <c r="R81" i="1"/>
  <c r="S25" i="1"/>
  <c r="R25" i="1"/>
  <c r="Q84" i="1"/>
  <c r="P84" i="1"/>
  <c r="Q83" i="1"/>
  <c r="P83" i="1"/>
  <c r="Q82" i="1"/>
  <c r="P82" i="1"/>
  <c r="Q81" i="1"/>
  <c r="P81" i="1"/>
  <c r="Q25" i="1"/>
  <c r="P25" i="1"/>
  <c r="O84" i="1"/>
  <c r="O83" i="1"/>
  <c r="O82" i="1"/>
  <c r="O81" i="1"/>
  <c r="H84" i="1"/>
  <c r="H82" i="1"/>
  <c r="H81" i="1"/>
</calcChain>
</file>

<file path=xl/sharedStrings.xml><?xml version="1.0" encoding="utf-8"?>
<sst xmlns="http://schemas.openxmlformats.org/spreadsheetml/2006/main" count="355" uniqueCount="160">
  <si>
    <t>Taxon</t>
  </si>
  <si>
    <t>Tinamus major saturatus</t>
  </si>
  <si>
    <t>Dryolimnas cuvieri cuvieri</t>
  </si>
  <si>
    <t>Crex crex</t>
  </si>
  <si>
    <t>Himantornis haematopus</t>
  </si>
  <si>
    <t>Fulica gigantea</t>
  </si>
  <si>
    <t>Fulica armillata</t>
  </si>
  <si>
    <t>Gallirallus australis</t>
  </si>
  <si>
    <t>Strigops habroptilus</t>
  </si>
  <si>
    <t>Nestor notabilis</t>
  </si>
  <si>
    <t>Gallirallus striatus</t>
  </si>
  <si>
    <t>Atlantisia rogersi</t>
  </si>
  <si>
    <t>Nesoclopeus woodfordi</t>
  </si>
  <si>
    <t>Alca torda</t>
  </si>
  <si>
    <t>Struthio camelus</t>
  </si>
  <si>
    <t>Dromaius novaehollandiae</t>
  </si>
  <si>
    <t>Rhea americana intermedia</t>
  </si>
  <si>
    <t>Apteryx australis</t>
  </si>
  <si>
    <t>Anas aucklandica</t>
  </si>
  <si>
    <t>Anas chlorotis</t>
  </si>
  <si>
    <t>Tachyeres pteneres</t>
  </si>
  <si>
    <t>Tachyeres patachonicus</t>
  </si>
  <si>
    <t>Rollandia microptera</t>
  </si>
  <si>
    <t>Rollandia rolland chilensis</t>
  </si>
  <si>
    <t>Phalacrocorax harrisi</t>
  </si>
  <si>
    <t>Phalacrocorax auritus</t>
  </si>
  <si>
    <t>Oceanites oceanicus</t>
  </si>
  <si>
    <t>Pelecanoides urinatrix</t>
  </si>
  <si>
    <t>Diomedea immutabilis</t>
  </si>
  <si>
    <t>Casuarius unappendiculatus</t>
  </si>
  <si>
    <t>Spheniscus demersus</t>
  </si>
  <si>
    <t>Eudyptes chrysocome crestatus</t>
  </si>
  <si>
    <t>Aptenodytes forsteri</t>
  </si>
  <si>
    <t>Mergus australis</t>
  </si>
  <si>
    <t>Porzana sandwichensis</t>
  </si>
  <si>
    <t>Porzana palmeri</t>
  </si>
  <si>
    <t>Gallinula nesiotis</t>
  </si>
  <si>
    <t>Xenicus lyalli</t>
  </si>
  <si>
    <t>Megacrex inepta</t>
  </si>
  <si>
    <t>Porzana spiloptera</t>
  </si>
  <si>
    <t>Tribonyx mortierii</t>
  </si>
  <si>
    <t>Podiceps taczanowskii</t>
  </si>
  <si>
    <t>Pinguinus impennis</t>
  </si>
  <si>
    <t>Aramidopsis plateni</t>
  </si>
  <si>
    <t>Habroptila wallacii</t>
  </si>
  <si>
    <t>Dryolimnas cuvieri aldabranus</t>
  </si>
  <si>
    <t>Podilymbus gigas</t>
  </si>
  <si>
    <t>Podilymbus podiceps</t>
  </si>
  <si>
    <t>Rallus (=Gallirallus) philippensis philippensis</t>
  </si>
  <si>
    <t>Gallirallus (=Tricholimnas) sylvestris</t>
  </si>
  <si>
    <t>Porzana pusilla pusilla</t>
  </si>
  <si>
    <t>Porzana tabuensis tabuensis</t>
  </si>
  <si>
    <t>Gallinula chloropus chloropus</t>
  </si>
  <si>
    <t>Mergus merganser americanus</t>
  </si>
  <si>
    <t>Xenicus longipes</t>
  </si>
  <si>
    <t>Tribonyx ventralis whitei</t>
  </si>
  <si>
    <t>Podiceps occipitalis occipitalis</t>
  </si>
  <si>
    <t>Falco peregrinus cassini</t>
  </si>
  <si>
    <t>Phoenicopterus roseus</t>
  </si>
  <si>
    <t>Opisthocomus hoazin</t>
  </si>
  <si>
    <t>Cariama cristata cristata</t>
  </si>
  <si>
    <t>Musophaga rossae</t>
  </si>
  <si>
    <t>Dryocopus pileatus floridanus (=p. pileatus)</t>
  </si>
  <si>
    <t>Strix nebulosa nebulosa</t>
  </si>
  <si>
    <t>Coracias garrulus garrulus</t>
  </si>
  <si>
    <t>Cuculus canorus canorus</t>
  </si>
  <si>
    <t>Bycanistes subcylindricus subquadratus</t>
  </si>
  <si>
    <t>Eurypyga helias helias</t>
  </si>
  <si>
    <t>Trogon strigilatus strigilatus</t>
  </si>
  <si>
    <t>Colius colius</t>
  </si>
  <si>
    <t>Gavia immer elasson</t>
  </si>
  <si>
    <t>Leptosomus discolor discolor</t>
  </si>
  <si>
    <t>Accipiter nisus nisus</t>
  </si>
  <si>
    <t>Cathartes aura jota</t>
  </si>
  <si>
    <t>Pterocles quadricinctus quadricinctus</t>
  </si>
  <si>
    <t>Caprimulgus europaeus europaeus</t>
  </si>
  <si>
    <t>Apus apus apus</t>
  </si>
  <si>
    <t>Strix varia</t>
  </si>
  <si>
    <t>Phaethon lepturus catesbyi</t>
  </si>
  <si>
    <t>Patagona gigas peruviana</t>
  </si>
  <si>
    <t>Columba livia livia</t>
  </si>
  <si>
    <t>Gallus gallus</t>
  </si>
  <si>
    <t>Mesitornis unicolor</t>
  </si>
  <si>
    <t>Otis tarda tarda</t>
  </si>
  <si>
    <t>Y</t>
  </si>
  <si>
    <t>N*</t>
  </si>
  <si>
    <t>N</t>
  </si>
  <si>
    <t>Y**</t>
  </si>
  <si>
    <t>P</t>
  </si>
  <si>
    <t>?</t>
  </si>
  <si>
    <t>Palaeognathae</t>
  </si>
  <si>
    <t>Gruiformes</t>
  </si>
  <si>
    <t>Psittaciformes</t>
  </si>
  <si>
    <t>Charadriiformes</t>
  </si>
  <si>
    <t>Anseriformes</t>
  </si>
  <si>
    <t>Podicipediformes</t>
  </si>
  <si>
    <t>Suliformes</t>
  </si>
  <si>
    <t>Procellariiformes</t>
  </si>
  <si>
    <t>Sphenisciformes</t>
  </si>
  <si>
    <t>Passeriformes</t>
  </si>
  <si>
    <t>Falconiformes</t>
  </si>
  <si>
    <t>Phoenicopteriforms</t>
  </si>
  <si>
    <t>Opisthocomiformes</t>
  </si>
  <si>
    <t>Cariamiformes</t>
  </si>
  <si>
    <t>Musophagiformes</t>
  </si>
  <si>
    <t>Piciformes</t>
  </si>
  <si>
    <t>Strigiformes</t>
  </si>
  <si>
    <t>Coraciiformes</t>
  </si>
  <si>
    <t>Cuculiformes</t>
  </si>
  <si>
    <t>Bucerotiformes</t>
  </si>
  <si>
    <t>Eurypygiformes</t>
  </si>
  <si>
    <t>Trogoniformes</t>
  </si>
  <si>
    <t>Coliiformes</t>
  </si>
  <si>
    <t>Gaviiformes</t>
  </si>
  <si>
    <t>Leptosomiformes</t>
  </si>
  <si>
    <t>Accipitriformes</t>
  </si>
  <si>
    <t>Cathartiformes</t>
  </si>
  <si>
    <t>Pterocliformes</t>
  </si>
  <si>
    <t>Caprimulgidae</t>
  </si>
  <si>
    <t>Apodidae</t>
  </si>
  <si>
    <t>Phaethontiformes</t>
  </si>
  <si>
    <t>Trochilidae</t>
  </si>
  <si>
    <t>Columbiformes</t>
  </si>
  <si>
    <t>Galliformes</t>
  </si>
  <si>
    <t>Mesitornithiformes</t>
  </si>
  <si>
    <t>Otidiformes</t>
  </si>
  <si>
    <t>volant</t>
  </si>
  <si>
    <t>group</t>
  </si>
  <si>
    <t>swim</t>
  </si>
  <si>
    <t>body_length_mm</t>
  </si>
  <si>
    <t>mass_g</t>
  </si>
  <si>
    <t>wing_length_mm</t>
  </si>
  <si>
    <t>tail_length_mm</t>
  </si>
  <si>
    <t>tarsus_length_mm</t>
  </si>
  <si>
    <t>NA</t>
  </si>
  <si>
    <t>barb_angle_m_l</t>
  </si>
  <si>
    <t>barb_angle_m_t</t>
  </si>
  <si>
    <t>rachis_width_m</t>
  </si>
  <si>
    <t>rachis_length_m</t>
  </si>
  <si>
    <t>barb_length_m_l</t>
  </si>
  <si>
    <t>barb_length_m_t</t>
  </si>
  <si>
    <t>barbule_density_m_distal</t>
  </si>
  <si>
    <t>barbule_density_m_proximal</t>
  </si>
  <si>
    <t>barb_density_m_l</t>
  </si>
  <si>
    <t>barb_density_m_t</t>
  </si>
  <si>
    <t>species</t>
  </si>
  <si>
    <t>Tinamus major</t>
  </si>
  <si>
    <t>Dryolimnas cuvieri</t>
  </si>
  <si>
    <t>Rhea americana</t>
  </si>
  <si>
    <t>Rollandia rolland</t>
  </si>
  <si>
    <t>Gallinula mortierii</t>
  </si>
  <si>
    <t>Dryolimnas aldabranus</t>
  </si>
  <si>
    <t>Gallirallus philippensis</t>
  </si>
  <si>
    <t>Tricholimnas sylvestris</t>
  </si>
  <si>
    <t>Porzana pusilla</t>
  </si>
  <si>
    <t>Porzana tabuensis</t>
  </si>
  <si>
    <t>Gallinula chloropus</t>
  </si>
  <si>
    <t>Gallinula ventralis</t>
  </si>
  <si>
    <t>Dryocopus pileatus floridanus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</si>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</sst>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22222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73FC7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wrapText="1"/>
    </xf>
    <xf numFmtId="0" fontId="1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6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wrapText="1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2" borderId="4" xfId="0" applyFont="1" applyFill="1" applyBorder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1" fillId="3" borderId="5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7" fillId="3" borderId="6" xfId="0" applyFont="1" applyFill="1" applyBorder="1" applyAlignment="1">
      <alignment horizontal="left" wrapText="1"/>
    </xf>
    <xf numFmtId="49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D0C6-FFDF-CF47-B5FA-E64F297FDB59}">
  <dimension ref="A1:U84"/>
  <sheetViews>
    <sheetView tabSelected="1" workbookViewId="0">
      <selection activeCell="D2" sqref="D2"/>
    </sheetView>
  </sheetViews>
  <sheetFormatPr baseColWidth="10" defaultRowHeight="16" x14ac:dyDescent="0.2"/>
  <cols>
    <col min="1" max="1" width="39.1640625" style="7" bestFit="1" customWidth="1"/>
    <col min="2" max="2" width="39.1640625" style="7" customWidth="1"/>
    <col min="3" max="3" width="27.83203125" style="7" bestFit="1" customWidth="1"/>
    <col min="4" max="4" width="17.6640625" style="7" bestFit="1" customWidth="1"/>
    <col min="5" max="5" width="17.5" style="18" bestFit="1" customWidth="1"/>
    <col min="6" max="6" width="15.5" style="7" customWidth="1"/>
    <col min="7" max="7" width="20.6640625" style="7" customWidth="1"/>
    <col min="8" max="8" width="10.1640625" style="7" bestFit="1" customWidth="1"/>
    <col min="9" max="9" width="19" style="7" customWidth="1"/>
    <col min="10" max="10" width="13" style="7" bestFit="1" customWidth="1"/>
    <col min="11" max="11" width="12.1640625" style="7" bestFit="1" customWidth="1"/>
    <col min="12" max="13" width="10" style="7" bestFit="1" customWidth="1"/>
    <col min="14" max="14" width="11.33203125" style="7" bestFit="1" customWidth="1"/>
    <col min="15" max="15" width="11.83203125" style="7" bestFit="1" customWidth="1"/>
    <col min="16" max="17" width="10.83203125" style="7" bestFit="1"/>
    <col min="18" max="18" width="19" style="7" bestFit="1" customWidth="1"/>
    <col min="19" max="19" width="21.6640625" style="7" bestFit="1" customWidth="1"/>
    <col min="20" max="20" width="17.83203125" style="7" bestFit="1" customWidth="1"/>
    <col min="21" max="21" width="17.6640625" style="7" bestFit="1" customWidth="1"/>
  </cols>
  <sheetData>
    <row r="1" spans="1:21" ht="35" thickBot="1" x14ac:dyDescent="0.25">
      <c r="A1" s="1" t="s">
        <v>0</v>
      </c>
      <c r="B1" s="1" t="s">
        <v>145</v>
      </c>
      <c r="C1" s="8" t="s">
        <v>126</v>
      </c>
      <c r="D1" s="8" t="s">
        <v>159</v>
      </c>
      <c r="E1" s="15" t="s">
        <v>127</v>
      </c>
      <c r="F1" s="8" t="s">
        <v>128</v>
      </c>
      <c r="G1" s="8" t="s">
        <v>129</v>
      </c>
      <c r="H1" s="8" t="s">
        <v>130</v>
      </c>
      <c r="I1" s="23" t="s">
        <v>131</v>
      </c>
      <c r="J1" s="8" t="s">
        <v>132</v>
      </c>
      <c r="K1" s="8" t="s">
        <v>133</v>
      </c>
      <c r="L1" s="25" t="s">
        <v>135</v>
      </c>
      <c r="M1" s="26" t="s">
        <v>136</v>
      </c>
      <c r="N1" s="25" t="s">
        <v>137</v>
      </c>
      <c r="O1" s="28" t="s">
        <v>138</v>
      </c>
      <c r="P1" s="29" t="s">
        <v>139</v>
      </c>
      <c r="Q1" s="26" t="s">
        <v>140</v>
      </c>
      <c r="R1" s="29" t="s">
        <v>141</v>
      </c>
      <c r="S1" s="30" t="s">
        <v>142</v>
      </c>
      <c r="T1" s="29" t="s">
        <v>143</v>
      </c>
      <c r="U1" s="26" t="s">
        <v>144</v>
      </c>
    </row>
    <row r="2" spans="1:21" ht="17" x14ac:dyDescent="0.2">
      <c r="A2" s="2" t="s">
        <v>1</v>
      </c>
      <c r="B2" t="s">
        <v>146</v>
      </c>
      <c r="C2" s="9" t="s">
        <v>84</v>
      </c>
      <c r="D2" s="19"/>
      <c r="E2" s="16" t="s">
        <v>90</v>
      </c>
      <c r="F2" s="19">
        <v>0</v>
      </c>
      <c r="G2" s="19">
        <v>395</v>
      </c>
      <c r="H2" s="19">
        <v>1028.5</v>
      </c>
      <c r="I2" s="19">
        <v>215</v>
      </c>
      <c r="J2" s="19">
        <v>72</v>
      </c>
      <c r="K2" s="19">
        <v>50.2</v>
      </c>
      <c r="L2" s="7">
        <v>10.14</v>
      </c>
      <c r="M2" s="7">
        <v>35.270000000000003</v>
      </c>
      <c r="N2" s="7">
        <v>0.64800000000000002</v>
      </c>
      <c r="O2" s="7">
        <v>30.588999999999999</v>
      </c>
      <c r="P2" s="7">
        <v>15.926</v>
      </c>
      <c r="Q2" s="7">
        <v>20.268000000000001</v>
      </c>
      <c r="R2" s="7">
        <v>37.735849056603776</v>
      </c>
      <c r="S2" s="7">
        <v>26.490066225165563</v>
      </c>
      <c r="T2" s="7">
        <v>1.1376564277588168</v>
      </c>
      <c r="U2" s="7">
        <v>3.3370411568409342</v>
      </c>
    </row>
    <row r="3" spans="1:21" ht="17" x14ac:dyDescent="0.2">
      <c r="A3" s="2" t="s">
        <v>2</v>
      </c>
      <c r="B3" t="s">
        <v>147</v>
      </c>
      <c r="C3" s="9" t="s">
        <v>84</v>
      </c>
      <c r="D3" s="19"/>
      <c r="E3" s="16" t="s">
        <v>91</v>
      </c>
      <c r="F3" s="19">
        <v>0</v>
      </c>
      <c r="G3" s="19">
        <v>274</v>
      </c>
      <c r="H3" s="19">
        <v>241</v>
      </c>
      <c r="I3" s="19">
        <v>160</v>
      </c>
      <c r="J3" s="19">
        <v>63.6</v>
      </c>
      <c r="K3" s="19">
        <v>50.5</v>
      </c>
      <c r="L3" s="7">
        <v>28.61</v>
      </c>
      <c r="M3" s="7">
        <v>36.53</v>
      </c>
      <c r="N3" s="7">
        <v>0.38200000000000001</v>
      </c>
      <c r="O3" s="7">
        <v>20.631999999999998</v>
      </c>
      <c r="P3" s="7">
        <v>9.5250000000000004</v>
      </c>
      <c r="Q3" s="7">
        <v>17.148999999999997</v>
      </c>
      <c r="R3" s="7">
        <v>33.333333333333336</v>
      </c>
      <c r="S3" s="7">
        <v>28.08988764044944</v>
      </c>
      <c r="T3" s="7">
        <v>2.2813688212927756</v>
      </c>
      <c r="U3" s="7">
        <v>3.225806451612903</v>
      </c>
    </row>
    <row r="4" spans="1:21" x14ac:dyDescent="0.2">
      <c r="A4" s="3" t="s">
        <v>3</v>
      </c>
      <c r="B4" t="s">
        <v>3</v>
      </c>
      <c r="C4" s="10" t="s">
        <v>84</v>
      </c>
      <c r="D4" s="19"/>
      <c r="E4" s="16" t="s">
        <v>91</v>
      </c>
      <c r="F4" s="19">
        <v>0</v>
      </c>
      <c r="G4" s="19">
        <v>159</v>
      </c>
      <c r="H4" s="19">
        <v>155.5</v>
      </c>
      <c r="I4" s="19">
        <v>128</v>
      </c>
      <c r="J4" s="19">
        <v>52.3</v>
      </c>
      <c r="K4" s="19">
        <v>38</v>
      </c>
      <c r="L4" s="7">
        <v>20.9</v>
      </c>
      <c r="M4" s="7">
        <v>30.98</v>
      </c>
      <c r="N4" s="7">
        <v>0.432</v>
      </c>
      <c r="O4" s="7">
        <v>21.670999999999999</v>
      </c>
      <c r="P4" s="7">
        <v>10.856999999999999</v>
      </c>
      <c r="Q4" s="7">
        <v>15.536999999999999</v>
      </c>
      <c r="R4" s="7">
        <v>34.934497816593883</v>
      </c>
      <c r="S4" s="7">
        <v>24.844720496894411</v>
      </c>
      <c r="T4" s="7">
        <v>1.791044776119403</v>
      </c>
      <c r="U4" s="7">
        <v>2.8929604628736745</v>
      </c>
    </row>
    <row r="5" spans="1:21" ht="17" x14ac:dyDescent="0.2">
      <c r="A5" s="2" t="s">
        <v>4</v>
      </c>
      <c r="B5" t="s">
        <v>4</v>
      </c>
      <c r="C5" s="9" t="s">
        <v>84</v>
      </c>
      <c r="D5" s="19"/>
      <c r="E5" s="16" t="s">
        <v>91</v>
      </c>
      <c r="F5" s="19">
        <v>0</v>
      </c>
      <c r="G5" s="19">
        <v>260</v>
      </c>
      <c r="H5" s="19">
        <v>588</v>
      </c>
      <c r="I5" s="19">
        <v>214</v>
      </c>
      <c r="J5" s="19">
        <v>98.8</v>
      </c>
      <c r="K5" s="19">
        <v>78</v>
      </c>
      <c r="L5" s="7">
        <v>33.1</v>
      </c>
      <c r="M5" s="7">
        <v>48.96</v>
      </c>
      <c r="N5" s="7">
        <v>0.67600000000000005</v>
      </c>
      <c r="O5" s="7">
        <v>43.275999999999996</v>
      </c>
      <c r="P5" s="7">
        <v>14.539</v>
      </c>
      <c r="Q5" s="7">
        <v>25.617999999999999</v>
      </c>
      <c r="R5" s="7">
        <v>34.482758620689658</v>
      </c>
      <c r="S5" s="7">
        <v>28.571428571428573</v>
      </c>
      <c r="T5" s="7">
        <v>2.0120724346076457</v>
      </c>
      <c r="U5" s="7">
        <v>2.2779043280182232</v>
      </c>
    </row>
    <row r="6" spans="1:21" ht="17" x14ac:dyDescent="0.2">
      <c r="A6" s="3" t="s">
        <v>5</v>
      </c>
      <c r="B6" t="s">
        <v>5</v>
      </c>
      <c r="C6" s="11" t="s">
        <v>85</v>
      </c>
      <c r="D6" s="31">
        <v>2869100</v>
      </c>
      <c r="E6" s="16" t="s">
        <v>91</v>
      </c>
      <c r="F6" s="19">
        <v>1</v>
      </c>
      <c r="G6" s="19">
        <v>444</v>
      </c>
      <c r="H6" s="19">
        <v>2455</v>
      </c>
      <c r="I6" s="19">
        <v>267</v>
      </c>
      <c r="J6" s="19">
        <v>43.6</v>
      </c>
      <c r="K6" s="19">
        <v>96</v>
      </c>
      <c r="L6" s="7">
        <v>27.33</v>
      </c>
      <c r="M6" s="7">
        <v>28.71</v>
      </c>
      <c r="N6" s="7">
        <v>0.54700000000000004</v>
      </c>
      <c r="O6" s="7">
        <v>21.940999999999999</v>
      </c>
      <c r="P6" s="7">
        <v>10.536999999999999</v>
      </c>
      <c r="Q6" s="7">
        <v>16.641999999999999</v>
      </c>
      <c r="R6" s="7">
        <v>41.49377593360996</v>
      </c>
      <c r="S6" s="7">
        <v>30.82191780821918</v>
      </c>
      <c r="T6" s="7">
        <v>2.8763183125599237</v>
      </c>
      <c r="U6" s="7">
        <v>3.6452004860267317</v>
      </c>
    </row>
    <row r="7" spans="1:21" ht="17" x14ac:dyDescent="0.2">
      <c r="A7" s="2" t="s">
        <v>6</v>
      </c>
      <c r="B7" t="s">
        <v>6</v>
      </c>
      <c r="C7" s="9" t="s">
        <v>84</v>
      </c>
      <c r="D7" s="31"/>
      <c r="E7" s="16" t="s">
        <v>91</v>
      </c>
      <c r="F7" s="19">
        <v>1</v>
      </c>
      <c r="G7" s="19">
        <v>338</v>
      </c>
      <c r="H7" s="21">
        <v>1040</v>
      </c>
      <c r="I7" s="19">
        <v>198</v>
      </c>
      <c r="J7" s="19">
        <v>46.5</v>
      </c>
      <c r="K7" s="19">
        <v>70.5</v>
      </c>
      <c r="L7" s="7">
        <v>20.13</v>
      </c>
      <c r="M7" s="7">
        <v>25.18</v>
      </c>
      <c r="N7" s="7">
        <v>0.53900000000000003</v>
      </c>
      <c r="O7" s="7">
        <v>26.902000000000001</v>
      </c>
      <c r="P7" s="7">
        <v>11.275</v>
      </c>
      <c r="Q7" s="7">
        <v>16.951000000000001</v>
      </c>
      <c r="R7" s="7">
        <v>36.231884057971008</v>
      </c>
      <c r="S7" s="7">
        <v>22.321428571428569</v>
      </c>
      <c r="T7" s="7">
        <v>2.3255813953488373</v>
      </c>
      <c r="U7" s="7">
        <v>3.5545023696682465</v>
      </c>
    </row>
    <row r="8" spans="1:21" ht="17" x14ac:dyDescent="0.2">
      <c r="A8" s="2" t="s">
        <v>7</v>
      </c>
      <c r="B8" t="s">
        <v>7</v>
      </c>
      <c r="C8" s="11" t="s">
        <v>86</v>
      </c>
      <c r="D8" s="31">
        <v>7241700</v>
      </c>
      <c r="E8" s="16" t="s">
        <v>91</v>
      </c>
      <c r="F8" s="19">
        <v>0</v>
      </c>
      <c r="G8" s="19">
        <v>435</v>
      </c>
      <c r="H8" s="19">
        <v>851.5</v>
      </c>
      <c r="I8" s="19">
        <v>180</v>
      </c>
      <c r="J8" s="19">
        <v>122.2</v>
      </c>
      <c r="K8" s="19">
        <v>69</v>
      </c>
      <c r="L8" s="7">
        <v>26.26</v>
      </c>
      <c r="M8" s="7">
        <v>28.03</v>
      </c>
      <c r="N8" s="7">
        <v>0.373</v>
      </c>
      <c r="O8" s="7">
        <v>29.294</v>
      </c>
      <c r="P8" s="7">
        <v>23.169999999999998</v>
      </c>
      <c r="Q8" s="7">
        <v>23.881</v>
      </c>
      <c r="R8" s="7">
        <v>23.474178403755868</v>
      </c>
      <c r="S8" s="7">
        <v>18.656716417910445</v>
      </c>
      <c r="T8" s="7">
        <v>2.801120448179272</v>
      </c>
      <c r="U8" s="7">
        <v>1.8808777429467085</v>
      </c>
    </row>
    <row r="9" spans="1:21" ht="17" x14ac:dyDescent="0.2">
      <c r="A9" s="2" t="s">
        <v>8</v>
      </c>
      <c r="B9" t="s">
        <v>8</v>
      </c>
      <c r="C9" s="11" t="s">
        <v>86</v>
      </c>
      <c r="D9" s="31">
        <v>28500000</v>
      </c>
      <c r="E9" s="16" t="s">
        <v>92</v>
      </c>
      <c r="F9" s="19">
        <v>0</v>
      </c>
      <c r="G9" s="19">
        <v>317</v>
      </c>
      <c r="H9" s="19">
        <v>1750</v>
      </c>
      <c r="I9" s="19">
        <v>259</v>
      </c>
      <c r="J9" s="19">
        <v>241</v>
      </c>
      <c r="K9" s="19">
        <v>52</v>
      </c>
      <c r="L9" s="7">
        <v>30.97</v>
      </c>
      <c r="M9" s="7">
        <v>32.270000000000003</v>
      </c>
      <c r="N9" s="7">
        <v>0.32500000000000001</v>
      </c>
      <c r="O9" s="7">
        <v>31.871000000000002</v>
      </c>
      <c r="P9" s="7">
        <v>23.488</v>
      </c>
      <c r="Q9" s="7">
        <v>26.040999999999997</v>
      </c>
      <c r="R9" s="7">
        <v>20.94240837696335</v>
      </c>
      <c r="S9" s="7">
        <v>17.391304347826086</v>
      </c>
      <c r="T9" s="7">
        <v>1.6251354279523293</v>
      </c>
      <c r="U9" s="7">
        <v>1.8404907975460123</v>
      </c>
    </row>
    <row r="10" spans="1:21" ht="17" x14ac:dyDescent="0.2">
      <c r="A10" s="2" t="s">
        <v>9</v>
      </c>
      <c r="B10" t="s">
        <v>9</v>
      </c>
      <c r="C10" s="9" t="s">
        <v>84</v>
      </c>
      <c r="D10" s="31"/>
      <c r="E10" s="16" t="s">
        <v>92</v>
      </c>
      <c r="F10" s="19">
        <v>0</v>
      </c>
      <c r="G10" s="19">
        <v>280</v>
      </c>
      <c r="H10" s="19">
        <v>867.5</v>
      </c>
      <c r="I10" s="19">
        <v>314</v>
      </c>
      <c r="J10" s="19">
        <v>169.5</v>
      </c>
      <c r="K10" s="19">
        <v>55.8</v>
      </c>
      <c r="L10" s="7">
        <v>13.94</v>
      </c>
      <c r="M10" s="7">
        <v>32.713999999999999</v>
      </c>
      <c r="N10" s="7">
        <v>0.76300000000000001</v>
      </c>
      <c r="O10" s="7">
        <v>56.427</v>
      </c>
      <c r="P10" s="7">
        <v>21.351999999999997</v>
      </c>
      <c r="Q10" s="7">
        <v>31.550999999999998</v>
      </c>
      <c r="R10" s="7">
        <v>32.051282051282051</v>
      </c>
      <c r="S10" s="7">
        <v>26.178010471204189</v>
      </c>
      <c r="T10" s="7">
        <v>1.0589481115425343</v>
      </c>
      <c r="U10" s="7">
        <v>2.2075055187637971</v>
      </c>
    </row>
    <row r="11" spans="1:21" ht="17" x14ac:dyDescent="0.2">
      <c r="A11" s="2" t="s">
        <v>10</v>
      </c>
      <c r="B11" t="s">
        <v>10</v>
      </c>
      <c r="C11" s="9" t="s">
        <v>84</v>
      </c>
      <c r="D11" s="31"/>
      <c r="E11" s="16" t="s">
        <v>91</v>
      </c>
      <c r="F11" s="19">
        <v>0</v>
      </c>
      <c r="G11" s="19">
        <v>165</v>
      </c>
      <c r="H11" s="21">
        <v>116</v>
      </c>
      <c r="I11" s="19">
        <v>119</v>
      </c>
      <c r="J11" s="19">
        <v>41.3</v>
      </c>
      <c r="K11" s="19">
        <v>35.6</v>
      </c>
      <c r="L11" s="7">
        <v>34.799999999999997</v>
      </c>
      <c r="M11" s="7">
        <v>42.2</v>
      </c>
      <c r="N11" s="7">
        <v>0.56999999999999995</v>
      </c>
      <c r="O11" s="7">
        <v>24.448000000000004</v>
      </c>
      <c r="P11" s="7">
        <v>9.8659999999999997</v>
      </c>
      <c r="Q11" s="7">
        <v>15.979999999999999</v>
      </c>
      <c r="R11" s="7">
        <v>37.037037037037038</v>
      </c>
      <c r="S11" s="7">
        <v>30.303030303030301</v>
      </c>
      <c r="T11" s="7">
        <v>2.029769959404601</v>
      </c>
      <c r="U11" s="7">
        <v>2.6501766784452299</v>
      </c>
    </row>
    <row r="12" spans="1:21" ht="17" x14ac:dyDescent="0.2">
      <c r="A12" s="2" t="s">
        <v>11</v>
      </c>
      <c r="B12" t="s">
        <v>11</v>
      </c>
      <c r="C12" s="11" t="s">
        <v>86</v>
      </c>
      <c r="D12" s="31">
        <v>1500000</v>
      </c>
      <c r="E12" s="16" t="s">
        <v>91</v>
      </c>
      <c r="F12" s="19">
        <v>0</v>
      </c>
      <c r="G12" s="19">
        <v>107</v>
      </c>
      <c r="H12" s="19">
        <v>39.349999999999994</v>
      </c>
      <c r="I12" s="19">
        <v>61</v>
      </c>
      <c r="J12" s="19">
        <v>26.5</v>
      </c>
      <c r="K12" s="19">
        <v>22.1</v>
      </c>
      <c r="L12" s="7">
        <v>25.6</v>
      </c>
      <c r="M12" s="7">
        <v>30.4</v>
      </c>
      <c r="N12" s="7">
        <v>9.5000000000000001E-2</v>
      </c>
      <c r="O12" s="7">
        <v>9.8490000000000002</v>
      </c>
      <c r="P12" s="7">
        <v>8.9269999999999996</v>
      </c>
      <c r="Q12" s="7">
        <v>11.250999999999999</v>
      </c>
      <c r="R12" s="7">
        <v>26.315789473684209</v>
      </c>
      <c r="S12" s="7">
        <v>22.624434389140273</v>
      </c>
      <c r="T12" s="7">
        <v>2.329192546583851</v>
      </c>
      <c r="U12" s="7">
        <v>2.9850746268656718</v>
      </c>
    </row>
    <row r="13" spans="1:21" ht="17" x14ac:dyDescent="0.2">
      <c r="A13" s="2" t="s">
        <v>12</v>
      </c>
      <c r="B13" t="s">
        <v>12</v>
      </c>
      <c r="C13" s="11" t="s">
        <v>86</v>
      </c>
      <c r="D13" s="31">
        <v>1629400</v>
      </c>
      <c r="E13" s="16" t="s">
        <v>91</v>
      </c>
      <c r="F13" s="19">
        <v>0</v>
      </c>
      <c r="G13" s="19">
        <v>330</v>
      </c>
      <c r="H13" s="19">
        <v>554.5</v>
      </c>
      <c r="I13" s="19">
        <v>153</v>
      </c>
      <c r="J13" s="19">
        <v>69.8</v>
      </c>
      <c r="K13" s="19">
        <v>57</v>
      </c>
      <c r="L13" s="7">
        <v>23.4</v>
      </c>
      <c r="M13" s="7">
        <v>32.5</v>
      </c>
      <c r="N13" s="7">
        <v>0.26</v>
      </c>
      <c r="O13" s="7">
        <v>24.093999999999998</v>
      </c>
      <c r="P13" s="7">
        <v>15.92</v>
      </c>
      <c r="Q13" s="7">
        <v>20.376999999999999</v>
      </c>
      <c r="R13" s="7">
        <v>27.472527472527474</v>
      </c>
      <c r="S13" s="7">
        <v>23.255813953488371</v>
      </c>
      <c r="T13" s="7">
        <v>1.7123287671232876</v>
      </c>
      <c r="U13" s="7">
        <v>2.4390243902439024</v>
      </c>
    </row>
    <row r="14" spans="1:21" ht="17" x14ac:dyDescent="0.2">
      <c r="A14" s="2" t="s">
        <v>13</v>
      </c>
      <c r="B14" t="s">
        <v>13</v>
      </c>
      <c r="C14" s="9" t="s">
        <v>84</v>
      </c>
      <c r="D14" s="31"/>
      <c r="E14" s="16" t="s">
        <v>93</v>
      </c>
      <c r="F14" s="19">
        <v>4</v>
      </c>
      <c r="G14" s="19">
        <v>340</v>
      </c>
      <c r="H14" s="21">
        <v>726</v>
      </c>
      <c r="I14" s="19">
        <v>199</v>
      </c>
      <c r="J14" s="19">
        <v>87.5</v>
      </c>
      <c r="K14" s="19">
        <v>38.5</v>
      </c>
      <c r="L14" s="7">
        <v>14.1</v>
      </c>
      <c r="M14" s="7">
        <v>38.700000000000003</v>
      </c>
      <c r="N14" s="7">
        <v>0.97</v>
      </c>
      <c r="O14" s="7">
        <v>42.269999999999996</v>
      </c>
      <c r="P14" s="7">
        <v>14.532999999999999</v>
      </c>
      <c r="Q14" s="7">
        <v>18.646999999999998</v>
      </c>
      <c r="R14" s="7">
        <v>51.546391752577321</v>
      </c>
      <c r="S14" s="7">
        <v>30.487804878048781</v>
      </c>
      <c r="T14" s="7">
        <v>1.7472335468841</v>
      </c>
      <c r="U14" s="7">
        <v>2.1818181818181817</v>
      </c>
    </row>
    <row r="15" spans="1:21" ht="17" x14ac:dyDescent="0.2">
      <c r="A15" s="2" t="s">
        <v>14</v>
      </c>
      <c r="B15" t="s">
        <v>14</v>
      </c>
      <c r="C15" s="11" t="s">
        <v>86</v>
      </c>
      <c r="D15" s="31">
        <v>79580000</v>
      </c>
      <c r="E15" s="16" t="s">
        <v>90</v>
      </c>
      <c r="F15" s="19">
        <v>0</v>
      </c>
      <c r="G15" s="19">
        <v>1700</v>
      </c>
      <c r="H15" s="21">
        <v>111000</v>
      </c>
      <c r="I15" s="19">
        <v>690</v>
      </c>
      <c r="J15" s="19">
        <v>370</v>
      </c>
      <c r="K15" s="19">
        <v>390</v>
      </c>
      <c r="L15" s="7">
        <v>26.62</v>
      </c>
      <c r="M15" s="7">
        <v>25.01</v>
      </c>
      <c r="N15" s="7">
        <v>0.374</v>
      </c>
      <c r="O15" s="7">
        <v>104.276</v>
      </c>
      <c r="P15" s="7">
        <v>75.890999999999991</v>
      </c>
      <c r="Q15" s="7">
        <v>81.628</v>
      </c>
      <c r="R15" s="7">
        <v>23.148148148148149</v>
      </c>
      <c r="S15" s="7">
        <v>29.585798816568044</v>
      </c>
      <c r="T15" s="7">
        <v>0.87234661238732192</v>
      </c>
      <c r="U15" s="7">
        <v>0.86009174311926606</v>
      </c>
    </row>
    <row r="16" spans="1:21" ht="17" x14ac:dyDescent="0.2">
      <c r="A16" s="2" t="s">
        <v>15</v>
      </c>
      <c r="B16" t="s">
        <v>15</v>
      </c>
      <c r="C16" s="11" t="s">
        <v>86</v>
      </c>
      <c r="D16" s="31">
        <v>66690000</v>
      </c>
      <c r="E16" s="16" t="s">
        <v>90</v>
      </c>
      <c r="F16" s="19">
        <v>0</v>
      </c>
      <c r="G16" s="19">
        <v>1820</v>
      </c>
      <c r="H16" s="19">
        <v>34200</v>
      </c>
      <c r="I16" s="19">
        <v>151</v>
      </c>
      <c r="J16" s="19">
        <v>267</v>
      </c>
      <c r="K16" s="19">
        <v>381</v>
      </c>
      <c r="L16" s="7">
        <v>16.899999999999999</v>
      </c>
      <c r="M16" s="7">
        <v>12.3</v>
      </c>
      <c r="N16" s="7">
        <v>0.126</v>
      </c>
      <c r="O16" s="7">
        <v>23.518999999999998</v>
      </c>
      <c r="P16" s="7">
        <v>17.470000000000002</v>
      </c>
      <c r="Q16" s="7">
        <v>25.711999999999996</v>
      </c>
      <c r="R16" s="7">
        <v>0</v>
      </c>
      <c r="S16" s="7">
        <v>0</v>
      </c>
      <c r="T16" s="7">
        <v>0.8370535714285714</v>
      </c>
      <c r="U16" s="7">
        <v>0.77399380804953566</v>
      </c>
    </row>
    <row r="17" spans="1:21" ht="17" x14ac:dyDescent="0.2">
      <c r="A17" s="2" t="s">
        <v>16</v>
      </c>
      <c r="B17" t="s">
        <v>148</v>
      </c>
      <c r="C17" s="11" t="s">
        <v>86</v>
      </c>
      <c r="D17" s="31">
        <v>70620000</v>
      </c>
      <c r="E17" s="16" t="s">
        <v>90</v>
      </c>
      <c r="F17" s="19">
        <v>0</v>
      </c>
      <c r="G17" s="19">
        <v>1240</v>
      </c>
      <c r="H17" s="21">
        <v>23000</v>
      </c>
      <c r="I17" s="19">
        <v>579</v>
      </c>
      <c r="J17" s="19">
        <v>101</v>
      </c>
      <c r="K17" s="19">
        <v>384</v>
      </c>
      <c r="L17" s="7">
        <v>48</v>
      </c>
      <c r="M17" s="7">
        <v>43.4</v>
      </c>
      <c r="N17" s="7">
        <v>1.1160000000000001</v>
      </c>
      <c r="O17" s="7">
        <v>207.61199999999994</v>
      </c>
      <c r="P17" s="7">
        <v>50.06</v>
      </c>
      <c r="Q17" s="7">
        <v>53.933</v>
      </c>
      <c r="R17" s="7">
        <v>0</v>
      </c>
      <c r="S17" s="7">
        <v>0</v>
      </c>
      <c r="T17" s="7">
        <v>1.1231748408835642</v>
      </c>
      <c r="U17" s="7">
        <v>1.203852327447833</v>
      </c>
    </row>
    <row r="18" spans="1:21" ht="17" x14ac:dyDescent="0.2">
      <c r="A18" s="2" t="s">
        <v>17</v>
      </c>
      <c r="B18" t="s">
        <v>17</v>
      </c>
      <c r="C18" s="11" t="s">
        <v>86</v>
      </c>
      <c r="D18" s="31">
        <v>62010000</v>
      </c>
      <c r="E18" s="16" t="s">
        <v>90</v>
      </c>
      <c r="F18" s="19">
        <v>0</v>
      </c>
      <c r="G18" s="19">
        <v>690</v>
      </c>
      <c r="H18" s="19">
        <v>2330</v>
      </c>
      <c r="I18" s="19">
        <v>90</v>
      </c>
      <c r="J18" s="19">
        <v>60</v>
      </c>
      <c r="K18" s="19">
        <v>79.5</v>
      </c>
      <c r="L18" s="7">
        <v>15.7</v>
      </c>
      <c r="M18" s="7">
        <v>23.9</v>
      </c>
      <c r="N18" s="7">
        <v>0.22900000000000001</v>
      </c>
      <c r="O18" s="7">
        <v>44.728000000000009</v>
      </c>
      <c r="P18" s="7">
        <v>26.701999999999998</v>
      </c>
      <c r="Q18" s="7">
        <v>13.409000000000001</v>
      </c>
      <c r="R18" s="7">
        <v>7.6103500761035008</v>
      </c>
      <c r="S18" s="7">
        <v>6.6934404283801872</v>
      </c>
      <c r="T18" s="7">
        <v>1.7421602787456447</v>
      </c>
      <c r="U18" s="7">
        <v>1.5991471215351813</v>
      </c>
    </row>
    <row r="19" spans="1:21" ht="17" x14ac:dyDescent="0.2">
      <c r="A19" s="2" t="s">
        <v>18</v>
      </c>
      <c r="B19" t="s">
        <v>18</v>
      </c>
      <c r="C19" s="11" t="s">
        <v>86</v>
      </c>
      <c r="D19" s="31">
        <v>730000</v>
      </c>
      <c r="E19" s="16" t="s">
        <v>94</v>
      </c>
      <c r="F19" s="19">
        <v>1</v>
      </c>
      <c r="G19" s="19">
        <v>234</v>
      </c>
      <c r="H19" s="19">
        <v>465.5</v>
      </c>
      <c r="I19" s="19">
        <v>135</v>
      </c>
      <c r="J19" s="19">
        <v>69.599999999999994</v>
      </c>
      <c r="K19" s="19">
        <v>35.799999999999997</v>
      </c>
      <c r="L19" s="7">
        <v>23.3</v>
      </c>
      <c r="M19" s="7">
        <v>26.6</v>
      </c>
      <c r="N19" s="7">
        <v>0.39500000000000002</v>
      </c>
      <c r="O19" s="7">
        <v>27.048999999999999</v>
      </c>
      <c r="P19" s="7">
        <v>11.535000000000002</v>
      </c>
      <c r="Q19" s="7">
        <v>16.352999999999998</v>
      </c>
      <c r="R19" s="7">
        <v>23.148148148148149</v>
      </c>
      <c r="S19" s="7">
        <v>34.722222222222221</v>
      </c>
      <c r="T19" s="7">
        <v>2.7247956403269757</v>
      </c>
      <c r="U19" s="7">
        <v>2.6200873362445414</v>
      </c>
    </row>
    <row r="20" spans="1:21" ht="17" x14ac:dyDescent="0.2">
      <c r="A20" s="2" t="s">
        <v>19</v>
      </c>
      <c r="B20" t="s">
        <v>19</v>
      </c>
      <c r="C20" s="9" t="s">
        <v>84</v>
      </c>
      <c r="D20" s="31"/>
      <c r="E20" s="16" t="s">
        <v>94</v>
      </c>
      <c r="F20" s="19">
        <v>1</v>
      </c>
      <c r="G20" s="19">
        <v>368</v>
      </c>
      <c r="H20" s="22">
        <v>582</v>
      </c>
      <c r="I20" s="19">
        <v>200</v>
      </c>
      <c r="J20" s="19">
        <v>117.6</v>
      </c>
      <c r="K20" s="19">
        <v>47.5</v>
      </c>
      <c r="L20" s="7">
        <v>18.3</v>
      </c>
      <c r="M20" s="7">
        <v>28.2</v>
      </c>
      <c r="N20" s="7">
        <v>0.82599999999999996</v>
      </c>
      <c r="O20" s="7">
        <v>45.255000000000003</v>
      </c>
      <c r="P20" s="7">
        <v>15.885999999999999</v>
      </c>
      <c r="Q20" s="7">
        <v>17.155999999999999</v>
      </c>
      <c r="R20" s="7">
        <v>30.303030303030301</v>
      </c>
      <c r="S20" s="7">
        <v>50.505050505050505</v>
      </c>
      <c r="T20" s="7">
        <v>1.6137708445400754</v>
      </c>
      <c r="U20" s="7">
        <v>3.6363636363636367</v>
      </c>
    </row>
    <row r="21" spans="1:21" ht="17" x14ac:dyDescent="0.2">
      <c r="A21" s="2" t="s">
        <v>20</v>
      </c>
      <c r="B21" t="s">
        <v>20</v>
      </c>
      <c r="C21" s="11" t="s">
        <v>86</v>
      </c>
      <c r="D21" s="31">
        <v>15000</v>
      </c>
      <c r="E21" s="16" t="s">
        <v>94</v>
      </c>
      <c r="F21" s="19">
        <v>2</v>
      </c>
      <c r="G21" s="19">
        <v>680</v>
      </c>
      <c r="H21" s="19">
        <v>4772</v>
      </c>
      <c r="I21" s="19">
        <v>254</v>
      </c>
      <c r="J21" s="19">
        <v>112</v>
      </c>
      <c r="K21" s="19">
        <v>75</v>
      </c>
      <c r="L21" s="7">
        <v>17</v>
      </c>
      <c r="M21" s="7">
        <v>29.7</v>
      </c>
      <c r="N21" s="7">
        <v>1.232</v>
      </c>
      <c r="O21" s="7">
        <v>47.676000000000002</v>
      </c>
      <c r="P21" s="7">
        <v>13.119999999999997</v>
      </c>
      <c r="Q21" s="7">
        <v>22.380999999999997</v>
      </c>
      <c r="R21" s="7">
        <v>29.069767441860467</v>
      </c>
      <c r="S21" s="7">
        <v>48.543689320388353</v>
      </c>
      <c r="T21" s="7">
        <v>2.0338983050847457</v>
      </c>
      <c r="U21" s="7">
        <v>2.8116213683223994</v>
      </c>
    </row>
    <row r="22" spans="1:21" ht="17" x14ac:dyDescent="0.2">
      <c r="A22" s="2" t="s">
        <v>21</v>
      </c>
      <c r="B22" t="s">
        <v>21</v>
      </c>
      <c r="C22" s="9" t="s">
        <v>87</v>
      </c>
      <c r="D22" s="31"/>
      <c r="E22" s="16" t="s">
        <v>94</v>
      </c>
      <c r="F22" s="19">
        <v>2</v>
      </c>
      <c r="G22" s="19">
        <v>517</v>
      </c>
      <c r="H22" s="19">
        <v>2831</v>
      </c>
      <c r="I22" s="19">
        <v>286</v>
      </c>
      <c r="J22" s="19">
        <v>88.3</v>
      </c>
      <c r="K22" s="19">
        <v>61.6</v>
      </c>
      <c r="L22" s="7">
        <v>24.1</v>
      </c>
      <c r="M22" s="7">
        <v>33.5</v>
      </c>
      <c r="N22" s="7">
        <v>0.91900000000000004</v>
      </c>
      <c r="O22" s="7">
        <v>47.046999999999997</v>
      </c>
      <c r="P22" s="7">
        <v>11.062999999999999</v>
      </c>
      <c r="Q22" s="7">
        <v>17.407999999999998</v>
      </c>
      <c r="R22" s="7">
        <v>25.641025641025639</v>
      </c>
      <c r="S22" s="7">
        <v>47.169811320754718</v>
      </c>
      <c r="T22" s="7">
        <v>2.2761760242792106</v>
      </c>
      <c r="U22" s="7">
        <v>3.0832476875642345</v>
      </c>
    </row>
    <row r="23" spans="1:21" ht="17" x14ac:dyDescent="0.2">
      <c r="A23" s="2" t="s">
        <v>22</v>
      </c>
      <c r="B23" t="s">
        <v>22</v>
      </c>
      <c r="C23" s="11" t="s">
        <v>86</v>
      </c>
      <c r="D23" s="31">
        <v>1000000</v>
      </c>
      <c r="E23" s="16" t="s">
        <v>95</v>
      </c>
      <c r="F23" s="19">
        <v>3</v>
      </c>
      <c r="G23" s="19">
        <v>380</v>
      </c>
      <c r="H23" s="22">
        <v>706</v>
      </c>
      <c r="I23" s="19">
        <v>108</v>
      </c>
      <c r="J23" s="24">
        <v>27.5</v>
      </c>
      <c r="K23" s="19">
        <v>47.4</v>
      </c>
      <c r="L23" s="7">
        <v>26.03</v>
      </c>
      <c r="M23" s="7">
        <v>32.89</v>
      </c>
      <c r="N23" s="7">
        <v>0.42799999999999999</v>
      </c>
      <c r="O23" s="7">
        <v>19.582999999999998</v>
      </c>
      <c r="P23" s="7">
        <v>6.153999999999999</v>
      </c>
      <c r="Q23" s="7">
        <v>12.780000000000001</v>
      </c>
      <c r="R23" s="7">
        <v>40</v>
      </c>
      <c r="S23" s="7">
        <v>45.454545454545453</v>
      </c>
      <c r="T23" s="7">
        <v>6.1728395061728394</v>
      </c>
      <c r="U23" s="7">
        <v>3.2679738562091503</v>
      </c>
    </row>
    <row r="24" spans="1:21" ht="17" x14ac:dyDescent="0.2">
      <c r="A24" s="2" t="s">
        <v>23</v>
      </c>
      <c r="B24" t="s">
        <v>149</v>
      </c>
      <c r="C24" s="9" t="s">
        <v>84</v>
      </c>
      <c r="D24" s="31"/>
      <c r="E24" s="16" t="s">
        <v>95</v>
      </c>
      <c r="F24" s="19">
        <v>3</v>
      </c>
      <c r="G24" s="19">
        <v>208</v>
      </c>
      <c r="H24" s="19">
        <v>336</v>
      </c>
      <c r="I24" s="19">
        <v>99</v>
      </c>
      <c r="J24" s="19">
        <v>27.8</v>
      </c>
      <c r="K24" s="19">
        <v>35.4</v>
      </c>
      <c r="L24" s="7">
        <v>26</v>
      </c>
      <c r="M24" s="7">
        <v>37.700000000000003</v>
      </c>
      <c r="N24" s="7">
        <v>0.41799999999999998</v>
      </c>
      <c r="O24" s="7">
        <v>21.606000000000005</v>
      </c>
      <c r="P24" s="7">
        <v>5.495000000000001</v>
      </c>
      <c r="Q24" s="7">
        <v>11.356000000000002</v>
      </c>
      <c r="R24" s="7">
        <v>34.965034965034967</v>
      </c>
      <c r="S24" s="7">
        <v>45.454545454545453</v>
      </c>
      <c r="T24" s="7">
        <v>3.5087719298245617</v>
      </c>
      <c r="U24" s="7">
        <v>5.2083333333333339</v>
      </c>
    </row>
    <row r="25" spans="1:21" ht="17" x14ac:dyDescent="0.2">
      <c r="A25" s="2" t="s">
        <v>24</v>
      </c>
      <c r="B25" t="s">
        <v>24</v>
      </c>
      <c r="C25" s="11" t="s">
        <v>86</v>
      </c>
      <c r="D25" s="31">
        <v>2370000</v>
      </c>
      <c r="E25" s="16" t="s">
        <v>96</v>
      </c>
      <c r="F25" s="19">
        <v>3</v>
      </c>
      <c r="G25" s="19">
        <v>704</v>
      </c>
      <c r="H25" s="19">
        <v>3050</v>
      </c>
      <c r="I25" s="19">
        <v>174</v>
      </c>
      <c r="J25" s="19">
        <v>149.6</v>
      </c>
      <c r="K25" s="19">
        <v>59.3</v>
      </c>
      <c r="L25" s="7">
        <v>21.5</v>
      </c>
      <c r="M25" s="7">
        <v>25.1</v>
      </c>
      <c r="N25" s="7">
        <v>0.77800000000000002</v>
      </c>
      <c r="O25" s="7">
        <v>42.267000000000003</v>
      </c>
      <c r="P25" s="7">
        <f>1.687+3.942+4.221+3.194+0.768+1.621+1.426</f>
        <v>16.859000000000002</v>
      </c>
      <c r="Q25" s="7">
        <f>0.521+4.683+9.808+6.044+2.629+1.79</f>
        <v>25.475000000000001</v>
      </c>
      <c r="R25" s="7">
        <f>6/0.152</f>
        <v>39.473684210526315</v>
      </c>
      <c r="S25" s="7">
        <f>7/0.32</f>
        <v>21.875</v>
      </c>
      <c r="T25" s="7">
        <f>3/1.388</f>
        <v>2.1613832853025938</v>
      </c>
      <c r="U25" s="7">
        <f>3/1.173</f>
        <v>2.5575447570332481</v>
      </c>
    </row>
    <row r="26" spans="1:21" ht="17" x14ac:dyDescent="0.2">
      <c r="A26" s="2" t="s">
        <v>25</v>
      </c>
      <c r="B26" t="s">
        <v>25</v>
      </c>
      <c r="C26" s="9" t="s">
        <v>84</v>
      </c>
      <c r="D26" s="31"/>
      <c r="E26" s="16" t="s">
        <v>96</v>
      </c>
      <c r="F26" s="19">
        <v>3</v>
      </c>
      <c r="G26" s="19">
        <v>594</v>
      </c>
      <c r="H26" s="19">
        <v>1960</v>
      </c>
      <c r="I26" s="19">
        <v>304</v>
      </c>
      <c r="J26" s="19">
        <v>168.9</v>
      </c>
      <c r="K26" s="19">
        <v>65.8</v>
      </c>
      <c r="L26" s="7">
        <v>17.7</v>
      </c>
      <c r="M26" s="7">
        <v>26</v>
      </c>
      <c r="N26" s="7">
        <v>0.71099999999999997</v>
      </c>
      <c r="O26" s="7">
        <v>39.49</v>
      </c>
      <c r="P26" s="7">
        <v>14.234000000000002</v>
      </c>
      <c r="Q26" s="7">
        <v>19.218</v>
      </c>
      <c r="R26" s="7">
        <v>43.859649122807014</v>
      </c>
      <c r="S26" s="7">
        <v>20.74688796680498</v>
      </c>
      <c r="T26" s="7">
        <v>1.7688679245283019</v>
      </c>
      <c r="U26" s="7">
        <v>2.2710068130204393</v>
      </c>
    </row>
    <row r="27" spans="1:21" ht="17" x14ac:dyDescent="0.2">
      <c r="A27" s="2" t="s">
        <v>26</v>
      </c>
      <c r="B27" t="s">
        <v>26</v>
      </c>
      <c r="C27" s="9" t="s">
        <v>84</v>
      </c>
      <c r="D27" s="31"/>
      <c r="E27" s="16" t="s">
        <v>97</v>
      </c>
      <c r="F27" s="19">
        <v>4</v>
      </c>
      <c r="G27" s="19">
        <v>97</v>
      </c>
      <c r="H27" s="19">
        <v>32</v>
      </c>
      <c r="I27" s="19">
        <v>147</v>
      </c>
      <c r="J27" s="19">
        <v>69.400000000000006</v>
      </c>
      <c r="K27" s="19">
        <v>36.1</v>
      </c>
      <c r="L27" s="7">
        <v>23.2</v>
      </c>
      <c r="M27" s="7">
        <v>43.4</v>
      </c>
      <c r="N27" s="7">
        <v>0.54800000000000004</v>
      </c>
      <c r="O27" s="7">
        <v>48.143000000000001</v>
      </c>
      <c r="P27" s="7">
        <v>11.094000000000001</v>
      </c>
      <c r="Q27" s="7">
        <v>19.410999999999998</v>
      </c>
      <c r="R27" s="7">
        <v>34.482758620689658</v>
      </c>
      <c r="S27" s="7">
        <v>28.571428571428573</v>
      </c>
      <c r="T27" s="7">
        <v>1.791044776119403</v>
      </c>
      <c r="U27" s="7">
        <v>2.7447392497712717</v>
      </c>
    </row>
    <row r="28" spans="1:21" ht="17" x14ac:dyDescent="0.2">
      <c r="A28" s="2" t="s">
        <v>27</v>
      </c>
      <c r="B28" t="s">
        <v>27</v>
      </c>
      <c r="C28" s="9" t="s">
        <v>84</v>
      </c>
      <c r="D28" s="31"/>
      <c r="E28" s="16" t="s">
        <v>97</v>
      </c>
      <c r="F28" s="19">
        <v>4</v>
      </c>
      <c r="G28" s="19">
        <v>180</v>
      </c>
      <c r="H28" s="21">
        <v>121</v>
      </c>
      <c r="I28" s="19">
        <v>116</v>
      </c>
      <c r="J28" s="19">
        <v>42.6</v>
      </c>
      <c r="K28" s="19">
        <v>25.4</v>
      </c>
      <c r="L28" s="7">
        <v>20.399999999999999</v>
      </c>
      <c r="M28" s="7">
        <v>30.9</v>
      </c>
      <c r="N28" s="7">
        <v>0.46500000000000002</v>
      </c>
      <c r="O28" s="7">
        <v>27.265000000000001</v>
      </c>
      <c r="P28" s="7">
        <v>8.3379999999999992</v>
      </c>
      <c r="Q28" s="7">
        <v>13.898999999999999</v>
      </c>
      <c r="R28" s="7">
        <v>40.322580645161288</v>
      </c>
      <c r="S28" s="7">
        <v>26.595744680851062</v>
      </c>
      <c r="T28" s="7">
        <v>2.7985074626865671</v>
      </c>
      <c r="U28" s="7">
        <v>3.6014405762304924</v>
      </c>
    </row>
    <row r="29" spans="1:21" ht="17" x14ac:dyDescent="0.2">
      <c r="A29" s="2" t="s">
        <v>28</v>
      </c>
      <c r="B29" t="s">
        <v>28</v>
      </c>
      <c r="C29" s="9" t="s">
        <v>84</v>
      </c>
      <c r="D29" s="31"/>
      <c r="E29" s="16" t="s">
        <v>97</v>
      </c>
      <c r="F29" s="19">
        <v>4</v>
      </c>
      <c r="G29" s="19">
        <v>561</v>
      </c>
      <c r="H29" s="19">
        <v>3150</v>
      </c>
      <c r="I29" s="19">
        <v>454</v>
      </c>
      <c r="J29" s="19">
        <v>139.9</v>
      </c>
      <c r="K29" s="19">
        <v>96</v>
      </c>
      <c r="L29" s="7">
        <v>12.3</v>
      </c>
      <c r="M29" s="7">
        <v>28.8</v>
      </c>
      <c r="N29" s="7">
        <v>1.2370000000000001</v>
      </c>
      <c r="O29" s="7">
        <v>72.746999999999986</v>
      </c>
      <c r="P29" s="7">
        <v>19.244</v>
      </c>
      <c r="Q29" s="7">
        <v>39.076000000000001</v>
      </c>
      <c r="R29" s="7">
        <v>43.478260869565219</v>
      </c>
      <c r="S29" s="7">
        <v>22.026431718061673</v>
      </c>
      <c r="T29" s="7">
        <v>0.85616438356164382</v>
      </c>
      <c r="U29" s="7">
        <v>2.3529411764705883</v>
      </c>
    </row>
    <row r="30" spans="1:21" ht="17" x14ac:dyDescent="0.2">
      <c r="A30" s="2" t="s">
        <v>29</v>
      </c>
      <c r="B30" t="s">
        <v>29</v>
      </c>
      <c r="C30" s="11" t="s">
        <v>86</v>
      </c>
      <c r="D30" s="31">
        <v>66690000</v>
      </c>
      <c r="E30" s="16" t="s">
        <v>90</v>
      </c>
      <c r="F30" s="19">
        <v>0</v>
      </c>
      <c r="G30" s="19">
        <v>1030</v>
      </c>
      <c r="H30" s="19">
        <v>47300</v>
      </c>
      <c r="I30" s="19">
        <v>325</v>
      </c>
      <c r="J30" s="19">
        <v>310</v>
      </c>
      <c r="K30" s="19">
        <v>284</v>
      </c>
      <c r="L30" s="7" t="s">
        <v>134</v>
      </c>
      <c r="M30" s="7" t="s">
        <v>134</v>
      </c>
      <c r="N30" s="7">
        <v>3.7589999999999999</v>
      </c>
      <c r="O30" s="7">
        <v>61.393000000000001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</row>
    <row r="31" spans="1:21" ht="17" x14ac:dyDescent="0.2">
      <c r="A31" s="2" t="s">
        <v>30</v>
      </c>
      <c r="B31" t="s">
        <v>30</v>
      </c>
      <c r="C31" s="11" t="s">
        <v>86</v>
      </c>
      <c r="D31" s="31">
        <v>61050000</v>
      </c>
      <c r="E31" s="16" t="s">
        <v>98</v>
      </c>
      <c r="F31" s="19">
        <v>5</v>
      </c>
      <c r="G31" s="19">
        <v>645</v>
      </c>
      <c r="H31" s="19">
        <v>3135</v>
      </c>
      <c r="I31" s="19">
        <v>104</v>
      </c>
      <c r="J31" s="19">
        <v>23.2</v>
      </c>
      <c r="K31" s="19">
        <v>32.5</v>
      </c>
      <c r="L31" s="7">
        <v>10.9</v>
      </c>
      <c r="M31" s="7">
        <v>12.5</v>
      </c>
      <c r="N31" s="7">
        <v>9.4E-2</v>
      </c>
      <c r="O31" s="7">
        <v>2.5700000000000003</v>
      </c>
      <c r="P31" s="7">
        <v>3.4260000000000002</v>
      </c>
      <c r="Q31" s="7">
        <v>3.286</v>
      </c>
      <c r="R31" s="7">
        <v>23.474178403755868</v>
      </c>
      <c r="S31" s="7">
        <v>69.444444444444443</v>
      </c>
      <c r="T31" s="7">
        <v>7.042253521126761</v>
      </c>
      <c r="U31" s="7">
        <v>5.3956834532374094</v>
      </c>
    </row>
    <row r="32" spans="1:21" ht="17" x14ac:dyDescent="0.2">
      <c r="A32" s="2" t="s">
        <v>31</v>
      </c>
      <c r="B32" t="s">
        <v>31</v>
      </c>
      <c r="C32" s="11" t="s">
        <v>86</v>
      </c>
      <c r="D32" s="31">
        <v>61050000</v>
      </c>
      <c r="E32" s="16" t="s">
        <v>98</v>
      </c>
      <c r="F32" s="19">
        <v>5</v>
      </c>
      <c r="G32" s="19">
        <v>440</v>
      </c>
      <c r="H32" s="19">
        <v>2330</v>
      </c>
      <c r="I32" s="19">
        <v>91</v>
      </c>
      <c r="J32" s="19">
        <v>58.7</v>
      </c>
      <c r="K32" s="19">
        <v>26.9</v>
      </c>
      <c r="L32" s="7">
        <v>12.3</v>
      </c>
      <c r="M32" s="7">
        <v>16.399999999999999</v>
      </c>
      <c r="N32" s="7">
        <v>0.28799999999999998</v>
      </c>
      <c r="O32" s="7">
        <v>4.0460000000000003</v>
      </c>
      <c r="P32" s="7">
        <v>4.21</v>
      </c>
      <c r="Q32" s="7">
        <v>4.1619999999999999</v>
      </c>
      <c r="R32" s="7">
        <v>29.585798816568044</v>
      </c>
      <c r="S32" s="7">
        <v>20.242914979757085</v>
      </c>
      <c r="T32" s="7">
        <v>4.823151125401929</v>
      </c>
      <c r="U32" s="7">
        <v>3.3898305084745761</v>
      </c>
    </row>
    <row r="33" spans="1:21" ht="17" x14ac:dyDescent="0.2">
      <c r="A33" s="2" t="s">
        <v>32</v>
      </c>
      <c r="B33" t="s">
        <v>32</v>
      </c>
      <c r="C33" s="11" t="s">
        <v>86</v>
      </c>
      <c r="D33" s="31">
        <v>61050000</v>
      </c>
      <c r="E33" s="16" t="s">
        <v>98</v>
      </c>
      <c r="F33" s="19">
        <v>5</v>
      </c>
      <c r="G33" s="19">
        <v>940</v>
      </c>
      <c r="H33" s="19">
        <v>11751</v>
      </c>
      <c r="I33" s="19">
        <v>182</v>
      </c>
      <c r="J33" s="19">
        <v>83.9</v>
      </c>
      <c r="K33" s="19">
        <v>46</v>
      </c>
      <c r="L33" s="7">
        <v>10.199999999999999</v>
      </c>
      <c r="M33" s="7">
        <v>8.3000000000000007</v>
      </c>
      <c r="N33" s="7">
        <v>0.92500000000000004</v>
      </c>
      <c r="O33" s="7">
        <v>5.81</v>
      </c>
      <c r="P33" s="7">
        <v>4.7470000000000008</v>
      </c>
      <c r="Q33" s="7">
        <v>5.1580000000000004</v>
      </c>
      <c r="R33" s="7">
        <v>11.52073732718894</v>
      </c>
      <c r="S33" s="7">
        <v>24.271844660194176</v>
      </c>
      <c r="T33" s="7">
        <v>3.9735099337748343</v>
      </c>
      <c r="U33" s="7">
        <v>3.8961038961038961</v>
      </c>
    </row>
    <row r="34" spans="1:21" ht="17" x14ac:dyDescent="0.2">
      <c r="A34" s="3" t="s">
        <v>33</v>
      </c>
      <c r="B34" t="s">
        <v>33</v>
      </c>
      <c r="C34" s="12" t="s">
        <v>88</v>
      </c>
      <c r="D34" s="31"/>
      <c r="E34" s="16" t="s">
        <v>94</v>
      </c>
      <c r="F34" s="19">
        <v>1</v>
      </c>
      <c r="G34" s="19">
        <v>370</v>
      </c>
      <c r="H34" s="21">
        <v>898</v>
      </c>
      <c r="I34" s="19">
        <v>186</v>
      </c>
      <c r="J34" s="19">
        <v>80.8</v>
      </c>
      <c r="K34" s="19">
        <v>42.2</v>
      </c>
      <c r="L34" s="7">
        <v>11.6</v>
      </c>
      <c r="M34" s="7">
        <v>31.5</v>
      </c>
      <c r="N34" s="7">
        <v>0.69799999999999995</v>
      </c>
      <c r="O34" s="7">
        <v>32.542999999999999</v>
      </c>
      <c r="P34" s="7">
        <v>9.6909999999999989</v>
      </c>
      <c r="Q34" s="7">
        <v>14.410999999999998</v>
      </c>
      <c r="R34" s="7">
        <v>47.169811320754718</v>
      </c>
      <c r="S34" s="7">
        <v>24.75247524752475</v>
      </c>
      <c r="T34" s="7">
        <v>1.7381228273464659</v>
      </c>
      <c r="U34" s="7">
        <v>3.4682080924855492</v>
      </c>
    </row>
    <row r="35" spans="1:21" ht="17" x14ac:dyDescent="0.2">
      <c r="A35" s="3" t="s">
        <v>34</v>
      </c>
      <c r="B35" t="s">
        <v>34</v>
      </c>
      <c r="C35" s="11" t="s">
        <v>86</v>
      </c>
      <c r="D35" s="31">
        <v>430000</v>
      </c>
      <c r="E35" s="16" t="s">
        <v>91</v>
      </c>
      <c r="F35" s="19">
        <v>0</v>
      </c>
      <c r="G35" s="19">
        <v>125</v>
      </c>
      <c r="H35" s="19">
        <v>35</v>
      </c>
      <c r="I35" s="19">
        <v>65</v>
      </c>
      <c r="J35" s="19">
        <v>14.2</v>
      </c>
      <c r="K35" s="19">
        <v>27.7</v>
      </c>
      <c r="L35" s="7">
        <v>31</v>
      </c>
      <c r="M35" s="7">
        <v>38</v>
      </c>
      <c r="N35" s="7">
        <v>0.123</v>
      </c>
      <c r="O35" s="7">
        <v>15.524000000000001</v>
      </c>
      <c r="P35" s="7">
        <v>9.4919999999999991</v>
      </c>
      <c r="Q35" s="7">
        <v>11.975999999999999</v>
      </c>
      <c r="R35" s="7">
        <v>30.120481927710841</v>
      </c>
      <c r="S35" s="7">
        <v>25.906735751295336</v>
      </c>
      <c r="T35" s="7">
        <v>3.0211480362537766</v>
      </c>
      <c r="U35" s="7">
        <v>2.9940119760479043</v>
      </c>
    </row>
    <row r="36" spans="1:21" ht="17" x14ac:dyDescent="0.2">
      <c r="A36" s="3" t="s">
        <v>35</v>
      </c>
      <c r="B36" t="s">
        <v>35</v>
      </c>
      <c r="C36" s="11" t="s">
        <v>86</v>
      </c>
      <c r="D36" s="31">
        <v>125000</v>
      </c>
      <c r="E36" s="16" t="s">
        <v>91</v>
      </c>
      <c r="F36" s="19">
        <v>0</v>
      </c>
      <c r="G36" s="19">
        <v>125</v>
      </c>
      <c r="H36" s="19">
        <v>32.5</v>
      </c>
      <c r="I36" s="19">
        <v>58</v>
      </c>
      <c r="J36" s="19">
        <v>25.2</v>
      </c>
      <c r="K36" s="19">
        <v>25.4</v>
      </c>
      <c r="L36" s="7">
        <v>24.8</v>
      </c>
      <c r="M36" s="7">
        <v>29.8</v>
      </c>
      <c r="N36" s="7">
        <v>0.16600000000000001</v>
      </c>
      <c r="O36" s="7">
        <v>15.202000000000002</v>
      </c>
      <c r="P36" s="7">
        <v>8.770999999999999</v>
      </c>
      <c r="Q36" s="7">
        <v>13.062999999999999</v>
      </c>
      <c r="R36" s="7">
        <v>33.112582781456958</v>
      </c>
      <c r="S36" s="7">
        <v>27.027027027027028</v>
      </c>
      <c r="T36" s="7">
        <v>2.2813688212927756</v>
      </c>
      <c r="U36" s="7">
        <v>2.8222013170272815</v>
      </c>
    </row>
    <row r="37" spans="1:21" ht="17" x14ac:dyDescent="0.2">
      <c r="A37" s="3" t="s">
        <v>36</v>
      </c>
      <c r="B37" t="s">
        <v>36</v>
      </c>
      <c r="C37" s="11" t="s">
        <v>86</v>
      </c>
      <c r="D37" s="31"/>
      <c r="E37" s="16" t="s">
        <v>91</v>
      </c>
      <c r="F37" s="19">
        <v>1</v>
      </c>
      <c r="G37" s="19">
        <v>240</v>
      </c>
      <c r="H37" s="21">
        <v>513</v>
      </c>
      <c r="I37" s="19">
        <v>150</v>
      </c>
      <c r="J37" s="19">
        <v>68</v>
      </c>
      <c r="K37" s="19">
        <v>53</v>
      </c>
      <c r="L37" s="7">
        <v>21.6</v>
      </c>
      <c r="M37" s="7">
        <v>32</v>
      </c>
      <c r="N37" s="7">
        <v>0.45700000000000002</v>
      </c>
      <c r="O37" s="7">
        <v>29.721599999999999</v>
      </c>
      <c r="P37" s="7">
        <v>15.121000000000002</v>
      </c>
      <c r="Q37" s="7">
        <v>20.378999999999998</v>
      </c>
      <c r="R37" s="7">
        <v>24.875621890547261</v>
      </c>
      <c r="S37" s="7">
        <v>22.123893805309734</v>
      </c>
      <c r="T37" s="7">
        <v>1.9230769230769229</v>
      </c>
      <c r="U37" s="7">
        <v>2.9880478087649402</v>
      </c>
    </row>
    <row r="38" spans="1:21" ht="17" x14ac:dyDescent="0.2">
      <c r="A38" s="3" t="s">
        <v>37</v>
      </c>
      <c r="B38" t="s">
        <v>37</v>
      </c>
      <c r="C38" s="11" t="s">
        <v>86</v>
      </c>
      <c r="D38" s="31">
        <v>32900000</v>
      </c>
      <c r="E38" s="16" t="s">
        <v>99</v>
      </c>
      <c r="F38" s="19">
        <v>0</v>
      </c>
      <c r="G38" s="19">
        <v>77</v>
      </c>
      <c r="H38" s="19">
        <v>16</v>
      </c>
      <c r="I38" s="19">
        <v>50</v>
      </c>
      <c r="J38" s="19">
        <v>13.3</v>
      </c>
      <c r="K38" s="19">
        <v>18.100000000000001</v>
      </c>
      <c r="L38" s="7">
        <v>35.799999999999997</v>
      </c>
      <c r="M38" s="7">
        <v>32</v>
      </c>
      <c r="N38" s="7">
        <v>0.14599999999999999</v>
      </c>
      <c r="O38" s="7">
        <v>9.0800000000000018</v>
      </c>
      <c r="P38" s="7">
        <v>4.4969999999999999</v>
      </c>
      <c r="Q38" s="7">
        <v>9.4079999999999995</v>
      </c>
      <c r="R38" s="7">
        <v>29.411764705882351</v>
      </c>
      <c r="S38" s="7">
        <v>27.777777777777779</v>
      </c>
      <c r="T38" s="7">
        <v>2.8436018957345972</v>
      </c>
      <c r="U38" s="7">
        <v>3.2608695652173911</v>
      </c>
    </row>
    <row r="39" spans="1:21" ht="17" x14ac:dyDescent="0.2">
      <c r="A39" s="3" t="s">
        <v>38</v>
      </c>
      <c r="B39" t="s">
        <v>38</v>
      </c>
      <c r="C39" s="11" t="s">
        <v>86</v>
      </c>
      <c r="D39" s="31">
        <v>16660500</v>
      </c>
      <c r="E39" s="16" t="s">
        <v>91</v>
      </c>
      <c r="F39" s="19">
        <v>0</v>
      </c>
      <c r="G39" s="19">
        <v>316</v>
      </c>
      <c r="H39" s="21">
        <v>1200</v>
      </c>
      <c r="I39" s="19">
        <v>158</v>
      </c>
      <c r="J39" s="19">
        <v>29</v>
      </c>
      <c r="K39" s="19">
        <v>90.2</v>
      </c>
      <c r="L39" s="7">
        <v>40.06</v>
      </c>
      <c r="M39" s="7">
        <v>35.5</v>
      </c>
      <c r="N39" s="7">
        <v>0.52700000000000002</v>
      </c>
      <c r="O39" s="7">
        <v>35.207000000000001</v>
      </c>
      <c r="P39" s="7">
        <v>19.963000000000001</v>
      </c>
      <c r="Q39" s="7">
        <v>25.602</v>
      </c>
      <c r="R39" s="7">
        <v>38.759689922480618</v>
      </c>
      <c r="S39" s="7">
        <v>29.411764705882351</v>
      </c>
      <c r="T39" s="7">
        <v>2.1994134897360702</v>
      </c>
      <c r="U39" s="7">
        <v>2.1582733812949644</v>
      </c>
    </row>
    <row r="40" spans="1:21" ht="17" x14ac:dyDescent="0.2">
      <c r="A40" s="3" t="s">
        <v>39</v>
      </c>
      <c r="B40" t="s">
        <v>39</v>
      </c>
      <c r="C40" s="9" t="s">
        <v>84</v>
      </c>
      <c r="D40" s="31"/>
      <c r="E40" s="16" t="s">
        <v>91</v>
      </c>
      <c r="F40" s="19">
        <v>0</v>
      </c>
      <c r="G40" s="19">
        <v>114</v>
      </c>
      <c r="H40" s="19">
        <v>61</v>
      </c>
      <c r="I40" s="19">
        <v>75</v>
      </c>
      <c r="J40" s="19">
        <v>34.5</v>
      </c>
      <c r="K40" s="19">
        <v>24.5</v>
      </c>
      <c r="L40" s="7">
        <v>24.7</v>
      </c>
      <c r="M40" s="7">
        <v>33.299999999999997</v>
      </c>
      <c r="N40" s="7">
        <v>0.28899999999999998</v>
      </c>
      <c r="O40" s="7">
        <v>21.326999999999998</v>
      </c>
      <c r="P40" s="7">
        <v>7.5459999999999994</v>
      </c>
      <c r="Q40" s="7">
        <v>13.818</v>
      </c>
      <c r="R40" s="7">
        <v>31.847133757961782</v>
      </c>
      <c r="S40" s="7">
        <v>30.864197530864196</v>
      </c>
      <c r="T40" s="7">
        <v>2.1413276231263385</v>
      </c>
      <c r="U40" s="7">
        <v>3.3936651583710407</v>
      </c>
    </row>
    <row r="41" spans="1:21" ht="17" x14ac:dyDescent="0.2">
      <c r="A41" s="3" t="s">
        <v>40</v>
      </c>
      <c r="B41" t="s">
        <v>150</v>
      </c>
      <c r="C41" s="11" t="s">
        <v>86</v>
      </c>
      <c r="D41" s="31">
        <v>5529800</v>
      </c>
      <c r="E41" s="16" t="s">
        <v>91</v>
      </c>
      <c r="F41" s="19">
        <v>1</v>
      </c>
      <c r="G41" s="19">
        <v>393</v>
      </c>
      <c r="H41" s="19">
        <v>1292.5</v>
      </c>
      <c r="I41" s="19">
        <v>183</v>
      </c>
      <c r="J41" s="19">
        <v>93.7</v>
      </c>
      <c r="K41" s="19">
        <v>78</v>
      </c>
      <c r="L41" s="7">
        <v>29.8</v>
      </c>
      <c r="M41" s="7">
        <v>32.299999999999997</v>
      </c>
      <c r="N41" s="7">
        <v>0.41299999999999998</v>
      </c>
      <c r="O41" s="7">
        <v>30.379999999999995</v>
      </c>
      <c r="P41" s="7">
        <v>17.015000000000001</v>
      </c>
      <c r="Q41" s="7">
        <v>22.371999999999996</v>
      </c>
      <c r="R41" s="7">
        <v>31.055900621118013</v>
      </c>
      <c r="S41" s="7">
        <v>25</v>
      </c>
      <c r="T41" s="7">
        <v>2.0547945205479454</v>
      </c>
      <c r="U41" s="7">
        <v>2.1261516654854713</v>
      </c>
    </row>
    <row r="42" spans="1:21" ht="17" x14ac:dyDescent="0.2">
      <c r="A42" s="3" t="s">
        <v>41</v>
      </c>
      <c r="B42" t="s">
        <v>41</v>
      </c>
      <c r="C42" s="11" t="s">
        <v>86</v>
      </c>
      <c r="D42" s="31">
        <v>960000</v>
      </c>
      <c r="E42" s="16" t="s">
        <v>95</v>
      </c>
      <c r="F42" s="19">
        <v>3</v>
      </c>
      <c r="G42" s="19">
        <v>299</v>
      </c>
      <c r="H42" s="19">
        <v>391.5</v>
      </c>
      <c r="I42" s="19">
        <v>119</v>
      </c>
      <c r="J42" s="19">
        <v>32.6</v>
      </c>
      <c r="K42" s="19">
        <v>44.1</v>
      </c>
      <c r="L42" s="7">
        <v>20.399999999999999</v>
      </c>
      <c r="M42" s="7">
        <v>26.3</v>
      </c>
      <c r="N42" s="7">
        <v>0.45700000000000002</v>
      </c>
      <c r="O42" s="7">
        <v>22.682000000000002</v>
      </c>
      <c r="P42" s="7">
        <v>7.5139999999999993</v>
      </c>
      <c r="Q42" s="7">
        <v>10.52</v>
      </c>
      <c r="R42" s="7">
        <v>40</v>
      </c>
      <c r="S42" s="7">
        <v>34.482758620689658</v>
      </c>
      <c r="T42" s="7">
        <v>3.3670033670033668</v>
      </c>
      <c r="U42" s="7">
        <v>3.6144578313253013</v>
      </c>
    </row>
    <row r="43" spans="1:21" ht="17" x14ac:dyDescent="0.2">
      <c r="A43" s="4" t="s">
        <v>42</v>
      </c>
      <c r="B43" t="s">
        <v>42</v>
      </c>
      <c r="C43" s="11" t="s">
        <v>86</v>
      </c>
      <c r="D43" s="31">
        <v>11720000</v>
      </c>
      <c r="E43" s="16" t="s">
        <v>93</v>
      </c>
      <c r="F43" s="19">
        <v>4</v>
      </c>
      <c r="G43" s="19">
        <v>688.00000000000011</v>
      </c>
      <c r="H43" s="19">
        <v>5000</v>
      </c>
      <c r="I43" s="19">
        <v>159</v>
      </c>
      <c r="J43" s="19">
        <v>78</v>
      </c>
      <c r="K43" s="19">
        <v>57.6</v>
      </c>
      <c r="L43" s="7">
        <v>13.2</v>
      </c>
      <c r="M43" s="7">
        <v>17.5</v>
      </c>
      <c r="N43" s="7">
        <v>0.45500000000000002</v>
      </c>
      <c r="O43" s="7">
        <v>24.291999999999998</v>
      </c>
      <c r="P43" s="7">
        <v>10.218</v>
      </c>
      <c r="Q43" s="7">
        <v>13.222000000000001</v>
      </c>
      <c r="R43" s="7">
        <v>45.045045045045043</v>
      </c>
      <c r="S43" s="7">
        <v>21.834061135371179</v>
      </c>
      <c r="T43" s="7">
        <v>1.9083969465648853</v>
      </c>
      <c r="U43" s="7">
        <v>3.0211480362537766</v>
      </c>
    </row>
    <row r="44" spans="1:21" ht="17" x14ac:dyDescent="0.2">
      <c r="A44" s="3" t="s">
        <v>43</v>
      </c>
      <c r="B44" t="s">
        <v>43</v>
      </c>
      <c r="C44" s="11" t="s">
        <v>86</v>
      </c>
      <c r="D44" s="31">
        <v>12195300</v>
      </c>
      <c r="E44" s="16" t="s">
        <v>91</v>
      </c>
      <c r="F44" s="19">
        <v>0</v>
      </c>
      <c r="G44" s="19">
        <v>324</v>
      </c>
      <c r="H44" s="19">
        <v>191</v>
      </c>
      <c r="I44" s="19">
        <v>138</v>
      </c>
      <c r="J44" s="19">
        <v>34</v>
      </c>
      <c r="K44" s="19">
        <v>60.6</v>
      </c>
      <c r="L44" s="7">
        <v>37.4</v>
      </c>
      <c r="M44" s="7">
        <v>35.090000000000003</v>
      </c>
      <c r="N44" s="7">
        <v>0.53200000000000003</v>
      </c>
      <c r="O44" s="7">
        <v>29.074000000000002</v>
      </c>
      <c r="P44" s="7">
        <v>13.384</v>
      </c>
      <c r="Q44" s="7">
        <v>19.254999999999999</v>
      </c>
      <c r="R44" s="7">
        <v>26.881720430107528</v>
      </c>
      <c r="S44" s="7">
        <v>34.965034965034967</v>
      </c>
      <c r="T44" s="7">
        <v>2.4855012427506211</v>
      </c>
      <c r="U44" s="7">
        <v>2.643171806167401</v>
      </c>
    </row>
    <row r="45" spans="1:21" ht="17" x14ac:dyDescent="0.2">
      <c r="A45" s="3" t="s">
        <v>44</v>
      </c>
      <c r="B45" t="s">
        <v>44</v>
      </c>
      <c r="C45" s="11" t="s">
        <v>86</v>
      </c>
      <c r="D45" s="31">
        <v>9393700</v>
      </c>
      <c r="E45" s="16" t="s">
        <v>91</v>
      </c>
      <c r="F45" s="19">
        <v>0</v>
      </c>
      <c r="G45" s="19">
        <v>275</v>
      </c>
      <c r="H45" s="19">
        <v>1000</v>
      </c>
      <c r="I45" s="19">
        <v>164</v>
      </c>
      <c r="J45" s="19">
        <v>65.7</v>
      </c>
      <c r="K45" s="19">
        <v>85.1</v>
      </c>
      <c r="L45" s="7">
        <v>34.700000000000003</v>
      </c>
      <c r="M45" s="7">
        <v>42.5</v>
      </c>
      <c r="N45" s="7">
        <v>0.50700000000000001</v>
      </c>
      <c r="O45" s="7">
        <v>39.066000000000003</v>
      </c>
      <c r="P45" s="7">
        <v>21.135000000000002</v>
      </c>
      <c r="Q45" s="7">
        <v>27.585000000000001</v>
      </c>
      <c r="R45" s="7">
        <v>32.258064516129032</v>
      </c>
      <c r="S45" s="7">
        <v>22.026431718061673</v>
      </c>
      <c r="T45" s="7">
        <v>1.9569471624266146</v>
      </c>
      <c r="U45" s="7">
        <v>2.4958402662229617</v>
      </c>
    </row>
    <row r="46" spans="1:21" ht="17" x14ac:dyDescent="0.2">
      <c r="A46" s="3" t="s">
        <v>45</v>
      </c>
      <c r="B46" t="s">
        <v>151</v>
      </c>
      <c r="C46" s="11" t="s">
        <v>86</v>
      </c>
      <c r="D46" s="31">
        <v>130000</v>
      </c>
      <c r="E46" s="16" t="s">
        <v>91</v>
      </c>
      <c r="F46" s="19">
        <v>0</v>
      </c>
      <c r="G46" s="19">
        <v>222</v>
      </c>
      <c r="H46" s="19">
        <v>182.5</v>
      </c>
      <c r="I46" s="19">
        <v>106</v>
      </c>
      <c r="J46" s="19">
        <v>41.7</v>
      </c>
      <c r="K46" s="19">
        <v>46.3</v>
      </c>
      <c r="L46" s="7">
        <v>27</v>
      </c>
      <c r="M46" s="7">
        <v>32.200000000000003</v>
      </c>
      <c r="N46" s="7">
        <v>0.39300000000000002</v>
      </c>
      <c r="O46" s="7">
        <v>24.512999999999998</v>
      </c>
      <c r="P46" s="7">
        <v>10.916</v>
      </c>
      <c r="Q46" s="7">
        <v>17.155000000000001</v>
      </c>
      <c r="R46" s="7">
        <v>32.467532467532465</v>
      </c>
      <c r="S46" s="7">
        <v>27.932960893854748</v>
      </c>
      <c r="T46" s="7">
        <v>2.5041736227045077</v>
      </c>
      <c r="U46" s="7">
        <v>2.801120448179272</v>
      </c>
    </row>
    <row r="47" spans="1:21" ht="17" x14ac:dyDescent="0.2">
      <c r="A47" s="3" t="s">
        <v>46</v>
      </c>
      <c r="B47" t="s">
        <v>46</v>
      </c>
      <c r="C47" s="11" t="s">
        <v>86</v>
      </c>
      <c r="D47" s="31"/>
      <c r="E47" s="16" t="s">
        <v>95</v>
      </c>
      <c r="F47" s="19">
        <v>3</v>
      </c>
      <c r="G47" s="19">
        <v>335</v>
      </c>
      <c r="H47" s="19">
        <v>699</v>
      </c>
      <c r="I47" s="19">
        <v>127</v>
      </c>
      <c r="J47" s="19">
        <v>33.4</v>
      </c>
      <c r="K47" s="19">
        <v>43.6</v>
      </c>
      <c r="L47" s="7">
        <v>14.6</v>
      </c>
      <c r="M47" s="7">
        <v>17.7</v>
      </c>
      <c r="N47" s="7">
        <v>0.247</v>
      </c>
      <c r="O47" s="7">
        <v>14.793999999999999</v>
      </c>
      <c r="P47" s="7">
        <v>6.7150000000000007</v>
      </c>
      <c r="Q47" s="7">
        <v>9.4209999999999994</v>
      </c>
      <c r="R47" s="7">
        <v>41.32231404958678</v>
      </c>
      <c r="S47" s="7">
        <v>32.467532467532465</v>
      </c>
      <c r="T47" s="7">
        <v>2.510460251046025</v>
      </c>
      <c r="U47" s="7">
        <v>3.8560411311053984</v>
      </c>
    </row>
    <row r="48" spans="1:21" ht="17" x14ac:dyDescent="0.2">
      <c r="A48" s="3" t="s">
        <v>47</v>
      </c>
      <c r="B48" t="s">
        <v>47</v>
      </c>
      <c r="C48" s="9" t="s">
        <v>84</v>
      </c>
      <c r="D48" s="31"/>
      <c r="E48" s="16" t="s">
        <v>95</v>
      </c>
      <c r="F48" s="19">
        <v>3</v>
      </c>
      <c r="G48" s="19">
        <v>322</v>
      </c>
      <c r="H48" s="19">
        <v>416</v>
      </c>
      <c r="I48" s="19">
        <v>129</v>
      </c>
      <c r="J48" s="19">
        <v>31.6</v>
      </c>
      <c r="K48" s="19">
        <v>40.5</v>
      </c>
      <c r="L48" s="7">
        <v>25.9</v>
      </c>
      <c r="M48" s="7">
        <v>34.700000000000003</v>
      </c>
      <c r="N48" s="7">
        <v>0.56100000000000005</v>
      </c>
      <c r="O48" s="7">
        <v>25.478000000000002</v>
      </c>
      <c r="P48" s="7">
        <v>7.835</v>
      </c>
      <c r="Q48" s="7">
        <v>10.063000000000001</v>
      </c>
      <c r="R48" s="7">
        <v>58.139534883720934</v>
      </c>
      <c r="S48" s="7">
        <v>33.112582781456958</v>
      </c>
      <c r="T48" s="7">
        <v>3.618817852834741</v>
      </c>
      <c r="U48" s="7">
        <v>4.4117647058823524</v>
      </c>
    </row>
    <row r="49" spans="1:21" ht="17" x14ac:dyDescent="0.2">
      <c r="A49" s="3" t="s">
        <v>48</v>
      </c>
      <c r="B49" t="s">
        <v>152</v>
      </c>
      <c r="C49" s="9" t="s">
        <v>84</v>
      </c>
      <c r="D49" s="31"/>
      <c r="E49" s="16" t="s">
        <v>91</v>
      </c>
      <c r="F49" s="19">
        <v>0</v>
      </c>
      <c r="G49" s="19">
        <v>194</v>
      </c>
      <c r="H49" s="21">
        <v>180</v>
      </c>
      <c r="I49" s="19">
        <v>129</v>
      </c>
      <c r="J49" s="19">
        <v>58.1</v>
      </c>
      <c r="K49" s="19">
        <v>49.4</v>
      </c>
      <c r="L49" s="7">
        <v>26.7</v>
      </c>
      <c r="M49" s="7">
        <v>34.299999999999997</v>
      </c>
      <c r="N49" s="7">
        <v>0.58599999999999997</v>
      </c>
      <c r="O49" s="7">
        <v>36.085999999999999</v>
      </c>
      <c r="P49" s="7">
        <v>10.898000000000001</v>
      </c>
      <c r="Q49" s="7">
        <v>17.782</v>
      </c>
      <c r="R49" s="7">
        <v>34.482758620689658</v>
      </c>
      <c r="S49" s="7">
        <v>25.380710659898476</v>
      </c>
      <c r="T49" s="7">
        <v>1.9556714471968708</v>
      </c>
      <c r="U49" s="7">
        <v>3</v>
      </c>
    </row>
    <row r="50" spans="1:21" ht="17" x14ac:dyDescent="0.2">
      <c r="A50" s="3" t="s">
        <v>49</v>
      </c>
      <c r="B50" t="s">
        <v>153</v>
      </c>
      <c r="C50" s="11" t="s">
        <v>86</v>
      </c>
      <c r="D50" s="31">
        <v>730000</v>
      </c>
      <c r="E50" s="16" t="s">
        <v>91</v>
      </c>
      <c r="F50" s="19">
        <v>0</v>
      </c>
      <c r="G50" s="19">
        <v>248</v>
      </c>
      <c r="H50" s="19">
        <v>496</v>
      </c>
      <c r="I50" s="19">
        <v>144</v>
      </c>
      <c r="J50" s="19">
        <v>52.2</v>
      </c>
      <c r="K50" s="19">
        <v>53.5</v>
      </c>
      <c r="L50" s="7">
        <v>20.9</v>
      </c>
      <c r="M50" s="7">
        <v>24.2</v>
      </c>
      <c r="N50" s="7">
        <v>0.26900000000000002</v>
      </c>
      <c r="O50" s="7">
        <v>30.743999999999996</v>
      </c>
      <c r="P50" s="7">
        <v>17.195</v>
      </c>
      <c r="Q50" s="7">
        <v>20.807000000000002</v>
      </c>
      <c r="R50" s="7">
        <v>29.239766081871341</v>
      </c>
      <c r="S50" s="7">
        <v>23.255813953488371</v>
      </c>
      <c r="T50" s="7">
        <v>2.0422055820285907</v>
      </c>
      <c r="U50" s="7">
        <v>2.5641025641025643</v>
      </c>
    </row>
    <row r="51" spans="1:21" ht="17" x14ac:dyDescent="0.2">
      <c r="A51" s="3" t="s">
        <v>50</v>
      </c>
      <c r="B51" t="s">
        <v>154</v>
      </c>
      <c r="C51" s="9" t="s">
        <v>84</v>
      </c>
      <c r="D51" s="19"/>
      <c r="E51" s="16" t="s">
        <v>91</v>
      </c>
      <c r="F51" s="19">
        <v>0</v>
      </c>
      <c r="G51" s="19">
        <v>140</v>
      </c>
      <c r="H51" s="19">
        <v>35.4</v>
      </c>
      <c r="I51" s="19">
        <v>94</v>
      </c>
      <c r="J51" s="19">
        <v>36</v>
      </c>
      <c r="K51" s="19">
        <v>31</v>
      </c>
      <c r="L51" s="7">
        <v>20.7</v>
      </c>
      <c r="M51" s="7">
        <v>43.9</v>
      </c>
      <c r="N51" s="7">
        <v>0.32</v>
      </c>
      <c r="O51" s="7">
        <v>26.755000000000006</v>
      </c>
      <c r="P51" s="7">
        <v>8.1630000000000003</v>
      </c>
      <c r="Q51" s="7">
        <v>14.164</v>
      </c>
      <c r="R51" s="7">
        <v>40.650406504065039</v>
      </c>
      <c r="S51" s="7">
        <v>32.051282051282051</v>
      </c>
      <c r="T51" s="7">
        <v>1.8844221105527637</v>
      </c>
      <c r="U51" s="7">
        <v>3.4482758620689657</v>
      </c>
    </row>
    <row r="52" spans="1:21" ht="17" x14ac:dyDescent="0.2">
      <c r="A52" s="3" t="s">
        <v>51</v>
      </c>
      <c r="B52" t="s">
        <v>155</v>
      </c>
      <c r="C52" s="9" t="s">
        <v>84</v>
      </c>
      <c r="D52" s="19"/>
      <c r="E52" s="16" t="s">
        <v>91</v>
      </c>
      <c r="F52" s="19">
        <v>0</v>
      </c>
      <c r="G52" s="19">
        <v>113</v>
      </c>
      <c r="H52" s="19">
        <v>42.55</v>
      </c>
      <c r="I52" s="19">
        <v>74</v>
      </c>
      <c r="J52" s="19">
        <v>42</v>
      </c>
      <c r="K52" s="19">
        <v>30.4</v>
      </c>
      <c r="L52" s="7">
        <v>25.4</v>
      </c>
      <c r="M52" s="7">
        <v>39.200000000000003</v>
      </c>
      <c r="N52" s="7">
        <v>0.221</v>
      </c>
      <c r="O52" s="7">
        <v>17.623000000000001</v>
      </c>
      <c r="P52" s="7">
        <v>6.1240000000000006</v>
      </c>
      <c r="Q52" s="7">
        <v>11.482999999999999</v>
      </c>
      <c r="R52" s="7">
        <v>34.482758620689658</v>
      </c>
      <c r="S52" s="7">
        <v>30.303030303030301</v>
      </c>
      <c r="T52" s="7">
        <v>2.6525198938992043</v>
      </c>
      <c r="U52" s="7">
        <v>3.4482758620689657</v>
      </c>
    </row>
    <row r="53" spans="1:21" ht="17" x14ac:dyDescent="0.2">
      <c r="A53" s="3" t="s">
        <v>52</v>
      </c>
      <c r="B53" t="s">
        <v>156</v>
      </c>
      <c r="C53" s="9" t="s">
        <v>84</v>
      </c>
      <c r="D53" s="19"/>
      <c r="E53" s="16" t="s">
        <v>91</v>
      </c>
      <c r="F53" s="19">
        <v>1</v>
      </c>
      <c r="G53" s="19">
        <v>241</v>
      </c>
      <c r="H53" s="19">
        <v>305</v>
      </c>
      <c r="I53" s="19">
        <v>176</v>
      </c>
      <c r="J53" s="19">
        <v>75.400000000000006</v>
      </c>
      <c r="K53" s="19">
        <v>52.1</v>
      </c>
      <c r="L53" s="7">
        <v>19.7</v>
      </c>
      <c r="M53" s="7">
        <v>38.299999999999997</v>
      </c>
      <c r="N53" s="7">
        <v>0.73</v>
      </c>
      <c r="O53" s="7">
        <v>45.567</v>
      </c>
      <c r="P53" s="7">
        <v>11.043999999999999</v>
      </c>
      <c r="Q53" s="7">
        <v>22.648000000000003</v>
      </c>
      <c r="R53" s="7">
        <v>38.759689922480618</v>
      </c>
      <c r="S53" s="7">
        <v>25.510204081632651</v>
      </c>
      <c r="T53" s="7">
        <v>1.8621973929236499</v>
      </c>
      <c r="U53" s="7">
        <v>3.3707865168539324</v>
      </c>
    </row>
    <row r="54" spans="1:21" ht="17" x14ac:dyDescent="0.2">
      <c r="A54" s="3" t="s">
        <v>53</v>
      </c>
      <c r="B54" t="s">
        <v>53</v>
      </c>
      <c r="C54" s="9" t="s">
        <v>84</v>
      </c>
      <c r="D54" s="19"/>
      <c r="E54" s="16" t="s">
        <v>94</v>
      </c>
      <c r="F54" s="19">
        <v>1</v>
      </c>
      <c r="G54" s="19">
        <v>546</v>
      </c>
      <c r="H54" s="19">
        <v>1470.5</v>
      </c>
      <c r="I54" s="19">
        <v>264</v>
      </c>
      <c r="J54" s="19">
        <v>104</v>
      </c>
      <c r="K54" s="19">
        <v>50.5</v>
      </c>
      <c r="L54" s="7">
        <v>22.4</v>
      </c>
      <c r="M54" s="7">
        <v>32.5</v>
      </c>
      <c r="N54" s="7">
        <v>1.226</v>
      </c>
      <c r="O54" s="7">
        <v>63.674999999999997</v>
      </c>
      <c r="P54" s="7">
        <v>13.624999999999998</v>
      </c>
      <c r="Q54" s="7">
        <v>23.783999999999999</v>
      </c>
      <c r="R54" s="7">
        <v>52.083333333333336</v>
      </c>
      <c r="S54" s="7">
        <v>27.777777777777779</v>
      </c>
      <c r="T54" s="7">
        <v>2.1551724137931036</v>
      </c>
      <c r="U54" s="7">
        <v>3.121748178980229</v>
      </c>
    </row>
    <row r="55" spans="1:21" ht="17" x14ac:dyDescent="0.2">
      <c r="A55" s="3" t="s">
        <v>54</v>
      </c>
      <c r="B55" t="s">
        <v>54</v>
      </c>
      <c r="C55" s="9" t="s">
        <v>84</v>
      </c>
      <c r="D55" s="19"/>
      <c r="E55" s="16" t="s">
        <v>99</v>
      </c>
      <c r="F55" s="19">
        <v>0</v>
      </c>
      <c r="G55" s="19">
        <v>69</v>
      </c>
      <c r="H55" s="19">
        <v>16</v>
      </c>
      <c r="I55" s="19">
        <v>55</v>
      </c>
      <c r="J55" s="19">
        <v>22.9</v>
      </c>
      <c r="K55" s="19">
        <v>29</v>
      </c>
      <c r="L55" s="7">
        <v>13.5</v>
      </c>
      <c r="M55" s="7">
        <v>28.7</v>
      </c>
      <c r="N55" s="7">
        <v>0.24299999999999999</v>
      </c>
      <c r="O55" s="7">
        <v>14.654999999999999</v>
      </c>
      <c r="P55" s="7">
        <v>1.7029999999999998</v>
      </c>
      <c r="Q55" s="7">
        <v>9.3209999999999997</v>
      </c>
      <c r="R55" s="7">
        <v>43.859649122807014</v>
      </c>
      <c r="S55" s="7">
        <v>42.735042735042732</v>
      </c>
      <c r="T55" s="7">
        <v>3.2715376226826609</v>
      </c>
      <c r="U55" s="7">
        <v>4.2613636363636367</v>
      </c>
    </row>
    <row r="56" spans="1:21" ht="17" x14ac:dyDescent="0.2">
      <c r="A56" s="3" t="s">
        <v>55</v>
      </c>
      <c r="B56" t="s">
        <v>157</v>
      </c>
      <c r="C56" s="9" t="s">
        <v>84</v>
      </c>
      <c r="D56" s="19"/>
      <c r="E56" s="16" t="s">
        <v>91</v>
      </c>
      <c r="F56" s="19">
        <v>1</v>
      </c>
      <c r="G56" s="19">
        <v>280</v>
      </c>
      <c r="H56" s="19">
        <v>387</v>
      </c>
      <c r="I56" s="19">
        <v>226</v>
      </c>
      <c r="J56" s="19">
        <v>97</v>
      </c>
      <c r="K56" s="19">
        <v>65.599999999999994</v>
      </c>
      <c r="L56" s="7">
        <v>26.8</v>
      </c>
      <c r="M56" s="7">
        <v>32.6</v>
      </c>
      <c r="N56" s="7">
        <v>0.82699999999999996</v>
      </c>
      <c r="O56" s="7">
        <v>38.998999999999995</v>
      </c>
      <c r="P56" s="7">
        <v>13.675000000000001</v>
      </c>
      <c r="Q56" s="7">
        <v>21.308</v>
      </c>
      <c r="R56" s="7">
        <v>43.103448275862064</v>
      </c>
      <c r="S56" s="7">
        <v>29.411764705882351</v>
      </c>
      <c r="T56" s="7">
        <v>2.0449897750511248</v>
      </c>
      <c r="U56" s="7">
        <v>3.1152647975077881</v>
      </c>
    </row>
    <row r="57" spans="1:21" ht="18" thickBot="1" x14ac:dyDescent="0.25">
      <c r="A57" s="5" t="s">
        <v>56</v>
      </c>
      <c r="B57" t="s">
        <v>56</v>
      </c>
      <c r="C57" s="13" t="s">
        <v>84</v>
      </c>
      <c r="D57" s="20"/>
      <c r="E57" s="17" t="s">
        <v>95</v>
      </c>
      <c r="F57" s="20">
        <v>3</v>
      </c>
      <c r="G57" s="20">
        <v>268</v>
      </c>
      <c r="H57" s="20">
        <v>321</v>
      </c>
      <c r="I57" s="20">
        <v>123</v>
      </c>
      <c r="J57" s="20">
        <v>21.9</v>
      </c>
      <c r="K57" s="20">
        <v>42.2</v>
      </c>
      <c r="L57" s="27">
        <v>26.6</v>
      </c>
      <c r="M57" s="27">
        <v>34.9</v>
      </c>
      <c r="N57" s="27">
        <v>0.75</v>
      </c>
      <c r="O57" s="27">
        <v>28.762</v>
      </c>
      <c r="P57" s="27">
        <v>7.0789999999999997</v>
      </c>
      <c r="Q57" s="27">
        <v>13.834</v>
      </c>
      <c r="R57" s="27">
        <v>47.169811320754718</v>
      </c>
      <c r="S57" s="27">
        <v>36.496350364963497</v>
      </c>
      <c r="T57" s="27">
        <v>3.7313432835820892</v>
      </c>
      <c r="U57" s="27">
        <v>4.4642857142857144</v>
      </c>
    </row>
    <row r="58" spans="1:21" ht="17" x14ac:dyDescent="0.2">
      <c r="A58" s="3" t="s">
        <v>57</v>
      </c>
      <c r="B58" t="s">
        <v>57</v>
      </c>
      <c r="C58" s="9" t="s">
        <v>84</v>
      </c>
      <c r="D58" s="19"/>
      <c r="E58" s="16" t="s">
        <v>100</v>
      </c>
      <c r="F58" s="19">
        <v>0</v>
      </c>
      <c r="G58" s="19">
        <v>307</v>
      </c>
      <c r="H58" s="19">
        <v>697.5</v>
      </c>
      <c r="I58" s="19">
        <v>340</v>
      </c>
      <c r="J58" s="19">
        <v>171.9</v>
      </c>
      <c r="K58" s="19">
        <v>44.1</v>
      </c>
      <c r="L58" s="7">
        <v>24.1</v>
      </c>
      <c r="M58" s="7">
        <v>32</v>
      </c>
      <c r="N58" s="7">
        <v>1.4650000000000001</v>
      </c>
      <c r="O58" s="7">
        <v>99.469999999999985</v>
      </c>
      <c r="P58" s="7">
        <v>13.753</v>
      </c>
      <c r="Q58" s="7">
        <v>37.936000000000007</v>
      </c>
      <c r="R58" s="7">
        <v>39.370078740157481</v>
      </c>
      <c r="S58" s="7">
        <v>27.624309392265193</v>
      </c>
      <c r="T58" s="7">
        <v>2.2970903522205206</v>
      </c>
      <c r="U58" s="7">
        <v>2.4038461538461537</v>
      </c>
    </row>
    <row r="59" spans="1:21" ht="17" x14ac:dyDescent="0.2">
      <c r="A59" s="3" t="s">
        <v>58</v>
      </c>
      <c r="B59" t="s">
        <v>58</v>
      </c>
      <c r="C59" s="9" t="s">
        <v>84</v>
      </c>
      <c r="D59" s="19"/>
      <c r="E59" s="16" t="s">
        <v>101</v>
      </c>
      <c r="F59" s="19">
        <v>1</v>
      </c>
      <c r="G59" s="19">
        <v>1040</v>
      </c>
      <c r="H59" s="19">
        <v>3035</v>
      </c>
      <c r="I59" s="19">
        <v>414</v>
      </c>
      <c r="J59" s="19">
        <v>164.1</v>
      </c>
      <c r="K59" s="19">
        <v>353</v>
      </c>
      <c r="L59" s="7">
        <v>15.8</v>
      </c>
      <c r="M59" s="7">
        <v>33.200000000000003</v>
      </c>
      <c r="N59" s="7">
        <v>1.8220000000000001</v>
      </c>
      <c r="O59" s="7">
        <v>82.228999999999985</v>
      </c>
      <c r="P59" s="7">
        <v>18.690999999999999</v>
      </c>
      <c r="Q59" s="7">
        <v>21.999000000000002</v>
      </c>
      <c r="R59" s="7">
        <v>47.61904761904762</v>
      </c>
      <c r="S59" s="7">
        <v>22.831050228310502</v>
      </c>
      <c r="T59" s="7">
        <v>1.8726591760299625</v>
      </c>
      <c r="U59" s="7">
        <v>3.3821871476888385</v>
      </c>
    </row>
    <row r="60" spans="1:21" ht="17" x14ac:dyDescent="0.2">
      <c r="A60" s="3" t="s">
        <v>59</v>
      </c>
      <c r="B60" t="s">
        <v>59</v>
      </c>
      <c r="C60" s="9" t="s">
        <v>84</v>
      </c>
      <c r="D60" s="19"/>
      <c r="E60" s="16" t="s">
        <v>102</v>
      </c>
      <c r="F60" s="19">
        <v>0</v>
      </c>
      <c r="G60" s="19">
        <v>324</v>
      </c>
      <c r="H60" s="21">
        <v>696</v>
      </c>
      <c r="I60" s="19">
        <v>328</v>
      </c>
      <c r="J60" s="19">
        <v>309</v>
      </c>
      <c r="K60" s="19">
        <v>59.6</v>
      </c>
      <c r="L60" s="7">
        <v>23.3</v>
      </c>
      <c r="M60" s="7">
        <v>41.4</v>
      </c>
      <c r="N60" s="7">
        <v>1.591</v>
      </c>
      <c r="O60" s="7">
        <v>94.066000000000003</v>
      </c>
      <c r="P60" s="7">
        <v>24.981000000000002</v>
      </c>
      <c r="Q60" s="7">
        <v>40.688000000000002</v>
      </c>
      <c r="R60" s="7">
        <v>35.211267605633807</v>
      </c>
      <c r="S60" s="7">
        <v>27.173913043478262</v>
      </c>
      <c r="T60" s="7">
        <v>1.0548523206751055</v>
      </c>
      <c r="U60" s="7">
        <v>1.5166835187057635</v>
      </c>
    </row>
    <row r="61" spans="1:21" ht="17" x14ac:dyDescent="0.2">
      <c r="A61" s="3" t="s">
        <v>60</v>
      </c>
      <c r="B61" t="s">
        <v>60</v>
      </c>
      <c r="C61" s="9" t="s">
        <v>84</v>
      </c>
      <c r="D61" s="19"/>
      <c r="E61" s="16" t="s">
        <v>103</v>
      </c>
      <c r="F61" s="19">
        <v>0</v>
      </c>
      <c r="G61" s="19">
        <v>575</v>
      </c>
      <c r="H61" s="21">
        <v>1400</v>
      </c>
      <c r="I61" s="19">
        <v>354</v>
      </c>
      <c r="J61" s="19">
        <v>318</v>
      </c>
      <c r="K61" s="19">
        <v>182.9</v>
      </c>
      <c r="L61" s="7">
        <v>23.8</v>
      </c>
      <c r="M61" s="7">
        <v>40.799999999999997</v>
      </c>
      <c r="N61" s="7">
        <v>1.6639999999999999</v>
      </c>
      <c r="O61" s="7">
        <v>98.076999999999998</v>
      </c>
      <c r="P61" s="7">
        <v>15.840999999999999</v>
      </c>
      <c r="Q61" s="7">
        <v>41.055</v>
      </c>
      <c r="R61" s="7">
        <v>33.783783783783782</v>
      </c>
      <c r="S61" s="7">
        <v>27.472527472527474</v>
      </c>
      <c r="T61" s="7">
        <v>1.9493177387914231</v>
      </c>
      <c r="U61" s="7">
        <v>2.5706940874035991</v>
      </c>
    </row>
    <row r="62" spans="1:21" ht="17" x14ac:dyDescent="0.2">
      <c r="A62" s="3" t="s">
        <v>61</v>
      </c>
      <c r="B62" t="s">
        <v>61</v>
      </c>
      <c r="C62" s="9" t="s">
        <v>84</v>
      </c>
      <c r="D62" s="19"/>
      <c r="E62" s="16" t="s">
        <v>104</v>
      </c>
      <c r="F62" s="19">
        <v>0</v>
      </c>
      <c r="G62" s="19">
        <v>292</v>
      </c>
      <c r="H62" s="19">
        <v>361</v>
      </c>
      <c r="I62" s="19">
        <v>225</v>
      </c>
      <c r="J62" s="19">
        <v>232</v>
      </c>
      <c r="K62" s="19">
        <v>39.799999999999997</v>
      </c>
      <c r="L62" s="7">
        <v>33.6</v>
      </c>
      <c r="M62" s="7">
        <v>47.5</v>
      </c>
      <c r="N62" s="7">
        <v>1.1479999999999999</v>
      </c>
      <c r="O62" s="7">
        <v>64.171999999999997</v>
      </c>
      <c r="P62" s="7">
        <v>12.597</v>
      </c>
      <c r="Q62" s="7">
        <v>28.689</v>
      </c>
      <c r="R62" s="7">
        <v>35.211267605633807</v>
      </c>
      <c r="S62" s="7">
        <v>28.571428571428573</v>
      </c>
      <c r="T62" s="7">
        <v>2.5751072961373391</v>
      </c>
      <c r="U62" s="7">
        <v>2.6155187445510024</v>
      </c>
    </row>
    <row r="63" spans="1:21" ht="17" x14ac:dyDescent="0.2">
      <c r="A63" s="3" t="s">
        <v>62</v>
      </c>
      <c r="B63" t="s">
        <v>158</v>
      </c>
      <c r="C63" s="9" t="s">
        <v>84</v>
      </c>
      <c r="D63" s="19"/>
      <c r="E63" s="16" t="s">
        <v>105</v>
      </c>
      <c r="F63" s="19">
        <v>0</v>
      </c>
      <c r="G63" s="19">
        <v>245</v>
      </c>
      <c r="H63" s="19">
        <v>287.5</v>
      </c>
      <c r="I63" s="19">
        <v>229</v>
      </c>
      <c r="J63" s="19">
        <v>165.6</v>
      </c>
      <c r="K63" s="19">
        <v>33.6</v>
      </c>
      <c r="L63" s="7">
        <v>16.7</v>
      </c>
      <c r="M63" s="7">
        <v>34.5</v>
      </c>
      <c r="N63" s="7">
        <v>0.84599999999999997</v>
      </c>
      <c r="O63" s="7">
        <v>73.373999999999995</v>
      </c>
      <c r="P63" s="7">
        <v>11.21</v>
      </c>
      <c r="Q63" s="7">
        <v>23.939</v>
      </c>
      <c r="R63" s="7">
        <v>33.783783783783782</v>
      </c>
      <c r="S63" s="7">
        <v>30.487804878048781</v>
      </c>
      <c r="T63" s="7">
        <v>1.4612761811982464</v>
      </c>
      <c r="U63" s="7">
        <v>2.3659305993690851</v>
      </c>
    </row>
    <row r="64" spans="1:21" x14ac:dyDescent="0.2">
      <c r="A64" s="3" t="s">
        <v>63</v>
      </c>
      <c r="B64" t="s">
        <v>63</v>
      </c>
      <c r="C64" s="14" t="s">
        <v>84</v>
      </c>
      <c r="D64" s="19"/>
      <c r="E64" s="16" t="s">
        <v>106</v>
      </c>
      <c r="F64" s="19">
        <v>0</v>
      </c>
      <c r="G64" s="19">
        <v>322</v>
      </c>
      <c r="H64" s="19">
        <v>1078.5</v>
      </c>
      <c r="I64" s="19">
        <v>408</v>
      </c>
      <c r="J64" s="19">
        <v>290</v>
      </c>
      <c r="K64" s="19">
        <v>62.2</v>
      </c>
      <c r="L64" s="7">
        <v>15.4</v>
      </c>
      <c r="M64" s="7">
        <v>33.9</v>
      </c>
      <c r="N64" s="7">
        <v>1.272</v>
      </c>
      <c r="O64" s="7">
        <v>107.60299999999999</v>
      </c>
      <c r="P64" s="7">
        <v>38.131</v>
      </c>
      <c r="Q64" s="7">
        <v>63.237000000000002</v>
      </c>
      <c r="R64" s="7">
        <v>26.178010471204189</v>
      </c>
      <c r="S64" s="7">
        <v>19.762845849802371</v>
      </c>
      <c r="T64" s="7">
        <v>1.2458471760797343</v>
      </c>
      <c r="U64" s="7">
        <v>2.8222013170272815</v>
      </c>
    </row>
    <row r="65" spans="1:21" ht="17" x14ac:dyDescent="0.2">
      <c r="A65" s="3" t="s">
        <v>64</v>
      </c>
      <c r="B65" t="s">
        <v>64</v>
      </c>
      <c r="C65" s="9" t="s">
        <v>84</v>
      </c>
      <c r="D65" s="19"/>
      <c r="E65" s="16" t="s">
        <v>107</v>
      </c>
      <c r="F65" s="19">
        <v>0</v>
      </c>
      <c r="G65" s="19">
        <v>194</v>
      </c>
      <c r="H65" s="19">
        <v>146</v>
      </c>
      <c r="I65" s="19">
        <v>206</v>
      </c>
      <c r="J65" s="19">
        <v>125.9</v>
      </c>
      <c r="K65" s="19">
        <v>27.3</v>
      </c>
      <c r="L65" s="7">
        <v>19.5</v>
      </c>
      <c r="M65" s="7">
        <v>29.2</v>
      </c>
      <c r="N65" s="7">
        <v>0.72699999999999998</v>
      </c>
      <c r="O65" s="7">
        <v>59.207999999999998</v>
      </c>
      <c r="P65" s="7">
        <v>12.122999999999999</v>
      </c>
      <c r="Q65" s="7">
        <v>23.981999999999999</v>
      </c>
      <c r="R65" s="7">
        <v>33.783783783783782</v>
      </c>
      <c r="S65" s="7">
        <v>27.027027027027028</v>
      </c>
      <c r="T65" s="7">
        <v>1.5600624024960998</v>
      </c>
      <c r="U65" s="7">
        <v>2.9041626331074544</v>
      </c>
    </row>
    <row r="66" spans="1:21" ht="17" x14ac:dyDescent="0.2">
      <c r="A66" s="3" t="s">
        <v>65</v>
      </c>
      <c r="B66" t="s">
        <v>65</v>
      </c>
      <c r="C66" s="9" t="s">
        <v>84</v>
      </c>
      <c r="D66" s="19"/>
      <c r="E66" s="16" t="s">
        <v>108</v>
      </c>
      <c r="F66" s="19">
        <v>0</v>
      </c>
      <c r="G66" s="19">
        <v>152</v>
      </c>
      <c r="H66" s="19">
        <v>111.5</v>
      </c>
      <c r="I66" s="19">
        <v>213</v>
      </c>
      <c r="J66" s="19">
        <v>163.80000000000001</v>
      </c>
      <c r="K66" s="19">
        <v>24</v>
      </c>
      <c r="L66" s="7">
        <v>27.2</v>
      </c>
      <c r="M66" s="7">
        <v>46.8</v>
      </c>
      <c r="N66" s="7">
        <v>0.81799999999999995</v>
      </c>
      <c r="O66" s="7">
        <v>62.908000000000001</v>
      </c>
      <c r="P66" s="7">
        <v>11.44</v>
      </c>
      <c r="Q66" s="7">
        <v>27.329000000000001</v>
      </c>
      <c r="R66" s="7">
        <v>36.231884057971008</v>
      </c>
      <c r="S66" s="7">
        <v>28.08988764044944</v>
      </c>
      <c r="T66" s="7">
        <v>2.2123893805309733</v>
      </c>
      <c r="U66" s="7">
        <v>2.1367521367521367</v>
      </c>
    </row>
    <row r="67" spans="1:21" ht="17" x14ac:dyDescent="0.2">
      <c r="A67" s="3" t="s">
        <v>66</v>
      </c>
      <c r="B67" t="s">
        <v>66</v>
      </c>
      <c r="C67" s="9" t="s">
        <v>84</v>
      </c>
      <c r="D67" s="19"/>
      <c r="E67" s="16" t="s">
        <v>109</v>
      </c>
      <c r="F67" s="19">
        <v>0</v>
      </c>
      <c r="G67" s="19">
        <v>385</v>
      </c>
      <c r="H67" s="19">
        <v>1200.5</v>
      </c>
      <c r="I67" s="19">
        <v>338</v>
      </c>
      <c r="J67" s="19">
        <v>266</v>
      </c>
      <c r="K67" s="19">
        <v>67.8</v>
      </c>
      <c r="L67" s="7">
        <v>22.1</v>
      </c>
      <c r="M67" s="7">
        <v>36.6</v>
      </c>
      <c r="N67" s="7">
        <v>1.46</v>
      </c>
      <c r="O67" s="7">
        <v>88.369</v>
      </c>
      <c r="P67" s="7">
        <v>19.992999999999999</v>
      </c>
      <c r="Q67" s="7">
        <v>32.250999999999998</v>
      </c>
      <c r="R67" s="7">
        <v>34.013605442176875</v>
      </c>
      <c r="S67" s="7">
        <v>24.390243902439025</v>
      </c>
      <c r="T67" s="7">
        <v>1.4367816091954022</v>
      </c>
      <c r="U67" s="7">
        <v>1.7452006980802792</v>
      </c>
    </row>
    <row r="68" spans="1:21" ht="17" x14ac:dyDescent="0.2">
      <c r="A68" s="3" t="s">
        <v>67</v>
      </c>
      <c r="B68" t="s">
        <v>67</v>
      </c>
      <c r="C68" s="9" t="s">
        <v>84</v>
      </c>
      <c r="D68" s="19"/>
      <c r="E68" s="16" t="s">
        <v>110</v>
      </c>
      <c r="F68" s="19">
        <v>0</v>
      </c>
      <c r="G68" s="19">
        <v>290</v>
      </c>
      <c r="H68" s="19">
        <v>210</v>
      </c>
      <c r="I68" s="19">
        <v>206</v>
      </c>
      <c r="J68" s="19">
        <v>139.4</v>
      </c>
      <c r="K68" s="19">
        <v>53.1</v>
      </c>
      <c r="L68" s="7">
        <v>16.5</v>
      </c>
      <c r="M68" s="7">
        <v>42.92</v>
      </c>
      <c r="N68" s="7">
        <v>0.73299999999999998</v>
      </c>
      <c r="O68" s="7">
        <v>57.154000000000003</v>
      </c>
      <c r="P68" s="7">
        <v>19.691999999999997</v>
      </c>
      <c r="Q68" s="7">
        <v>22.222999999999999</v>
      </c>
      <c r="R68" s="7">
        <v>54.347826086956523</v>
      </c>
      <c r="S68" s="7">
        <v>45.045045045045043</v>
      </c>
      <c r="T68" s="7">
        <v>1.3901760889712698</v>
      </c>
      <c r="U68" s="7">
        <v>3.5252643948296125</v>
      </c>
    </row>
    <row r="69" spans="1:21" ht="17" x14ac:dyDescent="0.2">
      <c r="A69" s="3" t="s">
        <v>68</v>
      </c>
      <c r="B69" t="s">
        <v>68</v>
      </c>
      <c r="C69" s="9" t="s">
        <v>84</v>
      </c>
      <c r="D69" s="19"/>
      <c r="E69" s="16" t="s">
        <v>111</v>
      </c>
      <c r="F69" s="19">
        <v>0</v>
      </c>
      <c r="G69" s="19">
        <v>142</v>
      </c>
      <c r="H69" s="19">
        <v>89.7</v>
      </c>
      <c r="I69" s="19">
        <v>133</v>
      </c>
      <c r="J69" s="19">
        <v>146.9</v>
      </c>
      <c r="K69" s="19">
        <v>24.6</v>
      </c>
      <c r="L69" s="7">
        <v>9.9</v>
      </c>
      <c r="M69" s="7">
        <v>36.5</v>
      </c>
      <c r="N69" s="7">
        <v>0.73399999999999999</v>
      </c>
      <c r="O69" s="7">
        <v>41.497999999999998</v>
      </c>
      <c r="P69" s="7">
        <v>16.440999999999999</v>
      </c>
      <c r="Q69" s="7">
        <v>18.137000000000004</v>
      </c>
      <c r="R69" s="7">
        <v>37.593984962406012</v>
      </c>
      <c r="S69" s="7">
        <v>30.487804878048781</v>
      </c>
      <c r="T69" s="7">
        <v>0.72063415805909192</v>
      </c>
      <c r="U69" s="7">
        <v>2.4057738572574174</v>
      </c>
    </row>
    <row r="70" spans="1:21" ht="17" x14ac:dyDescent="0.2">
      <c r="A70" s="3" t="s">
        <v>69</v>
      </c>
      <c r="B70" t="s">
        <v>69</v>
      </c>
      <c r="C70" s="9" t="s">
        <v>84</v>
      </c>
      <c r="D70" s="19"/>
      <c r="E70" s="16" t="s">
        <v>112</v>
      </c>
      <c r="F70" s="19">
        <v>0</v>
      </c>
      <c r="G70" s="19">
        <v>87</v>
      </c>
      <c r="H70" s="19">
        <v>41.4</v>
      </c>
      <c r="I70" s="19">
        <v>89.6</v>
      </c>
      <c r="J70" s="19">
        <v>225</v>
      </c>
      <c r="K70" s="19">
        <v>22.9</v>
      </c>
      <c r="L70" s="7">
        <v>25.4</v>
      </c>
      <c r="M70" s="7">
        <v>32.700000000000003</v>
      </c>
      <c r="N70" s="7">
        <v>0.38900000000000001</v>
      </c>
      <c r="O70" s="7">
        <v>26.678999999999998</v>
      </c>
      <c r="P70" s="7">
        <v>7.976</v>
      </c>
      <c r="Q70" s="7">
        <v>13.365</v>
      </c>
      <c r="R70" s="7">
        <v>36.231884057971008</v>
      </c>
      <c r="S70" s="7">
        <v>31.446540880503143</v>
      </c>
      <c r="T70" s="7">
        <v>2.915451895043732</v>
      </c>
      <c r="U70" s="7">
        <v>6.4516129032258061</v>
      </c>
    </row>
    <row r="71" spans="1:21" ht="17" x14ac:dyDescent="0.2">
      <c r="A71" s="3" t="s">
        <v>70</v>
      </c>
      <c r="B71" t="s">
        <v>70</v>
      </c>
      <c r="C71" s="9" t="s">
        <v>84</v>
      </c>
      <c r="D71" s="19"/>
      <c r="E71" s="16" t="s">
        <v>113</v>
      </c>
      <c r="F71" s="19">
        <v>3</v>
      </c>
      <c r="G71" s="19">
        <v>584</v>
      </c>
      <c r="H71" s="19">
        <v>4980</v>
      </c>
      <c r="I71" s="19">
        <v>326</v>
      </c>
      <c r="J71" s="19">
        <v>42.5</v>
      </c>
      <c r="K71" s="19">
        <v>91.6</v>
      </c>
      <c r="L71" s="7">
        <v>14.5</v>
      </c>
      <c r="M71" s="7">
        <v>29.3</v>
      </c>
      <c r="N71" s="7">
        <v>1.79</v>
      </c>
      <c r="O71" s="7">
        <v>69.001000000000005</v>
      </c>
      <c r="P71" s="7">
        <v>20</v>
      </c>
      <c r="Q71" s="7">
        <v>23.8</v>
      </c>
      <c r="R71" s="7">
        <v>41.666666666666671</v>
      </c>
      <c r="S71" s="7">
        <v>28.248587570621471</v>
      </c>
      <c r="T71" s="7">
        <v>1.9493177387914231</v>
      </c>
      <c r="U71" s="7">
        <v>2.7548209366391188</v>
      </c>
    </row>
    <row r="72" spans="1:21" ht="17" x14ac:dyDescent="0.2">
      <c r="A72" s="3" t="s">
        <v>71</v>
      </c>
      <c r="B72" t="s">
        <v>71</v>
      </c>
      <c r="C72" s="9" t="s">
        <v>84</v>
      </c>
      <c r="D72" s="19"/>
      <c r="E72" s="16" t="s">
        <v>114</v>
      </c>
      <c r="F72" s="19">
        <v>0</v>
      </c>
      <c r="G72" s="19">
        <v>229</v>
      </c>
      <c r="H72" s="19">
        <v>255</v>
      </c>
      <c r="I72" s="19">
        <v>265</v>
      </c>
      <c r="J72" s="19">
        <v>207</v>
      </c>
      <c r="K72" s="19">
        <v>30</v>
      </c>
      <c r="L72" s="7">
        <v>16.5</v>
      </c>
      <c r="M72" s="7">
        <v>29.4</v>
      </c>
      <c r="N72" s="7">
        <v>0.85299999999999998</v>
      </c>
      <c r="O72" s="7">
        <v>73.703000000000003</v>
      </c>
      <c r="P72" s="7">
        <v>19.797999999999998</v>
      </c>
      <c r="Q72" s="7">
        <v>30.689</v>
      </c>
      <c r="R72" s="7">
        <v>40.322580645161288</v>
      </c>
      <c r="S72" s="7">
        <v>32.258064516129032</v>
      </c>
      <c r="T72" s="7">
        <v>1.1066027296200664</v>
      </c>
      <c r="U72" s="7">
        <v>2.0338983050847457</v>
      </c>
    </row>
    <row r="73" spans="1:21" ht="17" x14ac:dyDescent="0.2">
      <c r="A73" s="3" t="s">
        <v>72</v>
      </c>
      <c r="B73" t="s">
        <v>72</v>
      </c>
      <c r="C73" s="9" t="s">
        <v>84</v>
      </c>
      <c r="D73" s="19"/>
      <c r="E73" s="16" t="s">
        <v>115</v>
      </c>
      <c r="F73" s="19">
        <v>0</v>
      </c>
      <c r="G73" s="19">
        <v>176</v>
      </c>
      <c r="H73" s="19">
        <v>237.5</v>
      </c>
      <c r="I73" s="19">
        <v>232</v>
      </c>
      <c r="J73" s="19">
        <v>166</v>
      </c>
      <c r="K73" s="19">
        <v>65.3</v>
      </c>
      <c r="L73" s="7">
        <v>9</v>
      </c>
      <c r="M73" s="7">
        <v>34.1</v>
      </c>
      <c r="N73" s="7">
        <v>1.133</v>
      </c>
      <c r="O73" s="7">
        <v>68.073999999999998</v>
      </c>
      <c r="P73" s="7">
        <v>22.780999999999999</v>
      </c>
      <c r="Q73" s="7">
        <v>25.167999999999999</v>
      </c>
      <c r="R73" s="7">
        <v>39.370078740157481</v>
      </c>
      <c r="S73" s="7">
        <v>27.3224043715847</v>
      </c>
      <c r="T73" s="7">
        <v>0.64710957722174289</v>
      </c>
      <c r="U73" s="7">
        <v>2.4916943521594686</v>
      </c>
    </row>
    <row r="74" spans="1:21" ht="17" x14ac:dyDescent="0.2">
      <c r="A74" s="3" t="s">
        <v>73</v>
      </c>
      <c r="B74" t="s">
        <v>73</v>
      </c>
      <c r="C74" s="9" t="s">
        <v>84</v>
      </c>
      <c r="D74" s="19"/>
      <c r="E74" s="16" t="s">
        <v>116</v>
      </c>
      <c r="F74" s="19">
        <v>0</v>
      </c>
      <c r="G74" s="19">
        <v>465</v>
      </c>
      <c r="H74" s="19">
        <v>1220</v>
      </c>
      <c r="I74" s="19">
        <v>537</v>
      </c>
      <c r="J74" s="19">
        <v>264</v>
      </c>
      <c r="K74" s="19">
        <v>64.2</v>
      </c>
      <c r="L74" s="7">
        <v>21.8</v>
      </c>
      <c r="M74" s="7">
        <v>40.299999999999997</v>
      </c>
      <c r="N74" s="7">
        <v>1.77</v>
      </c>
      <c r="O74" s="7">
        <v>136.75399999999999</v>
      </c>
      <c r="P74" s="7">
        <v>31.672999999999998</v>
      </c>
      <c r="Q74" s="7">
        <v>44.807000000000002</v>
      </c>
      <c r="R74" s="7">
        <v>32.894736842105267</v>
      </c>
      <c r="S74" s="7">
        <v>18.796992481203006</v>
      </c>
      <c r="T74" s="7">
        <v>1.274968125796855</v>
      </c>
      <c r="U74" s="7">
        <v>1.6137708445400754</v>
      </c>
    </row>
    <row r="75" spans="1:21" ht="17" x14ac:dyDescent="0.2">
      <c r="A75" s="3" t="s">
        <v>74</v>
      </c>
      <c r="B75" t="s">
        <v>74</v>
      </c>
      <c r="C75" s="9" t="s">
        <v>84</v>
      </c>
      <c r="D75" s="19"/>
      <c r="E75" s="16" t="s">
        <v>117</v>
      </c>
      <c r="F75" s="19">
        <v>0</v>
      </c>
      <c r="G75" s="19">
        <v>167</v>
      </c>
      <c r="H75" s="19">
        <v>180</v>
      </c>
      <c r="I75" s="19">
        <v>175</v>
      </c>
      <c r="J75" s="19">
        <v>80.3</v>
      </c>
      <c r="K75" s="19">
        <v>23</v>
      </c>
      <c r="L75" s="7">
        <v>13.8</v>
      </c>
      <c r="M75" s="7">
        <v>50.3</v>
      </c>
      <c r="N75" s="7">
        <v>1.069</v>
      </c>
      <c r="O75" s="7">
        <v>60.932000000000002</v>
      </c>
      <c r="P75" s="7">
        <v>15.340999999999999</v>
      </c>
      <c r="Q75" s="7">
        <v>17.471</v>
      </c>
      <c r="R75" s="7">
        <v>58.139534883720934</v>
      </c>
      <c r="S75" s="7">
        <v>31.25</v>
      </c>
      <c r="T75" s="7">
        <v>1.321003963011889</v>
      </c>
      <c r="U75" s="7">
        <v>3.9787798408488064</v>
      </c>
    </row>
    <row r="76" spans="1:21" ht="17" x14ac:dyDescent="0.2">
      <c r="A76" s="3" t="s">
        <v>75</v>
      </c>
      <c r="B76" t="s">
        <v>75</v>
      </c>
      <c r="C76" s="9" t="s">
        <v>84</v>
      </c>
      <c r="D76" s="19"/>
      <c r="E76" s="16" t="s">
        <v>118</v>
      </c>
      <c r="F76" s="19">
        <v>0</v>
      </c>
      <c r="G76" s="19">
        <v>133</v>
      </c>
      <c r="H76" s="19">
        <v>67</v>
      </c>
      <c r="I76" s="19">
        <v>187</v>
      </c>
      <c r="J76" s="19">
        <v>137.4</v>
      </c>
      <c r="K76" s="19">
        <v>20.2</v>
      </c>
      <c r="L76" s="7">
        <v>14</v>
      </c>
      <c r="M76" s="7">
        <v>73.2</v>
      </c>
      <c r="N76" s="7">
        <v>0.88300000000000001</v>
      </c>
      <c r="O76" s="7">
        <v>54.481999999999999</v>
      </c>
      <c r="P76" s="7">
        <v>19.981000000000002</v>
      </c>
      <c r="Q76" s="7">
        <v>21.814</v>
      </c>
      <c r="R76" s="7">
        <v>44.247787610619469</v>
      </c>
      <c r="S76" s="7">
        <v>41.666666666666671</v>
      </c>
      <c r="T76" s="7">
        <v>1.1838989739542227</v>
      </c>
      <c r="U76" s="7">
        <v>3.9893617021276597</v>
      </c>
    </row>
    <row r="77" spans="1:21" ht="17" x14ac:dyDescent="0.2">
      <c r="A77" s="3" t="s">
        <v>76</v>
      </c>
      <c r="B77" t="s">
        <v>76</v>
      </c>
      <c r="C77" s="9" t="s">
        <v>84</v>
      </c>
      <c r="D77" s="19"/>
      <c r="E77" s="16" t="s">
        <v>119</v>
      </c>
      <c r="F77" s="19">
        <v>0</v>
      </c>
      <c r="G77" s="19">
        <v>90</v>
      </c>
      <c r="H77" s="19">
        <v>37.6</v>
      </c>
      <c r="I77" s="19">
        <v>166</v>
      </c>
      <c r="J77" s="19">
        <v>70.900000000000006</v>
      </c>
      <c r="K77" s="19">
        <v>9.9</v>
      </c>
      <c r="L77" s="7">
        <v>22.09</v>
      </c>
      <c r="M77" s="7">
        <v>32.880000000000003</v>
      </c>
      <c r="N77" s="7">
        <v>0.82799999999999996</v>
      </c>
      <c r="O77" s="7">
        <v>50.720999999999997</v>
      </c>
      <c r="P77" s="7">
        <v>9.1349999999999998</v>
      </c>
      <c r="Q77" s="7">
        <v>17.225000000000001</v>
      </c>
      <c r="R77" s="7">
        <v>47.61904761904762</v>
      </c>
      <c r="S77" s="7">
        <v>40.983606557377051</v>
      </c>
      <c r="T77" s="7">
        <v>2.210759027266028</v>
      </c>
      <c r="U77" s="7">
        <v>3</v>
      </c>
    </row>
    <row r="78" spans="1:21" ht="17" x14ac:dyDescent="0.2">
      <c r="A78" s="3" t="s">
        <v>77</v>
      </c>
      <c r="B78" t="s">
        <v>77</v>
      </c>
      <c r="C78" s="9" t="s">
        <v>84</v>
      </c>
      <c r="D78" s="19"/>
      <c r="E78" s="16" t="s">
        <v>106</v>
      </c>
      <c r="F78" s="19">
        <v>0</v>
      </c>
      <c r="G78" s="19">
        <v>264</v>
      </c>
      <c r="H78" s="19">
        <v>716.5</v>
      </c>
      <c r="I78" s="19">
        <v>339</v>
      </c>
      <c r="J78" s="19">
        <v>236</v>
      </c>
      <c r="K78" s="19">
        <v>61.4</v>
      </c>
      <c r="L78" s="7">
        <v>14.4</v>
      </c>
      <c r="M78" s="7">
        <v>33.9</v>
      </c>
      <c r="N78" s="7">
        <v>1.228</v>
      </c>
      <c r="O78" s="7">
        <v>87.82</v>
      </c>
      <c r="P78" s="7">
        <v>32.679000000000002</v>
      </c>
      <c r="Q78" s="7">
        <v>48.837000000000003</v>
      </c>
      <c r="R78" s="7">
        <v>32.894736842105267</v>
      </c>
      <c r="S78" s="7">
        <v>23.255813953488371</v>
      </c>
      <c r="T78" s="7">
        <v>1.0964912280701753</v>
      </c>
      <c r="U78" s="7">
        <v>2.3715415019762847</v>
      </c>
    </row>
    <row r="79" spans="1:21" ht="17" x14ac:dyDescent="0.2">
      <c r="A79" s="3" t="s">
        <v>78</v>
      </c>
      <c r="B79" t="s">
        <v>78</v>
      </c>
      <c r="C79" s="9" t="s">
        <v>84</v>
      </c>
      <c r="D79" s="19"/>
      <c r="E79" s="16" t="s">
        <v>120</v>
      </c>
      <c r="F79" s="19">
        <v>0</v>
      </c>
      <c r="G79" s="19">
        <v>276</v>
      </c>
      <c r="H79" s="19">
        <v>367</v>
      </c>
      <c r="I79" s="19">
        <v>275</v>
      </c>
      <c r="J79" s="19">
        <v>452</v>
      </c>
      <c r="K79" s="19">
        <v>28.7</v>
      </c>
      <c r="L79" s="7">
        <v>12</v>
      </c>
      <c r="M79" s="7">
        <v>53.2</v>
      </c>
      <c r="N79" s="7">
        <v>1.8460000000000001</v>
      </c>
      <c r="O79" s="7">
        <v>80.516999999999996</v>
      </c>
      <c r="P79" s="7">
        <v>22.925000000000001</v>
      </c>
      <c r="Q79" s="7">
        <v>26.661999999999999</v>
      </c>
      <c r="R79" s="7">
        <v>29.069767441860467</v>
      </c>
      <c r="S79" s="7">
        <v>48.543689320388353</v>
      </c>
      <c r="T79" s="7">
        <v>0.91296409007912349</v>
      </c>
      <c r="U79" s="7">
        <v>2.6737967914438499</v>
      </c>
    </row>
    <row r="80" spans="1:21" ht="17" x14ac:dyDescent="0.2">
      <c r="A80" s="3" t="s">
        <v>79</v>
      </c>
      <c r="B80" t="s">
        <v>79</v>
      </c>
      <c r="C80" s="9" t="s">
        <v>84</v>
      </c>
      <c r="D80" s="19"/>
      <c r="E80" s="16" t="s">
        <v>121</v>
      </c>
      <c r="F80" s="19">
        <v>0</v>
      </c>
      <c r="G80" s="19">
        <v>112</v>
      </c>
      <c r="H80" s="19">
        <v>20.2</v>
      </c>
      <c r="I80" s="19">
        <v>128</v>
      </c>
      <c r="J80" s="19">
        <v>83.2</v>
      </c>
      <c r="K80" s="19">
        <v>7.1</v>
      </c>
      <c r="L80" s="7">
        <v>20.2</v>
      </c>
      <c r="M80" s="7">
        <v>56.8</v>
      </c>
      <c r="N80" s="7">
        <v>0.76</v>
      </c>
      <c r="O80" s="7">
        <v>40.027000000000001</v>
      </c>
      <c r="P80" s="7">
        <v>5.9130000000000003</v>
      </c>
      <c r="Q80" s="7">
        <v>13.298</v>
      </c>
      <c r="R80" s="7">
        <v>46.728971962616825</v>
      </c>
      <c r="S80" s="7">
        <v>38.167938931297705</v>
      </c>
      <c r="T80" s="7">
        <v>1.6</v>
      </c>
      <c r="U80" s="7">
        <v>3.8961038961038961</v>
      </c>
    </row>
    <row r="81" spans="1:21" ht="17" x14ac:dyDescent="0.2">
      <c r="A81" s="6" t="s">
        <v>80</v>
      </c>
      <c r="B81" t="s">
        <v>80</v>
      </c>
      <c r="C81" s="9" t="s">
        <v>84</v>
      </c>
      <c r="E81" s="18" t="s">
        <v>122</v>
      </c>
      <c r="F81" s="7">
        <v>0</v>
      </c>
      <c r="G81" s="7">
        <v>209</v>
      </c>
      <c r="H81" s="7">
        <f>AVERAGE(E81:F81)</f>
        <v>0</v>
      </c>
      <c r="I81" s="7">
        <v>223</v>
      </c>
      <c r="J81" s="7">
        <v>125.7</v>
      </c>
      <c r="K81" s="7">
        <v>33.299999999999997</v>
      </c>
      <c r="L81" s="7">
        <v>15.9</v>
      </c>
      <c r="M81" s="7">
        <v>37.6</v>
      </c>
      <c r="N81" s="7">
        <v>0.91400000000000003</v>
      </c>
      <c r="O81" s="7">
        <f>22.503+12.655+9.278+5.809+3.141+3.333</f>
        <v>56.718999999999994</v>
      </c>
      <c r="P81" s="7">
        <f>6.181+4.621+4.279+2.739+2.169+1.117</f>
        <v>21.106000000000002</v>
      </c>
      <c r="Q81" s="7">
        <f>1.867+2.822+8.616+4.522+2.374+2.278+1.725+1.16</f>
        <v>25.363999999999997</v>
      </c>
      <c r="R81" s="7">
        <f>5/0.093</f>
        <v>53.763440860215056</v>
      </c>
      <c r="S81" s="7">
        <f>5/0.134</f>
        <v>37.31343283582089</v>
      </c>
      <c r="T81" s="7">
        <f>3/2.274</f>
        <v>1.3192612137203166</v>
      </c>
      <c r="U81" s="7">
        <f>3/1.075</f>
        <v>2.7906976744186047</v>
      </c>
    </row>
    <row r="82" spans="1:21" ht="17" x14ac:dyDescent="0.2">
      <c r="A82" s="6" t="s">
        <v>81</v>
      </c>
      <c r="B82" t="s">
        <v>81</v>
      </c>
      <c r="C82" s="9" t="s">
        <v>84</v>
      </c>
      <c r="E82" s="18" t="s">
        <v>123</v>
      </c>
      <c r="F82" s="7">
        <v>0</v>
      </c>
      <c r="G82" s="7">
        <v>304</v>
      </c>
      <c r="H82" s="7">
        <f>AVERAGE(E82:F82)</f>
        <v>0</v>
      </c>
      <c r="I82" s="7">
        <v>229</v>
      </c>
      <c r="J82" s="7">
        <v>323</v>
      </c>
      <c r="K82" s="7">
        <v>78.2</v>
      </c>
      <c r="L82" s="7">
        <v>11</v>
      </c>
      <c r="M82" s="7">
        <v>38.200000000000003</v>
      </c>
      <c r="N82" s="7">
        <v>1.1890000000000001</v>
      </c>
      <c r="O82" s="7">
        <f>15.026+9.135+16.613+5.322+4.064+6.626</f>
        <v>56.786000000000001</v>
      </c>
      <c r="P82" s="7">
        <f>10.006+6.665+3.4+2.066</f>
        <v>22.136999999999997</v>
      </c>
      <c r="Q82" s="7">
        <f>5.568+7.322+3.883+4.278+7.304</f>
        <v>28.354999999999997</v>
      </c>
      <c r="R82" s="7">
        <f>5/0.119</f>
        <v>42.016806722689076</v>
      </c>
      <c r="S82" s="7">
        <f>5/0.172</f>
        <v>29.069767441860467</v>
      </c>
      <c r="T82" s="7">
        <f>3/4.123</f>
        <v>0.72762551540140674</v>
      </c>
      <c r="U82" s="7">
        <f>3/1.179</f>
        <v>2.5445292620865141</v>
      </c>
    </row>
    <row r="83" spans="1:21" x14ac:dyDescent="0.2">
      <c r="A83" s="6" t="s">
        <v>82</v>
      </c>
      <c r="B83" t="s">
        <v>82</v>
      </c>
      <c r="C83" s="7" t="s">
        <v>89</v>
      </c>
      <c r="E83" s="18" t="s">
        <v>124</v>
      </c>
      <c r="F83" s="7">
        <v>0</v>
      </c>
      <c r="G83" s="7">
        <v>142</v>
      </c>
      <c r="H83" s="7">
        <v>148</v>
      </c>
      <c r="I83" s="7">
        <v>112</v>
      </c>
      <c r="J83" s="7">
        <v>112.2</v>
      </c>
      <c r="K83" s="7">
        <v>38.700000000000003</v>
      </c>
      <c r="L83" s="7">
        <v>38.9</v>
      </c>
      <c r="M83" s="7">
        <v>54.3</v>
      </c>
      <c r="N83" s="7">
        <v>0.64700000000000002</v>
      </c>
      <c r="O83" s="7">
        <f>15.505+8.001+5.144+2.634+2.006</f>
        <v>33.29</v>
      </c>
      <c r="P83" s="7">
        <f>1.598+1.585+1.56+1.258+1.516+0.895+2.039</f>
        <v>10.451000000000001</v>
      </c>
      <c r="Q83" s="7">
        <f>0.418+3.269+5.392+2.486+2.442+1.844+2.035+1.539</f>
        <v>19.425000000000004</v>
      </c>
      <c r="R83" s="7">
        <f>5/0.143</f>
        <v>34.965034965034967</v>
      </c>
      <c r="S83" s="7">
        <f>5/0.146</f>
        <v>34.246575342465754</v>
      </c>
      <c r="T83" s="7">
        <f>3/1.234</f>
        <v>2.4311183144246353</v>
      </c>
      <c r="U83" s="7">
        <f>3/0.999</f>
        <v>3.0030030030030028</v>
      </c>
    </row>
    <row r="84" spans="1:21" ht="17" x14ac:dyDescent="0.2">
      <c r="A84" s="6" t="s">
        <v>83</v>
      </c>
      <c r="B84" t="s">
        <v>83</v>
      </c>
      <c r="C84" s="9" t="s">
        <v>84</v>
      </c>
      <c r="E84" s="18" t="s">
        <v>125</v>
      </c>
      <c r="F84" s="7">
        <v>0</v>
      </c>
      <c r="G84" s="7">
        <v>800</v>
      </c>
      <c r="H84" s="7">
        <f>AVERAGE(E84:F84)</f>
        <v>0</v>
      </c>
      <c r="I84" s="7">
        <v>566</v>
      </c>
      <c r="J84" s="7">
        <v>266</v>
      </c>
      <c r="K84" s="7">
        <v>139.9</v>
      </c>
      <c r="L84" s="7">
        <v>12.9</v>
      </c>
      <c r="M84" s="7">
        <v>30.4</v>
      </c>
      <c r="N84" s="7">
        <v>2.5289999999999999</v>
      </c>
      <c r="O84" s="7">
        <f>14.263+49.169+22.77+15.871</f>
        <v>102.07299999999999</v>
      </c>
      <c r="P84" s="7">
        <f>9.305+19.139+6.288+2.875</f>
        <v>37.606999999999999</v>
      </c>
      <c r="Q84" s="7">
        <f>14.368+9.497+11.684+3.844+3.477+2.596</f>
        <v>45.465999999999994</v>
      </c>
      <c r="R84" s="7">
        <f>4/0.088</f>
        <v>45.45454545454546</v>
      </c>
      <c r="S84" s="7">
        <f>4/0.161</f>
        <v>24.844720496894411</v>
      </c>
      <c r="T84" s="7">
        <f>3/3.132</f>
        <v>0.95785440613026818</v>
      </c>
      <c r="U84" s="7">
        <f>3/1.23</f>
        <v>2.4390243902439024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Mitchell</dc:creator>
  <cp:lastModifiedBy>Jon Mitchell</cp:lastModifiedBy>
  <dcterms:created xsi:type="dcterms:W3CDTF">2023-10-10T16:50:52Z</dcterms:created>
  <dcterms:modified xsi:type="dcterms:W3CDTF">2023-10-10T17:00:49Z</dcterms:modified>
</cp:coreProperties>
</file>