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autoCompressPictures="0"/>
  <mc:AlternateContent xmlns:mc="http://schemas.openxmlformats.org/markup-compatibility/2006">
    <mc:Choice Requires="x15">
      <x15ac:absPath xmlns:x15ac="http://schemas.microsoft.com/office/spreadsheetml/2010/11/ac" url="Z:\CH-OE2_Oensingen\60_management\"/>
    </mc:Choice>
  </mc:AlternateContent>
  <xr:revisionPtr revIDLastSave="0" documentId="13_ncr:1_{D3CA3D4A-5A9A-4936-AA49-72D38CFA3008}" xr6:coauthVersionLast="47" xr6:coauthVersionMax="47" xr10:uidLastSave="{00000000-0000-0000-0000-000000000000}"/>
  <bookViews>
    <workbookView xWindow="-120" yWindow="-120" windowWidth="29040" windowHeight="15720" tabRatio="500" xr2:uid="{00000000-000D-0000-FFFF-FFFF00000000}"/>
  </bookViews>
  <sheets>
    <sheet name="SITE_Management" sheetId="1" r:id="rId1"/>
  </sheets>
  <definedNames>
    <definedName name="_xlnm._FilterDatabase" localSheetId="0" hidden="1">SITE_Management!$A$2:$BA$232</definedName>
    <definedName name="_FilterDatabase_0" localSheetId="0">SITE_Management!$A$2:$BB$153</definedName>
    <definedName name="_FilterDatabase_0_0" localSheetId="0">SITE_Management!$A$2:$BB$153</definedName>
    <definedName name="_FilterDatabase_0_0_0" localSheetId="0">SITE_Management!$A$2:$BB$153</definedName>
    <definedName name="_FilterDatabase_0_0_0_0" localSheetId="0">SITE_Management!$A$2:$BB$17</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K240" i="1" l="1"/>
  <c r="K229" i="1"/>
  <c r="K227" i="1"/>
  <c r="K225" i="1"/>
  <c r="K223" i="1"/>
  <c r="T178" i="1"/>
  <c r="T189" i="1"/>
  <c r="S178" i="1"/>
  <c r="AT203" i="1"/>
  <c r="AE185" i="1"/>
  <c r="AD185" i="1"/>
  <c r="AD175" i="1"/>
  <c r="AD161" i="1"/>
  <c r="AD196" i="1"/>
  <c r="AD195" i="1"/>
  <c r="AE31" i="1"/>
  <c r="S192" i="1"/>
  <c r="S200" i="1"/>
  <c r="AT184" i="1"/>
  <c r="AX184" i="1" s="1"/>
  <c r="AT183" i="1"/>
  <c r="AX183" i="1" s="1"/>
  <c r="AT194" i="1"/>
  <c r="AX194" i="1" s="1"/>
  <c r="AT193" i="1"/>
  <c r="AW193" i="1" s="1"/>
  <c r="AT174" i="1"/>
  <c r="AW174" i="1" s="1"/>
  <c r="S189" i="1"/>
  <c r="S165" i="1"/>
  <c r="AT160" i="1"/>
  <c r="AW160" i="1" s="1"/>
  <c r="AT159" i="1"/>
  <c r="AX159" i="1" s="1"/>
  <c r="AI156" i="1"/>
  <c r="AH156" i="1"/>
  <c r="AG156" i="1"/>
  <c r="AF156" i="1"/>
  <c r="AE156" i="1"/>
  <c r="AD156" i="1"/>
  <c r="S5" i="1"/>
  <c r="AF67" i="1"/>
  <c r="AG67" i="1"/>
  <c r="AH67" i="1"/>
  <c r="AI67" i="1"/>
  <c r="AD67" i="1"/>
  <c r="AE67" i="1"/>
  <c r="AD90" i="1"/>
  <c r="AE25" i="1"/>
  <c r="AE61" i="1"/>
  <c r="AE63" i="1"/>
  <c r="AE64" i="1"/>
  <c r="AM72" i="1"/>
  <c r="AH72" i="1" s="1"/>
  <c r="AE83" i="1"/>
  <c r="AE84" i="1"/>
  <c r="AE85" i="1"/>
  <c r="AE87" i="1"/>
  <c r="AE95" i="1"/>
  <c r="AM142" i="1"/>
  <c r="AE142" i="1" s="1"/>
  <c r="AL67" i="1"/>
  <c r="V142" i="1"/>
  <c r="V72" i="1"/>
  <c r="AF31" i="1"/>
  <c r="AG31" i="1"/>
  <c r="AH31" i="1"/>
  <c r="AI31" i="1"/>
  <c r="AD31" i="1"/>
  <c r="AD104" i="1"/>
  <c r="S141" i="1"/>
  <c r="S69" i="1"/>
  <c r="S29" i="1"/>
  <c r="S35" i="1"/>
  <c r="AT89" i="1"/>
  <c r="AX89" i="1" s="1"/>
  <c r="AT88" i="1"/>
  <c r="AX88" i="1" s="1"/>
  <c r="AT66" i="1"/>
  <c r="AW66" i="1" s="1"/>
  <c r="AT138" i="1"/>
  <c r="AX138" i="1" s="1"/>
  <c r="AT137" i="1"/>
  <c r="AX137" i="1" s="1"/>
  <c r="AT148" i="1"/>
  <c r="AW148" i="1" s="1"/>
  <c r="AT124" i="1"/>
  <c r="AX124" i="1" s="1"/>
  <c r="AT123" i="1"/>
  <c r="AX123" i="1" s="1"/>
  <c r="AT114" i="1"/>
  <c r="AX114" i="1" s="1"/>
  <c r="K101" i="1"/>
  <c r="AT101" i="1" s="1"/>
  <c r="AT100" i="1"/>
  <c r="AX100" i="1" s="1"/>
  <c r="S153" i="1"/>
  <c r="S145" i="1"/>
  <c r="S129" i="1"/>
  <c r="S118" i="1"/>
  <c r="S106" i="1"/>
  <c r="S93" i="1"/>
  <c r="S82" i="1"/>
  <c r="S74" i="1"/>
  <c r="S59" i="1"/>
  <c r="S48" i="1"/>
  <c r="S40" i="1"/>
  <c r="S18" i="1"/>
  <c r="K80" i="1"/>
  <c r="AT80" i="1" s="1"/>
  <c r="AT65" i="1"/>
  <c r="AW65" i="1" s="1"/>
  <c r="AT57" i="1"/>
  <c r="AX57" i="1" s="1"/>
  <c r="AT47" i="1"/>
  <c r="AW47" i="1" s="1"/>
  <c r="AT46" i="1"/>
  <c r="AW46" i="1" s="1"/>
  <c r="AN142" i="1"/>
  <c r="AN72" i="1"/>
  <c r="AT26" i="1"/>
  <c r="AW26" i="1" s="1"/>
  <c r="AT27" i="1"/>
  <c r="AX27" i="1" s="1"/>
  <c r="AT15" i="1"/>
  <c r="AW15" i="1" s="1"/>
  <c r="AT16" i="1"/>
  <c r="AW16" i="1" s="1"/>
  <c r="AD124" i="1"/>
  <c r="AD123" i="1"/>
  <c r="AD128" i="1"/>
  <c r="AD115" i="1"/>
  <c r="AJ95" i="1"/>
  <c r="AH95" i="1"/>
  <c r="AH85" i="1"/>
  <c r="AG85" i="1"/>
  <c r="AF85" i="1"/>
  <c r="AG75" i="1"/>
  <c r="AF75" i="1"/>
  <c r="AK63" i="1"/>
  <c r="AJ63" i="1"/>
  <c r="AH63" i="1"/>
  <c r="AG63" i="1"/>
  <c r="AF63" i="1"/>
  <c r="AJ61" i="1"/>
  <c r="AH61" i="1"/>
  <c r="AJ60" i="1"/>
  <c r="AI60" i="1"/>
  <c r="AG60" i="1"/>
  <c r="AF60" i="1"/>
  <c r="AG72" i="1"/>
  <c r="AX174" i="1" l="1"/>
  <c r="AE72" i="1"/>
  <c r="AW89" i="1"/>
  <c r="AX148" i="1"/>
  <c r="AD72" i="1"/>
  <c r="AW138" i="1"/>
  <c r="AI72" i="1"/>
  <c r="AW183" i="1"/>
  <c r="AX193" i="1"/>
  <c r="AW194" i="1"/>
  <c r="AW57" i="1"/>
  <c r="AF72" i="1"/>
  <c r="AX26" i="1"/>
  <c r="AW184" i="1"/>
  <c r="AW123" i="1"/>
  <c r="AX80" i="1"/>
  <c r="AW80" i="1"/>
  <c r="AX15" i="1"/>
  <c r="AW159" i="1"/>
  <c r="AW137" i="1"/>
  <c r="AW88" i="1"/>
  <c r="AW114" i="1"/>
  <c r="AW101" i="1"/>
  <c r="AX101" i="1"/>
  <c r="AW100" i="1"/>
  <c r="AX16" i="1"/>
  <c r="AW124" i="1"/>
  <c r="AH142" i="1"/>
  <c r="AG142" i="1"/>
  <c r="AI142" i="1"/>
  <c r="AF142" i="1"/>
  <c r="AD142" i="1"/>
  <c r="AW27" i="1"/>
  <c r="AW13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tc={F8165264-C510-4BD7-B92C-5886DB38EA3E}</author>
  </authors>
  <commentList>
    <comment ref="U233" authorId="0" shapeId="0" xr:uid="{F8165264-C510-4BD7-B92C-5886DB38EA3E}">
      <text>
        <t>[Threaded comment]
Your version of Excel allows you to read this threaded comment; however, any edits to it will get removed if the file is opened in a newer version of Excel. Learn more: https://go.microsoft.com/fwlink/?linkid=870924
Comment:
    be careful with N values for slurry and manure because the values from the farmer's field book are not derived from lab analysis but  from his calculations on standard values (factor* mass). And in his calculations, he takes into account only readily available nitrogen (nitrate+ammonium) without organic nitrogen</t>
      </text>
    </comment>
  </commentList>
</comments>
</file>

<file path=xl/sharedStrings.xml><?xml version="1.0" encoding="utf-8"?>
<sst xmlns="http://schemas.openxmlformats.org/spreadsheetml/2006/main" count="2140" uniqueCount="650">
  <si>
    <t>General information</t>
  </si>
  <si>
    <t>Fertilizer</t>
  </si>
  <si>
    <t>ID</t>
  </si>
  <si>
    <t>Year</t>
  </si>
  <si>
    <t>Parcel</t>
  </si>
  <si>
    <t>Crop_type</t>
  </si>
  <si>
    <t>Area (ha)</t>
  </si>
  <si>
    <t>Management_Category</t>
  </si>
  <si>
    <t>Management_Subcategory</t>
  </si>
  <si>
    <t>Management_Specific</t>
  </si>
  <si>
    <t>Amount/ha</t>
  </si>
  <si>
    <t>Unit</t>
  </si>
  <si>
    <t>C/N</t>
  </si>
  <si>
    <t>DM_Fertilizer  (%)</t>
  </si>
  <si>
    <t>Schlag 14</t>
  </si>
  <si>
    <t>14.10.2003 ploughed upper 30 cm of topsoil</t>
  </si>
  <si>
    <t>empty</t>
  </si>
  <si>
    <t>cultivation</t>
  </si>
  <si>
    <t>plough</t>
  </si>
  <si>
    <t>cm</t>
  </si>
  <si>
    <t>16.10.2003 winter wheat sown, 190 kg/ha</t>
  </si>
  <si>
    <t>wbarley</t>
  </si>
  <si>
    <t>sowing</t>
  </si>
  <si>
    <t>kg</t>
  </si>
  <si>
    <t>12.03.2004 fertilizer applied, 40 kg N/ha</t>
  </si>
  <si>
    <t>wwheat</t>
  </si>
  <si>
    <t>fertilization</t>
  </si>
  <si>
    <t>mineral</t>
  </si>
  <si>
    <t>not specified</t>
  </si>
  <si>
    <t>15.04.2004 herbizide application "Orkan", 1 L/ha, and "Husar", 200 g/ha</t>
  </si>
  <si>
    <t>protection</t>
  </si>
  <si>
    <t>herbicide</t>
  </si>
  <si>
    <t>Orkan</t>
  </si>
  <si>
    <t>L</t>
  </si>
  <si>
    <t>Husar</t>
  </si>
  <si>
    <t>g</t>
  </si>
  <si>
    <t>16.04.2004 fertilizer applied, 40 kg N/ha, 16 kg P2O5/ha, 16 kg K2O/ha, 4 kg Mg/ha</t>
  </si>
  <si>
    <t>03.05.2004 culm shortener "Moddus", 0.5 L/ha</t>
  </si>
  <si>
    <t>culm_shortener</t>
  </si>
  <si>
    <t>Moddus</t>
  </si>
  <si>
    <t>04.05.2004 fertilizer applied, 25 kg N/ha, 3 kg Mg/ha</t>
  </si>
  <si>
    <t>07.06.2004 fungizide "Agora", 0.5 L/ha and "Proto plus", 1 L/ha</t>
  </si>
  <si>
    <t>fungicide</t>
  </si>
  <si>
    <t>Agora</t>
  </si>
  <si>
    <t>Pronto Plus</t>
  </si>
  <si>
    <t>08.06.2004 fertilizer applied, 22 kg N/ha</t>
  </si>
  <si>
    <t>harvest</t>
  </si>
  <si>
    <t>29.09.2004 sowing, combined 140 kg per ha TKG 42 350 K m2 winter barley "Franziska"</t>
  </si>
  <si>
    <t>09.10.2004 Stomp SC 3 L per ha herbizide (Unkrautbekaempfung)</t>
  </si>
  <si>
    <t>Stomp SC</t>
  </si>
  <si>
    <t>19.03.2005 fertilizer applied, 40 kg N/ha</t>
  </si>
  <si>
    <t>14.04.2005 Suplesan: 20% N (1/3 Na, 2/3 NU), 8% P2O5 (PS), 8% K2O, 2 Mg (Sulfat), 2% Na, 0.2% Mn, 0.05% B, 8% S</t>
  </si>
  <si>
    <t>Suplesan</t>
  </si>
  <si>
    <t>13.05.2005 Agora 0.5 L per ha + Pronto Plus 1 L per ha fungizide (Tankmischung) Ethephon 1 L per ha phytoregulator (all three together)</t>
  </si>
  <si>
    <t>phytoregulation</t>
  </si>
  <si>
    <t>Ethephon</t>
  </si>
  <si>
    <t>14.05.2005 Ammonsalpeter (Ammonium nitrate: NH4NO3) 27% N, 150 kg per ha</t>
  </si>
  <si>
    <t>20.07.2005 stubble and soil treatment with grubber (chisel plow?), ca. 0.2--0.3 m depth.</t>
  </si>
  <si>
    <t>field_cultivator</t>
  </si>
  <si>
    <t>?</t>
  </si>
  <si>
    <t>09.11.2005 mulching of fallow crop, no biomass removed; vegetation cut at 10 cm above ground.</t>
  </si>
  <si>
    <t>mulching</t>
  </si>
  <si>
    <t>24.01.2006 Solid manure spread on field, 12.9 t/ha, organic C content: 439 g/kg, Total N content: 78 kg N/ha</t>
  </si>
  <si>
    <t>manure</t>
  </si>
  <si>
    <t>01.05.2006 plowing upper 30 cm of topsoil</t>
  </si>
  <si>
    <t>02.05.2006 moulding cutter preparation for potato planting (date to be confirmed)</t>
  </si>
  <si>
    <t>moulding_cutter</t>
  </si>
  <si>
    <t>05.05.2006 potatoes planted</t>
  </si>
  <si>
    <t>potatoes</t>
  </si>
  <si>
    <t>sowing, Bintje</t>
  </si>
  <si>
    <t>19.10.2006 sawing 200 kg/ha respectively 425 grains/m2, winter wheat "Zinal".</t>
  </si>
  <si>
    <t>“Zinal”</t>
  </si>
  <si>
    <t>14.03.2007 herbicide application: Orkan x Husar (tank mixture 1.5 l/ha, 1.25 dl/ha)</t>
  </si>
  <si>
    <t xml:space="preserve">15.03.2007 fertilizer applied: Mg Ammon 50 kg N/ha </t>
  </si>
  <si>
    <t>Mg Ammon</t>
  </si>
  <si>
    <t>17.04.2007 fertilizer applied: Suplesan 40 kg N/ha, 16 kg P2O5/ha, 4 kg Mg/ha</t>
  </si>
  <si>
    <t>27.05.2007 fertilizer applied: Ammon 50 kg N/ha</t>
  </si>
  <si>
    <t>Ammon</t>
  </si>
  <si>
    <t xml:space="preserve">28.07.2007 rape seed sown (Holl-Raps V 1410 L). Soil analysis 2007: clay: 35%, pH: 7.3, P-Test: 3.6, K-Test: 2.2, Mg-Test: 11.1 </t>
  </si>
  <si>
    <t>28.08.2007 3.5 kg/Are Colzador (5N, 13P, 25K, 3.5Mg, 0.2B, 0.2Mn, 5S)</t>
  </si>
  <si>
    <t>Colzador</t>
  </si>
  <si>
    <t>02.09.2007  herbizide application: 3 l/ha Devrinol Top</t>
  </si>
  <si>
    <t>Devrinol</t>
  </si>
  <si>
    <t>10.10.2007 insecticide application: 0.5 l/ha Cypermetrin against flea beetle, 1.5 l/ha Horizont</t>
  </si>
  <si>
    <t>insecticide</t>
  </si>
  <si>
    <t>Cypermetrin</t>
  </si>
  <si>
    <t>Horizont</t>
  </si>
  <si>
    <t>23.02.2008 3.0 kg/Are boron-ammonium nitrate (27N, 0.5B)</t>
  </si>
  <si>
    <t>B-Ammonium</t>
  </si>
  <si>
    <t>17.04.2008 3.0 kg/Are magnesium-ammonium sulfate (21N, 3Mg,20S).</t>
  </si>
  <si>
    <t>17.04.2008 Insecticide application: 0.5 l/ha Cypermetrin (against pollen beetle)</t>
  </si>
  <si>
    <t>20.04.2008 insecticide application: 0.2 l/ha Biscaya (against weevils)</t>
  </si>
  <si>
    <t>Biscaya</t>
  </si>
  <si>
    <t>16.07.2008  harvest: 31.600 kg/Are total (dry)</t>
  </si>
  <si>
    <t>30.09.2008  soil preparation (field cultivator)</t>
  </si>
  <si>
    <t>07.10.2008  sawing: winter wheat (var. Zinal)</t>
  </si>
  <si>
    <t>Zinal</t>
  </si>
  <si>
    <t>14.10.2008  fertilizer application: 2.0 kg/Are Foskal (11%P, 33%K, 2%Mg,7%Ca, 3%S)</t>
  </si>
  <si>
    <t>Foskal</t>
  </si>
  <si>
    <t>18.03.2009  fertilizer application: 1.5 kg/Are Mg-Ammonsalpeter (25%N, 5%Mg, 8.5%S)</t>
  </si>
  <si>
    <t>02.04.2009  herbicide application: 1 l/ha Husar Duo</t>
  </si>
  <si>
    <t>14.04.2009  fertilizer application: 2.0 kg/Are Suplesan (20%N, 8%P, 8%K, 2%Mg, 2%Na, 0.2%Mn, 0.05%B, 8%S)</t>
  </si>
  <si>
    <t>20.05.2009  fertilizer application: 1.4 kg/Are ammonium nitrate (27.5%N)</t>
  </si>
  <si>
    <t>Ammonium nitrate</t>
  </si>
  <si>
    <t>21.07.2009  harvest: yield grains: 68.8 kg/Are (13.1% moisture) yield straw: 36.6 kg/Are</t>
  </si>
  <si>
    <t>04.08.2009  fertilizer application: 33.3 m3/ha cattle manure (N-content: 1.07 g/l)</t>
  </si>
  <si>
    <t>m3</t>
  </si>
  <si>
    <t>12.08.2009  soil preparation (field cultivator). Cover crops sown: 10 kg/ha Phacelia (seed drill). Rolling (Cambridge-roll).</t>
  </si>
  <si>
    <t>phacelia</t>
  </si>
  <si>
    <t>27.03.2010  plowing (chisel plough)</t>
  </si>
  <si>
    <t>06.05.2010  fertilizer application: 10 t/ha cattle manure (2.5%N, 1%P, 7.4%K, 0.9%Mg, 2.3%Ca)</t>
  </si>
  <si>
    <t>09.05.2010  sowing: 1.1 kg/Are peas. Soil preparation with power harrow(1x). fertilization: 1.5 kg/Are Triple Super (46%P) and 1.5 kg/Are Kali60 (60%K)</t>
  </si>
  <si>
    <t>harrow</t>
  </si>
  <si>
    <t>peas</t>
  </si>
  <si>
    <t>Triple Super and Kali (1:1)</t>
  </si>
  <si>
    <t>04.06.2010  herbicide application: 1 l/ha Stomp; 1 l/ha Dual</t>
  </si>
  <si>
    <t>Stomp</t>
  </si>
  <si>
    <t>Dual</t>
  </si>
  <si>
    <t>14.06.2010  herbicide application: 0.75 l/ha Agil</t>
  </si>
  <si>
    <t>Agil</t>
  </si>
  <si>
    <t>24.06.2010  insecticide application: 0.4 l/ha Atce against aphids</t>
  </si>
  <si>
    <t>Atce</t>
  </si>
  <si>
    <t xml:space="preserve">19.07.2010  harvest (combined harvester: 8180 kg in total (whole field = 155 Aren) </t>
  </si>
  <si>
    <t>15.09.2010 soil preparation with field cultivator</t>
  </si>
  <si>
    <t xml:space="preserve">15.10.2010 sowing of winter wheat (seed drill): 1.9 kg/Are </t>
  </si>
  <si>
    <t>19.02.2011 fertilizer application: 1.2 kg/Are Mg-ammonium nitrate (25%N)</t>
  </si>
  <si>
    <t>15.03.2011 fertilizer application: 2.0 kg/Are Mg-ammonium nitrate (25%N)</t>
  </si>
  <si>
    <t>01.04.2011 fertilizer application: 2.0 kg/Are Suplesan (20%N; 8%P; 8%K;2%Mg)</t>
  </si>
  <si>
    <t>02.04.2011 herbicide application: 1.25 l/ha Husar Duo</t>
  </si>
  <si>
    <t>Husar Duo</t>
  </si>
  <si>
    <t>11.05.2011 fertilizer application: 1.5 kg/Are Mg-ammonium nitrate (25%N)</t>
  </si>
  <si>
    <t>02.08.2011  harvest: grain yield: 12'100 kg total for whole field (with 12.8% moisture)= 78.1 kg/Are</t>
  </si>
  <si>
    <t>03.08.2011  straw yield: 6066 kg for whole field (155 Aren)</t>
  </si>
  <si>
    <t>02.09.2011 fertilizer application: 20 m3/ha cattle manure (contents in g/l: 1.5 N, 0.9 P, 4.0 K, 0.25 Mg, 1.0 Ca)</t>
  </si>
  <si>
    <t>05.09.2011 soil preparation with field cultivator</t>
  </si>
  <si>
    <t>22.09.2011 soil preparation with harrow</t>
  </si>
  <si>
    <t xml:space="preserve">24.09.2011 sowing (seed drill): 2.1 kg/Are winter barley (var. Fridericus) </t>
  </si>
  <si>
    <t>Fridericus</t>
  </si>
  <si>
    <t>25.10.2011 herbicide application: 2.5 l/ha Carmina (St‰hler)</t>
  </si>
  <si>
    <t>Carmina</t>
  </si>
  <si>
    <t>14.03.2012 fertilizer application: 1.6 kg/Are Mg-ammonium nitrate (25%N, 2.5%Mg, 8.5%S)</t>
  </si>
  <si>
    <t>03.04.2012 fertilizer application: 2.0 kg/Are Suplesan (20%N, 8%P, 8%K, 2%Mg)</t>
  </si>
  <si>
    <t>28.04.2012 fungicide application: 1.25 l/ha Input/Modus</t>
  </si>
  <si>
    <t>Input/Modus</t>
  </si>
  <si>
    <t>14.05.2012 fungicide application: 1.0 l/ha Aviator</t>
  </si>
  <si>
    <t>Aviator</t>
  </si>
  <si>
    <t>15.05.2012 fertilizer application: ammonium nitrate (27.5%N)</t>
  </si>
  <si>
    <t>09.07.2012  harvest: grain yield: 87 kg/Are (with 11.6% moisture), 62.8 kg hectoliter weight</t>
  </si>
  <si>
    <t>18.07.2012 soil preparation (field cultivator)</t>
  </si>
  <si>
    <t>17.08.2012 soil preparation (harrow)</t>
  </si>
  <si>
    <t>28.08.2012 fertilizer application: 30 m3/ha manure (content in kg/ha: 24 N, 24 P2O5, 40 K2O, 4 MgO)</t>
  </si>
  <si>
    <t>30.08.2012 fertilizer application: 400 kg/ha Colzador PK (content in kg/ha: 0 N, 52 P2O5, 100 K2O, 8 MgO)</t>
  </si>
  <si>
    <t>04.09.2012 sowing of rapeseed (H. 280 L): 3.1 kg/ha or 4.5 kg total</t>
  </si>
  <si>
    <t>H 280 L</t>
  </si>
  <si>
    <t>08.03.2013 fertilizer application: 300 kg/ha boron-ammonium nitrate (content in kg/ha: 81 N, 0 P2O5, 0 K2O, 0 MgO)</t>
  </si>
  <si>
    <t>05.04.2013 herbicide application: ???</t>
  </si>
  <si>
    <t>08.04.2013 herbicide application: 1.0 l/ha Targa Super</t>
  </si>
  <si>
    <t>Targa Super</t>
  </si>
  <si>
    <t>17.04.2013 fertilizer application: 300 kg/ha Mg-Ammonsalpeter (content in kg/ha: 63 N, 5 P2O5, 0 K2O, 9 MgO)</t>
  </si>
  <si>
    <t>18.04.2013 herbicide application: 0.2 l/ha Talstar</t>
  </si>
  <si>
    <t>Talstar</t>
  </si>
  <si>
    <t>30.04.2013 herbicide application: 0.4 l/ha Biscaya and 0.7 l/ha Proline</t>
  </si>
  <si>
    <t>Proline</t>
  </si>
  <si>
    <t>24.09.2013 fertilizer application: 30 m3/ha manure (content in kg/ha: 24 N, 24 P2O5, 40 K2O, 4 MgO)</t>
  </si>
  <si>
    <t>25.09.2013 plowing</t>
  </si>
  <si>
    <t>(30?)</t>
  </si>
  <si>
    <t>26.09.2013 soil preparation (field cultivator)</t>
  </si>
  <si>
    <t>19.10.2013 sowing of winter wheat (var. Zindal) 200 kg/ha</t>
  </si>
  <si>
    <t>11.03.2014 fertilizer application: 200 kg/ha magnesium-ammonium sulfate (content in kg/ha: 50 N, 0 P2O5, 0 K2O, 10 MgO)</t>
  </si>
  <si>
    <t>30.03.2014 herbicide application: 1.25 l/ha Othello</t>
  </si>
  <si>
    <t>Othello</t>
  </si>
  <si>
    <t>01.04.2014 fertilizer application: 200 kg/ha Suplesan (content in kg/ha: 40 N, 16 P2O5, 16 K2O, 4 MgO)</t>
  </si>
  <si>
    <t>17.05.2014 fertilizer application: 160 kg/ha Ammon (content in kg/ha: 44 N, 0 P2O5, 0 K2O, 0 MgO)</t>
  </si>
  <si>
    <t>24.07.2014  harvest of grains: 11800 kg in total = 77 kg/Are (with 16.2 % moisture), [HL?] 78 hectoliter weight (the original sheet says 23.07. but it was on the 24.07.)</t>
  </si>
  <si>
    <t>25.07.2014  harvest of straw: 7000 kg (20 rectangular straw bales) (the original sheet says 24.07. but it was on the 25.07.)</t>
  </si>
  <si>
    <t>15.09.2014 soil preparation (field cultivator)</t>
  </si>
  <si>
    <t>17.09.2014 soil preparation (harrow)</t>
  </si>
  <si>
    <t>28.08.2014 fertilizer application: 100 kg/ha Triple Super (46 kg/ha P2O5) and 100 kg/ha Kali60 (60 kg/ha K2O)</t>
  </si>
  <si>
    <t xml:space="preserve">12.09.2014 fertilizer application: 30 m3/ha liquid manure (24 kg/ha N, 24 kg/ha P2O, 40 kg/ha K2O and 4 kg/ha MgO) </t>
  </si>
  <si>
    <t>29.09.2014 sowing of winter barley (sowing combination) 140 kg/ha (220 kg on the entire field)</t>
  </si>
  <si>
    <t>Winter Barley</t>
  </si>
  <si>
    <t xml:space="preserve">28.10.2014 herbicide application: 2.5 l/ha Carmina </t>
  </si>
  <si>
    <t>09.03.2015 fertilizer application: 200 kg Mg-Ammon 25.0.0.5 (50 kg/ha N, 10 kg/ha MgO)</t>
  </si>
  <si>
    <t>10.04.2015 fertilizer application: 200 kg/ha Saplesan 20.8.8.2 (40 kg/ha N, 16 kg/ha P2O5, 16 kg/ha K2O, 4 kg/ha MgO)</t>
  </si>
  <si>
    <t>23.04.2015 fungizide application (1.25 l/ha Input) and stalk strengthener (1 l/ha Modus???)</t>
  </si>
  <si>
    <t>stalk_strengthener</t>
  </si>
  <si>
    <t>08.05.2015 fungizide application: 1 l/ha Aviator Xpro</t>
  </si>
  <si>
    <t>13.05.2015 fertilizer application: 100 kg Mg-Ammon 25.0.0.5 (25 kg/ha N, 6 kg/ha MgO)</t>
  </si>
  <si>
    <t xml:space="preserve">30.07.2015 soil preparation </t>
  </si>
  <si>
    <t>03.08.2015 field preparation with disc harrow (direct communication with farmer) and later that day sowing of cover crop (10 kg Phacelia per ha, 15 kg in total for our field)</t>
  </si>
  <si>
    <t>15.03.2016 solid manure application 20 t/ha (30 t for entire field)</t>
  </si>
  <si>
    <t>18.03.2016 soil preparation (ploughing)</t>
  </si>
  <si>
    <t>19.03.2016 soil preparation (field_cultivator)</t>
  </si>
  <si>
    <t xml:space="preserve">09.05.2016 sowing of peas (for canning) type Florenza, 90 kg/ha (150 kg for entire field): 10 kg/ha N, 20 kg/ha P2O5, 50 kg/ha K2O, 4 kg/ha MgO </t>
  </si>
  <si>
    <t>Florenza</t>
  </si>
  <si>
    <t>10.06.2016 2 types of herbicide application: Stomp + for reason ”Unkräuter” and Basagrane for reason “Ungräser” (each 1 l/ha (1.5 l for entire field), stage 16)</t>
  </si>
  <si>
    <t>Basagrane</t>
  </si>
  <si>
    <t xml:space="preserve">25.07.2016  harvest 1480 kg including Schlag 14 (our field) and farmer’s own field. No measurement of harvest of only Schlag 14, but farmer estimated harvest to be around 500 kg for Schlag 14 only. </t>
  </si>
  <si>
    <t>08.08.2016 herbicide Glyfos (4 l/ha, to remove weeds after peas)</t>
  </si>
  <si>
    <t>Glyfos</t>
  </si>
  <si>
    <t>31.08.2016 chisel ploughing of 0.8 ha of the field; next day the rest was ploughed (stated by Carmen)</t>
  </si>
  <si>
    <t>01.09.2016 field preparation (field cultivator)</t>
  </si>
  <si>
    <t>02.09.2016 harrowing</t>
  </si>
  <si>
    <t>12.10.2016 sowing of winter wheat (type Hanswin, 170 kg/ha, 400 seeds per m2</t>
  </si>
  <si>
    <t>Hanswin</t>
  </si>
  <si>
    <t>04.08.2004  harvest, C: 44.1%+-0.5%, N: 0.23%+-0.08%</t>
  </si>
  <si>
    <t>04.08.2004  harvest, C: 42.2%+-0.3%, N: 2.68%+-0.11%, 13.7% moisture content</t>
  </si>
  <si>
    <t>C, kg/ha</t>
  </si>
  <si>
    <t>14.07.2005  harvest, Maehdreschen (combine harvester); the original sheet says 07.07.2005, but it was a week later - we have photographs and Werner Eugster was on site during the harvest! C: 42.7%+-0.4%, N: 2.02%+-0.03%</t>
  </si>
  <si>
    <t>14.07.2005  harvest, Maehdreschen (combine harvester); the original sheet says 07.07.2005, but it was a week later - we have photographs and Werner Eugster was on site during the harvest! C: 45.8%+-0.7%, N: 0.58%+-0.09%</t>
  </si>
  <si>
    <t>C</t>
  </si>
  <si>
    <t>g/l</t>
  </si>
  <si>
    <t>All values to calculate manure C applied taken from 2006 except amount</t>
  </si>
  <si>
    <t>TKG 48</t>
  </si>
  <si>
    <t>Sowing inputs</t>
  </si>
  <si>
    <t>C, %</t>
  </si>
  <si>
    <t>Moisture content, %</t>
  </si>
  <si>
    <t>N, kg/ha</t>
  </si>
  <si>
    <t>P2O5, kg/ha</t>
  </si>
  <si>
    <r>
      <t>K</t>
    </r>
    <r>
      <rPr>
        <vertAlign val="subscript"/>
        <sz val="9"/>
        <rFont val="Arial"/>
        <family val="2"/>
      </rPr>
      <t>2</t>
    </r>
    <r>
      <rPr>
        <sz val="9"/>
        <rFont val="Arial"/>
        <family val="2"/>
      </rPr>
      <t>O, kg/ha</t>
    </r>
  </si>
  <si>
    <t>Mg, kg/ha</t>
  </si>
  <si>
    <t>Ca, kg/ha</t>
  </si>
  <si>
    <t>S, kg/ha</t>
  </si>
  <si>
    <t>B, kg/ha</t>
  </si>
  <si>
    <t>N_tot Fertilizer (g/kg DM)</t>
  </si>
  <si>
    <t>N_NH4 Fertilizer (g/kg DM)</t>
  </si>
  <si>
    <t>Corg Fertilizer (g/kg DM)</t>
  </si>
  <si>
    <t>30 cm depth</t>
  </si>
  <si>
    <t xml:space="preserve"> </t>
  </si>
  <si>
    <t xml:space="preserve">grain harvest </t>
  </si>
  <si>
    <t>straw harvest</t>
  </si>
  <si>
    <t>combine harvester</t>
  </si>
  <si>
    <t>% Moisture yield</t>
  </si>
  <si>
    <t>±0.5%</t>
  </si>
  <si>
    <t>oen2.2004.management.pdf</t>
  </si>
  <si>
    <t>Amount/ha not specified, oen2.2004.management.pdf</t>
  </si>
  <si>
    <t>16.10.2003 roller (Walzen)</t>
  </si>
  <si>
    <t>roller</t>
  </si>
  <si>
    <t>28.09.2004 ploughed upper 30 cm of topsoil</t>
  </si>
  <si>
    <t>Franziska TKG 42</t>
  </si>
  <si>
    <t>oen2.2005.management.pdf</t>
  </si>
  <si>
    <t>Amount/ha not specified, oen2.2005.management.pdf</t>
  </si>
  <si>
    <t>oen2.2005.harvest.20051028.pdf</t>
  </si>
  <si>
    <t>% Moisture yield_sd</t>
  </si>
  <si>
    <t>±3.1%</t>
  </si>
  <si>
    <t>10 cm above ground</t>
  </si>
  <si>
    <t>DM_Fertilizer_sd  (%)</t>
  </si>
  <si>
    <t>C_sd</t>
  </si>
  <si>
    <t>C_sd, %</t>
  </si>
  <si>
    <t>18.10.2006 plowing with chisel plough</t>
  </si>
  <si>
    <t>No harvest due to hail damage and therefore rotten potatoes, oen2.2007.management.pdf</t>
  </si>
  <si>
    <t>oen2.2007.management.pdf</t>
  </si>
  <si>
    <t>No original management file could be found, Retrieved from: Model_Parameter_list_CIP_rev3_Oensingen20090527</t>
  </si>
  <si>
    <t>15.07.2007  harvest (combined harvester): grains 9510 kg (11.8% moisture), Straw 6820 kg. Farmer's notes say 16.07.2017 but Dominique Dietiker was on site and reported 15.07.2017.</t>
  </si>
  <si>
    <t>Moisture yield: Value from 2004 (wwheat straw) because it was not measured in 2007. C_Measurement: the numbers in available analysis files are obviously wrong, therefore used data from 2004.</t>
  </si>
  <si>
    <t>Holl-Raps V1410 L</t>
  </si>
  <si>
    <t>oen2.2008.management.pdf</t>
  </si>
  <si>
    <t>Biscay</t>
  </si>
  <si>
    <t>oen2.2009.management.pdf</t>
  </si>
  <si>
    <t>oen2.2010.management.pdf</t>
  </si>
  <si>
    <t>Cambridge_roller</t>
  </si>
  <si>
    <t>solid, cattle</t>
  </si>
  <si>
    <t>liquid, cattle (N-content: 1.07 g/l)</t>
  </si>
  <si>
    <t>rotatry harrow</t>
  </si>
  <si>
    <t>preserved peas</t>
  </si>
  <si>
    <t>pods</t>
  </si>
  <si>
    <t>oen2.2011.management.pdf</t>
  </si>
  <si>
    <t>Notes/Source</t>
  </si>
  <si>
    <t>Zinal, seed drill</t>
  </si>
  <si>
    <t>liquid, cattle</t>
  </si>
  <si>
    <t>Management_Acker_WG_2012.pdf</t>
  </si>
  <si>
    <t>Gamina</t>
  </si>
  <si>
    <t xml:space="preserve">Management_Acker_WG_2012.pdf, amount not specified </t>
  </si>
  <si>
    <t>for straw moisture content we use the value for wheat straw from 2004 because it was not measured in 2011, for straw C% and N% we used the value from 2004 because straw was not analyzed in 2011.</t>
  </si>
  <si>
    <t>liquid</t>
  </si>
  <si>
    <t>Management_and_harvest_Acker_WG_2012-14.pdf</t>
  </si>
  <si>
    <t>Modus</t>
  </si>
  <si>
    <t>Input</t>
  </si>
  <si>
    <t>2015_OE2_Management_raw_2.jpg</t>
  </si>
  <si>
    <t>2015_OE2_Management_raw_1.jpg</t>
  </si>
  <si>
    <t xml:space="preserve">for straw moisture content we use the value for barley straw from 2005 because it was not measured in 2012, for %C and %N we used the average of all samples called spot 1 stehend in C+N_Oensingen2012 und 2013.xls. Samples of spot 3 stehend were not used because the values were unrealistically low. </t>
  </si>
  <si>
    <t>Based on information from farmer (personal communication)</t>
  </si>
  <si>
    <t>2016_OE2_Management_raw_1.jpg</t>
  </si>
  <si>
    <t>2016_2017_OE2_Management_raw_1.jpg</t>
  </si>
  <si>
    <t>Yield</t>
  </si>
  <si>
    <t>DateYear</t>
  </si>
  <si>
    <t>14.10.2003</t>
  </si>
  <si>
    <t>16.10.2003</t>
  </si>
  <si>
    <t>12.03.2004</t>
  </si>
  <si>
    <t>15.04.2004</t>
  </si>
  <si>
    <t>16.04.2004</t>
  </si>
  <si>
    <t>28.09.2004</t>
  </si>
  <si>
    <t>29.09.2004</t>
  </si>
  <si>
    <t>19.03.2005</t>
  </si>
  <si>
    <t>14.04.2005</t>
  </si>
  <si>
    <t>13.05.2005</t>
  </si>
  <si>
    <t>14.05.2005</t>
  </si>
  <si>
    <t>14.07.2005</t>
  </si>
  <si>
    <t>20.07.2005</t>
  </si>
  <si>
    <t>24.01.2006</t>
  </si>
  <si>
    <t>18.10.2006</t>
  </si>
  <si>
    <t>19.10.2006</t>
  </si>
  <si>
    <t>14.03.2007</t>
  </si>
  <si>
    <t>15.03.2007</t>
  </si>
  <si>
    <t>27.05.2007</t>
  </si>
  <si>
    <t>15.07.2007</t>
  </si>
  <si>
    <t>28.08.2007</t>
  </si>
  <si>
    <t>10.10.2007</t>
  </si>
  <si>
    <t>23.02.2008</t>
  </si>
  <si>
    <t>17.04.2008</t>
  </si>
  <si>
    <t>20.04.2008</t>
  </si>
  <si>
    <t>16.07.2008</t>
  </si>
  <si>
    <t>30.09.2008</t>
  </si>
  <si>
    <t>14.10.2008</t>
  </si>
  <si>
    <t>18.03.2009</t>
  </si>
  <si>
    <t>14.04.2009</t>
  </si>
  <si>
    <t>20.05.2009</t>
  </si>
  <si>
    <t>21.07.2009</t>
  </si>
  <si>
    <t>12.08.2009</t>
  </si>
  <si>
    <t>27.03.2010</t>
  </si>
  <si>
    <t>14.06.2010</t>
  </si>
  <si>
    <t>24.06.2010</t>
  </si>
  <si>
    <t>19.07.2010</t>
  </si>
  <si>
    <t>15.09.2010</t>
  </si>
  <si>
    <t>15.10.2010</t>
  </si>
  <si>
    <t>19.02.2011</t>
  </si>
  <si>
    <t>15.03.2011</t>
  </si>
  <si>
    <t>11.05.2011</t>
  </si>
  <si>
    <t>22.09.2011</t>
  </si>
  <si>
    <t>24.09.2011</t>
  </si>
  <si>
    <t>25.10.2011</t>
  </si>
  <si>
    <t>14.03.2012</t>
  </si>
  <si>
    <t>28.04.2012</t>
  </si>
  <si>
    <t>14.05.2012</t>
  </si>
  <si>
    <t>15.05.2012</t>
  </si>
  <si>
    <t>18.07.2012</t>
  </si>
  <si>
    <t>17.08.2012</t>
  </si>
  <si>
    <t>28.08.2012</t>
  </si>
  <si>
    <t>30.08.2012</t>
  </si>
  <si>
    <t>17.04.2013</t>
  </si>
  <si>
    <t>18.04.2013</t>
  </si>
  <si>
    <t>30.04.2013</t>
  </si>
  <si>
    <t>28.07.2013</t>
  </si>
  <si>
    <t>24.09.2013</t>
  </si>
  <si>
    <t>25.09.2013</t>
  </si>
  <si>
    <t>26.09.2013</t>
  </si>
  <si>
    <t>19.10.2013</t>
  </si>
  <si>
    <t>11.03.2014</t>
  </si>
  <si>
    <t>30.03.2014</t>
  </si>
  <si>
    <t>17.05.2014</t>
  </si>
  <si>
    <t>24.07.2014</t>
  </si>
  <si>
    <t>15.09.2014</t>
  </si>
  <si>
    <t>17.09.2014</t>
  </si>
  <si>
    <t>28.08.2014</t>
  </si>
  <si>
    <t>12.09.2014</t>
  </si>
  <si>
    <t>29.09.2014</t>
  </si>
  <si>
    <t>28.10.2014</t>
  </si>
  <si>
    <t>10.04.2015</t>
  </si>
  <si>
    <t>23.04.2015</t>
  </si>
  <si>
    <t>13.05.2015</t>
  </si>
  <si>
    <t>30.07.2015</t>
  </si>
  <si>
    <t>15.03.2016</t>
  </si>
  <si>
    <t>18.03.2016</t>
  </si>
  <si>
    <t>19.03.2016</t>
  </si>
  <si>
    <t>10.06.2016</t>
  </si>
  <si>
    <t>25.07.2016</t>
  </si>
  <si>
    <t>31.08.2016</t>
  </si>
  <si>
    <t>03.05.2004</t>
  </si>
  <si>
    <t>04.05.2004</t>
  </si>
  <si>
    <t>07.06.2004</t>
  </si>
  <si>
    <t>08.06.2004</t>
  </si>
  <si>
    <t>04.08.2004</t>
  </si>
  <si>
    <t>09.10.2004</t>
  </si>
  <si>
    <t>09.11.2005</t>
  </si>
  <si>
    <t>01.05.2006</t>
  </si>
  <si>
    <t>02.05.2006</t>
  </si>
  <si>
    <t>03.05.2006</t>
  </si>
  <si>
    <t>05.05.2006</t>
  </si>
  <si>
    <t>01.06.2006</t>
  </si>
  <si>
    <t>02.09.2007</t>
  </si>
  <si>
    <t>07.10.2008</t>
  </si>
  <si>
    <t>02.04.2009</t>
  </si>
  <si>
    <t>04.08.2009</t>
  </si>
  <si>
    <t>06.05.2010</t>
  </si>
  <si>
    <t>09.05.2010</t>
  </si>
  <si>
    <t>04.06.2010</t>
  </si>
  <si>
    <t>01.04.2011</t>
  </si>
  <si>
    <t>02.04.2011</t>
  </si>
  <si>
    <t>02.08.2011</t>
  </si>
  <si>
    <t>03.08.2011</t>
  </si>
  <si>
    <t>02.09.2011</t>
  </si>
  <si>
    <t>05.09.2011</t>
  </si>
  <si>
    <t>03.04.2012</t>
  </si>
  <si>
    <t>09.07.2012</t>
  </si>
  <si>
    <t>04.09.2012</t>
  </si>
  <si>
    <t>08.03.2013</t>
  </si>
  <si>
    <t>05.04.2013</t>
  </si>
  <si>
    <t>08.04.2013</t>
  </si>
  <si>
    <t>01.04.2014</t>
  </si>
  <si>
    <t>09.03.2015</t>
  </si>
  <si>
    <t>08.05.2015</t>
  </si>
  <si>
    <t>04.07.2015</t>
  </si>
  <si>
    <t>06.07.2015</t>
  </si>
  <si>
    <t>03.08.2015</t>
  </si>
  <si>
    <t>08.08.2016</t>
  </si>
  <si>
    <t>01.09.2016</t>
  </si>
  <si>
    <t>02.09.2016</t>
  </si>
  <si>
    <t>solid</t>
  </si>
  <si>
    <t>summer oat, Phacelia, and Alexandrine clover</t>
  </si>
  <si>
    <t>N</t>
  </si>
  <si>
    <t>P2O5</t>
  </si>
  <si>
    <t>K2O</t>
  </si>
  <si>
    <t>Ca</t>
  </si>
  <si>
    <t>Mg</t>
  </si>
  <si>
    <t>22.07.2005 fallow crop seeded with summer oat, Phacelia, and Alexandrine clover.  (We had originally noted down the 22.07.2005, but the webcam images show that it was on 09.08.2005, corrected on 12.12.2017 by Carmen Emmel)</t>
  </si>
  <si>
    <t>g/kg dry matter</t>
  </si>
  <si>
    <t>Yield (kg DM/ha)</t>
  </si>
  <si>
    <t>%C</t>
  </si>
  <si>
    <t>%N</t>
  </si>
  <si>
    <t>C (kg/ha)</t>
  </si>
  <si>
    <t>N (kg/ha)</t>
  </si>
  <si>
    <t>Yield (kg TS/ha)_sd</t>
  </si>
  <si>
    <t>C (kg/ha)_sd</t>
  </si>
  <si>
    <t>N (kg/ha)_sd</t>
  </si>
  <si>
    <t>Original management information</t>
  </si>
  <si>
    <t>wrapeseed</t>
  </si>
  <si>
    <t>oen2.2008.management.pdf, AdditionalManagementInformation_OEN_2005-2015.pdf, Date in reported list was wrong by one month, determined actual sowing date after communication with farmer and inspecting webcam images</t>
  </si>
  <si>
    <t>oen2.2007.management.pdf, straw removal date verified with webcam images</t>
  </si>
  <si>
    <t>oen2.2005.harvest.20051028.pdf, straw removal date verified with webcam images</t>
  </si>
  <si>
    <t>oen2.2009.management.pdf, straw removal date verified with webcam images</t>
  </si>
  <si>
    <t>oen2.2011.management.pdf, Harvest read me: No stubbles or loose particles could be harvested, due to ploughing right after the harvest.; mit /HL Gew = 81</t>
  </si>
  <si>
    <t>oen2.2011.management.pdf, Harvest read me: No stubbles or loose particles could be harvested, due to ploughing right after the harvest.; mit /155*100 calculated for kg/ha; Straw removed on this day (from webcam images)</t>
  </si>
  <si>
    <t>Amount/ha not specified therefore estimated by upscaling the straw amount from 2005, Management_Acker_WG_2012.pdf, straw removal date verified with webcam images</t>
  </si>
  <si>
    <t>Management_and_harvest_Acker_WG_2012-14.pdf, In farmers management report it was 14.08. but webcam images indicated this date</t>
  </si>
  <si>
    <t>Management_and_harvest_Acker_WG_2012-14.pdf, In farmers management report it was 27.8 → but the correct date was verified with webcam images</t>
  </si>
  <si>
    <t>2016_OE2_Management_raw_1.jpg, Amount: Based on estimate by farmer because the amount was only weight together with the yield of a different field (personal communication)</t>
  </si>
  <si>
    <t>2016_2017_OE2_Management_raw_1.jpg, date correction based on webcam images</t>
  </si>
  <si>
    <t>Management_Acker_WG_2012.pdf, There is also a file called oen2-harvest-2012-weights which says that the moisture content was 10.5%!!!</t>
  </si>
  <si>
    <t>No original management file could be found, only information from oensingen.management-history_20150810.pdf</t>
  </si>
  <si>
    <t>No original management file could be found, only information from oensingen.management-history_20150810.pdf; Amount/ha assumed based on other years with Phacelia</t>
  </si>
  <si>
    <t>CH-OE2-Management-2016_2017-wheat2.jpg</t>
  </si>
  <si>
    <t>02.04.2017 Mg-Ammon 25.0.0.5, 100 kg/ha, stadium 31</t>
  </si>
  <si>
    <t>31.03.2017 Slurry application, 30 m3/ha, 24 kg/ha N, 24 kg/ha P2O5, 40 kg/ha K2O, 4 kg/ha MgO, stadium 30</t>
  </si>
  <si>
    <t>24.02.2017 Ammonsalpeter (Ammonium nitrate: NH4NO3) 200 kg/ha, 27% N, 5.0.0, 200 kg/ha, stadium 16</t>
  </si>
  <si>
    <t>27.05.2017 Ammonsalpeter (Ammonium nitrate: NH4NO3), 150 kg/ha, 27.5.0.0, stadium 51</t>
  </si>
  <si>
    <t>27.03.2017 Otello herbicide , 1.25 l/ha , stadium 30</t>
  </si>
  <si>
    <t>Otello</t>
  </si>
  <si>
    <t>l</t>
  </si>
  <si>
    <t>19.07.2017 harvest with combined harvester, 6550 kg/ha, moisture 10.9%, HL 83, Fuellzahl 300</t>
  </si>
  <si>
    <t>29.07.2017 straw removed from field, 72dt/field, 24 bales of approx. 300 kg =7200 kg</t>
  </si>
  <si>
    <t>CH-OE2-Management-2016_2017-wheat2.jpg, CH-OE2-C+N-Harvest+AfterHarvest_2017_wheat</t>
  </si>
  <si>
    <t>28.08.2017 solid manure, 20t/ha, 10kg/ha N, 20 kg/ha P2O5, 50 kg/ha K2O, 4 kg/ha MgO</t>
  </si>
  <si>
    <t>CH-OE2-Management-2017_2018_rapeseed2.jpg</t>
  </si>
  <si>
    <t>29.08.2017 field cultivator</t>
  </si>
  <si>
    <t>29.08.2017 harrow</t>
  </si>
  <si>
    <t>Rodino Redy</t>
  </si>
  <si>
    <t>Holl-Raps V3160 L</t>
  </si>
  <si>
    <t>Tilmor</t>
  </si>
  <si>
    <t>Targa Soper</t>
  </si>
  <si>
    <t>07.10.2017 compound fertilizer 9.15.20.0, stadium 14</t>
  </si>
  <si>
    <t>compound fertilizer</t>
  </si>
  <si>
    <t>CH-OE2-moisture-Harvest+AfterHarvest_2017_wheat.xlsx, CH-OE2-C+N-Harvest+AfterHarvest_2017_wheat, %N measurement did not work because too little material was used</t>
  </si>
  <si>
    <t>Average from CH-OE2_C+N-SowingSeeds_2016.xls, Moisture% from info from UFA Samen (see CH-OE2_SowingSeedsMoistureContent_UFASamen_2016.txt)</t>
  </si>
  <si>
    <t>CH-OE2_SowingSeedsMoistureContent_2016-2017.csv, CH-OE2_C+N-SowingSeeds_2017_phacelia.xls</t>
  </si>
  <si>
    <t>CH-OE2_SowingSeedsMoistureContent.xls, CH-OE2_SowingSeedsC+N_2006.xls</t>
  </si>
  <si>
    <t>CH-OE2_Management_2004.pdf</t>
  </si>
  <si>
    <t>CH-OE2_Management_2005_1.pdf</t>
  </si>
  <si>
    <t>CH-OE2_ManureWeight_2006.xls, CH-OE2_ManureAnalysis_2006.pdf</t>
  </si>
  <si>
    <t>CH-OE2_Management_2007.pdf</t>
  </si>
  <si>
    <t>CH-OE2_Management_2008.pdf</t>
  </si>
  <si>
    <t>CH-OE2_Management_2009_1.pdf</t>
  </si>
  <si>
    <t>CH-OE2_ManureAnalysis_2009_CAmmann.xls</t>
  </si>
  <si>
    <t>CH-OE2_Management_2010.pdf</t>
  </si>
  <si>
    <t>CH-OE2_Management_2011_1.pdf</t>
  </si>
  <si>
    <t>CH-OE2_Management_2012_1.pdf, For C g/kg used average of all ever measured slurry samples at CH-OE1 and CH-OE2, CH-OE2_ManureAnalysis_2009_CAmmann.xls</t>
  </si>
  <si>
    <t>CH-OE2_Management_2012_1.pdf</t>
  </si>
  <si>
    <t>CH-OE2_Management_2013_1.pdf, For C g/kg used average of all ever measured slurry samples at CH-OE1 and CH-OE2, CH-OE2_ManureAnalysis_2009_CAmmann.xls</t>
  </si>
  <si>
    <t>CH-OE2_Management_2013_1.pdf</t>
  </si>
  <si>
    <t>CH-OE2_Management_2014.pdf</t>
  </si>
  <si>
    <t>2015_OE2_Management_1.jpg</t>
  </si>
  <si>
    <t>2015_OE2_Management_1.jpg, For C g/kg used average of all ever measured slurry samples at CH-OE1 and CH-OE2, CH-OE2_ManureAnalysis_2009_CAmmann.xls</t>
  </si>
  <si>
    <t>CH-OE2_Management_2017_1.jpg</t>
  </si>
  <si>
    <t>CH-OE2_Management_2018_1.jpg</t>
  </si>
  <si>
    <t>CH-OE2_ManureAnalysis_20170331.pdf, density of manure = 1 kg/l (from Christof Ammann)</t>
  </si>
  <si>
    <t>OE2_Management_2004.pdf, CH-OE2_C-Plant_2004_2.xls</t>
  </si>
  <si>
    <t>CH-OE2_Management_2005_2.pdf,CH-OE2_C+N-Harvest_2005.pdf</t>
  </si>
  <si>
    <t>CH-OE2_Management_2007.pdf, C_Measurement: Value from 2004 (wwheat grain) because it was not measured in 2007</t>
  </si>
  <si>
    <t>CH-OE2_Moisture-Harvest+AfterHarvest_2008.xls, CH-OE2_C+N-Harvest+AfterHarvest_2008_1.xls</t>
  </si>
  <si>
    <t>CH-OE2_Management_2009_1.pdf, CH-OE2_C-Harvest+AfterHarvest_2009.xls (only second grain C measurement, because first grain C value obviously too large; from field book entry on 27.07.2009 can see that sample number 3 is straw)</t>
  </si>
  <si>
    <t>for straw moisture content we use the value for wheat straw from 2004 because it was not measured in 2009, CH-OE2_C-Harvest+AfterHarvest_2009.xls (from field book entry on 27.07.2009 can see that sample number 3 is straw. Given the very low value for E3, we assume that E3b is the correct sample for straw)</t>
  </si>
  <si>
    <t>CH-OE2_Management_2011_1.pdf, CH-OE2_C+N-AfterHarvest_2011.xls</t>
  </si>
  <si>
    <t>CH-OE2_Management_2012_1.pdf, CH-OE2_C+N-Harvest-AfterHarvest_2012-2013.xls</t>
  </si>
  <si>
    <t>CH-OE2_Management_2013_1.pdf, CH-OE2_C+N-Harvest-AfterHarvest_2012-2013.xls</t>
  </si>
  <si>
    <t>CH-OE2_Management_2014.pdf, CH-OE2_C+N-Harvest-AfterHarvest_2014.xls</t>
  </si>
  <si>
    <r>
      <t xml:space="preserve">for straw moisture content we use the value for wheat straw from 2004 because it was not measured in 2014, for %C and %N used average of all cut stubbles in </t>
    </r>
    <r>
      <rPr>
        <b/>
        <sz val="12"/>
        <color rgb="FF000000"/>
        <rFont val="Calibri"/>
        <family val="2"/>
      </rPr>
      <t>CH-OE2_C+N-Harvest-AfterHarvest_2014.xls</t>
    </r>
  </si>
  <si>
    <t>for straw moisture content we use the value for barley straw from 2005 because it was not measured in 2012, for %C and %N we used the average of all samples called stublles in CH-OE2_C+N-Harvest-AfterHarvest_2015.xls</t>
  </si>
  <si>
    <t>CH-OE2_Management_2005-2015.pdf, CH-OE2_C+N-Harvest-AfterHarvest_2015.xls</t>
  </si>
  <si>
    <t>CH-OE2_C+N-Peas_2016.xls</t>
  </si>
  <si>
    <t>CH-OE2_C+N-Harvest+AfterHarvest_2010.xls, CH-OE2_MoistureContent_peas_2017</t>
  </si>
  <si>
    <t>grain harvest</t>
  </si>
  <si>
    <t>28.02.2018 Bor-Ammonsalpeter, 27.0.0.0, stadium 16, 300kg/ha</t>
  </si>
  <si>
    <t>Bor-Ammonsalpeter</t>
  </si>
  <si>
    <t>CH-OE2_Management_2018_3.jpg</t>
  </si>
  <si>
    <t>09.04.2018 Mg-Ammonsulfat 21.1,5.0.5, stadium 55, 300kg/ha</t>
  </si>
  <si>
    <t>Mg-Ammonsulfat</t>
  </si>
  <si>
    <t>09.04.2018 insecticide (against pollen beetle) Pyrinex, stadium 55, 1L/ha</t>
  </si>
  <si>
    <t>Pyrinex</t>
  </si>
  <si>
    <t>18.04.2018 fungicide propulse, stadium 60, 1.25L/ha</t>
  </si>
  <si>
    <t>propulse</t>
  </si>
  <si>
    <t>18.04.2018 insecticide Biscaya, stadium 60, 0.4L/ha</t>
  </si>
  <si>
    <t>CH-OE2_Management_2018_4.jpg</t>
  </si>
  <si>
    <t>CH-OE2_Harvest_C+N_Analysis.xls</t>
  </si>
  <si>
    <t>28.02.2019 Ammonsalpeter, 180 kg/ha, 27.5.0.0, stadium 21</t>
  </si>
  <si>
    <t>02.04.2019 Ammonsalpeter, 160 kg/ha, 27.5.0.0, stadium 23</t>
  </si>
  <si>
    <t>01.04.2019 Otello herbicide, 1.25 L/ha, stadium 23</t>
  </si>
  <si>
    <t>06.07.2015 bales of straw made and removed: 13 bales at 188.5 kg each (2452 kg straw in total or 16.3 dt/ha)</t>
  </si>
  <si>
    <t>04.07.2015 harvest (combine harvester): 12570 dt = 8109 dt/ha grain</t>
  </si>
  <si>
    <t>28.07.2013 harvest: yield 39.2 kg/Are (with 9.7 % moisture)</t>
  </si>
  <si>
    <t>24.05.2019 urea application, 100 kg/ha, stadium 45</t>
  </si>
  <si>
    <t>11.10.2018 soil preparation (field cultivator), twice</t>
  </si>
  <si>
    <t>CH-OE2_Management_2018_2019_wwheat.jpg</t>
  </si>
  <si>
    <t>04.10.2018 manure application, 5.10.25.2, 10000 kg/ha</t>
  </si>
  <si>
    <t>09.10.2018 fertilizer application, Landor 0.20.30 (basic fertilizer before cereal)</t>
  </si>
  <si>
    <t>basic fertilizer</t>
  </si>
  <si>
    <t>Ammonsalpeter</t>
  </si>
  <si>
    <t>11.10.2018 sowing of winter wheat, 180 kg/ha, Simano CHP/SGA</t>
  </si>
  <si>
    <t>CH-OE2_Management_2019_wwheat.pdf</t>
  </si>
  <si>
    <t xml:space="preserve">12.07.2018 harvest yield in total 6337 kg (with 7.8 % moisture) </t>
  </si>
  <si>
    <t>19.07.2019 grain harvest with combine harvester, 9873 kg in total, moisture 11.1%</t>
  </si>
  <si>
    <t>30.08.2017 herbicide Rodino Redy, 3L/ha</t>
  </si>
  <si>
    <t>06.10.2017 fungicide Tilmor, 1.2 L/ha, stadium 14</t>
  </si>
  <si>
    <t>30.08.2017 sowing of rapeseed Holl: V3160L, in total 4.8kg</t>
  </si>
  <si>
    <t>06.10.2017 herbicide (against grasses) Targa Soper, 1.5 L/ha</t>
  </si>
  <si>
    <t>23.07.2019 straw harvest, 28 bales of 280 kg each = 7840 kg</t>
  </si>
  <si>
    <t>Personal communication with farmer on 20.12.2019</t>
  </si>
  <si>
    <t>03.04.2020 sowing of grass mixture on the two bare soil patches</t>
  </si>
  <si>
    <t>25.07.2019 solid digestate application, 77.5 m3 in total</t>
  </si>
  <si>
    <t>solid digestate</t>
  </si>
  <si>
    <t>CH-OE2_Management_2019_2020_winter barley_2.jpg</t>
  </si>
  <si>
    <t>19.09.2019 harrow</t>
  </si>
  <si>
    <t>09.08.2019 field cultivator</t>
  </si>
  <si>
    <t>03.10.2019 field cultivator</t>
  </si>
  <si>
    <t>26.10.2019 herbicide application, Tarah 2.5L/ha</t>
  </si>
  <si>
    <t>20.03.2020 mineral fertilizer application, MG+S Ammonsalpeter 24%, 200 kg/ha</t>
  </si>
  <si>
    <t xml:space="preserve">04.10.2019 sowing of winter malting barley, 1.5 kg/a </t>
  </si>
  <si>
    <t>04.07.2020 straw removed from the field, 1680 kg in total</t>
  </si>
  <si>
    <t>01.07.2020 grain harvest with combine harvester, 7625 kg in total, moisture 15.5%</t>
  </si>
  <si>
    <t xml:space="preserve">CH-OE2_Management_2020_harvest_wbarley.pdf; </t>
  </si>
  <si>
    <t>11.07.2020 soil cultivation on parts of the field</t>
  </si>
  <si>
    <t>14.07.2020 soil cultivation on the rest of the field</t>
  </si>
  <si>
    <t xml:space="preserve">10.08.2020 soil preparation </t>
  </si>
  <si>
    <t>grass</t>
  </si>
  <si>
    <t>20.08.2020 soil cultivation</t>
  </si>
  <si>
    <t>C+N_RegineM Aeschi Daeniken2019_2020.xls</t>
  </si>
  <si>
    <t>23.09.2020 mineral fertilizer application, Ammonsalpeter 27%+2.5% Mg, 100 kg/ha</t>
  </si>
  <si>
    <t>Mg-Ammonsalpeter</t>
  </si>
  <si>
    <t>11.07.2020 solid manure application on second half of the field, in total 20m3/ha</t>
  </si>
  <si>
    <t>10.07.2020 solid manure application on one half of the field (amount line 194)</t>
  </si>
  <si>
    <t>CH-OE2_Management_temporary grassland_2.jpg</t>
  </si>
  <si>
    <t>CH-OE2_Management_temporary grassland_2.jpg; field book of the farmer says 14.07.2020 -&gt; verfied with webcam pictures that manure application was on 10.+11.07.2020</t>
  </si>
  <si>
    <t>CH-OE2_Management_temporary grassland_2.jpg; field book of the farmer says 15.07.2020 -&gt; verfied with webcam pictures that soil was cultivated partly on 11.+14.07.2020</t>
  </si>
  <si>
    <t>CH-OE2_Management_temporary grassland_2.jpg; field book of the farmer says 14.08.2020 -&gt; verfied with webcam pictures that soil was cultivated on 10.08.2020</t>
  </si>
  <si>
    <t>19.08.2020 sowing of grass clover mixture, STEFFEN 3003M, 35 kg/ha; 8% red clover MERULA, 4% white clover PEPSI, 7% white clover FIONA, 17% orchard grass INTENSIV, 30% meadow fescue PRANIZA, 12% English ryegrass Algira, 12% English ryegrass ALLODIA, 10% timothy grass COMER</t>
  </si>
  <si>
    <t>CH-OE2_Management_temporary grassland_1.jpg; field book of the farmer says 15.08.2020 -&gt; verfied with webcam pictures that clover grass mixture was sown on 19.08.2020 (+ personal communication on 19.08.2020)</t>
  </si>
  <si>
    <t>CH-OE2_Management_temporary grassland_2.jpg; field book of the farmer says 15.08.2020 -&gt; verfied with webcam pictures that soil was cultivated on 20.08.2020 (+ personal communication on 20.08.2020)</t>
  </si>
  <si>
    <t>19.10.2020 first cut of grass-clover (against weed), 600 kg in total</t>
  </si>
  <si>
    <t>harvester</t>
  </si>
  <si>
    <t>Same grass clover mixture seeds as from 19.08.2020</t>
  </si>
  <si>
    <t>12.01.2021 solid manure application</t>
  </si>
  <si>
    <t>03.03.2021 slurry application on parts of the field</t>
  </si>
  <si>
    <t>Tarah</t>
  </si>
  <si>
    <t>first cut</t>
  </si>
  <si>
    <t>second cut</t>
  </si>
  <si>
    <t>third cut</t>
  </si>
  <si>
    <t>30.05.2021 second cut of grass-clover, moisture content 83.4%, cutting height: 8cm</t>
  </si>
  <si>
    <t>01.06.2021 grass was removed from the field, 28 bales à 750 kg</t>
  </si>
  <si>
    <t>21.07.2021 grass was removed from the field, 18 bales à 750 kg</t>
  </si>
  <si>
    <t>fourth cut</t>
  </si>
  <si>
    <t>09.09.2021 slurry application</t>
  </si>
  <si>
    <t>fifth cut</t>
  </si>
  <si>
    <t>20.10.2021 grass was removed from the field, 7 bales à 800 kg (grass was more wet)</t>
  </si>
  <si>
    <t>14.01.2022 manure application</t>
  </si>
  <si>
    <t>CH-OE2_Management_temporary grassland_2020-2021.jpg</t>
  </si>
  <si>
    <t>Not mentioned in the farmer's field book; verfied by webcam pictures</t>
  </si>
  <si>
    <t>04.06.2021 slurry application, 25m3/ha</t>
  </si>
  <si>
    <t>04.03.2021 slurry application on the rest of the field, 25m3/ha</t>
  </si>
  <si>
    <t>20.07.2021 third cut of grass-clover, moisture content 81.3%, cutting height: 8cm</t>
  </si>
  <si>
    <t>27.07.2021 slurry application, 25m3/ha</t>
  </si>
  <si>
    <t>CH-OE2_Management_temporary grassland_2020-2021.jpg; field book of the farmer says 20.7.2021 -&gt; verfied with webcam pictures</t>
  </si>
  <si>
    <t>04.09.2021 grass was removed from the field, 10 bales à 750kg</t>
  </si>
  <si>
    <t>26.02.2021 mineral fertilizer application, Ammonsalpeter 27%+2.5% Mg, 100 kg/ha</t>
  </si>
  <si>
    <t>18.10.2021 fifth cut of grass-clover, moisture content 82.3%, cutting height: 8cm</t>
  </si>
  <si>
    <t>02.09.2021 fourth cut of grass-clover, moisture content 80.8%, cutting height: 8cm</t>
  </si>
  <si>
    <t>N, %</t>
  </si>
  <si>
    <t>N_sd, %</t>
  </si>
  <si>
    <t>sixth cut</t>
  </si>
  <si>
    <t>15.05.2022 grass was removed from the field, 20 bales à 650 kg (material was already very dry; personal communication)</t>
  </si>
  <si>
    <t>14.05.2022 sixth cut of grass-clover, moisture content 83.3%, cutting height: 8cm</t>
  </si>
  <si>
    <t>seventh cut</t>
  </si>
  <si>
    <t>eight cut</t>
  </si>
  <si>
    <t>25.06.2022 seventh cut of grass-clover, moisture content 78.6%, cutting height: 8 cm, harvest samples were taken on 27.06.2022 (farmer left 4 patches within the footprint)</t>
  </si>
  <si>
    <t>09.08.2022 grass was removed from the field, 10 bales à 650 kg, in total 6500 kg</t>
  </si>
  <si>
    <t>25.06.2022 grass was removed from the field, 12 bales à 650 kg, in total 7800 kg</t>
  </si>
  <si>
    <t>19.09.2022</t>
  </si>
  <si>
    <t>03.10.2022</t>
  </si>
  <si>
    <t>ninth cut</t>
  </si>
  <si>
    <t>06.10.2022</t>
  </si>
  <si>
    <t>direct-seeding</t>
  </si>
  <si>
    <t>08.08.2022 eight cut of grass-clover, moisture content 69.4, cutting height: 8 cm</t>
  </si>
  <si>
    <t>20.09.2022 ninth cut of grass-clover, moisture content 78.4, cutting height: 8cm</t>
  </si>
  <si>
    <t>21.09.2022 grass was removed from the field, 5 bales à 650 kg, in total 3250 kg</t>
  </si>
  <si>
    <t>12.10.2022</t>
  </si>
  <si>
    <t>21.09.2022</t>
  </si>
  <si>
    <t>12.10.2022 insecticide against snails (Schneckenkorner)</t>
  </si>
  <si>
    <r>
      <t xml:space="preserve">03.10.2022 herbicide Glyphosate (Sintagro, W-5553) to kill the temporary grassland </t>
    </r>
    <r>
      <rPr>
        <sz val="11"/>
        <rFont val="Calibri"/>
        <family val="2"/>
      </rPr>
      <t>4 L/ha</t>
    </r>
  </si>
  <si>
    <t>08.03.2022</t>
  </si>
  <si>
    <t>10.03.2022</t>
  </si>
  <si>
    <t xml:space="preserve">08.03.2022 slurry application on one half of the field </t>
  </si>
  <si>
    <t>10.03.2022 slurry application on the other half of the field, in total 40 m3/ha (including 08.03)</t>
  </si>
  <si>
    <t>27.02.2023</t>
  </si>
  <si>
    <t>28.02.2023</t>
  </si>
  <si>
    <r>
      <t xml:space="preserve">06.10.2022 sowing of winter wheat </t>
    </r>
    <r>
      <rPr>
        <sz val="11"/>
        <rFont val="Calibri"/>
        <family val="2"/>
      </rPr>
      <t>(Montalbano Agroscope/DSP), 200 kg/ha</t>
    </r>
  </si>
  <si>
    <t>T:\Documents\CH-OE2\additional_data\fieldbok_farmer\WhatsApp Image 2022-10-14 at 17.16.40 (1).jpeg</t>
  </si>
  <si>
    <t>T:\Documents\CH-OE2\additional_data\fieldbok_farmer\WhatsApp Image 2022-10-14 at 17.16.40.jpeg</t>
  </si>
  <si>
    <t>22.03.2023</t>
  </si>
  <si>
    <t>22.03.2023 herbicide application, Sprinter 200g/ha</t>
  </si>
  <si>
    <t xml:space="preserve">22.03.2023 herbicide application, Netzmittel 1L/ha </t>
  </si>
  <si>
    <t>22.03.2023 herbicide application, Pixxaro 0.25L/ha</t>
  </si>
  <si>
    <t>Sprinter</t>
  </si>
  <si>
    <t>Netzmittel</t>
  </si>
  <si>
    <t>Pixxaro</t>
  </si>
  <si>
    <t>06.04.2023</t>
  </si>
  <si>
    <t>06.04.2023 mineral fertilizer application, Ammonsalpeter 27%+2.5% Mg, 100 kg/ha</t>
  </si>
  <si>
    <t>read comment</t>
  </si>
  <si>
    <t>15.07.2023</t>
  </si>
  <si>
    <t>17.07.2023</t>
  </si>
  <si>
    <t>15.07.2023 &amp; 17.07.2023 straw harvest, 30 bales of 300 kg each = 9000 kg</t>
  </si>
  <si>
    <t>18.07.2023</t>
  </si>
  <si>
    <t>27.07.2023</t>
  </si>
  <si>
    <t>28.07.2023</t>
  </si>
  <si>
    <t>15.07.2023 grain harvest with combine harvester, 5765 kg/ha, moisture 12.7%</t>
  </si>
  <si>
    <t>17.07.2023 soil cultivation on part of the field</t>
  </si>
  <si>
    <t>18.07.2023 soil cultivation on rest of the field</t>
  </si>
  <si>
    <r>
      <t>27.02.2023 mineral fertilizer application</t>
    </r>
    <r>
      <rPr>
        <sz val="11"/>
        <rFont val="Calibri"/>
        <family val="2"/>
      </rPr>
      <t>, Ammonsalpeter 27%+2.5% Mg, 250 kg/ha</t>
    </r>
  </si>
  <si>
    <t>T:\Documents\CH-OE2\additional_data\fieldbok_farmer\WhatsApp Image 2023-03-22 at 18.19.32.jpeg</t>
  </si>
  <si>
    <t>28.02.2023 slurry application, 40 m3/ha</t>
  </si>
  <si>
    <t>25.09.2023</t>
  </si>
  <si>
    <r>
      <t>27.07.2023 sowing of cover crop on part of the field, Terra-FIT quattro (30% common vetch, 30% sommer pea &amp; 7  others)</t>
    </r>
    <r>
      <rPr>
        <sz val="11"/>
        <color rgb="FFFF0000"/>
        <rFont val="Calibri"/>
        <family val="2"/>
      </rPr>
      <t>--&gt; ask specifics!</t>
    </r>
  </si>
  <si>
    <r>
      <t>28.07.2023 sowing of cover crop on rest of the field</t>
    </r>
    <r>
      <rPr>
        <sz val="11"/>
        <color rgb="FFFF0000"/>
        <rFont val="Calibri"/>
        <family val="2"/>
      </rPr>
      <t>--&gt; ask specifics!</t>
    </r>
  </si>
  <si>
    <r>
      <t xml:space="preserve">25.09.2023 termination of cover crop </t>
    </r>
    <r>
      <rPr>
        <sz val="11"/>
        <color rgb="FFFF0000"/>
        <rFont val="Calibri"/>
        <family val="2"/>
      </rPr>
      <t>--&gt; ask specifics!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</si>
</sst>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000"/>
    <numFmt numFmtId="167" formatCode="0.0%"/>
    <numFmt numFmtId="168" formatCode="dd\.mm\.yyyy"/>
    <numFmt numFmtId="169" formatCode="0.00000"/>
  </numFmts>
  <fonts count="17" x14ac:knownFonts="1">
    <font>
      <sz val="12"/>
      <color rgb="FF000000"/>
      <name val="Calibri"/>
      <family val="2"/>
      <charset val="1"/>
    </font>
    <font>
      <sz val="11"/>
      <color rgb="FF000000"/>
      <name val="Calibri"/>
      <family val="2"/>
      <charset val="1"/>
    </font>
    <font>
      <sz val="11"/>
      <name val="Calibri"/>
      <family val="2"/>
      <charset val="1"/>
    </font>
    <font>
      <vertAlign val="subscript"/>
      <sz val="9"/>
      <name val="Arial"/>
      <family val="2"/>
    </font>
    <font>
      <sz val="9"/>
      <name val="Arial"/>
      <family val="2"/>
    </font>
    <font>
      <sz val="10"/>
      <name val="Arial"/>
      <family val="2"/>
      <charset val="1"/>
    </font>
    <font>
      <sz val="10"/>
      <name val="MS Sans Serif"/>
      <charset val="1"/>
    </font>
    <font>
      <u/>
      <sz val="12"/>
      <color theme="10"/>
      <name val="Calibri"/>
      <family val="2"/>
      <charset val="1"/>
    </font>
    <font>
      <u/>
      <sz val="12"/>
      <color theme="11"/>
      <name val="Calibri"/>
      <family val="2"/>
      <charset val="1"/>
    </font>
    <font>
      <sz val="12"/>
      <name val="Calibri"/>
      <family val="2"/>
    </font>
    <font>
      <b/>
      <sz val="12"/>
      <color rgb="FF000000"/>
      <name val="Calibri"/>
      <family val="2"/>
    </font>
    <font>
      <sz val="12"/>
      <name val="Calibri"/>
      <family val="2"/>
      <charset val="1"/>
    </font>
    <font>
      <sz val="8"/>
      <name val="Calibri"/>
      <family val="2"/>
      <charset val="1"/>
    </font>
    <font>
      <sz val="11"/>
      <color rgb="FF000000"/>
      <name val="Calibri"/>
      <family val="2"/>
    </font>
    <font>
      <b/>
      <sz val="11"/>
      <color rgb="FF000000"/>
      <name val="Calibri"/>
      <family val="2"/>
    </font>
    <font>
      <sz val="11"/>
      <color rgb="FFFF0000"/>
      <name val="Calibri"/>
      <family val="2"/>
    </font>
    <font>
      <sz val="11"/>
      <name val="Calibri"/>
      <family val="2"/>
    </font>
  </fonts>
  <fills count="8">
    <fill>
      <patternFill patternType="none"/>
    </fill>
    <fill>
      <patternFill patternType="gray125"/>
    </fill>
    <fill>
      <patternFill patternType="solid">
        <fgColor rgb="FF558ED5"/>
        <bgColor rgb="FF6666FF"/>
      </patternFill>
    </fill>
    <fill>
      <patternFill patternType="solid">
        <fgColor rgb="FFFAC090"/>
        <bgColor rgb="FFFFCC99"/>
      </patternFill>
    </fill>
    <fill>
      <patternFill patternType="solid">
        <fgColor rgb="FF77933C"/>
        <bgColor rgb="FF808080"/>
      </patternFill>
    </fill>
    <fill>
      <patternFill patternType="solid">
        <fgColor theme="9" tint="0.39997558519241921"/>
        <bgColor rgb="FF6666FF"/>
      </patternFill>
    </fill>
    <fill>
      <patternFill patternType="solid">
        <fgColor theme="2" tint="-0.499984740745262"/>
        <bgColor rgb="FF6666FF"/>
      </patternFill>
    </fill>
    <fill>
      <patternFill patternType="solid">
        <fgColor theme="9" tint="0.59999389629810485"/>
        <bgColor indexed="64"/>
      </patternFill>
    </fill>
  </fills>
  <borders count="2">
    <border>
      <left/>
      <right/>
      <top/>
      <bottom/>
      <diagonal/>
    </border>
    <border>
      <left style="thin">
        <color rgb="FFB2B2B2"/>
      </left>
      <right/>
      <top/>
      <bottom/>
      <diagonal/>
    </border>
  </borders>
  <cellStyleXfs count="330">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03">
    <xf numFmtId="0" fontId="0" fillId="0" borderId="0" xfId="0"/>
    <xf numFmtId="0" fontId="1" fillId="0" borderId="0" xfId="0" applyFont="1"/>
    <xf numFmtId="1" fontId="1" fillId="0" borderId="0" xfId="0" applyNumberFormat="1" applyFont="1"/>
    <xf numFmtId="2" fontId="1" fillId="0" borderId="0" xfId="0" applyNumberFormat="1" applyFont="1" applyAlignment="1">
      <alignment horizontal="right"/>
    </xf>
    <xf numFmtId="164" fontId="1" fillId="0" borderId="0" xfId="0" applyNumberFormat="1" applyFont="1" applyAlignment="1">
      <alignment horizontal="right"/>
    </xf>
    <xf numFmtId="165" fontId="1" fillId="0" borderId="0" xfId="0" applyNumberFormat="1" applyFont="1" applyAlignment="1">
      <alignment horizontal="right" vertical="center"/>
    </xf>
    <xf numFmtId="1" fontId="1" fillId="0" borderId="0" xfId="0" applyNumberFormat="1" applyFont="1" applyAlignment="1">
      <alignment horizontal="right" vertical="center"/>
    </xf>
    <xf numFmtId="10" fontId="1" fillId="0" borderId="0" xfId="0" applyNumberFormat="1" applyFont="1" applyAlignment="1">
      <alignment horizontal="right" vertical="center"/>
    </xf>
    <xf numFmtId="165" fontId="1" fillId="0" borderId="0" xfId="0" applyNumberFormat="1" applyFont="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pplyProtection="1">
      <alignment horizontal="right" vertical="center"/>
      <protection locked="0"/>
    </xf>
    <xf numFmtId="165" fontId="2" fillId="3" borderId="0" xfId="0" applyNumberFormat="1" applyFont="1" applyFill="1" applyAlignment="1" applyProtection="1">
      <alignment horizontal="left" vertical="center"/>
      <protection locked="0"/>
    </xf>
    <xf numFmtId="1" fontId="2" fillId="3" borderId="0" xfId="0" applyNumberFormat="1" applyFont="1" applyFill="1" applyAlignment="1" applyProtection="1">
      <alignment horizontal="left" vertical="center"/>
      <protection locked="0"/>
    </xf>
    <xf numFmtId="10" fontId="1" fillId="3" borderId="0" xfId="0" applyNumberFormat="1" applyFont="1" applyFill="1" applyAlignment="1">
      <alignment horizontal="left" vertical="center"/>
    </xf>
    <xf numFmtId="165" fontId="1" fillId="3" borderId="0" xfId="0" applyNumberFormat="1" applyFont="1" applyFill="1" applyAlignment="1">
      <alignment horizontal="left" vertical="center"/>
    </xf>
    <xf numFmtId="1" fontId="1" fillId="4" borderId="0" xfId="0" applyNumberFormat="1" applyFont="1" applyFill="1" applyAlignment="1">
      <alignment horizontal="left" vertical="center"/>
    </xf>
    <xf numFmtId="0" fontId="1" fillId="0" borderId="0" xfId="0" applyFont="1" applyAlignment="1">
      <alignment horizontal="left"/>
    </xf>
    <xf numFmtId="0" fontId="2" fillId="2" borderId="0" xfId="0" applyFont="1" applyFill="1" applyAlignment="1" applyProtection="1">
      <alignment horizontal="center" vertical="center"/>
      <protection locked="0"/>
    </xf>
    <xf numFmtId="1" fontId="2" fillId="2" borderId="0" xfId="0" applyNumberFormat="1" applyFont="1" applyFill="1" applyAlignment="1" applyProtection="1">
      <alignment horizontal="center" vertical="center"/>
      <protection locked="0"/>
    </xf>
    <xf numFmtId="2" fontId="2" fillId="2" borderId="0" xfId="0" applyNumberFormat="1" applyFont="1" applyFill="1" applyAlignment="1" applyProtection="1">
      <alignment horizontal="center" vertical="center"/>
      <protection locked="0"/>
    </xf>
    <xf numFmtId="1" fontId="2" fillId="2" borderId="0" xfId="0" applyNumberFormat="1" applyFont="1" applyFill="1" applyAlignment="1" applyProtection="1">
      <alignment horizontal="right" vertical="center"/>
      <protection locked="0"/>
    </xf>
    <xf numFmtId="0" fontId="2" fillId="2" borderId="0" xfId="0" applyFont="1" applyFill="1" applyAlignment="1" applyProtection="1">
      <alignment vertical="center"/>
      <protection locked="0"/>
    </xf>
    <xf numFmtId="0" fontId="1" fillId="2" borderId="0" xfId="0" applyFont="1" applyFill="1" applyAlignment="1">
      <alignment horizontal="center"/>
    </xf>
    <xf numFmtId="165" fontId="2" fillId="3" borderId="0" xfId="0" applyNumberFormat="1" applyFont="1" applyFill="1" applyAlignment="1" applyProtection="1">
      <alignment horizontal="center" vertical="center"/>
      <protection locked="0"/>
    </xf>
    <xf numFmtId="165" fontId="2" fillId="3" borderId="0" xfId="0" applyNumberFormat="1" applyFont="1" applyFill="1" applyAlignment="1" applyProtection="1">
      <alignment horizontal="right" vertical="center"/>
      <protection locked="0"/>
    </xf>
    <xf numFmtId="165" fontId="1" fillId="3" borderId="0" xfId="0" applyNumberFormat="1" applyFont="1" applyFill="1" applyAlignment="1">
      <alignment horizontal="center" vertical="center"/>
    </xf>
    <xf numFmtId="10" fontId="1" fillId="3" borderId="0" xfId="0" applyNumberFormat="1" applyFont="1" applyFill="1" applyAlignment="1">
      <alignment horizontal="center" vertical="center"/>
    </xf>
    <xf numFmtId="10" fontId="1" fillId="4" borderId="0" xfId="0" applyNumberFormat="1" applyFont="1" applyFill="1" applyAlignment="1">
      <alignment horizontal="center" vertical="center"/>
    </xf>
    <xf numFmtId="166" fontId="1" fillId="4" borderId="0" xfId="0" applyNumberFormat="1" applyFont="1" applyFill="1" applyAlignment="1">
      <alignment horizontal="center" vertical="center"/>
    </xf>
    <xf numFmtId="165" fontId="1" fillId="4" borderId="0" xfId="0" applyNumberFormat="1" applyFont="1" applyFill="1" applyAlignment="1">
      <alignment horizontal="center" vertical="center"/>
    </xf>
    <xf numFmtId="0" fontId="1" fillId="4" borderId="0" xfId="0" applyFont="1" applyFill="1" applyAlignment="1">
      <alignment horizontal="center"/>
    </xf>
    <xf numFmtId="2" fontId="1" fillId="0" borderId="0" xfId="0" applyNumberFormat="1" applyFont="1"/>
    <xf numFmtId="2" fontId="1" fillId="0" borderId="0" xfId="0" applyNumberFormat="1" applyFont="1" applyAlignment="1">
      <alignment horizontal="right" vertical="center"/>
    </xf>
    <xf numFmtId="10" fontId="2" fillId="5" borderId="0" xfId="0" applyNumberFormat="1" applyFont="1" applyFill="1" applyAlignment="1" applyProtection="1">
      <alignment horizontal="left" vertical="center"/>
      <protection locked="0"/>
    </xf>
    <xf numFmtId="10" fontId="1" fillId="5" borderId="0" xfId="0" applyNumberFormat="1" applyFont="1" applyFill="1" applyAlignment="1">
      <alignment horizontal="center"/>
    </xf>
    <xf numFmtId="10" fontId="1" fillId="0" borderId="0" xfId="0" applyNumberFormat="1" applyFont="1"/>
    <xf numFmtId="2" fontId="2" fillId="3" borderId="0" xfId="0" applyNumberFormat="1" applyFont="1" applyFill="1" applyAlignment="1" applyProtection="1">
      <alignment horizontal="left" vertical="center"/>
      <protection locked="0"/>
    </xf>
    <xf numFmtId="2" fontId="2" fillId="3" borderId="0" xfId="0" applyNumberFormat="1" applyFont="1" applyFill="1" applyAlignment="1" applyProtection="1">
      <alignment horizontal="center" vertical="center"/>
      <protection locked="0"/>
    </xf>
    <xf numFmtId="0" fontId="2" fillId="0" borderId="0" xfId="0" applyFont="1"/>
    <xf numFmtId="10" fontId="2" fillId="6" borderId="0" xfId="0" applyNumberFormat="1" applyFont="1" applyFill="1" applyAlignment="1" applyProtection="1">
      <alignment horizontal="left" vertical="center"/>
      <protection locked="0"/>
    </xf>
    <xf numFmtId="10" fontId="1" fillId="6" borderId="0" xfId="0" applyNumberFormat="1" applyFont="1" applyFill="1" applyAlignment="1">
      <alignment horizontal="center"/>
    </xf>
    <xf numFmtId="10" fontId="0" fillId="0" borderId="0" xfId="0" applyNumberFormat="1"/>
    <xf numFmtId="2" fontId="2" fillId="6" borderId="0" xfId="0" applyNumberFormat="1" applyFont="1" applyFill="1" applyAlignment="1" applyProtection="1">
      <alignment horizontal="left" vertical="center"/>
      <protection locked="0"/>
    </xf>
    <xf numFmtId="2" fontId="1" fillId="6" borderId="0" xfId="0" applyNumberFormat="1" applyFont="1" applyFill="1" applyAlignment="1">
      <alignment horizontal="center"/>
    </xf>
    <xf numFmtId="10" fontId="1" fillId="4" borderId="0" xfId="0" applyNumberFormat="1" applyFont="1" applyFill="1" applyAlignment="1">
      <alignment horizontal="left" vertical="center"/>
    </xf>
    <xf numFmtId="10" fontId="1" fillId="4" borderId="0" xfId="0" applyNumberFormat="1" applyFont="1" applyFill="1" applyAlignment="1">
      <alignment horizontal="center"/>
    </xf>
    <xf numFmtId="10" fontId="1" fillId="4" borderId="0" xfId="0" applyNumberFormat="1" applyFont="1" applyFill="1" applyAlignment="1">
      <alignment horizontal="right" vertical="center"/>
    </xf>
    <xf numFmtId="10" fontId="1" fillId="0" borderId="0" xfId="0" applyNumberFormat="1" applyFont="1" applyAlignment="1">
      <alignment horizontal="right"/>
    </xf>
    <xf numFmtId="165" fontId="1" fillId="0" borderId="0" xfId="0" applyNumberFormat="1" applyFont="1" applyAlignment="1">
      <alignment horizontal="right"/>
    </xf>
    <xf numFmtId="0" fontId="1" fillId="0" borderId="0" xfId="0" applyFont="1" applyAlignment="1">
      <alignment horizontal="right"/>
    </xf>
    <xf numFmtId="166" fontId="1" fillId="0" borderId="0" xfId="0" applyNumberFormat="1" applyFont="1" applyAlignment="1">
      <alignment horizontal="right" vertical="center"/>
    </xf>
    <xf numFmtId="165" fontId="1" fillId="0" borderId="0" xfId="0" applyNumberFormat="1" applyFont="1"/>
    <xf numFmtId="2" fontId="0" fillId="0" borderId="0" xfId="0" applyNumberFormat="1"/>
    <xf numFmtId="165" fontId="0" fillId="0" borderId="0" xfId="0" applyNumberFormat="1"/>
    <xf numFmtId="2" fontId="1" fillId="4" borderId="0" xfId="0" applyNumberFormat="1" applyFont="1" applyFill="1" applyAlignment="1">
      <alignment horizontal="left" vertical="center"/>
    </xf>
    <xf numFmtId="2" fontId="0" fillId="0" borderId="0" xfId="0" applyNumberFormat="1" applyAlignment="1">
      <alignment horizontal="right" vertical="top"/>
    </xf>
    <xf numFmtId="2" fontId="1" fillId="0" borderId="0" xfId="0" applyNumberFormat="1" applyFont="1" applyAlignment="1">
      <alignment horizontal="left" vertical="center"/>
    </xf>
    <xf numFmtId="10" fontId="2" fillId="0" borderId="0" xfId="0" applyNumberFormat="1" applyFont="1" applyAlignment="1">
      <alignment horizontal="right" vertical="center"/>
    </xf>
    <xf numFmtId="10" fontId="0" fillId="0" borderId="0" xfId="0" applyNumberFormat="1" applyAlignment="1">
      <alignment horizontal="right" vertical="center"/>
    </xf>
    <xf numFmtId="0" fontId="1" fillId="0" borderId="0" xfId="0" applyFont="1" applyAlignment="1">
      <alignment horizontal="right" vertical="center"/>
    </xf>
    <xf numFmtId="1" fontId="1" fillId="0" borderId="0" xfId="0" applyNumberFormat="1" applyFont="1" applyAlignment="1">
      <alignment horizontal="right"/>
    </xf>
    <xf numFmtId="0" fontId="0" fillId="0" borderId="0" xfId="0" applyAlignment="1">
      <alignment horizontal="right"/>
    </xf>
    <xf numFmtId="0" fontId="2" fillId="0" borderId="0" xfId="0" applyFont="1" applyAlignment="1" applyProtection="1">
      <alignment horizontal="left" vertical="center"/>
      <protection locked="0"/>
    </xf>
    <xf numFmtId="168" fontId="2" fillId="2" borderId="0" xfId="0" applyNumberFormat="1" applyFont="1" applyFill="1" applyAlignment="1" applyProtection="1">
      <alignment horizontal="right" vertical="center"/>
      <protection locked="0"/>
    </xf>
    <xf numFmtId="2" fontId="1" fillId="3" borderId="0" xfId="0" applyNumberFormat="1" applyFont="1" applyFill="1" applyAlignment="1">
      <alignment horizontal="center" vertical="center"/>
    </xf>
    <xf numFmtId="168" fontId="2" fillId="2" borderId="0" xfId="0" applyNumberFormat="1" applyFont="1" applyFill="1" applyAlignment="1" applyProtection="1">
      <alignment horizontal="left" vertical="center"/>
      <protection locked="0"/>
    </xf>
    <xf numFmtId="168" fontId="1" fillId="0" borderId="0" xfId="0" applyNumberFormat="1" applyFont="1" applyAlignment="1">
      <alignment horizontal="left"/>
    </xf>
    <xf numFmtId="168" fontId="0" fillId="0" borderId="0" xfId="0" applyNumberFormat="1"/>
    <xf numFmtId="168" fontId="0" fillId="0" borderId="0" xfId="0" applyNumberFormat="1" applyAlignment="1">
      <alignment horizontal="left"/>
    </xf>
    <xf numFmtId="165" fontId="0" fillId="0" borderId="0" xfId="0" applyNumberFormat="1" applyAlignment="1">
      <alignment horizontal="right"/>
    </xf>
    <xf numFmtId="0" fontId="2" fillId="0" borderId="1" xfId="0" applyFont="1" applyBorder="1" applyAlignment="1" applyProtection="1">
      <alignment horizontal="left" vertical="center"/>
      <protection locked="0"/>
    </xf>
    <xf numFmtId="2" fontId="5" fillId="0" borderId="0" xfId="0" applyNumberFormat="1" applyFont="1"/>
    <xf numFmtId="10" fontId="5" fillId="0" borderId="0" xfId="0" applyNumberFormat="1" applyFont="1" applyAlignment="1">
      <alignment horizontal="right" vertical="center"/>
    </xf>
    <xf numFmtId="1" fontId="1" fillId="0" borderId="0" xfId="0" applyNumberFormat="1" applyFont="1" applyAlignment="1">
      <alignment horizontal="left" vertical="center"/>
    </xf>
    <xf numFmtId="167" fontId="1" fillId="0" borderId="0" xfId="0" applyNumberFormat="1" applyFont="1" applyAlignment="1">
      <alignment horizontal="right" vertical="center"/>
    </xf>
    <xf numFmtId="168" fontId="9" fillId="0" borderId="0" xfId="0" applyNumberFormat="1" applyFont="1" applyAlignment="1">
      <alignment horizontal="left"/>
    </xf>
    <xf numFmtId="2" fontId="1" fillId="7" borderId="0" xfId="0" applyNumberFormat="1" applyFont="1" applyFill="1"/>
    <xf numFmtId="2" fontId="0" fillId="7" borderId="0" xfId="0" applyNumberFormat="1" applyFill="1"/>
    <xf numFmtId="165" fontId="2" fillId="2" borderId="0" xfId="0" applyNumberFormat="1" applyFont="1" applyFill="1" applyAlignment="1" applyProtection="1">
      <alignment horizontal="left" vertical="center"/>
      <protection locked="0"/>
    </xf>
    <xf numFmtId="165" fontId="2" fillId="2" borderId="0" xfId="0" applyNumberFormat="1" applyFont="1" applyFill="1" applyAlignment="1" applyProtection="1">
      <alignment horizontal="center" vertical="center"/>
      <protection locked="0"/>
    </xf>
    <xf numFmtId="165" fontId="2" fillId="0" borderId="0" xfId="0" applyNumberFormat="1" applyFont="1"/>
    <xf numFmtId="14" fontId="2" fillId="0" borderId="0" xfId="0" applyNumberFormat="1" applyFont="1"/>
    <xf numFmtId="169" fontId="1" fillId="0" borderId="0" xfId="0" applyNumberFormat="1" applyFont="1" applyAlignment="1">
      <alignment horizontal="right"/>
    </xf>
    <xf numFmtId="166" fontId="1" fillId="0" borderId="0" xfId="0" applyNumberFormat="1" applyFont="1"/>
    <xf numFmtId="1" fontId="2" fillId="0" borderId="0" xfId="0" applyNumberFormat="1" applyFont="1"/>
    <xf numFmtId="168" fontId="11" fillId="0" borderId="0" xfId="0" applyNumberFormat="1" applyFont="1" applyAlignment="1">
      <alignment horizontal="left"/>
    </xf>
    <xf numFmtId="165" fontId="2" fillId="0" borderId="0" xfId="0" applyNumberFormat="1" applyFont="1" applyAlignment="1">
      <alignment horizontal="right"/>
    </xf>
    <xf numFmtId="0" fontId="2" fillId="0" borderId="0" xfId="0" applyFont="1" applyAlignment="1">
      <alignment horizontal="right"/>
    </xf>
    <xf numFmtId="2" fontId="2" fillId="0" borderId="0" xfId="0" applyNumberFormat="1" applyFont="1" applyAlignment="1">
      <alignment horizontal="right"/>
    </xf>
    <xf numFmtId="10" fontId="2" fillId="0" borderId="0" xfId="0" applyNumberFormat="1" applyFont="1"/>
    <xf numFmtId="2" fontId="2" fillId="0" borderId="0" xfId="0" applyNumberFormat="1" applyFont="1"/>
    <xf numFmtId="1" fontId="2" fillId="0" borderId="0" xfId="0" applyNumberFormat="1" applyFont="1" applyAlignment="1">
      <alignment horizontal="right" vertical="center"/>
    </xf>
    <xf numFmtId="165" fontId="2" fillId="0" borderId="0" xfId="0" applyNumberFormat="1" applyFont="1" applyAlignment="1">
      <alignment horizontal="right" vertical="center"/>
    </xf>
    <xf numFmtId="10" fontId="11" fillId="0" borderId="0" xfId="0" applyNumberFormat="1" applyFont="1"/>
    <xf numFmtId="2" fontId="11" fillId="0" borderId="0" xfId="0" applyNumberFormat="1" applyFont="1" applyAlignment="1">
      <alignment horizontal="right" vertical="top"/>
    </xf>
    <xf numFmtId="10" fontId="2" fillId="0" borderId="0" xfId="0" applyNumberFormat="1" applyFont="1" applyAlignment="1">
      <alignment horizontal="right"/>
    </xf>
    <xf numFmtId="0" fontId="11" fillId="0" borderId="0" xfId="0" applyFont="1"/>
    <xf numFmtId="168" fontId="13" fillId="0" borderId="0" xfId="0" applyNumberFormat="1" applyFont="1" applyAlignment="1">
      <alignment horizontal="left"/>
    </xf>
    <xf numFmtId="0" fontId="14" fillId="0" borderId="0" xfId="0" applyFont="1"/>
    <xf numFmtId="0" fontId="15" fillId="0" borderId="0" xfId="0" applyFont="1"/>
    <xf numFmtId="165" fontId="16" fillId="0" borderId="0" xfId="0" applyNumberFormat="1" applyFont="1" applyAlignment="1">
      <alignment horizontal="right"/>
    </xf>
    <xf numFmtId="2" fontId="15" fillId="7" borderId="0" xfId="0" applyNumberFormat="1" applyFont="1" applyFill="1"/>
    <xf numFmtId="0" fontId="16" fillId="0" borderId="0" xfId="0" applyFont="1"/>
  </cellXfs>
  <cellStyles count="330">
    <cellStyle name="Explanatory Text" xfId="1" builtinId="53" customBuilti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2B2B2"/>
      <rgbColor rgb="FF808080"/>
      <rgbColor rgb="FF9999FF"/>
      <rgbColor rgb="FF993366"/>
      <rgbColor rgb="FFFFFFCC"/>
      <rgbColor rgb="FFCCFFFF"/>
      <rgbColor rgb="FF660066"/>
      <rgbColor rgb="FFFF8080"/>
      <rgbColor rgb="FF0066CC"/>
      <rgbColor rgb="FFC3D69B"/>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AC090"/>
      <rgbColor rgb="FFCC99FF"/>
      <rgbColor rgb="FFFFCC99"/>
      <rgbColor rgb="FF6666FF"/>
      <rgbColor rgb="FF33CCCC"/>
      <rgbColor rgb="FF99CC00"/>
      <rgbColor rgb="FFFFCC00"/>
      <rgbColor rgb="FFFF9900"/>
      <rgbColor rgb="FFFF3333"/>
      <rgbColor rgb="FF558ED5"/>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urco  Fabio" id="{0D4364C9-078F-4236-8650-58F1AA3F15FB}" userId="S::turcof@ethz.ch::2ff8cb34-659c-40a1-a66e-5e6ed20039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233" dT="2023-04-20T12:14:24.93" personId="{0D4364C9-078F-4236-8650-58F1AA3F15FB}" id="{F8165264-C510-4BD7-B92C-5886DB38EA3E}">
    <text>be careful with N values for slurry and manure because the values from the farmer's field book are not derived from lab analysis but  from his calculations on standard values (factor* mass). And in his calculations, he takes into account only readily available nitrogen (nitrate+ammonium) without organic nitrogen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W616"/>
  <sheetViews>
    <sheetView tabSelected="1" zoomScale="80" zoomScaleNormal="80" zoomScalePageLayoutView="85" workbookViewId="0">
      <pane ySplit="2" topLeftCell="A221" activePane="bottomLeft" state="frozen"/>
      <selection activeCell="D1" sqref="D1"/>
      <selection pane="bottomLeft" activeCell="E249" sqref="E249"/>
    </sheetView>
  </sheetViews>
  <sheetFormatPr defaultColWidth="8.875" defaultRowHeight="15.75" x14ac:dyDescent="0.25"/>
  <cols>
    <col min="1" max="1" width="8.375" style="1" customWidth="1"/>
    <col min="2" max="2" width="10.875" style="2" bestFit="1" customWidth="1"/>
    <col min="3" max="3" width="11.125" style="66" customWidth="1"/>
    <col min="4" max="4" width="16.75" style="2" customWidth="1"/>
    <col min="5" max="5" width="75" style="2" customWidth="1"/>
    <col min="6" max="6" width="13.75" style="3" customWidth="1"/>
    <col min="7" max="7" width="9.125" style="1" customWidth="1"/>
    <col min="8" max="8" width="21.375" style="1" customWidth="1"/>
    <col min="9" max="9" width="27" style="1" customWidth="1"/>
    <col min="10" max="10" width="26" style="4" customWidth="1"/>
    <col min="11" max="11" width="15.875" style="51" customWidth="1"/>
    <col min="12" max="12" width="6.25" style="1" customWidth="1"/>
    <col min="13" max="13" width="47.5" style="35" customWidth="1"/>
    <col min="14" max="14" width="11.5" style="35" bestFit="1" customWidth="1"/>
    <col min="15" max="15" width="13.125" style="35" bestFit="1" customWidth="1"/>
    <col min="16" max="17" width="13.125" style="35" customWidth="1"/>
    <col min="18" max="18" width="10.625" style="31" customWidth="1"/>
    <col min="19" max="19" width="13.375" style="31" bestFit="1" customWidth="1"/>
    <col min="20" max="20" width="13.375" style="31" customWidth="1"/>
    <col min="21" max="21" width="13.375" style="35" customWidth="1"/>
    <col min="22" max="22" width="9.375" style="35" bestFit="1" customWidth="1"/>
    <col min="23" max="23" width="11" style="31" bestFit="1" customWidth="1"/>
    <col min="24" max="24" width="8.625" style="35" bestFit="1" customWidth="1"/>
    <col min="25" max="25" width="11.375" style="35" bestFit="1" customWidth="1"/>
    <col min="26" max="26" width="10.5" style="35" bestFit="1" customWidth="1"/>
    <col min="27" max="27" width="9.875" style="35" bestFit="1" customWidth="1"/>
    <col min="28" max="28" width="9.375" style="35" bestFit="1" customWidth="1"/>
    <col min="29" max="29" width="10.5" style="35" bestFit="1" customWidth="1"/>
    <col min="30" max="30" width="13.375" style="31" bestFit="1" customWidth="1"/>
    <col min="31" max="31" width="13.5" style="5" bestFit="1" customWidth="1"/>
    <col min="32" max="32" width="10.125" style="5" bestFit="1" customWidth="1"/>
    <col min="33" max="33" width="14.125" style="5" bestFit="1" customWidth="1"/>
    <col min="34" max="34" width="14.875" style="5" bestFit="1" customWidth="1"/>
    <col min="35" max="35" width="14.375" style="5" bestFit="1" customWidth="1"/>
    <col min="36" max="36" width="13.375" style="5" bestFit="1" customWidth="1"/>
    <col min="37" max="37" width="13.5" style="6" bestFit="1" customWidth="1"/>
    <col min="38" max="38" width="10.375" style="32" bestFit="1" customWidth="1"/>
    <col min="39" max="39" width="20.375" style="7" bestFit="1" customWidth="1"/>
    <col min="40" max="40" width="22.875" style="5" bestFit="1" customWidth="1"/>
    <col min="41" max="41" width="26" style="5" bestFit="1" customWidth="1"/>
    <col min="42" max="42" width="27" style="5" bestFit="1" customWidth="1"/>
    <col min="43" max="43" width="25" style="8" bestFit="1" customWidth="1"/>
    <col min="44" max="44" width="137.875" style="41" bestFit="1" customWidth="1"/>
    <col min="45" max="45" width="16.5" style="32" bestFit="1" customWidth="1"/>
    <col min="46" max="46" width="26.625" style="7" bestFit="1" customWidth="1"/>
    <col min="47" max="47" width="20.875" style="7" bestFit="1" customWidth="1"/>
    <col min="48" max="48" width="21" style="5" bestFit="1" customWidth="1"/>
    <col min="49" max="49" width="25" style="5" bestFit="1" customWidth="1"/>
    <col min="50" max="50" width="25.375" style="1" bestFit="1" customWidth="1"/>
    <col min="51" max="51" width="32.125" style="35" bestFit="1" customWidth="1"/>
    <col min="52" max="52" width="19" style="47" bestFit="1" customWidth="1"/>
    <col min="53" max="53" width="27.625" style="47" bestFit="1" customWidth="1"/>
    <col min="54" max="54" width="22.125" style="1" bestFit="1" customWidth="1"/>
    <col min="55" max="55" width="229.875" style="1" bestFit="1" customWidth="1"/>
    <col min="56" max="1036" width="10.875" style="1" customWidth="1"/>
  </cols>
  <sheetData>
    <row r="1" spans="1:55 1037:1037" s="16" customFormat="1" ht="15" x14ac:dyDescent="0.25">
      <c r="A1" s="9" t="s">
        <v>0</v>
      </c>
      <c r="B1" s="9"/>
      <c r="C1" s="65"/>
      <c r="D1" s="10"/>
      <c r="E1" s="9"/>
      <c r="F1" s="9"/>
      <c r="G1" s="9"/>
      <c r="H1" s="9"/>
      <c r="I1" s="9"/>
      <c r="J1" s="9"/>
      <c r="K1" s="78"/>
      <c r="L1" s="9"/>
      <c r="M1" s="9"/>
      <c r="N1" s="39" t="s">
        <v>214</v>
      </c>
      <c r="O1" s="39"/>
      <c r="P1" s="39"/>
      <c r="Q1" s="39"/>
      <c r="R1" s="39"/>
      <c r="S1" s="42"/>
      <c r="T1" s="42"/>
      <c r="U1" s="42"/>
      <c r="V1" s="33" t="s">
        <v>1</v>
      </c>
      <c r="W1" s="33"/>
      <c r="X1" s="33"/>
      <c r="Y1" s="33"/>
      <c r="Z1" s="33"/>
      <c r="AA1" s="33"/>
      <c r="AB1" s="33"/>
      <c r="AC1" s="33"/>
      <c r="AD1" s="36"/>
      <c r="AE1" s="11"/>
      <c r="AF1" s="11"/>
      <c r="AG1" s="11"/>
      <c r="AH1" s="11"/>
      <c r="AI1" s="11"/>
      <c r="AJ1" s="11"/>
      <c r="AK1" s="11"/>
      <c r="AL1" s="36"/>
      <c r="AM1" s="13"/>
      <c r="AN1" s="13"/>
      <c r="AO1" s="14"/>
      <c r="AP1" s="14"/>
      <c r="AQ1" s="14"/>
      <c r="AR1" s="14"/>
      <c r="AS1" s="44" t="s">
        <v>284</v>
      </c>
      <c r="AT1" s="54"/>
      <c r="AU1" s="15"/>
      <c r="AV1" s="44"/>
      <c r="AW1" s="15"/>
      <c r="AX1" s="15"/>
      <c r="AY1" s="15"/>
      <c r="AZ1" s="44"/>
      <c r="BA1" s="46"/>
      <c r="BB1" s="46"/>
      <c r="BC1" s="15"/>
    </row>
    <row r="2" spans="1:55 1037:1037" x14ac:dyDescent="0.25">
      <c r="A2" s="17" t="s">
        <v>2</v>
      </c>
      <c r="B2" s="18" t="s">
        <v>3</v>
      </c>
      <c r="C2" s="63" t="s">
        <v>285</v>
      </c>
      <c r="D2" s="20" t="s">
        <v>4</v>
      </c>
      <c r="E2" s="18" t="s">
        <v>424</v>
      </c>
      <c r="F2" s="10" t="s">
        <v>5</v>
      </c>
      <c r="G2" s="19" t="s">
        <v>6</v>
      </c>
      <c r="H2" s="21" t="s">
        <v>7</v>
      </c>
      <c r="I2" s="18" t="s">
        <v>8</v>
      </c>
      <c r="J2" s="17" t="s">
        <v>9</v>
      </c>
      <c r="K2" s="79" t="s">
        <v>10</v>
      </c>
      <c r="L2" s="22" t="s">
        <v>11</v>
      </c>
      <c r="M2" s="22" t="s">
        <v>267</v>
      </c>
      <c r="N2" s="40" t="s">
        <v>215</v>
      </c>
      <c r="O2" s="40" t="s">
        <v>248</v>
      </c>
      <c r="P2" s="40" t="s">
        <v>593</v>
      </c>
      <c r="Q2" s="40" t="s">
        <v>594</v>
      </c>
      <c r="R2" s="40" t="s">
        <v>216</v>
      </c>
      <c r="S2" s="43" t="s">
        <v>207</v>
      </c>
      <c r="T2" s="43"/>
      <c r="U2" s="43" t="s">
        <v>267</v>
      </c>
      <c r="V2" s="34" t="s">
        <v>210</v>
      </c>
      <c r="W2" s="34" t="s">
        <v>247</v>
      </c>
      <c r="X2" s="34" t="s">
        <v>409</v>
      </c>
      <c r="Y2" s="34" t="s">
        <v>410</v>
      </c>
      <c r="Z2" s="34" t="s">
        <v>411</v>
      </c>
      <c r="AA2" s="34" t="s">
        <v>413</v>
      </c>
      <c r="AB2" s="34" t="s">
        <v>412</v>
      </c>
      <c r="AC2" s="34" t="s">
        <v>11</v>
      </c>
      <c r="AD2" s="37" t="s">
        <v>207</v>
      </c>
      <c r="AE2" s="23" t="s">
        <v>217</v>
      </c>
      <c r="AF2" s="24" t="s">
        <v>218</v>
      </c>
      <c r="AG2" s="23" t="s">
        <v>219</v>
      </c>
      <c r="AH2" s="23" t="s">
        <v>220</v>
      </c>
      <c r="AI2" s="23" t="s">
        <v>221</v>
      </c>
      <c r="AJ2" s="23" t="s">
        <v>222</v>
      </c>
      <c r="AK2" s="23" t="s">
        <v>223</v>
      </c>
      <c r="AL2" s="64" t="s">
        <v>12</v>
      </c>
      <c r="AM2" s="26" t="s">
        <v>13</v>
      </c>
      <c r="AN2" s="26" t="s">
        <v>246</v>
      </c>
      <c r="AO2" s="25" t="s">
        <v>224</v>
      </c>
      <c r="AP2" s="25" t="s">
        <v>225</v>
      </c>
      <c r="AQ2" s="25" t="s">
        <v>226</v>
      </c>
      <c r="AR2" s="12" t="s">
        <v>267</v>
      </c>
      <c r="AS2" s="44" t="s">
        <v>232</v>
      </c>
      <c r="AT2" s="54" t="s">
        <v>416</v>
      </c>
      <c r="AU2" s="27" t="s">
        <v>417</v>
      </c>
      <c r="AV2" s="27" t="s">
        <v>418</v>
      </c>
      <c r="AW2" s="28" t="s">
        <v>419</v>
      </c>
      <c r="AX2" s="29" t="s">
        <v>420</v>
      </c>
      <c r="AY2" s="30" t="s">
        <v>421</v>
      </c>
      <c r="AZ2" s="44" t="s">
        <v>243</v>
      </c>
      <c r="BA2" s="45" t="s">
        <v>422</v>
      </c>
      <c r="BB2" s="45" t="s">
        <v>423</v>
      </c>
      <c r="BC2" s="30" t="s">
        <v>267</v>
      </c>
      <c r="AMW2" s="1"/>
    </row>
    <row r="3" spans="1:55 1037:1037" s="1" customFormat="1" x14ac:dyDescent="0.25">
      <c r="A3" s="1">
        <v>1</v>
      </c>
      <c r="B3" s="60">
        <v>2003</v>
      </c>
      <c r="C3" s="67" t="s">
        <v>286</v>
      </c>
      <c r="D3" s="48" t="s">
        <v>14</v>
      </c>
      <c r="E3" s="38" t="s">
        <v>15</v>
      </c>
      <c r="F3" s="48" t="s">
        <v>16</v>
      </c>
      <c r="G3" s="3">
        <v>1.55</v>
      </c>
      <c r="H3" s="1" t="s">
        <v>17</v>
      </c>
      <c r="I3" s="1" t="s">
        <v>18</v>
      </c>
      <c r="J3" s="1" t="s">
        <v>227</v>
      </c>
      <c r="K3" s="51">
        <v>30</v>
      </c>
      <c r="L3" s="1" t="s">
        <v>19</v>
      </c>
      <c r="M3" s="1" t="s">
        <v>234</v>
      </c>
      <c r="N3" s="35"/>
      <c r="O3" s="35"/>
      <c r="P3" s="35"/>
      <c r="Q3" s="35"/>
      <c r="R3" s="35"/>
      <c r="S3" s="31"/>
      <c r="T3" s="31"/>
      <c r="U3" s="31"/>
      <c r="AF3" s="49"/>
      <c r="AS3" s="41"/>
      <c r="AT3" s="31"/>
      <c r="AV3" s="35"/>
      <c r="AZ3" s="35"/>
      <c r="BA3" s="47"/>
      <c r="BB3" s="47"/>
    </row>
    <row r="4" spans="1:55 1037:1037" s="1" customFormat="1" x14ac:dyDescent="0.25">
      <c r="A4" s="1">
        <v>2</v>
      </c>
      <c r="B4" s="60">
        <v>2003</v>
      </c>
      <c r="C4" s="67" t="s">
        <v>287</v>
      </c>
      <c r="D4" s="48" t="s">
        <v>14</v>
      </c>
      <c r="E4" s="38" t="s">
        <v>236</v>
      </c>
      <c r="F4" s="48" t="s">
        <v>16</v>
      </c>
      <c r="G4" s="3">
        <v>1.55</v>
      </c>
      <c r="H4" s="1" t="s">
        <v>17</v>
      </c>
      <c r="I4" s="1" t="s">
        <v>237</v>
      </c>
      <c r="K4" s="51"/>
      <c r="M4" s="1" t="s">
        <v>234</v>
      </c>
      <c r="N4" s="35"/>
      <c r="O4" s="35"/>
      <c r="P4" s="35"/>
      <c r="Q4" s="35"/>
      <c r="R4" s="35"/>
      <c r="S4" s="31"/>
      <c r="T4" s="31"/>
      <c r="U4" s="31"/>
      <c r="AF4" s="49"/>
      <c r="AS4" s="41"/>
      <c r="AT4" s="31"/>
      <c r="AV4" s="35"/>
      <c r="AZ4" s="35"/>
      <c r="BA4" s="47"/>
      <c r="BB4" s="47"/>
    </row>
    <row r="5" spans="1:55 1037:1037" x14ac:dyDescent="0.25">
      <c r="A5" s="1">
        <v>3</v>
      </c>
      <c r="B5" s="60">
        <v>2003</v>
      </c>
      <c r="C5" s="68" t="s">
        <v>287</v>
      </c>
      <c r="D5" s="48" t="s">
        <v>14</v>
      </c>
      <c r="E5" s="38" t="s">
        <v>20</v>
      </c>
      <c r="F5" s="48" t="s">
        <v>25</v>
      </c>
      <c r="G5" s="3">
        <v>1.55</v>
      </c>
      <c r="H5" s="1" t="s">
        <v>22</v>
      </c>
      <c r="I5" s="1" t="s">
        <v>22</v>
      </c>
      <c r="J5" s="1" t="s">
        <v>213</v>
      </c>
      <c r="K5" s="51">
        <v>190</v>
      </c>
      <c r="L5" s="1" t="s">
        <v>23</v>
      </c>
      <c r="M5" s="1" t="s">
        <v>234</v>
      </c>
      <c r="N5" s="35">
        <v>0.442</v>
      </c>
      <c r="O5" s="35">
        <v>3.6400000000000002E-2</v>
      </c>
      <c r="R5" s="35">
        <v>0.14000000000000001</v>
      </c>
      <c r="S5" s="31">
        <f>K5*(1-R5)*N5</f>
        <v>72.222800000000007</v>
      </c>
      <c r="U5" s="31" t="s">
        <v>462</v>
      </c>
      <c r="V5" s="35" t="s">
        <v>228</v>
      </c>
      <c r="W5" s="1"/>
      <c r="AC5" s="1"/>
      <c r="AE5" s="1"/>
      <c r="AF5" s="49"/>
      <c r="AG5" s="1"/>
      <c r="AH5" s="1"/>
      <c r="AI5" s="1"/>
      <c r="AJ5" s="1"/>
      <c r="AK5" s="1"/>
      <c r="AL5" s="1"/>
      <c r="AM5" s="1"/>
      <c r="AN5" s="1"/>
      <c r="AQ5" s="5"/>
      <c r="AR5" s="5"/>
      <c r="AS5" s="41"/>
      <c r="AT5" s="56"/>
      <c r="AU5" s="50"/>
      <c r="AV5" s="7"/>
      <c r="AX5" s="5"/>
      <c r="AY5" s="1"/>
      <c r="AZ5" s="35"/>
      <c r="BB5" s="47"/>
      <c r="AMW5" s="1"/>
    </row>
    <row r="6" spans="1:55 1037:1037" x14ac:dyDescent="0.25">
      <c r="A6" s="1">
        <v>4</v>
      </c>
      <c r="B6" s="60">
        <v>2004</v>
      </c>
      <c r="C6" s="67" t="s">
        <v>288</v>
      </c>
      <c r="D6" s="48" t="s">
        <v>14</v>
      </c>
      <c r="E6" s="38" t="s">
        <v>24</v>
      </c>
      <c r="F6" s="48" t="s">
        <v>25</v>
      </c>
      <c r="G6" s="3">
        <v>1.55</v>
      </c>
      <c r="H6" s="1" t="s">
        <v>26</v>
      </c>
      <c r="I6" s="1" t="s">
        <v>27</v>
      </c>
      <c r="J6" s="1" t="s">
        <v>28</v>
      </c>
      <c r="K6" s="51">
        <v>180</v>
      </c>
      <c r="L6" s="1" t="s">
        <v>23</v>
      </c>
      <c r="M6" s="1" t="s">
        <v>234</v>
      </c>
      <c r="R6" s="35"/>
      <c r="U6" s="31"/>
      <c r="V6" s="1"/>
      <c r="W6" s="1"/>
      <c r="X6" s="1"/>
      <c r="Y6" s="1"/>
      <c r="Z6" s="1"/>
      <c r="AA6" s="1"/>
      <c r="AB6" s="1"/>
      <c r="AC6" s="1"/>
      <c r="AD6" s="51"/>
      <c r="AE6" s="51">
        <v>40</v>
      </c>
      <c r="AF6" s="48"/>
      <c r="AG6" s="51"/>
      <c r="AH6" s="51"/>
      <c r="AI6" s="51"/>
      <c r="AJ6" s="51"/>
      <c r="AK6" s="51"/>
      <c r="AL6" s="1"/>
      <c r="AM6" s="1"/>
      <c r="AN6" s="1"/>
      <c r="AQ6" s="5"/>
      <c r="AR6" s="1" t="s">
        <v>465</v>
      </c>
      <c r="AS6" s="41"/>
      <c r="AT6" s="56"/>
      <c r="AU6" s="50"/>
      <c r="AV6" s="7"/>
      <c r="AX6" s="5"/>
      <c r="AY6" s="1"/>
      <c r="AZ6" s="35"/>
      <c r="BB6" s="47"/>
      <c r="AMW6" s="1"/>
    </row>
    <row r="7" spans="1:55 1037:1037" s="1" customFormat="1" x14ac:dyDescent="0.25">
      <c r="A7" s="1">
        <v>5</v>
      </c>
      <c r="B7" s="60">
        <v>2004</v>
      </c>
      <c r="C7" s="67" t="s">
        <v>289</v>
      </c>
      <c r="D7" s="48" t="s">
        <v>14</v>
      </c>
      <c r="E7" s="38" t="s">
        <v>29</v>
      </c>
      <c r="F7" s="48" t="s">
        <v>25</v>
      </c>
      <c r="G7" s="3">
        <v>1.55</v>
      </c>
      <c r="H7" s="1" t="s">
        <v>30</v>
      </c>
      <c r="I7" s="1" t="s">
        <v>31</v>
      </c>
      <c r="J7" s="1" t="s">
        <v>32</v>
      </c>
      <c r="K7" s="51">
        <v>1</v>
      </c>
      <c r="L7" s="1" t="s">
        <v>33</v>
      </c>
      <c r="M7" s="1" t="s">
        <v>234</v>
      </c>
      <c r="N7" s="35"/>
      <c r="O7" s="35"/>
      <c r="P7" s="35"/>
      <c r="Q7" s="35"/>
      <c r="R7" s="35"/>
      <c r="S7" s="31"/>
      <c r="T7" s="31"/>
      <c r="U7" s="31"/>
      <c r="AF7" s="49"/>
      <c r="AO7" s="62"/>
      <c r="AP7" s="62"/>
      <c r="AR7" s="5"/>
      <c r="AS7" s="41"/>
      <c r="AT7" s="56"/>
      <c r="AU7" s="50"/>
      <c r="AV7" s="7"/>
      <c r="AW7" s="5"/>
      <c r="AX7" s="5"/>
      <c r="AZ7" s="35"/>
      <c r="BA7" s="47"/>
      <c r="BB7" s="47"/>
    </row>
    <row r="8" spans="1:55 1037:1037" x14ac:dyDescent="0.25">
      <c r="A8" s="1">
        <v>6</v>
      </c>
      <c r="B8" s="60">
        <v>2004</v>
      </c>
      <c r="C8" s="67" t="s">
        <v>289</v>
      </c>
      <c r="D8" s="48" t="s">
        <v>14</v>
      </c>
      <c r="E8" s="38" t="s">
        <v>29</v>
      </c>
      <c r="F8" s="48" t="s">
        <v>25</v>
      </c>
      <c r="G8" s="3">
        <v>1.55</v>
      </c>
      <c r="H8" s="1" t="s">
        <v>30</v>
      </c>
      <c r="I8" s="1" t="s">
        <v>31</v>
      </c>
      <c r="J8" s="1" t="s">
        <v>34</v>
      </c>
      <c r="K8" s="51">
        <v>200</v>
      </c>
      <c r="L8" s="1" t="s">
        <v>35</v>
      </c>
      <c r="M8" s="1" t="s">
        <v>234</v>
      </c>
      <c r="R8" s="35"/>
      <c r="U8" s="31"/>
      <c r="V8" s="1"/>
      <c r="W8" s="1"/>
      <c r="X8" s="1"/>
      <c r="Y8" s="1"/>
      <c r="Z8" s="1"/>
      <c r="AA8" s="1"/>
      <c r="AB8" s="1"/>
      <c r="AC8" s="1"/>
      <c r="AD8" s="1"/>
      <c r="AE8" s="1"/>
      <c r="AF8" s="49"/>
      <c r="AG8" s="1"/>
      <c r="AH8" s="1"/>
      <c r="AI8" s="1"/>
      <c r="AJ8" s="1"/>
      <c r="AK8" s="1"/>
      <c r="AL8" s="1"/>
      <c r="AM8" s="1"/>
      <c r="AN8" s="1"/>
      <c r="AO8" s="62"/>
      <c r="AP8" s="62"/>
      <c r="AQ8" s="62"/>
      <c r="AR8" s="5"/>
      <c r="AS8" s="41"/>
      <c r="AT8" s="56"/>
      <c r="AU8" s="50"/>
      <c r="AV8" s="7"/>
      <c r="AX8" s="5"/>
      <c r="AY8" s="1"/>
      <c r="AZ8" s="35"/>
      <c r="BB8" s="47"/>
      <c r="AMW8" s="1"/>
    </row>
    <row r="9" spans="1:55 1037:1037" x14ac:dyDescent="0.25">
      <c r="A9" s="1">
        <v>7</v>
      </c>
      <c r="B9" s="60">
        <v>2004</v>
      </c>
      <c r="C9" s="67" t="s">
        <v>290</v>
      </c>
      <c r="D9" s="48" t="s">
        <v>14</v>
      </c>
      <c r="E9" s="38" t="s">
        <v>36</v>
      </c>
      <c r="F9" s="48" t="s">
        <v>25</v>
      </c>
      <c r="G9" s="3">
        <v>1.55</v>
      </c>
      <c r="H9" s="1" t="s">
        <v>26</v>
      </c>
      <c r="I9" s="38" t="s">
        <v>27</v>
      </c>
      <c r="J9" s="1" t="s">
        <v>28</v>
      </c>
      <c r="K9" s="80"/>
      <c r="M9" s="1" t="s">
        <v>235</v>
      </c>
      <c r="R9" s="35"/>
      <c r="U9" s="31"/>
      <c r="V9" s="1"/>
      <c r="W9" s="1"/>
      <c r="X9" s="1"/>
      <c r="Y9" s="1"/>
      <c r="Z9" s="1"/>
      <c r="AA9" s="1"/>
      <c r="AB9" s="1"/>
      <c r="AC9" s="1"/>
      <c r="AD9" s="51"/>
      <c r="AE9" s="51">
        <v>40</v>
      </c>
      <c r="AF9" s="48">
        <v>16</v>
      </c>
      <c r="AG9" s="51">
        <v>16</v>
      </c>
      <c r="AH9" s="51">
        <v>4</v>
      </c>
      <c r="AK9" s="5"/>
      <c r="AL9"/>
      <c r="AM9" s="5"/>
      <c r="AO9" s="62"/>
      <c r="AP9" s="62"/>
      <c r="AQ9" s="62"/>
      <c r="AR9" s="1" t="s">
        <v>465</v>
      </c>
      <c r="AS9" s="41"/>
      <c r="AT9" s="56"/>
      <c r="AU9" s="50"/>
      <c r="AV9" s="7"/>
      <c r="AX9" s="5"/>
      <c r="AY9" s="1"/>
      <c r="AZ9" s="35"/>
      <c r="BB9" s="47"/>
      <c r="AMW9" s="1"/>
    </row>
    <row r="10" spans="1:55 1037:1037" x14ac:dyDescent="0.25">
      <c r="A10" s="1">
        <v>8</v>
      </c>
      <c r="B10" s="60">
        <v>2004</v>
      </c>
      <c r="C10" s="67" t="s">
        <v>367</v>
      </c>
      <c r="D10" s="48" t="s">
        <v>14</v>
      </c>
      <c r="E10" s="38" t="s">
        <v>37</v>
      </c>
      <c r="F10" s="48" t="s">
        <v>25</v>
      </c>
      <c r="G10" s="3">
        <v>1.55</v>
      </c>
      <c r="H10" s="1" t="s">
        <v>30</v>
      </c>
      <c r="I10" s="1" t="s">
        <v>38</v>
      </c>
      <c r="J10" s="1" t="s">
        <v>39</v>
      </c>
      <c r="K10" s="51">
        <v>0.5</v>
      </c>
      <c r="L10" s="1" t="s">
        <v>33</v>
      </c>
      <c r="M10" s="1" t="s">
        <v>234</v>
      </c>
      <c r="R10" s="35"/>
      <c r="U10" s="31"/>
      <c r="V10" s="1"/>
      <c r="W10" s="1"/>
      <c r="X10" s="1"/>
      <c r="Y10" s="1"/>
      <c r="Z10" s="1"/>
      <c r="AA10" s="1"/>
      <c r="AB10" s="1"/>
      <c r="AC10" s="1"/>
      <c r="AD10" s="1"/>
      <c r="AE10" s="1"/>
      <c r="AF10" s="61"/>
      <c r="AG10"/>
      <c r="AH10"/>
      <c r="AI10"/>
      <c r="AJ10"/>
      <c r="AK10"/>
      <c r="AL10"/>
      <c r="AM10" s="5"/>
      <c r="AO10" s="62"/>
      <c r="AP10" s="62"/>
      <c r="AQ10" s="62"/>
      <c r="AR10" s="5"/>
      <c r="AS10" s="41"/>
      <c r="AT10" s="56"/>
      <c r="AU10" s="50"/>
      <c r="AV10" s="7"/>
      <c r="AX10" s="5"/>
      <c r="AY10" s="1"/>
      <c r="AZ10" s="35"/>
      <c r="BB10" s="47"/>
      <c r="AMW10" s="1"/>
    </row>
    <row r="11" spans="1:55 1037:1037" x14ac:dyDescent="0.25">
      <c r="A11" s="1">
        <v>9</v>
      </c>
      <c r="B11" s="60">
        <v>2004</v>
      </c>
      <c r="C11" s="67" t="s">
        <v>368</v>
      </c>
      <c r="D11" s="48" t="s">
        <v>14</v>
      </c>
      <c r="E11" s="38" t="s">
        <v>40</v>
      </c>
      <c r="F11" s="48" t="s">
        <v>25</v>
      </c>
      <c r="G11" s="3">
        <v>1.55</v>
      </c>
      <c r="H11" s="1" t="s">
        <v>26</v>
      </c>
      <c r="I11" s="1" t="s">
        <v>27</v>
      </c>
      <c r="J11" s="1" t="s">
        <v>28</v>
      </c>
      <c r="M11" s="1" t="s">
        <v>235</v>
      </c>
      <c r="R11" s="35"/>
      <c r="U11" s="31"/>
      <c r="V11" s="1"/>
      <c r="W11" s="1"/>
      <c r="X11" s="1"/>
      <c r="Y11" s="1"/>
      <c r="Z11" s="1"/>
      <c r="AA11" s="1"/>
      <c r="AB11" s="1"/>
      <c r="AC11" s="1"/>
      <c r="AD11" s="51"/>
      <c r="AE11" s="51">
        <v>25</v>
      </c>
      <c r="AF11" s="69"/>
      <c r="AG11" s="53"/>
      <c r="AH11" s="53">
        <v>3</v>
      </c>
      <c r="AI11" s="53"/>
      <c r="AJ11" s="53"/>
      <c r="AK11" s="53"/>
      <c r="AL11"/>
      <c r="AM11" s="5"/>
      <c r="AO11" s="16"/>
      <c r="AQ11" s="1"/>
      <c r="AR11" s="1" t="s">
        <v>465</v>
      </c>
      <c r="AS11" s="41"/>
      <c r="AT11" s="56"/>
      <c r="AU11" s="50"/>
      <c r="AV11" s="7"/>
      <c r="AX11" s="5"/>
      <c r="AY11" s="1"/>
      <c r="AZ11" s="35"/>
      <c r="BB11" s="47"/>
      <c r="AMW11" s="1"/>
    </row>
    <row r="12" spans="1:55 1037:1037" x14ac:dyDescent="0.25">
      <c r="A12" s="1">
        <v>10</v>
      </c>
      <c r="B12" s="60">
        <v>2004</v>
      </c>
      <c r="C12" s="67" t="s">
        <v>369</v>
      </c>
      <c r="D12" s="48" t="s">
        <v>14</v>
      </c>
      <c r="E12" s="38" t="s">
        <v>41</v>
      </c>
      <c r="F12" s="48" t="s">
        <v>25</v>
      </c>
      <c r="G12" s="3">
        <v>1.55</v>
      </c>
      <c r="H12" s="1" t="s">
        <v>30</v>
      </c>
      <c r="I12" s="1" t="s">
        <v>42</v>
      </c>
      <c r="J12" s="1" t="s">
        <v>43</v>
      </c>
      <c r="K12" s="51">
        <v>0.5</v>
      </c>
      <c r="L12" s="1" t="s">
        <v>33</v>
      </c>
      <c r="M12" s="1" t="s">
        <v>234</v>
      </c>
      <c r="R12" s="35"/>
      <c r="U12" s="31"/>
      <c r="V12" s="1"/>
      <c r="W12" s="1"/>
      <c r="X12" s="1"/>
      <c r="Y12" s="1"/>
      <c r="Z12" s="1"/>
      <c r="AA12" s="1"/>
      <c r="AB12" s="1"/>
      <c r="AC12" s="1"/>
      <c r="AD12" s="1"/>
      <c r="AE12" s="1"/>
      <c r="AF12" s="61"/>
      <c r="AG12"/>
      <c r="AH12"/>
      <c r="AI12"/>
      <c r="AJ12"/>
      <c r="AK12"/>
      <c r="AL12"/>
      <c r="AM12" s="5"/>
      <c r="AO12" s="62"/>
      <c r="AP12" s="62"/>
      <c r="AQ12" s="62"/>
      <c r="AR12" s="5"/>
      <c r="AS12" s="41"/>
      <c r="AT12" s="56"/>
      <c r="AU12" s="50"/>
      <c r="AV12" s="7"/>
      <c r="AX12" s="5"/>
      <c r="AY12" s="1"/>
      <c r="AZ12" s="35"/>
      <c r="BB12" s="47"/>
      <c r="AMW12" s="1"/>
    </row>
    <row r="13" spans="1:55 1037:1037" x14ac:dyDescent="0.25">
      <c r="A13" s="1">
        <v>11</v>
      </c>
      <c r="B13" s="60">
        <v>2004</v>
      </c>
      <c r="C13" s="67" t="s">
        <v>369</v>
      </c>
      <c r="D13" s="48" t="s">
        <v>14</v>
      </c>
      <c r="E13" s="38" t="s">
        <v>41</v>
      </c>
      <c r="F13" s="48" t="s">
        <v>25</v>
      </c>
      <c r="G13" s="3">
        <v>1.55</v>
      </c>
      <c r="H13" s="1" t="s">
        <v>30</v>
      </c>
      <c r="I13" s="1" t="s">
        <v>42</v>
      </c>
      <c r="J13" s="1" t="s">
        <v>44</v>
      </c>
      <c r="K13" s="51">
        <v>1</v>
      </c>
      <c r="L13" s="1" t="s">
        <v>33</v>
      </c>
      <c r="M13" s="1" t="s">
        <v>234</v>
      </c>
      <c r="R13" s="35"/>
      <c r="U13" s="31"/>
      <c r="V13" s="1"/>
      <c r="W13" s="1"/>
      <c r="X13" s="1"/>
      <c r="Y13" s="1"/>
      <c r="Z13" s="1"/>
      <c r="AA13" s="1"/>
      <c r="AB13" s="1"/>
      <c r="AC13" s="1"/>
      <c r="AD13" s="1"/>
      <c r="AE13" s="1"/>
      <c r="AF13" s="61"/>
      <c r="AG13"/>
      <c r="AH13"/>
      <c r="AI13"/>
      <c r="AJ13"/>
      <c r="AK13"/>
      <c r="AL13"/>
      <c r="AM13" s="5"/>
      <c r="AO13" s="62"/>
      <c r="AQ13" s="70"/>
      <c r="AR13" s="5"/>
      <c r="AS13" s="41"/>
      <c r="AT13" s="56"/>
      <c r="AU13" s="50"/>
      <c r="AV13" s="7"/>
      <c r="AX13" s="5"/>
      <c r="AY13" s="1"/>
      <c r="AZ13" s="35"/>
      <c r="BB13" s="47"/>
      <c r="AMW13" s="1"/>
    </row>
    <row r="14" spans="1:55 1037:1037" x14ac:dyDescent="0.25">
      <c r="A14" s="1">
        <v>12</v>
      </c>
      <c r="B14" s="60">
        <v>2004</v>
      </c>
      <c r="C14" s="67" t="s">
        <v>370</v>
      </c>
      <c r="D14" s="48" t="s">
        <v>14</v>
      </c>
      <c r="E14" s="38" t="s">
        <v>45</v>
      </c>
      <c r="F14" s="48" t="s">
        <v>25</v>
      </c>
      <c r="G14" s="3">
        <v>1.55</v>
      </c>
      <c r="H14" s="1" t="s">
        <v>26</v>
      </c>
      <c r="I14" s="1" t="s">
        <v>27</v>
      </c>
      <c r="J14" s="1" t="s">
        <v>28</v>
      </c>
      <c r="M14" s="1" t="s">
        <v>235</v>
      </c>
      <c r="R14" s="35"/>
      <c r="U14" s="31"/>
      <c r="V14" s="1"/>
      <c r="W14" s="1"/>
      <c r="X14" s="1"/>
      <c r="Y14" s="1"/>
      <c r="Z14" s="1"/>
      <c r="AA14" s="1"/>
      <c r="AB14" s="1"/>
      <c r="AC14" s="1"/>
      <c r="AD14" s="51"/>
      <c r="AE14" s="51">
        <v>22</v>
      </c>
      <c r="AF14" s="69"/>
      <c r="AG14" s="53"/>
      <c r="AH14" s="53"/>
      <c r="AI14" s="53"/>
      <c r="AJ14" s="53"/>
      <c r="AK14" s="53"/>
      <c r="AL14"/>
      <c r="AM14" s="5"/>
      <c r="AO14" s="62"/>
      <c r="AQ14" s="70"/>
      <c r="AR14" s="1" t="s">
        <v>465</v>
      </c>
      <c r="AS14" s="41"/>
      <c r="AT14" s="56"/>
      <c r="AU14" s="50"/>
      <c r="AV14" s="7"/>
      <c r="AX14" s="5"/>
      <c r="AY14" s="1"/>
      <c r="AZ14" s="35"/>
      <c r="BB14" s="47"/>
      <c r="AMW14" s="1"/>
    </row>
    <row r="15" spans="1:55 1037:1037" x14ac:dyDescent="0.25">
      <c r="A15" s="1">
        <v>13</v>
      </c>
      <c r="B15" s="60">
        <v>2004</v>
      </c>
      <c r="C15" s="68" t="s">
        <v>371</v>
      </c>
      <c r="D15" s="48" t="s">
        <v>14</v>
      </c>
      <c r="E15" s="38" t="s">
        <v>206</v>
      </c>
      <c r="F15" s="48" t="s">
        <v>25</v>
      </c>
      <c r="G15" s="3">
        <v>1.55</v>
      </c>
      <c r="H15" s="1" t="s">
        <v>46</v>
      </c>
      <c r="I15" s="1" t="s">
        <v>229</v>
      </c>
      <c r="J15" s="1" t="s">
        <v>231</v>
      </c>
      <c r="K15" s="51">
        <v>7981</v>
      </c>
      <c r="L15" s="1" t="s">
        <v>23</v>
      </c>
      <c r="M15" s="1" t="s">
        <v>234</v>
      </c>
      <c r="R15" s="35"/>
      <c r="U15" s="31"/>
      <c r="W15" s="35"/>
      <c r="AE15" s="1"/>
      <c r="AF15" s="61"/>
      <c r="AG15"/>
      <c r="AH15"/>
      <c r="AI15"/>
      <c r="AJ15"/>
      <c r="AK15"/>
      <c r="AL15"/>
      <c r="AN15" s="7"/>
      <c r="AO15" s="62"/>
      <c r="AP15" s="62"/>
      <c r="AQ15" s="62"/>
      <c r="AR15" s="5"/>
      <c r="AS15" s="41">
        <v>0.13700000000000001</v>
      </c>
      <c r="AT15" s="55">
        <f>(1-AS15)*K15</f>
        <v>6887.6030000000001</v>
      </c>
      <c r="AU15" s="7">
        <v>0.42199999999999999</v>
      </c>
      <c r="AV15" s="7">
        <v>2.5999999999999999E-2</v>
      </c>
      <c r="AW15" s="5">
        <f>AT15*AU15</f>
        <v>2906.5684659999997</v>
      </c>
      <c r="AX15" s="5">
        <f>AT15*AV15</f>
        <v>179.07767799999999</v>
      </c>
      <c r="AY15" s="1"/>
      <c r="AZ15" s="7"/>
      <c r="BA15" s="7">
        <v>3.0000000000000001E-3</v>
      </c>
      <c r="BB15" s="7">
        <v>1.1000000000000001E-3</v>
      </c>
      <c r="BC15" s="1" t="s">
        <v>484</v>
      </c>
      <c r="AMW15" s="1"/>
    </row>
    <row r="16" spans="1:55 1037:1037" x14ac:dyDescent="0.25">
      <c r="A16" s="1">
        <v>14</v>
      </c>
      <c r="B16" s="60">
        <v>2004</v>
      </c>
      <c r="C16" s="68" t="s">
        <v>371</v>
      </c>
      <c r="D16" s="48" t="s">
        <v>14</v>
      </c>
      <c r="E16" s="38" t="s">
        <v>205</v>
      </c>
      <c r="F16" s="48" t="s">
        <v>25</v>
      </c>
      <c r="G16" s="3">
        <v>1.55</v>
      </c>
      <c r="H16" s="1" t="s">
        <v>46</v>
      </c>
      <c r="I16" s="1" t="s">
        <v>230</v>
      </c>
      <c r="J16" s="1" t="s">
        <v>231</v>
      </c>
      <c r="K16" s="51">
        <v>4032</v>
      </c>
      <c r="L16" s="1" t="s">
        <v>23</v>
      </c>
      <c r="M16" s="1" t="s">
        <v>234</v>
      </c>
      <c r="R16" s="35"/>
      <c r="U16" s="31"/>
      <c r="W16" s="35"/>
      <c r="AE16" s="1"/>
      <c r="AF16" s="61"/>
      <c r="AG16"/>
      <c r="AH16"/>
      <c r="AI16"/>
      <c r="AJ16"/>
      <c r="AK16"/>
      <c r="AL16"/>
      <c r="AN16" s="7"/>
      <c r="AO16" s="62"/>
      <c r="AP16" s="62"/>
      <c r="AQ16" s="62"/>
      <c r="AR16" s="5"/>
      <c r="AS16" s="41">
        <v>0.111</v>
      </c>
      <c r="AT16" s="55">
        <f>(1-AS16)*K16</f>
        <v>3584.4479999999999</v>
      </c>
      <c r="AU16" s="7">
        <v>0.441</v>
      </c>
      <c r="AV16" s="7">
        <v>2.3E-3</v>
      </c>
      <c r="AW16" s="5">
        <f>AT16*AU16</f>
        <v>1580.7415679999999</v>
      </c>
      <c r="AX16" s="5">
        <f>AT16*AV16</f>
        <v>8.2442303999999993</v>
      </c>
      <c r="AY16" s="1"/>
      <c r="AZ16" s="7"/>
      <c r="BA16" s="7">
        <v>5.0000000000000001E-3</v>
      </c>
      <c r="BB16" s="7">
        <v>8.0000000000000004E-4</v>
      </c>
      <c r="BC16" s="1" t="s">
        <v>484</v>
      </c>
      <c r="AMW16" s="1"/>
    </row>
    <row r="17" spans="1:55 1037:1037" x14ac:dyDescent="0.25">
      <c r="A17" s="1">
        <v>15</v>
      </c>
      <c r="B17" s="60">
        <v>2004</v>
      </c>
      <c r="C17" s="67" t="s">
        <v>291</v>
      </c>
      <c r="D17" s="48" t="s">
        <v>14</v>
      </c>
      <c r="E17" s="38" t="s">
        <v>238</v>
      </c>
      <c r="F17" s="48" t="s">
        <v>16</v>
      </c>
      <c r="G17" s="3">
        <v>1.55</v>
      </c>
      <c r="H17" s="1" t="s">
        <v>17</v>
      </c>
      <c r="I17" s="1" t="s">
        <v>18</v>
      </c>
      <c r="J17" s="1" t="s">
        <v>227</v>
      </c>
      <c r="M17" s="1" t="s">
        <v>240</v>
      </c>
      <c r="R17" s="35"/>
      <c r="U17" s="31"/>
      <c r="V17" s="1"/>
      <c r="W17" s="1"/>
      <c r="X17" s="1"/>
      <c r="Y17" s="1"/>
      <c r="Z17" s="1"/>
      <c r="AA17" s="1"/>
      <c r="AB17" s="1"/>
      <c r="AC17" s="1"/>
      <c r="AD17" s="1"/>
      <c r="AE17" s="1"/>
      <c r="AF17" s="61"/>
      <c r="AG17"/>
      <c r="AH17"/>
      <c r="AI17"/>
      <c r="AJ17"/>
      <c r="AK17"/>
      <c r="AL17"/>
      <c r="AM17" s="5"/>
      <c r="AO17" s="62"/>
      <c r="AP17" s="62"/>
      <c r="AQ17" s="62"/>
      <c r="AR17" s="5"/>
      <c r="AS17" s="41"/>
      <c r="AT17" s="56"/>
      <c r="AU17" s="50"/>
      <c r="AV17" s="7"/>
      <c r="AX17" s="5"/>
      <c r="AY17" s="1"/>
      <c r="AZ17" s="35"/>
      <c r="BB17" s="47"/>
      <c r="AMW17" s="1"/>
    </row>
    <row r="18" spans="1:55 1037:1037" x14ac:dyDescent="0.25">
      <c r="A18" s="1">
        <v>16</v>
      </c>
      <c r="B18" s="60">
        <v>2004</v>
      </c>
      <c r="C18" s="68" t="s">
        <v>292</v>
      </c>
      <c r="D18" s="48" t="s">
        <v>14</v>
      </c>
      <c r="E18" s="38" t="s">
        <v>47</v>
      </c>
      <c r="F18" s="48" t="s">
        <v>21</v>
      </c>
      <c r="G18" s="3">
        <v>1.55</v>
      </c>
      <c r="H18" s="1" t="s">
        <v>22</v>
      </c>
      <c r="I18" s="1" t="s">
        <v>22</v>
      </c>
      <c r="J18" s="1" t="s">
        <v>239</v>
      </c>
      <c r="K18" s="51">
        <v>140</v>
      </c>
      <c r="L18" s="1" t="s">
        <v>23</v>
      </c>
      <c r="M18" s="1" t="s">
        <v>240</v>
      </c>
      <c r="N18" s="35">
        <v>0.41399999999999998</v>
      </c>
      <c r="O18" s="35">
        <v>2.7E-2</v>
      </c>
      <c r="R18" s="35">
        <v>0.14000000000000001</v>
      </c>
      <c r="S18" s="31">
        <f>K18*(1-R18)*N18</f>
        <v>49.845599999999997</v>
      </c>
      <c r="U18" s="31" t="s">
        <v>462</v>
      </c>
      <c r="V18" s="35" t="s">
        <v>228</v>
      </c>
      <c r="W18" s="1"/>
      <c r="AC18" s="1"/>
      <c r="AE18" s="1"/>
      <c r="AF18" s="61"/>
      <c r="AG18"/>
      <c r="AH18"/>
      <c r="AI18"/>
      <c r="AJ18"/>
      <c r="AK18"/>
      <c r="AL18"/>
      <c r="AM18" s="5"/>
      <c r="AO18" s="62"/>
      <c r="AP18" s="62"/>
      <c r="AQ18" s="62"/>
      <c r="AR18" s="5"/>
      <c r="AS18" s="41"/>
      <c r="AT18" s="56"/>
      <c r="AU18" s="50"/>
      <c r="AV18" s="7"/>
      <c r="AX18" s="5"/>
      <c r="AY18" s="1"/>
      <c r="AZ18" s="35"/>
      <c r="BB18" s="47"/>
      <c r="AMW18" s="1"/>
    </row>
    <row r="19" spans="1:55 1037:1037" x14ac:dyDescent="0.25">
      <c r="A19" s="1">
        <v>17</v>
      </c>
      <c r="B19" s="60">
        <v>2004</v>
      </c>
      <c r="C19" s="67" t="s">
        <v>372</v>
      </c>
      <c r="D19" s="48" t="s">
        <v>14</v>
      </c>
      <c r="E19" s="38" t="s">
        <v>48</v>
      </c>
      <c r="F19" s="48" t="s">
        <v>21</v>
      </c>
      <c r="G19" s="3">
        <v>1.55</v>
      </c>
      <c r="H19" s="1" t="s">
        <v>30</v>
      </c>
      <c r="I19" s="1" t="s">
        <v>31</v>
      </c>
      <c r="J19" s="1" t="s">
        <v>49</v>
      </c>
      <c r="K19" s="51">
        <v>3</v>
      </c>
      <c r="L19" s="1" t="s">
        <v>33</v>
      </c>
      <c r="M19" s="1" t="s">
        <v>240</v>
      </c>
      <c r="R19" s="35"/>
      <c r="U19" s="31"/>
      <c r="V19" s="1"/>
      <c r="W19" s="1"/>
      <c r="X19" s="1"/>
      <c r="Y19" s="1"/>
      <c r="Z19" s="1"/>
      <c r="AA19" s="1"/>
      <c r="AB19" s="1"/>
      <c r="AC19" s="1"/>
      <c r="AD19" s="1"/>
      <c r="AE19" s="1"/>
      <c r="AF19" s="61"/>
      <c r="AG19"/>
      <c r="AH19"/>
      <c r="AI19"/>
      <c r="AJ19"/>
      <c r="AK19"/>
      <c r="AL19"/>
      <c r="AM19" s="5"/>
      <c r="AO19" s="16"/>
      <c r="AP19" s="62"/>
      <c r="AQ19" s="62"/>
      <c r="AR19" s="5"/>
      <c r="AS19" s="41"/>
      <c r="AT19" s="56"/>
      <c r="AU19" s="50"/>
      <c r="AV19" s="7"/>
      <c r="AX19" s="5"/>
      <c r="AY19" s="1"/>
      <c r="AZ19" s="35"/>
      <c r="BB19" s="47"/>
      <c r="AMW19" s="1"/>
    </row>
    <row r="20" spans="1:55 1037:1037" x14ac:dyDescent="0.25">
      <c r="A20" s="1">
        <v>18</v>
      </c>
      <c r="B20" s="60">
        <v>2005</v>
      </c>
      <c r="C20" s="67" t="s">
        <v>293</v>
      </c>
      <c r="D20" s="48" t="s">
        <v>14</v>
      </c>
      <c r="E20" s="38" t="s">
        <v>50</v>
      </c>
      <c r="F20" s="48" t="s">
        <v>21</v>
      </c>
      <c r="G20" s="3">
        <v>1.55</v>
      </c>
      <c r="H20" s="1" t="s">
        <v>26</v>
      </c>
      <c r="I20" s="1" t="s">
        <v>27</v>
      </c>
      <c r="J20" s="1" t="s">
        <v>28</v>
      </c>
      <c r="M20" s="1" t="s">
        <v>241</v>
      </c>
      <c r="R20" s="35"/>
      <c r="U20" s="31"/>
      <c r="V20" s="1"/>
      <c r="W20" s="1"/>
      <c r="X20" s="1"/>
      <c r="Y20" s="1"/>
      <c r="Z20" s="1"/>
      <c r="AA20" s="1"/>
      <c r="AB20" s="1"/>
      <c r="AC20" s="1"/>
      <c r="AD20" s="51"/>
      <c r="AE20" s="51">
        <v>40</v>
      </c>
      <c r="AF20" s="69"/>
      <c r="AG20" s="53"/>
      <c r="AH20" s="53"/>
      <c r="AI20" s="53"/>
      <c r="AJ20" s="53"/>
      <c r="AK20" s="53"/>
      <c r="AL20"/>
      <c r="AM20" s="5"/>
      <c r="AO20"/>
      <c r="AP20"/>
      <c r="AQ20"/>
      <c r="AR20" s="1" t="s">
        <v>466</v>
      </c>
      <c r="AS20" s="41"/>
      <c r="AT20" s="56"/>
      <c r="AU20" s="50"/>
      <c r="AV20" s="7"/>
      <c r="AX20" s="5"/>
      <c r="AY20" s="1"/>
      <c r="AZ20" s="35"/>
      <c r="BB20" s="47"/>
      <c r="AMW20" s="1"/>
    </row>
    <row r="21" spans="1:55 1037:1037" x14ac:dyDescent="0.25">
      <c r="A21" s="1">
        <v>19</v>
      </c>
      <c r="B21" s="60">
        <v>2005</v>
      </c>
      <c r="C21" s="67" t="s">
        <v>294</v>
      </c>
      <c r="D21" s="48" t="s">
        <v>14</v>
      </c>
      <c r="E21" s="38" t="s">
        <v>51</v>
      </c>
      <c r="F21" s="48" t="s">
        <v>21</v>
      </c>
      <c r="G21" s="3">
        <v>1.55</v>
      </c>
      <c r="H21" s="1" t="s">
        <v>26</v>
      </c>
      <c r="I21" s="1" t="s">
        <v>27</v>
      </c>
      <c r="J21" s="1" t="s">
        <v>52</v>
      </c>
      <c r="M21" s="1" t="s">
        <v>241</v>
      </c>
      <c r="R21" s="35"/>
      <c r="U21" s="31"/>
      <c r="V21" s="1"/>
      <c r="W21" s="1"/>
      <c r="X21" s="1"/>
      <c r="Y21" s="1"/>
      <c r="Z21" s="1"/>
      <c r="AA21" s="1"/>
      <c r="AB21" s="1"/>
      <c r="AC21" s="1"/>
      <c r="AD21" s="51"/>
      <c r="AE21" s="51">
        <v>20</v>
      </c>
      <c r="AF21" s="69">
        <v>8</v>
      </c>
      <c r="AG21" s="53">
        <v>8</v>
      </c>
      <c r="AH21" s="53">
        <v>2</v>
      </c>
      <c r="AI21" s="53"/>
      <c r="AJ21" s="53"/>
      <c r="AK21" s="53">
        <v>0.05</v>
      </c>
      <c r="AL21"/>
      <c r="AM21" s="5"/>
      <c r="AO21"/>
      <c r="AP21"/>
      <c r="AQ21"/>
      <c r="AR21" s="1" t="s">
        <v>466</v>
      </c>
      <c r="AS21" s="41"/>
      <c r="AT21" s="56"/>
      <c r="AU21" s="50"/>
      <c r="AV21" s="7"/>
      <c r="AX21" s="5"/>
      <c r="AY21" s="1"/>
      <c r="AZ21" s="35"/>
      <c r="BB21" s="47"/>
      <c r="AMW21" s="1"/>
    </row>
    <row r="22" spans="1:55 1037:1037" x14ac:dyDescent="0.25">
      <c r="A22" s="1">
        <v>20</v>
      </c>
      <c r="B22" s="60">
        <v>2005</v>
      </c>
      <c r="C22" s="67" t="s">
        <v>295</v>
      </c>
      <c r="D22" s="48" t="s">
        <v>14</v>
      </c>
      <c r="E22" s="38" t="s">
        <v>53</v>
      </c>
      <c r="F22" s="48" t="s">
        <v>21</v>
      </c>
      <c r="G22" s="3">
        <v>1.55</v>
      </c>
      <c r="H22" t="s">
        <v>30</v>
      </c>
      <c r="I22" t="s">
        <v>42</v>
      </c>
      <c r="J22" t="s">
        <v>43</v>
      </c>
      <c r="K22" s="53">
        <v>0.5</v>
      </c>
      <c r="L22" t="s">
        <v>33</v>
      </c>
      <c r="M22" t="s">
        <v>240</v>
      </c>
      <c r="N22" s="41"/>
      <c r="O22" s="41"/>
      <c r="P22" s="41"/>
      <c r="Q22" s="41"/>
      <c r="R22" s="41"/>
      <c r="S22" s="52"/>
      <c r="T22" s="52"/>
      <c r="U22" s="52"/>
      <c r="V22"/>
      <c r="W22"/>
      <c r="X22"/>
      <c r="Y22"/>
      <c r="Z22"/>
      <c r="AA22"/>
      <c r="AB22"/>
      <c r="AC22"/>
      <c r="AD22"/>
      <c r="AE22"/>
      <c r="AF22" s="61"/>
      <c r="AG22"/>
      <c r="AH22"/>
      <c r="AI22"/>
      <c r="AJ22"/>
      <c r="AK22"/>
      <c r="AL22"/>
      <c r="AM22"/>
      <c r="AN22"/>
      <c r="AO22"/>
      <c r="AP22"/>
      <c r="AQ22"/>
      <c r="AR22" s="5"/>
      <c r="AS22" s="41"/>
      <c r="AT22" s="56"/>
      <c r="AU22" s="50"/>
      <c r="AV22" s="7"/>
      <c r="AX22" s="5"/>
      <c r="AY22" s="1"/>
      <c r="AZ22" s="35"/>
      <c r="BB22" s="47"/>
      <c r="AMW22" s="1"/>
    </row>
    <row r="23" spans="1:55 1037:1037" x14ac:dyDescent="0.25">
      <c r="A23" s="1">
        <v>21</v>
      </c>
      <c r="B23" s="60">
        <v>2005</v>
      </c>
      <c r="C23" s="67" t="s">
        <v>295</v>
      </c>
      <c r="D23" s="48" t="s">
        <v>14</v>
      </c>
      <c r="E23" s="38" t="s">
        <v>53</v>
      </c>
      <c r="F23" s="48" t="s">
        <v>21</v>
      </c>
      <c r="G23" s="3">
        <v>1.55</v>
      </c>
      <c r="H23" s="1" t="s">
        <v>30</v>
      </c>
      <c r="I23" s="1" t="s">
        <v>42</v>
      </c>
      <c r="J23" s="1" t="s">
        <v>44</v>
      </c>
      <c r="K23" s="51">
        <v>1</v>
      </c>
      <c r="L23" s="1" t="s">
        <v>33</v>
      </c>
      <c r="M23" s="1" t="s">
        <v>240</v>
      </c>
      <c r="R23" s="35"/>
      <c r="U23" s="31"/>
      <c r="V23" s="1"/>
      <c r="W23" s="1"/>
      <c r="X23" s="1"/>
      <c r="Y23" s="1"/>
      <c r="Z23" s="1"/>
      <c r="AA23" s="1"/>
      <c r="AB23" s="1"/>
      <c r="AC23" s="1"/>
      <c r="AD23" s="1"/>
      <c r="AE23" s="1"/>
      <c r="AF23" s="61"/>
      <c r="AG23"/>
      <c r="AH23"/>
      <c r="AI23"/>
      <c r="AJ23"/>
      <c r="AK23"/>
      <c r="AL23"/>
      <c r="AM23" s="5"/>
      <c r="AO23"/>
      <c r="AP23"/>
      <c r="AQ23"/>
      <c r="AR23" s="5"/>
      <c r="AS23" s="41"/>
      <c r="AT23" s="56"/>
      <c r="AU23" s="50"/>
      <c r="AV23" s="7"/>
      <c r="AX23" s="5"/>
      <c r="AY23" s="1"/>
      <c r="AZ23" s="35"/>
      <c r="BB23" s="47"/>
      <c r="AMW23" s="1"/>
    </row>
    <row r="24" spans="1:55 1037:1037" x14ac:dyDescent="0.25">
      <c r="A24" s="1">
        <v>22</v>
      </c>
      <c r="B24" s="60">
        <v>2005</v>
      </c>
      <c r="C24" s="67" t="s">
        <v>295</v>
      </c>
      <c r="D24" s="48" t="s">
        <v>14</v>
      </c>
      <c r="E24" s="38" t="s">
        <v>53</v>
      </c>
      <c r="F24" s="48" t="s">
        <v>21</v>
      </c>
      <c r="G24" s="3">
        <v>1.55</v>
      </c>
      <c r="H24" s="1" t="s">
        <v>30</v>
      </c>
      <c r="I24" s="1" t="s">
        <v>54</v>
      </c>
      <c r="J24" s="1" t="s">
        <v>55</v>
      </c>
      <c r="K24" s="51">
        <v>1</v>
      </c>
      <c r="L24" s="1" t="s">
        <v>33</v>
      </c>
      <c r="M24" s="1" t="s">
        <v>240</v>
      </c>
      <c r="R24" s="35"/>
      <c r="U24" s="31"/>
      <c r="V24" s="1"/>
      <c r="W24" s="1"/>
      <c r="X24" s="1"/>
      <c r="Y24" s="1"/>
      <c r="Z24" s="1"/>
      <c r="AA24" s="1"/>
      <c r="AB24" s="1"/>
      <c r="AC24" s="1"/>
      <c r="AD24" s="1"/>
      <c r="AE24" s="1"/>
      <c r="AF24" s="61"/>
      <c r="AG24"/>
      <c r="AH24"/>
      <c r="AI24"/>
      <c r="AJ24"/>
      <c r="AK24"/>
      <c r="AL24"/>
      <c r="AM24" s="5"/>
      <c r="AQ24" s="5"/>
      <c r="AR24" s="5"/>
      <c r="AS24" s="41"/>
      <c r="AT24" s="56"/>
      <c r="AU24" s="50"/>
      <c r="AV24" s="7"/>
      <c r="AX24" s="5"/>
      <c r="AY24" s="1"/>
      <c r="AZ24" s="35"/>
      <c r="BB24" s="47"/>
      <c r="AMW24" s="1"/>
    </row>
    <row r="25" spans="1:55 1037:1037" x14ac:dyDescent="0.25">
      <c r="A25" s="1">
        <v>23</v>
      </c>
      <c r="B25" s="60">
        <v>2005</v>
      </c>
      <c r="C25" s="67" t="s">
        <v>296</v>
      </c>
      <c r="D25" s="48" t="s">
        <v>14</v>
      </c>
      <c r="E25" s="38" t="s">
        <v>56</v>
      </c>
      <c r="F25" s="48" t="s">
        <v>21</v>
      </c>
      <c r="G25" s="3">
        <v>1.55</v>
      </c>
      <c r="H25" s="1" t="s">
        <v>26</v>
      </c>
      <c r="I25" s="1" t="s">
        <v>27</v>
      </c>
      <c r="J25" s="1" t="s">
        <v>103</v>
      </c>
      <c r="K25" s="51">
        <v>150</v>
      </c>
      <c r="L25" s="1" t="s">
        <v>23</v>
      </c>
      <c r="M25" s="1" t="s">
        <v>240</v>
      </c>
      <c r="R25" s="35"/>
      <c r="U25" s="31"/>
      <c r="V25" s="1"/>
      <c r="W25" s="1"/>
      <c r="X25" s="1"/>
      <c r="Y25" s="1"/>
      <c r="Z25" s="1"/>
      <c r="AA25" s="1"/>
      <c r="AB25" s="1"/>
      <c r="AC25" s="1"/>
      <c r="AD25" s="51"/>
      <c r="AE25" s="51">
        <f>K25*0.27</f>
        <v>40.5</v>
      </c>
      <c r="AK25" s="5"/>
      <c r="AL25" s="6"/>
      <c r="AM25" s="5"/>
      <c r="AQ25" s="5"/>
      <c r="AR25" s="1" t="s">
        <v>466</v>
      </c>
      <c r="AS25" s="41"/>
      <c r="AT25" s="56"/>
      <c r="AU25" s="50"/>
      <c r="AV25" s="7"/>
      <c r="AX25" s="5"/>
      <c r="AY25" s="1"/>
      <c r="AZ25" s="35"/>
      <c r="BB25" s="47"/>
      <c r="AMW25" s="1"/>
    </row>
    <row r="26" spans="1:55 1037:1037" x14ac:dyDescent="0.25">
      <c r="A26" s="1">
        <v>24</v>
      </c>
      <c r="B26" s="60">
        <v>2005</v>
      </c>
      <c r="C26" s="68" t="s">
        <v>297</v>
      </c>
      <c r="D26" s="48" t="s">
        <v>14</v>
      </c>
      <c r="E26" s="38" t="s">
        <v>208</v>
      </c>
      <c r="F26" s="48" t="s">
        <v>21</v>
      </c>
      <c r="G26" s="3">
        <v>1.55</v>
      </c>
      <c r="H26" s="1" t="s">
        <v>46</v>
      </c>
      <c r="I26" s="1" t="s">
        <v>229</v>
      </c>
      <c r="J26" s="1" t="s">
        <v>231</v>
      </c>
      <c r="K26" s="48">
        <v>6942</v>
      </c>
      <c r="L26" s="1" t="s">
        <v>23</v>
      </c>
      <c r="M26" s="1" t="s">
        <v>242</v>
      </c>
      <c r="R26" s="35"/>
      <c r="U26" s="31"/>
      <c r="W26" s="35"/>
      <c r="AE26" s="1"/>
      <c r="AF26" s="6"/>
      <c r="AG26" s="6"/>
      <c r="AH26" s="6"/>
      <c r="AI26" s="6"/>
      <c r="AJ26" s="6"/>
      <c r="AL26" s="6"/>
      <c r="AN26" s="7"/>
      <c r="AQ26" s="5"/>
      <c r="AR26" s="5"/>
      <c r="AS26" s="41">
        <v>0.123</v>
      </c>
      <c r="AT26" s="55">
        <f>(1+AS26)*K26</f>
        <v>7795.866</v>
      </c>
      <c r="AU26" s="7">
        <v>0.42699999999999999</v>
      </c>
      <c r="AV26" s="7">
        <v>2.0199999999999999E-2</v>
      </c>
      <c r="AW26" s="5">
        <f>AT26*AU26</f>
        <v>3328.8347819999999</v>
      </c>
      <c r="AX26" s="5">
        <f>AT26*AV26</f>
        <v>157.47649319999999</v>
      </c>
      <c r="AY26" s="1"/>
      <c r="AZ26" s="7" t="s">
        <v>233</v>
      </c>
      <c r="BA26" s="47">
        <v>4.0000000000000001E-3</v>
      </c>
      <c r="BB26" s="47">
        <v>2.9999999999999997E-4</v>
      </c>
      <c r="BC26" s="1" t="s">
        <v>485</v>
      </c>
      <c r="AMW26" s="1"/>
    </row>
    <row r="27" spans="1:55 1037:1037" x14ac:dyDescent="0.25">
      <c r="A27" s="1">
        <v>25</v>
      </c>
      <c r="B27" s="60">
        <v>2005</v>
      </c>
      <c r="C27" s="68">
        <v>38548</v>
      </c>
      <c r="D27" s="48" t="s">
        <v>14</v>
      </c>
      <c r="E27" s="38" t="s">
        <v>209</v>
      </c>
      <c r="F27" s="48" t="s">
        <v>21</v>
      </c>
      <c r="G27" s="3">
        <v>1.55</v>
      </c>
      <c r="H27" s="1" t="s">
        <v>46</v>
      </c>
      <c r="I27" s="1" t="s">
        <v>230</v>
      </c>
      <c r="J27" s="1" t="s">
        <v>231</v>
      </c>
      <c r="K27" s="48">
        <v>1697</v>
      </c>
      <c r="L27" s="1" t="s">
        <v>23</v>
      </c>
      <c r="M27" s="1" t="s">
        <v>428</v>
      </c>
      <c r="R27" s="35"/>
      <c r="U27" s="31"/>
      <c r="W27" s="35"/>
      <c r="AE27" s="1"/>
      <c r="AF27" s="6"/>
      <c r="AG27" s="6"/>
      <c r="AH27" s="6"/>
      <c r="AI27" s="6"/>
      <c r="AJ27" s="6"/>
      <c r="AL27" s="6"/>
      <c r="AN27" s="7"/>
      <c r="AQ27" s="5"/>
      <c r="AR27" s="5"/>
      <c r="AS27" s="41">
        <v>0.11799999999999999</v>
      </c>
      <c r="AT27" s="55">
        <f>(1-AS27)*K27</f>
        <v>1496.7539999999999</v>
      </c>
      <c r="AU27" s="7">
        <v>0.45800000000000002</v>
      </c>
      <c r="AV27" s="7">
        <v>5.7999999999999996E-3</v>
      </c>
      <c r="AW27" s="5">
        <f>AT27*AU27</f>
        <v>685.51333199999999</v>
      </c>
      <c r="AX27" s="5">
        <f>AT27*AV27</f>
        <v>8.6811731999999981</v>
      </c>
      <c r="AY27" s="1"/>
      <c r="AZ27" s="7" t="s">
        <v>244</v>
      </c>
      <c r="BA27" s="47">
        <v>7.0000000000000001E-3</v>
      </c>
      <c r="BB27" s="47">
        <v>8.9999999999999998E-4</v>
      </c>
      <c r="BC27" s="1" t="s">
        <v>485</v>
      </c>
      <c r="AMW27" s="1"/>
    </row>
    <row r="28" spans="1:55 1037:1037" x14ac:dyDescent="0.25">
      <c r="A28" s="1">
        <v>26</v>
      </c>
      <c r="B28" s="60">
        <v>2005</v>
      </c>
      <c r="C28" s="67" t="s">
        <v>298</v>
      </c>
      <c r="D28" s="48" t="s">
        <v>14</v>
      </c>
      <c r="E28" s="38" t="s">
        <v>57</v>
      </c>
      <c r="F28" s="49" t="s">
        <v>16</v>
      </c>
      <c r="G28" s="3">
        <v>1.55</v>
      </c>
      <c r="H28" s="1" t="s">
        <v>17</v>
      </c>
      <c r="I28" s="1" t="s">
        <v>58</v>
      </c>
      <c r="J28" s="1"/>
      <c r="K28" s="48">
        <v>30</v>
      </c>
      <c r="L28" s="1" t="s">
        <v>19</v>
      </c>
      <c r="M28" s="38" t="s">
        <v>438</v>
      </c>
      <c r="R28" s="35"/>
      <c r="U28" s="31"/>
      <c r="V28" s="1"/>
      <c r="W28" s="1"/>
      <c r="X28" s="1"/>
      <c r="Y28" s="1"/>
      <c r="Z28" s="1"/>
      <c r="AA28" s="1"/>
      <c r="AB28" s="1"/>
      <c r="AC28" s="1"/>
      <c r="AD28" s="1"/>
      <c r="AE28" s="1"/>
      <c r="AF28" s="6"/>
      <c r="AG28" s="6"/>
      <c r="AH28" s="6"/>
      <c r="AI28" s="6"/>
      <c r="AJ28" s="6"/>
      <c r="AL28" s="6"/>
      <c r="AM28" s="5"/>
      <c r="AQ28" s="5"/>
      <c r="AR28" s="5"/>
      <c r="AS28" s="41"/>
      <c r="AT28" s="56"/>
      <c r="AU28" s="50"/>
      <c r="AV28" s="7"/>
      <c r="AX28" s="5"/>
      <c r="AY28" s="1"/>
      <c r="AZ28" s="35"/>
      <c r="BB28" s="47"/>
      <c r="AMW28" s="1"/>
    </row>
    <row r="29" spans="1:55 1037:1037" x14ac:dyDescent="0.25">
      <c r="A29" s="1">
        <v>27</v>
      </c>
      <c r="B29" s="2">
        <v>2005</v>
      </c>
      <c r="C29" s="68">
        <v>38573</v>
      </c>
      <c r="D29" s="48" t="s">
        <v>14</v>
      </c>
      <c r="E29" s="38" t="s">
        <v>414</v>
      </c>
      <c r="F29" s="49" t="s">
        <v>408</v>
      </c>
      <c r="G29" s="3">
        <v>1.55</v>
      </c>
      <c r="H29" s="1" t="s">
        <v>22</v>
      </c>
      <c r="I29" s="1" t="s">
        <v>22</v>
      </c>
      <c r="J29" s="1"/>
      <c r="K29" s="48">
        <v>10</v>
      </c>
      <c r="L29" s="1" t="s">
        <v>23</v>
      </c>
      <c r="M29" s="38" t="s">
        <v>439</v>
      </c>
      <c r="N29" s="35">
        <v>0.46800000000000003</v>
      </c>
      <c r="R29" s="35">
        <v>8.3400000000000002E-2</v>
      </c>
      <c r="S29" s="31">
        <f>K29*(1-R29)*N29</f>
        <v>4.2896880000000008</v>
      </c>
      <c r="U29" s="31" t="s">
        <v>463</v>
      </c>
      <c r="W29" s="1"/>
      <c r="AC29" s="1"/>
      <c r="AE29" s="1"/>
      <c r="AF29" s="6"/>
      <c r="AG29" s="6"/>
      <c r="AH29" s="6"/>
      <c r="AI29" s="6"/>
      <c r="AJ29" s="6"/>
      <c r="AL29" s="6"/>
      <c r="AM29" s="5"/>
      <c r="AQ29" s="5"/>
      <c r="AR29" s="5"/>
      <c r="AS29" s="41"/>
      <c r="AT29" s="56"/>
      <c r="AU29" s="50"/>
      <c r="AV29" s="7"/>
      <c r="AX29" s="5"/>
      <c r="AY29" s="1"/>
      <c r="AZ29" s="35"/>
      <c r="BB29" s="47"/>
      <c r="AMW29" s="1"/>
    </row>
    <row r="30" spans="1:55 1037:1037" x14ac:dyDescent="0.25">
      <c r="A30" s="1">
        <v>28</v>
      </c>
      <c r="B30" s="2">
        <v>2005</v>
      </c>
      <c r="C30" s="67" t="s">
        <v>373</v>
      </c>
      <c r="D30" s="48" t="s">
        <v>14</v>
      </c>
      <c r="E30" s="38" t="s">
        <v>60</v>
      </c>
      <c r="F30" s="49" t="s">
        <v>408</v>
      </c>
      <c r="G30" s="3">
        <v>1.55</v>
      </c>
      <c r="H30" s="1" t="s">
        <v>17</v>
      </c>
      <c r="I30" s="1" t="s">
        <v>61</v>
      </c>
      <c r="J30" s="1" t="s">
        <v>245</v>
      </c>
      <c r="K30" s="48"/>
      <c r="M30" s="38" t="s">
        <v>438</v>
      </c>
      <c r="R30" s="35"/>
      <c r="U30" s="31"/>
      <c r="V30" s="1"/>
      <c r="W30" s="1"/>
      <c r="X30" s="1"/>
      <c r="Y30" s="1"/>
      <c r="Z30" s="1"/>
      <c r="AA30" s="1"/>
      <c r="AB30" s="1"/>
      <c r="AC30" s="1"/>
      <c r="AD30" s="1"/>
      <c r="AE30" s="1"/>
      <c r="AF30" s="6"/>
      <c r="AG30" s="6"/>
      <c r="AH30" s="6"/>
      <c r="AI30" s="6"/>
      <c r="AJ30" s="6"/>
      <c r="AL30" s="6"/>
      <c r="AM30" s="5"/>
      <c r="AQ30" s="5"/>
      <c r="AR30" s="5"/>
      <c r="AS30" s="41"/>
      <c r="AT30" s="56"/>
      <c r="AU30" s="50"/>
      <c r="AV30" s="7"/>
      <c r="AX30" s="5"/>
      <c r="AY30" s="1"/>
      <c r="AZ30" s="35"/>
      <c r="BB30" s="47"/>
      <c r="AMW30" s="1"/>
    </row>
    <row r="31" spans="1:55 1037:1037" x14ac:dyDescent="0.25">
      <c r="A31" s="1">
        <v>29</v>
      </c>
      <c r="B31" s="2">
        <v>2006</v>
      </c>
      <c r="C31" s="67" t="s">
        <v>299</v>
      </c>
      <c r="D31" s="48" t="s">
        <v>14</v>
      </c>
      <c r="E31" s="38" t="s">
        <v>62</v>
      </c>
      <c r="F31" s="49" t="s">
        <v>16</v>
      </c>
      <c r="G31" s="3">
        <v>1.55</v>
      </c>
      <c r="H31" s="1" t="s">
        <v>26</v>
      </c>
      <c r="I31" s="1" t="s">
        <v>63</v>
      </c>
      <c r="J31" s="1" t="s">
        <v>407</v>
      </c>
      <c r="K31" s="48">
        <v>12900</v>
      </c>
      <c r="L31" s="1" t="s">
        <v>23</v>
      </c>
      <c r="M31" s="38" t="s">
        <v>438</v>
      </c>
      <c r="R31" s="35"/>
      <c r="U31" s="31"/>
      <c r="V31" s="1">
        <v>438.72</v>
      </c>
      <c r="W31" s="1">
        <v>49.65</v>
      </c>
      <c r="X31" s="1">
        <v>22.85</v>
      </c>
      <c r="Y31" s="1">
        <v>17.16</v>
      </c>
      <c r="Z31" s="1">
        <v>28.63</v>
      </c>
      <c r="AA31" s="1">
        <v>4.2300000000000004</v>
      </c>
      <c r="AB31" s="1">
        <v>25.35</v>
      </c>
      <c r="AC31" s="1" t="s">
        <v>415</v>
      </c>
      <c r="AD31" s="31">
        <f>$K31*$AM31*V31/1000</f>
        <v>1477.126368</v>
      </c>
      <c r="AE31" s="31">
        <f>$K31*$AM31*X31/1000</f>
        <v>76.933665000000005</v>
      </c>
      <c r="AF31" s="31">
        <f>$K31*$AM31*Y31/1000</f>
        <v>57.776004</v>
      </c>
      <c r="AG31" s="31">
        <f>$K31*$AM31*Z31/1000</f>
        <v>96.394346999999996</v>
      </c>
      <c r="AH31" s="31">
        <f>$K31*$AM31*AA31/1000</f>
        <v>14.241987000000002</v>
      </c>
      <c r="AI31" s="31">
        <f>$K31*$AM31*AB31/1000</f>
        <v>85.350915000000015</v>
      </c>
      <c r="AJ31" s="6"/>
      <c r="AL31" s="71">
        <v>18.91</v>
      </c>
      <c r="AM31" s="72">
        <v>0.26100000000000001</v>
      </c>
      <c r="AN31" s="72">
        <v>2.5000000000000001E-2</v>
      </c>
      <c r="AQ31" s="5">
        <v>439</v>
      </c>
      <c r="AR31" s="73" t="s">
        <v>467</v>
      </c>
      <c r="AS31" s="41"/>
      <c r="AT31" s="56"/>
      <c r="AU31" s="50"/>
      <c r="AV31" s="7"/>
      <c r="AX31" s="5"/>
      <c r="AY31" s="1"/>
      <c r="AZ31" s="35"/>
      <c r="BB31" s="47"/>
      <c r="AMW31" s="1"/>
    </row>
    <row r="32" spans="1:55 1037:1037" x14ac:dyDescent="0.25">
      <c r="A32" s="1">
        <v>30</v>
      </c>
      <c r="B32" s="2">
        <v>2006</v>
      </c>
      <c r="C32" s="67" t="s">
        <v>374</v>
      </c>
      <c r="D32" s="48" t="s">
        <v>14</v>
      </c>
      <c r="E32" s="38" t="s">
        <v>64</v>
      </c>
      <c r="F32" s="49" t="s">
        <v>16</v>
      </c>
      <c r="G32" s="3">
        <v>1.55</v>
      </c>
      <c r="H32" s="1" t="s">
        <v>17</v>
      </c>
      <c r="I32" s="1" t="s">
        <v>18</v>
      </c>
      <c r="J32" s="1"/>
      <c r="K32" s="48">
        <v>30</v>
      </c>
      <c r="L32" s="1" t="s">
        <v>19</v>
      </c>
      <c r="M32" s="38" t="s">
        <v>438</v>
      </c>
      <c r="R32" s="35"/>
      <c r="U32" s="31"/>
      <c r="V32" s="1"/>
      <c r="W32" s="1"/>
      <c r="X32" s="1"/>
      <c r="Y32" s="1"/>
      <c r="Z32" s="1"/>
      <c r="AA32" s="1"/>
      <c r="AB32" s="1"/>
      <c r="AC32" s="1"/>
      <c r="AD32" s="1"/>
      <c r="AE32" s="1"/>
      <c r="AF32" s="6"/>
      <c r="AG32" s="6"/>
      <c r="AH32" s="6"/>
      <c r="AI32" s="6"/>
      <c r="AJ32" s="6"/>
      <c r="AL32" s="6"/>
      <c r="AM32" s="5"/>
      <c r="AQ32" s="5"/>
      <c r="AR32" s="5"/>
      <c r="AS32" s="41"/>
      <c r="AT32" s="56"/>
      <c r="AU32" s="50"/>
      <c r="AV32" s="7"/>
      <c r="AX32" s="5"/>
      <c r="AY32" s="1"/>
      <c r="AZ32" s="35"/>
      <c r="BB32" s="47"/>
      <c r="AMW32" s="1"/>
    </row>
    <row r="33" spans="1:55 1037:1037" x14ac:dyDescent="0.25">
      <c r="A33" s="1">
        <v>31</v>
      </c>
      <c r="B33" s="2">
        <v>2006</v>
      </c>
      <c r="C33" s="67" t="s">
        <v>375</v>
      </c>
      <c r="D33" s="48" t="s">
        <v>14</v>
      </c>
      <c r="E33" s="38" t="s">
        <v>65</v>
      </c>
      <c r="F33" s="49" t="s">
        <v>16</v>
      </c>
      <c r="G33" s="3">
        <v>1.55</v>
      </c>
      <c r="H33" s="1" t="s">
        <v>17</v>
      </c>
      <c r="I33" s="38" t="s">
        <v>66</v>
      </c>
      <c r="J33" s="1"/>
      <c r="K33" s="48"/>
      <c r="M33" s="38" t="s">
        <v>438</v>
      </c>
      <c r="R33" s="35"/>
      <c r="U33" s="31"/>
      <c r="V33" s="1"/>
      <c r="W33" s="1"/>
      <c r="X33" s="1"/>
      <c r="Y33" s="1"/>
      <c r="Z33" s="1"/>
      <c r="AA33" s="1"/>
      <c r="AB33" s="1"/>
      <c r="AC33" s="1"/>
      <c r="AD33" s="1"/>
      <c r="AE33" s="1"/>
      <c r="AF33" s="6"/>
      <c r="AG33" s="6"/>
      <c r="AH33" s="6"/>
      <c r="AI33" s="6"/>
      <c r="AJ33" s="6"/>
      <c r="AL33" s="6"/>
      <c r="AM33" s="5"/>
      <c r="AQ33" s="5"/>
      <c r="AR33" s="5"/>
      <c r="AS33" s="41"/>
      <c r="AT33" s="56"/>
      <c r="AU33" s="50"/>
      <c r="AV33" s="7"/>
      <c r="AX33" s="5"/>
      <c r="AY33" s="1"/>
      <c r="AZ33" s="35"/>
      <c r="BB33" s="47"/>
      <c r="AMW33" s="1"/>
    </row>
    <row r="34" spans="1:55 1037:1037" x14ac:dyDescent="0.25">
      <c r="A34" s="1">
        <v>32</v>
      </c>
      <c r="B34" s="2">
        <v>2006</v>
      </c>
      <c r="C34" s="67" t="s">
        <v>376</v>
      </c>
      <c r="D34" s="48" t="s">
        <v>14</v>
      </c>
      <c r="E34" s="38"/>
      <c r="F34" s="49" t="s">
        <v>16</v>
      </c>
      <c r="G34" s="3">
        <v>1.55</v>
      </c>
      <c r="H34" s="1" t="s">
        <v>26</v>
      </c>
      <c r="I34" s="1" t="s">
        <v>27</v>
      </c>
      <c r="J34" s="1"/>
      <c r="M34" s="38" t="s">
        <v>252</v>
      </c>
      <c r="R34" s="35"/>
      <c r="U34" s="31"/>
      <c r="V34" s="1"/>
      <c r="W34" s="1"/>
      <c r="X34" s="1"/>
      <c r="Y34" s="1"/>
      <c r="Z34" s="1"/>
      <c r="AA34" s="1"/>
      <c r="AB34" s="1"/>
      <c r="AC34" s="1"/>
      <c r="AD34" s="1"/>
      <c r="AE34" s="1">
        <v>42</v>
      </c>
      <c r="AF34" s="6">
        <v>48</v>
      </c>
      <c r="AG34" s="6">
        <v>144</v>
      </c>
      <c r="AH34" s="6">
        <v>18</v>
      </c>
      <c r="AI34" s="6"/>
      <c r="AJ34" s="6"/>
      <c r="AL34" s="6"/>
      <c r="AM34" s="5"/>
      <c r="AQ34" s="5"/>
      <c r="AR34" s="38" t="s">
        <v>438</v>
      </c>
      <c r="AS34" s="41"/>
      <c r="AT34" s="56"/>
      <c r="AU34" s="50"/>
      <c r="AV34" s="7"/>
      <c r="AX34" s="5"/>
      <c r="AY34" s="1"/>
      <c r="AZ34" s="35"/>
      <c r="BB34" s="47"/>
      <c r="AMW34" s="1"/>
    </row>
    <row r="35" spans="1:55 1037:1037" x14ac:dyDescent="0.25">
      <c r="A35" s="1">
        <v>33</v>
      </c>
      <c r="B35" s="2">
        <v>2006</v>
      </c>
      <c r="C35" s="68" t="s">
        <v>377</v>
      </c>
      <c r="D35" s="48" t="s">
        <v>14</v>
      </c>
      <c r="E35" s="38" t="s">
        <v>67</v>
      </c>
      <c r="F35" s="49" t="s">
        <v>68</v>
      </c>
      <c r="G35" s="3">
        <v>1.55</v>
      </c>
      <c r="H35" s="1" t="s">
        <v>22</v>
      </c>
      <c r="I35" s="1" t="s">
        <v>22</v>
      </c>
      <c r="J35" s="1" t="s">
        <v>69</v>
      </c>
      <c r="K35" s="48">
        <v>2400</v>
      </c>
      <c r="L35" s="1" t="s">
        <v>23</v>
      </c>
      <c r="M35" s="38" t="s">
        <v>438</v>
      </c>
      <c r="N35" s="35">
        <v>0.39150000000000001</v>
      </c>
      <c r="O35" s="35">
        <v>1.5E-3</v>
      </c>
      <c r="R35" s="35">
        <v>0.83679999999999999</v>
      </c>
      <c r="S35" s="31">
        <f>K35*(1-R35)*N35</f>
        <v>153.34272000000001</v>
      </c>
      <c r="U35" s="76" t="s">
        <v>464</v>
      </c>
      <c r="W35" s="1"/>
      <c r="AC35" s="1"/>
      <c r="AE35" s="1"/>
      <c r="AF35" s="6"/>
      <c r="AG35" s="6"/>
      <c r="AH35" s="6"/>
      <c r="AI35" s="6"/>
      <c r="AJ35" s="6"/>
      <c r="AL35" s="6"/>
      <c r="AM35" s="5"/>
      <c r="AQ35" s="5"/>
      <c r="AR35" s="5"/>
      <c r="AS35" s="41"/>
      <c r="AT35" s="56"/>
      <c r="AU35" s="50"/>
      <c r="AV35" s="7"/>
      <c r="AX35" s="5"/>
      <c r="AY35" s="1"/>
      <c r="AZ35" s="35"/>
      <c r="BB35" s="47"/>
      <c r="AMW35" s="1"/>
    </row>
    <row r="36" spans="1:55 1037:1037" s="1" customFormat="1" x14ac:dyDescent="0.25">
      <c r="A36" s="1">
        <v>34</v>
      </c>
      <c r="B36" s="1">
        <v>2006</v>
      </c>
      <c r="C36" s="67" t="s">
        <v>377</v>
      </c>
      <c r="D36" s="49" t="s">
        <v>14</v>
      </c>
      <c r="F36" s="49" t="s">
        <v>68</v>
      </c>
      <c r="G36" s="1">
        <v>1.55</v>
      </c>
      <c r="H36" s="1" t="s">
        <v>26</v>
      </c>
      <c r="I36" s="1" t="s">
        <v>27</v>
      </c>
      <c r="K36" s="51"/>
      <c r="M36" s="38" t="s">
        <v>252</v>
      </c>
      <c r="N36" s="35"/>
      <c r="O36" s="35"/>
      <c r="P36" s="35"/>
      <c r="Q36" s="35"/>
      <c r="R36" s="35"/>
      <c r="S36" s="31"/>
      <c r="T36" s="31"/>
      <c r="U36" s="76"/>
      <c r="AG36" s="1">
        <v>200</v>
      </c>
      <c r="AH36" s="1">
        <v>2</v>
      </c>
      <c r="AR36" s="38" t="s">
        <v>438</v>
      </c>
      <c r="AS36" s="35"/>
      <c r="AT36" s="31"/>
      <c r="AV36" s="35"/>
      <c r="AZ36" s="35"/>
      <c r="BA36" s="47"/>
      <c r="BB36" s="47"/>
    </row>
    <row r="37" spans="1:55 1037:1037" x14ac:dyDescent="0.25">
      <c r="A37" s="1">
        <v>35</v>
      </c>
      <c r="B37" s="1">
        <v>2006</v>
      </c>
      <c r="C37" s="67" t="s">
        <v>377</v>
      </c>
      <c r="D37" s="49" t="s">
        <v>14</v>
      </c>
      <c r="E37" s="1"/>
      <c r="F37" s="49" t="s">
        <v>68</v>
      </c>
      <c r="G37" s="1">
        <v>1.55</v>
      </c>
      <c r="H37" s="1" t="s">
        <v>26</v>
      </c>
      <c r="I37" s="1" t="s">
        <v>27</v>
      </c>
      <c r="J37" s="1"/>
      <c r="M37" s="38" t="s">
        <v>252</v>
      </c>
      <c r="R37" s="35"/>
      <c r="U37" s="76"/>
      <c r="V37" s="1"/>
      <c r="W37" s="1"/>
      <c r="X37" s="1"/>
      <c r="Y37" s="1"/>
      <c r="Z37" s="1"/>
      <c r="AA37" s="1"/>
      <c r="AB37" s="1"/>
      <c r="AC37" s="1"/>
      <c r="AD37" s="51"/>
      <c r="AE37" s="1">
        <v>84</v>
      </c>
      <c r="AH37" s="1">
        <v>12</v>
      </c>
      <c r="AJ37" s="1">
        <v>80</v>
      </c>
      <c r="AK37" s="5"/>
      <c r="AL37" s="6"/>
      <c r="AN37" s="7"/>
      <c r="AQ37" s="5"/>
      <c r="AR37" s="38" t="s">
        <v>438</v>
      </c>
      <c r="AS37" s="41"/>
      <c r="AT37" s="32"/>
      <c r="AV37" s="7"/>
      <c r="AX37" s="5"/>
      <c r="AY37" s="1"/>
      <c r="AZ37" s="35"/>
      <c r="BB37" s="47"/>
      <c r="AMW37" s="1"/>
    </row>
    <row r="38" spans="1:55 1037:1037" x14ac:dyDescent="0.25">
      <c r="A38" s="1">
        <v>36</v>
      </c>
      <c r="B38" s="1">
        <v>2006</v>
      </c>
      <c r="C38" s="67" t="s">
        <v>378</v>
      </c>
      <c r="D38" s="49" t="s">
        <v>14</v>
      </c>
      <c r="E38" s="1"/>
      <c r="F38" s="49" t="s">
        <v>68</v>
      </c>
      <c r="G38" s="1">
        <v>1.55</v>
      </c>
      <c r="H38" s="1" t="s">
        <v>26</v>
      </c>
      <c r="I38" s="1" t="s">
        <v>27</v>
      </c>
      <c r="J38" s="1"/>
      <c r="M38" s="38" t="s">
        <v>252</v>
      </c>
      <c r="R38" s="35"/>
      <c r="U38" s="76"/>
      <c r="V38" s="1"/>
      <c r="W38" s="1"/>
      <c r="X38" s="1"/>
      <c r="Y38" s="1"/>
      <c r="Z38" s="1"/>
      <c r="AA38" s="1"/>
      <c r="AB38" s="1"/>
      <c r="AC38" s="1"/>
      <c r="AD38" s="51"/>
      <c r="AE38" s="1">
        <v>31.5</v>
      </c>
      <c r="AH38" s="1">
        <v>4.5</v>
      </c>
      <c r="AJ38" s="1">
        <v>30</v>
      </c>
      <c r="AK38" s="5"/>
      <c r="AL38" s="6"/>
      <c r="AN38" s="7"/>
      <c r="AQ38" s="5"/>
      <c r="AR38" s="38" t="s">
        <v>438</v>
      </c>
      <c r="AS38" s="41"/>
      <c r="AT38" s="32"/>
      <c r="AV38" s="7"/>
      <c r="AX38" s="5"/>
      <c r="AY38" s="1"/>
      <c r="AZ38" s="35"/>
      <c r="BB38" s="47"/>
      <c r="AMW38" s="1"/>
    </row>
    <row r="39" spans="1:55 1037:1037" x14ac:dyDescent="0.25">
      <c r="A39" s="1">
        <v>37</v>
      </c>
      <c r="B39" s="2">
        <v>2006</v>
      </c>
      <c r="C39" s="67" t="s">
        <v>300</v>
      </c>
      <c r="D39" s="48" t="s">
        <v>14</v>
      </c>
      <c r="E39" s="38" t="s">
        <v>249</v>
      </c>
      <c r="F39" s="49" t="s">
        <v>68</v>
      </c>
      <c r="G39" s="3">
        <v>1.55</v>
      </c>
      <c r="H39" s="1" t="s">
        <v>17</v>
      </c>
      <c r="I39" s="1" t="s">
        <v>58</v>
      </c>
      <c r="J39" s="1"/>
      <c r="K39" s="48"/>
      <c r="M39" s="1" t="s">
        <v>250</v>
      </c>
      <c r="R39" s="35"/>
      <c r="U39" s="76"/>
      <c r="V39" s="1"/>
      <c r="W39" s="1"/>
      <c r="X39" s="1"/>
      <c r="Y39" s="1"/>
      <c r="Z39" s="1"/>
      <c r="AA39" s="1"/>
      <c r="AB39" s="1"/>
      <c r="AC39" s="1"/>
      <c r="AD39" s="1"/>
      <c r="AE39" s="1"/>
      <c r="AF39" s="6"/>
      <c r="AG39" s="6"/>
      <c r="AH39" s="6"/>
      <c r="AI39" s="6"/>
      <c r="AJ39" s="6"/>
      <c r="AL39" s="6"/>
      <c r="AM39" s="5"/>
      <c r="AQ39" s="5"/>
      <c r="AR39" s="5"/>
      <c r="AS39" s="41"/>
      <c r="AT39" s="56"/>
      <c r="AU39" s="50"/>
      <c r="AV39" s="7"/>
      <c r="AX39" s="5"/>
      <c r="AY39" s="1"/>
      <c r="AZ39" s="35"/>
      <c r="BB39" s="47"/>
      <c r="AMW39" s="1"/>
    </row>
    <row r="40" spans="1:55 1037:1037" x14ac:dyDescent="0.25">
      <c r="A40" s="1">
        <v>38</v>
      </c>
      <c r="B40" s="2">
        <v>2006</v>
      </c>
      <c r="C40" s="68" t="s">
        <v>301</v>
      </c>
      <c r="D40" s="48" t="s">
        <v>14</v>
      </c>
      <c r="E40" s="38" t="s">
        <v>70</v>
      </c>
      <c r="F40" s="49" t="s">
        <v>25</v>
      </c>
      <c r="G40" s="3">
        <v>1.55</v>
      </c>
      <c r="H40" s="1" t="s">
        <v>22</v>
      </c>
      <c r="I40" s="1" t="s">
        <v>22</v>
      </c>
      <c r="J40" s="1" t="s">
        <v>71</v>
      </c>
      <c r="K40" s="48">
        <v>200</v>
      </c>
      <c r="L40" s="1" t="s">
        <v>23</v>
      </c>
      <c r="M40" s="1" t="s">
        <v>251</v>
      </c>
      <c r="N40" s="35">
        <v>0.442</v>
      </c>
      <c r="O40" s="35">
        <v>3.6400000000000002E-2</v>
      </c>
      <c r="R40" s="35">
        <v>0.14000000000000001</v>
      </c>
      <c r="S40" s="31">
        <f>K40*(1-R40)*N40</f>
        <v>76.024000000000001</v>
      </c>
      <c r="U40" s="76" t="s">
        <v>462</v>
      </c>
      <c r="W40" s="1"/>
      <c r="AC40" s="1"/>
      <c r="AE40" s="1"/>
      <c r="AF40" s="6"/>
      <c r="AG40" s="6"/>
      <c r="AH40" s="6"/>
      <c r="AI40" s="6"/>
      <c r="AJ40" s="6"/>
      <c r="AL40" s="6"/>
      <c r="AM40" s="5"/>
      <c r="AQ40" s="5"/>
      <c r="AR40" s="5"/>
      <c r="AS40" s="41"/>
      <c r="AT40" s="56"/>
      <c r="AU40" s="50"/>
      <c r="AV40" s="7"/>
      <c r="AX40" s="5"/>
      <c r="AY40" s="1"/>
      <c r="AZ40" s="35"/>
      <c r="BB40" s="47"/>
      <c r="AMW40" s="1"/>
    </row>
    <row r="41" spans="1:55 1037:1037" x14ac:dyDescent="0.25">
      <c r="A41" s="1">
        <v>39</v>
      </c>
      <c r="B41" s="2">
        <v>2007</v>
      </c>
      <c r="C41" s="67" t="s">
        <v>302</v>
      </c>
      <c r="D41" s="48" t="s">
        <v>14</v>
      </c>
      <c r="E41" s="38" t="s">
        <v>72</v>
      </c>
      <c r="F41" s="49" t="s">
        <v>25</v>
      </c>
      <c r="G41" s="3">
        <v>1.55</v>
      </c>
      <c r="H41" s="1" t="s">
        <v>30</v>
      </c>
      <c r="I41" s="1" t="s">
        <v>31</v>
      </c>
      <c r="J41" s="1" t="s">
        <v>32</v>
      </c>
      <c r="K41" s="48">
        <v>1.5</v>
      </c>
      <c r="L41" s="1" t="s">
        <v>33</v>
      </c>
      <c r="M41" s="1" t="s">
        <v>251</v>
      </c>
      <c r="R41" s="35"/>
      <c r="U41" s="76"/>
      <c r="V41" s="1"/>
      <c r="W41" s="1"/>
      <c r="X41" s="1"/>
      <c r="Y41" s="1"/>
      <c r="Z41" s="1"/>
      <c r="AA41" s="1"/>
      <c r="AB41" s="1"/>
      <c r="AC41" s="1"/>
      <c r="AD41" s="1"/>
      <c r="AE41" s="1"/>
      <c r="AF41" s="6"/>
      <c r="AG41" s="6"/>
      <c r="AH41" s="6"/>
      <c r="AI41" s="6"/>
      <c r="AJ41" s="6"/>
      <c r="AL41" s="6"/>
      <c r="AM41" s="5"/>
      <c r="AQ41" s="5"/>
      <c r="AR41" s="5"/>
      <c r="AS41" s="41"/>
      <c r="AT41" s="56"/>
      <c r="AU41" s="50"/>
      <c r="AV41" s="7"/>
      <c r="AX41" s="5"/>
      <c r="AY41" s="1"/>
      <c r="AZ41" s="35"/>
      <c r="BB41" s="47"/>
      <c r="AMW41" s="1"/>
    </row>
    <row r="42" spans="1:55 1037:1037" x14ac:dyDescent="0.25">
      <c r="A42" s="1">
        <v>40</v>
      </c>
      <c r="B42" s="2">
        <v>2007</v>
      </c>
      <c r="C42" s="67" t="s">
        <v>302</v>
      </c>
      <c r="D42" s="48" t="s">
        <v>14</v>
      </c>
      <c r="E42" s="38" t="s">
        <v>72</v>
      </c>
      <c r="F42" s="49" t="s">
        <v>25</v>
      </c>
      <c r="G42" s="3">
        <v>1.55</v>
      </c>
      <c r="H42" s="1" t="s">
        <v>30</v>
      </c>
      <c r="I42" s="1" t="s">
        <v>31</v>
      </c>
      <c r="J42" s="1" t="s">
        <v>34</v>
      </c>
      <c r="K42" s="48">
        <v>0.125</v>
      </c>
      <c r="L42" s="1" t="s">
        <v>33</v>
      </c>
      <c r="M42" s="1" t="s">
        <v>251</v>
      </c>
      <c r="R42" s="35"/>
      <c r="U42" s="76"/>
      <c r="V42" s="1"/>
      <c r="W42" s="1"/>
      <c r="X42" s="1"/>
      <c r="Y42" s="1"/>
      <c r="Z42" s="1"/>
      <c r="AA42" s="1"/>
      <c r="AB42" s="1"/>
      <c r="AC42" s="1"/>
      <c r="AD42" s="1"/>
      <c r="AE42" s="1"/>
      <c r="AF42" s="6"/>
      <c r="AG42" s="6"/>
      <c r="AH42" s="6"/>
      <c r="AI42" s="6"/>
      <c r="AJ42" s="6"/>
      <c r="AL42" s="6"/>
      <c r="AM42" s="5"/>
      <c r="AQ42" s="5"/>
      <c r="AR42" s="5"/>
      <c r="AS42" s="41"/>
      <c r="AT42" s="56"/>
      <c r="AU42" s="50"/>
      <c r="AV42" s="7"/>
      <c r="AX42" s="5"/>
      <c r="AY42" s="1"/>
      <c r="AZ42" s="35"/>
      <c r="BB42" s="47"/>
      <c r="AMW42" s="1"/>
    </row>
    <row r="43" spans="1:55 1037:1037" x14ac:dyDescent="0.25">
      <c r="A43" s="1">
        <v>41</v>
      </c>
      <c r="B43" s="2">
        <v>2007</v>
      </c>
      <c r="C43" s="67" t="s">
        <v>303</v>
      </c>
      <c r="D43" s="48" t="s">
        <v>14</v>
      </c>
      <c r="E43" s="38" t="s">
        <v>73</v>
      </c>
      <c r="F43" s="49" t="s">
        <v>25</v>
      </c>
      <c r="G43" s="3">
        <v>1.55</v>
      </c>
      <c r="H43" s="1" t="s">
        <v>26</v>
      </c>
      <c r="I43" s="1" t="s">
        <v>27</v>
      </c>
      <c r="J43" s="1" t="s">
        <v>74</v>
      </c>
      <c r="K43" s="48"/>
      <c r="M43" s="1" t="s">
        <v>251</v>
      </c>
      <c r="R43" s="35"/>
      <c r="U43" s="76"/>
      <c r="V43" s="1"/>
      <c r="W43" s="1"/>
      <c r="X43" s="1"/>
      <c r="Y43" s="1"/>
      <c r="Z43" s="1"/>
      <c r="AA43" s="1"/>
      <c r="AB43" s="1"/>
      <c r="AC43" s="1"/>
      <c r="AD43" s="51"/>
      <c r="AE43" s="51">
        <v>50</v>
      </c>
      <c r="AK43" s="5"/>
      <c r="AL43" s="6"/>
      <c r="AM43" s="5"/>
      <c r="AQ43" s="5"/>
      <c r="AR43" s="1" t="s">
        <v>468</v>
      </c>
      <c r="AS43" s="41"/>
      <c r="AT43" s="56"/>
      <c r="AU43" s="50"/>
      <c r="AV43" s="7"/>
      <c r="AX43" s="5"/>
      <c r="AY43" s="1"/>
      <c r="AZ43" s="35"/>
      <c r="BB43" s="47"/>
      <c r="AMW43" s="1"/>
    </row>
    <row r="44" spans="1:55 1037:1037" x14ac:dyDescent="0.25">
      <c r="A44" s="1">
        <v>42</v>
      </c>
      <c r="B44" s="2">
        <v>2007</v>
      </c>
      <c r="C44" s="67" t="s">
        <v>303</v>
      </c>
      <c r="D44" s="48" t="s">
        <v>14</v>
      </c>
      <c r="E44" s="38" t="s">
        <v>75</v>
      </c>
      <c r="F44" s="49" t="s">
        <v>25</v>
      </c>
      <c r="G44" s="3">
        <v>1.55</v>
      </c>
      <c r="H44" s="1" t="s">
        <v>26</v>
      </c>
      <c r="I44" s="1" t="s">
        <v>27</v>
      </c>
      <c r="J44" s="1" t="s">
        <v>52</v>
      </c>
      <c r="K44" s="48"/>
      <c r="M44" s="1" t="s">
        <v>251</v>
      </c>
      <c r="R44" s="35"/>
      <c r="U44" s="76"/>
      <c r="V44" s="1"/>
      <c r="W44" s="1"/>
      <c r="X44" s="1"/>
      <c r="Y44" s="1"/>
      <c r="Z44" s="1"/>
      <c r="AA44" s="1"/>
      <c r="AB44" s="1"/>
      <c r="AC44" s="1"/>
      <c r="AD44" s="51"/>
      <c r="AE44" s="51">
        <v>40</v>
      </c>
      <c r="AF44" s="5">
        <v>16</v>
      </c>
      <c r="AG44" s="5">
        <v>16</v>
      </c>
      <c r="AH44" s="5">
        <v>4</v>
      </c>
      <c r="AK44" s="5"/>
      <c r="AL44" s="6"/>
      <c r="AM44" s="5"/>
      <c r="AQ44" s="5"/>
      <c r="AR44" s="1" t="s">
        <v>468</v>
      </c>
      <c r="AS44" s="41"/>
      <c r="AT44" s="56"/>
      <c r="AU44" s="50"/>
      <c r="AV44" s="7"/>
      <c r="AX44" s="5"/>
      <c r="AY44" s="1"/>
      <c r="AZ44" s="35"/>
      <c r="BB44" s="47"/>
      <c r="AMW44" s="1"/>
    </row>
    <row r="45" spans="1:55 1037:1037" x14ac:dyDescent="0.25">
      <c r="A45" s="1">
        <v>43</v>
      </c>
      <c r="B45" s="2">
        <v>2007</v>
      </c>
      <c r="C45" s="67" t="s">
        <v>304</v>
      </c>
      <c r="D45" s="48" t="s">
        <v>14</v>
      </c>
      <c r="E45" s="38" t="s">
        <v>76</v>
      </c>
      <c r="F45" s="49" t="s">
        <v>25</v>
      </c>
      <c r="G45" s="3">
        <v>1.55</v>
      </c>
      <c r="H45" s="1" t="s">
        <v>26</v>
      </c>
      <c r="I45" s="1" t="s">
        <v>27</v>
      </c>
      <c r="J45" s="1" t="s">
        <v>77</v>
      </c>
      <c r="K45" s="48"/>
      <c r="M45" s="1" t="s">
        <v>251</v>
      </c>
      <c r="R45" s="35"/>
      <c r="U45" s="76"/>
      <c r="V45" s="1"/>
      <c r="W45" s="1"/>
      <c r="X45" s="1"/>
      <c r="Y45" s="1"/>
      <c r="Z45" s="1"/>
      <c r="AA45" s="1"/>
      <c r="AB45" s="1"/>
      <c r="AC45" s="1"/>
      <c r="AD45" s="51"/>
      <c r="AE45" s="51">
        <v>50</v>
      </c>
      <c r="AK45" s="5"/>
      <c r="AL45" s="6"/>
      <c r="AM45" s="5"/>
      <c r="AQ45" s="5"/>
      <c r="AR45" s="1" t="s">
        <v>468</v>
      </c>
      <c r="AS45" s="41"/>
      <c r="AT45" s="56"/>
      <c r="AU45" s="50"/>
      <c r="AV45" s="7"/>
      <c r="AX45" s="5"/>
      <c r="AY45" s="1"/>
      <c r="AZ45" s="35"/>
      <c r="BB45" s="47"/>
      <c r="AMW45" s="1"/>
    </row>
    <row r="46" spans="1:55 1037:1037" x14ac:dyDescent="0.25">
      <c r="A46" s="1">
        <v>44</v>
      </c>
      <c r="B46" s="2">
        <v>2007</v>
      </c>
      <c r="C46" s="68" t="s">
        <v>305</v>
      </c>
      <c r="D46" s="48" t="s">
        <v>14</v>
      </c>
      <c r="E46" s="38" t="s">
        <v>253</v>
      </c>
      <c r="F46" s="49" t="s">
        <v>25</v>
      </c>
      <c r="G46" s="3">
        <v>1.55</v>
      </c>
      <c r="H46" s="1" t="s">
        <v>46</v>
      </c>
      <c r="I46" s="1" t="s">
        <v>229</v>
      </c>
      <c r="J46" s="1" t="s">
        <v>231</v>
      </c>
      <c r="K46" s="48">
        <v>6135</v>
      </c>
      <c r="L46" s="1" t="s">
        <v>23</v>
      </c>
      <c r="M46" s="1" t="s">
        <v>251</v>
      </c>
      <c r="R46" s="35"/>
      <c r="U46" s="76"/>
      <c r="W46" s="35"/>
      <c r="AE46" s="1"/>
      <c r="AF46" s="6"/>
      <c r="AG46" s="6"/>
      <c r="AH46" s="6"/>
      <c r="AI46" s="6"/>
      <c r="AJ46" s="6"/>
      <c r="AL46" s="6"/>
      <c r="AN46" s="7"/>
      <c r="AQ46" s="5"/>
      <c r="AR46" s="1"/>
      <c r="AS46" s="41">
        <v>0.11799999999999999</v>
      </c>
      <c r="AT46" s="55">
        <f>(1-AS46)*K46</f>
        <v>5411.07</v>
      </c>
      <c r="AU46" s="7">
        <v>0.42199999999999999</v>
      </c>
      <c r="AV46" s="7"/>
      <c r="AW46" s="5">
        <f>AT46*AU46</f>
        <v>2283.47154</v>
      </c>
      <c r="AX46" s="5"/>
      <c r="AY46" s="1"/>
      <c r="AZ46" s="35"/>
      <c r="BB46" s="47"/>
      <c r="BC46" t="s">
        <v>486</v>
      </c>
      <c r="AMW46" s="1"/>
    </row>
    <row r="47" spans="1:55 1037:1037" x14ac:dyDescent="0.25">
      <c r="A47" s="1">
        <v>45</v>
      </c>
      <c r="B47" s="2">
        <v>2007</v>
      </c>
      <c r="C47" s="68">
        <v>39279</v>
      </c>
      <c r="D47" s="48" t="s">
        <v>14</v>
      </c>
      <c r="E47" s="38" t="s">
        <v>253</v>
      </c>
      <c r="F47" s="49" t="s">
        <v>25</v>
      </c>
      <c r="G47" s="3">
        <v>1.55</v>
      </c>
      <c r="H47" s="1" t="s">
        <v>46</v>
      </c>
      <c r="I47" s="1" t="s">
        <v>230</v>
      </c>
      <c r="J47" s="1" t="s">
        <v>231</v>
      </c>
      <c r="K47" s="48">
        <v>4400</v>
      </c>
      <c r="L47" s="1" t="s">
        <v>23</v>
      </c>
      <c r="M47" s="1" t="s">
        <v>427</v>
      </c>
      <c r="R47" s="35"/>
      <c r="U47" s="76"/>
      <c r="W47" s="35"/>
      <c r="AE47" s="1"/>
      <c r="AF47" s="6"/>
      <c r="AG47" s="6"/>
      <c r="AH47" s="6"/>
      <c r="AI47" s="6"/>
      <c r="AJ47" s="6"/>
      <c r="AL47" s="6"/>
      <c r="AN47" s="7"/>
      <c r="AQ47" s="5"/>
      <c r="AR47" s="5"/>
      <c r="AS47" s="41">
        <v>0.111</v>
      </c>
      <c r="AT47" s="55">
        <f>(1-AS47)*K47</f>
        <v>3911.6</v>
      </c>
      <c r="AU47" s="7">
        <v>0.441</v>
      </c>
      <c r="AV47" s="7"/>
      <c r="AW47" s="5">
        <f t="shared" ref="AW47" si="0">AT47*AU47</f>
        <v>1725.0155999999999</v>
      </c>
      <c r="AX47" s="5"/>
      <c r="AY47" s="1"/>
      <c r="AZ47" s="35"/>
      <c r="BB47" s="47"/>
      <c r="BC47" t="s">
        <v>254</v>
      </c>
      <c r="AMW47" s="1"/>
    </row>
    <row r="48" spans="1:55 1037:1037" x14ac:dyDescent="0.25">
      <c r="A48" s="1">
        <v>46</v>
      </c>
      <c r="B48" s="2">
        <v>2007</v>
      </c>
      <c r="C48" s="68">
        <v>39322</v>
      </c>
      <c r="D48" s="48" t="s">
        <v>14</v>
      </c>
      <c r="E48" s="38" t="s">
        <v>78</v>
      </c>
      <c r="F48" s="49" t="s">
        <v>425</v>
      </c>
      <c r="G48" s="3">
        <v>1.55</v>
      </c>
      <c r="H48" s="1" t="s">
        <v>22</v>
      </c>
      <c r="I48" s="1" t="s">
        <v>22</v>
      </c>
      <c r="J48" s="1" t="s">
        <v>255</v>
      </c>
      <c r="K48" s="48">
        <v>4</v>
      </c>
      <c r="L48" s="1" t="s">
        <v>23</v>
      </c>
      <c r="M48" s="1" t="s">
        <v>426</v>
      </c>
      <c r="N48" s="35">
        <v>0.60899999999999999</v>
      </c>
      <c r="O48" s="35">
        <v>4.1000000000000003E-3</v>
      </c>
      <c r="R48" s="35">
        <v>0.06</v>
      </c>
      <c r="S48" s="31">
        <f>K48*(1-R48)*N48</f>
        <v>2.2898399999999999</v>
      </c>
      <c r="U48" s="76" t="s">
        <v>462</v>
      </c>
      <c r="W48" s="1"/>
      <c r="AC48" s="1"/>
      <c r="AE48" s="1"/>
      <c r="AF48" s="6"/>
      <c r="AG48" s="6"/>
      <c r="AH48" s="6"/>
      <c r="AI48" s="6"/>
      <c r="AJ48" s="6"/>
      <c r="AL48" s="6"/>
      <c r="AM48" s="5"/>
      <c r="AQ48" s="5"/>
      <c r="AR48" s="5"/>
      <c r="AS48" s="41"/>
      <c r="AT48" s="56"/>
      <c r="AU48" s="50"/>
      <c r="AV48" s="7"/>
      <c r="AX48" s="5"/>
      <c r="AY48" s="1"/>
      <c r="AZ48" s="35"/>
      <c r="BB48" s="47"/>
      <c r="AMW48" s="1"/>
    </row>
    <row r="49" spans="1:55 1037:1037" x14ac:dyDescent="0.25">
      <c r="A49" s="1">
        <v>47</v>
      </c>
      <c r="B49" s="2">
        <v>2007</v>
      </c>
      <c r="C49" s="67" t="s">
        <v>306</v>
      </c>
      <c r="D49" s="48" t="s">
        <v>14</v>
      </c>
      <c r="E49" s="38" t="s">
        <v>79</v>
      </c>
      <c r="F49" s="49" t="s">
        <v>425</v>
      </c>
      <c r="G49" s="3">
        <v>1.55</v>
      </c>
      <c r="H49" s="1" t="s">
        <v>26</v>
      </c>
      <c r="I49" s="1" t="s">
        <v>27</v>
      </c>
      <c r="J49" s="1" t="s">
        <v>80</v>
      </c>
      <c r="K49" s="48">
        <v>350</v>
      </c>
      <c r="L49" s="1" t="s">
        <v>23</v>
      </c>
      <c r="M49" s="1" t="s">
        <v>256</v>
      </c>
      <c r="R49" s="35"/>
      <c r="U49" s="76"/>
      <c r="V49" s="1"/>
      <c r="W49" s="1"/>
      <c r="X49" s="1"/>
      <c r="Y49" s="1"/>
      <c r="Z49" s="1"/>
      <c r="AA49" s="1"/>
      <c r="AB49" s="1"/>
      <c r="AC49" s="1"/>
      <c r="AD49" s="51"/>
      <c r="AE49" s="51">
        <v>5</v>
      </c>
      <c r="AF49" s="5">
        <v>13</v>
      </c>
      <c r="AG49" s="5">
        <v>25</v>
      </c>
      <c r="AH49" s="5">
        <v>3.5</v>
      </c>
      <c r="AJ49" s="5">
        <v>5</v>
      </c>
      <c r="AK49" s="5">
        <v>0.2</v>
      </c>
      <c r="AL49" s="6"/>
      <c r="AM49" s="5"/>
      <c r="AQ49" s="5"/>
      <c r="AR49" s="1" t="s">
        <v>469</v>
      </c>
      <c r="AS49" s="41"/>
      <c r="AT49" s="56"/>
      <c r="AU49" s="50"/>
      <c r="AV49" s="7"/>
      <c r="AX49" s="5"/>
      <c r="AY49" s="1"/>
      <c r="AZ49" s="35"/>
      <c r="BB49" s="47"/>
      <c r="AMW49" s="1"/>
    </row>
    <row r="50" spans="1:55 1037:1037" x14ac:dyDescent="0.25">
      <c r="A50" s="1">
        <v>48</v>
      </c>
      <c r="B50" s="2">
        <v>2007</v>
      </c>
      <c r="C50" s="67" t="s">
        <v>379</v>
      </c>
      <c r="D50" s="48" t="s">
        <v>14</v>
      </c>
      <c r="E50" s="38" t="s">
        <v>81</v>
      </c>
      <c r="F50" s="49" t="s">
        <v>425</v>
      </c>
      <c r="G50" s="3">
        <v>1.55</v>
      </c>
      <c r="H50" s="1" t="s">
        <v>30</v>
      </c>
      <c r="I50" s="1" t="s">
        <v>31</v>
      </c>
      <c r="J50" t="s">
        <v>82</v>
      </c>
      <c r="K50" s="48">
        <v>3</v>
      </c>
      <c r="L50" s="1" t="s">
        <v>33</v>
      </c>
      <c r="M50" s="1" t="s">
        <v>256</v>
      </c>
      <c r="R50" s="35"/>
      <c r="U50" s="76"/>
      <c r="V50" s="1"/>
      <c r="W50" s="1"/>
      <c r="X50" s="1"/>
      <c r="Y50" s="1"/>
      <c r="Z50" s="1"/>
      <c r="AA50" s="1"/>
      <c r="AB50" s="1"/>
      <c r="AC50" s="1"/>
      <c r="AD50" s="1"/>
      <c r="AE50" s="1"/>
      <c r="AF50" s="6"/>
      <c r="AG50" s="6"/>
      <c r="AH50" s="6"/>
      <c r="AI50" s="6"/>
      <c r="AJ50" s="6"/>
      <c r="AL50" s="6"/>
      <c r="AM50" s="5"/>
      <c r="AQ50" s="5"/>
      <c r="AR50" s="5"/>
      <c r="AS50" s="41"/>
      <c r="AT50" s="56"/>
      <c r="AU50" s="50"/>
      <c r="AV50" s="7"/>
      <c r="AX50" s="5"/>
      <c r="AY50" s="1"/>
      <c r="AZ50" s="35"/>
      <c r="BB50" s="47"/>
      <c r="AMW50" s="1"/>
    </row>
    <row r="51" spans="1:55 1037:1037" x14ac:dyDescent="0.25">
      <c r="A51" s="1">
        <v>49</v>
      </c>
      <c r="B51" s="2">
        <v>2007</v>
      </c>
      <c r="C51" s="67" t="s">
        <v>307</v>
      </c>
      <c r="D51" s="48" t="s">
        <v>14</v>
      </c>
      <c r="E51" s="38" t="s">
        <v>83</v>
      </c>
      <c r="F51" s="49" t="s">
        <v>425</v>
      </c>
      <c r="G51" s="3">
        <v>1.55</v>
      </c>
      <c r="H51" s="1" t="s">
        <v>30</v>
      </c>
      <c r="I51" s="1" t="s">
        <v>84</v>
      </c>
      <c r="J51" s="1" t="s">
        <v>85</v>
      </c>
      <c r="K51" s="48">
        <v>0.5</v>
      </c>
      <c r="L51" s="1" t="s">
        <v>33</v>
      </c>
      <c r="M51" s="1" t="s">
        <v>256</v>
      </c>
      <c r="R51" s="35"/>
      <c r="U51" s="76"/>
      <c r="V51" s="1"/>
      <c r="W51" s="1"/>
      <c r="X51" s="1"/>
      <c r="Y51" s="1"/>
      <c r="Z51" s="1"/>
      <c r="AA51" s="1"/>
      <c r="AB51" s="1"/>
      <c r="AC51" s="1"/>
      <c r="AD51" s="1"/>
      <c r="AE51" s="1"/>
      <c r="AF51" s="6"/>
      <c r="AG51" s="6"/>
      <c r="AH51" s="6"/>
      <c r="AI51" s="6"/>
      <c r="AJ51" s="6"/>
      <c r="AL51" s="6"/>
      <c r="AM51" s="5"/>
      <c r="AQ51" s="5"/>
      <c r="AR51" s="5"/>
      <c r="AS51" s="41"/>
      <c r="AT51" s="56"/>
      <c r="AU51" s="50"/>
      <c r="AV51" s="7"/>
      <c r="AX51" s="5"/>
      <c r="AY51" s="1"/>
      <c r="AZ51" s="35"/>
      <c r="BB51" s="47"/>
      <c r="AMW51" s="1"/>
    </row>
    <row r="52" spans="1:55 1037:1037" x14ac:dyDescent="0.25">
      <c r="A52" s="1">
        <v>50</v>
      </c>
      <c r="B52" s="2">
        <v>2007</v>
      </c>
      <c r="C52" s="67" t="s">
        <v>307</v>
      </c>
      <c r="D52" s="48" t="s">
        <v>14</v>
      </c>
      <c r="E52" s="38" t="s">
        <v>83</v>
      </c>
      <c r="F52" s="49" t="s">
        <v>425</v>
      </c>
      <c r="G52" s="3">
        <v>1.55</v>
      </c>
      <c r="H52" s="1" t="s">
        <v>30</v>
      </c>
      <c r="I52" s="1" t="s">
        <v>84</v>
      </c>
      <c r="J52" s="1" t="s">
        <v>86</v>
      </c>
      <c r="K52" s="48">
        <v>1.5</v>
      </c>
      <c r="L52" s="1" t="s">
        <v>33</v>
      </c>
      <c r="M52" s="1" t="s">
        <v>256</v>
      </c>
      <c r="R52" s="35"/>
      <c r="U52" s="76"/>
      <c r="V52" s="1"/>
      <c r="W52" s="1"/>
      <c r="X52" s="1"/>
      <c r="Y52" s="1"/>
      <c r="Z52" s="1"/>
      <c r="AA52" s="1"/>
      <c r="AB52" s="1"/>
      <c r="AC52" s="1"/>
      <c r="AD52" s="1"/>
      <c r="AE52" s="1"/>
      <c r="AF52" s="6"/>
      <c r="AG52" s="6"/>
      <c r="AH52" s="6"/>
      <c r="AI52" s="6"/>
      <c r="AJ52" s="6"/>
      <c r="AL52" s="6"/>
      <c r="AM52" s="5"/>
      <c r="AQ52" s="5"/>
      <c r="AR52" s="5"/>
      <c r="AS52" s="41"/>
      <c r="AT52" s="56"/>
      <c r="AU52" s="50"/>
      <c r="AV52" s="7"/>
      <c r="AX52" s="5"/>
      <c r="AY52" s="1"/>
      <c r="AZ52" s="35"/>
      <c r="BB52" s="47"/>
      <c r="AMW52" s="1"/>
    </row>
    <row r="53" spans="1:55 1037:1037" x14ac:dyDescent="0.25">
      <c r="A53" s="1">
        <v>51</v>
      </c>
      <c r="B53" s="2">
        <v>2008</v>
      </c>
      <c r="C53" s="67" t="s">
        <v>308</v>
      </c>
      <c r="D53" s="48" t="s">
        <v>14</v>
      </c>
      <c r="E53" s="38" t="s">
        <v>87</v>
      </c>
      <c r="F53" s="49" t="s">
        <v>425</v>
      </c>
      <c r="G53" s="3">
        <v>1.55</v>
      </c>
      <c r="H53" s="1" t="s">
        <v>26</v>
      </c>
      <c r="I53" s="1" t="s">
        <v>27</v>
      </c>
      <c r="J53" s="1" t="s">
        <v>88</v>
      </c>
      <c r="K53" s="48">
        <v>300</v>
      </c>
      <c r="L53" s="1" t="s">
        <v>23</v>
      </c>
      <c r="M53" s="1" t="s">
        <v>256</v>
      </c>
      <c r="R53" s="35"/>
      <c r="U53" s="76"/>
      <c r="V53" s="1"/>
      <c r="W53" s="1"/>
      <c r="X53" s="1"/>
      <c r="Y53" s="1"/>
      <c r="Z53" s="1"/>
      <c r="AA53" s="1"/>
      <c r="AB53" s="1"/>
      <c r="AC53" s="1"/>
      <c r="AD53" s="51"/>
      <c r="AE53" s="51">
        <v>27</v>
      </c>
      <c r="AK53" s="5">
        <v>0.5</v>
      </c>
      <c r="AL53" s="6"/>
      <c r="AM53" s="5"/>
      <c r="AQ53" s="5"/>
      <c r="AR53" s="1" t="s">
        <v>469</v>
      </c>
      <c r="AS53" s="41"/>
      <c r="AT53" s="56"/>
      <c r="AU53" s="50"/>
      <c r="AV53" s="7"/>
      <c r="AX53" s="5"/>
      <c r="AY53" s="1"/>
      <c r="AZ53" s="35"/>
      <c r="BB53" s="47"/>
      <c r="AMW53" s="1"/>
    </row>
    <row r="54" spans="1:55 1037:1037" x14ac:dyDescent="0.25">
      <c r="A54" s="1">
        <v>52</v>
      </c>
      <c r="B54" s="2">
        <v>2008</v>
      </c>
      <c r="C54" s="67" t="s">
        <v>309</v>
      </c>
      <c r="D54" s="48" t="s">
        <v>14</v>
      </c>
      <c r="E54" s="38" t="s">
        <v>89</v>
      </c>
      <c r="F54" s="49" t="s">
        <v>425</v>
      </c>
      <c r="G54" s="3">
        <v>1.55</v>
      </c>
      <c r="H54" s="1" t="s">
        <v>26</v>
      </c>
      <c r="I54" s="1" t="s">
        <v>27</v>
      </c>
      <c r="J54" s="1" t="s">
        <v>74</v>
      </c>
      <c r="K54" s="48">
        <v>300</v>
      </c>
      <c r="L54" s="1" t="s">
        <v>23</v>
      </c>
      <c r="M54" s="1" t="s">
        <v>256</v>
      </c>
      <c r="R54" s="35"/>
      <c r="U54" s="76"/>
      <c r="V54" s="1"/>
      <c r="W54" s="1"/>
      <c r="X54" s="1"/>
      <c r="Y54" s="1"/>
      <c r="Z54" s="1"/>
      <c r="AA54" s="1"/>
      <c r="AB54" s="1"/>
      <c r="AC54" s="1"/>
      <c r="AD54" s="51"/>
      <c r="AE54" s="51">
        <v>21</v>
      </c>
      <c r="AH54" s="5">
        <v>3</v>
      </c>
      <c r="AJ54" s="5">
        <v>20</v>
      </c>
      <c r="AK54" s="5"/>
      <c r="AL54" s="6"/>
      <c r="AM54" s="5"/>
      <c r="AQ54" s="5"/>
      <c r="AR54" s="1" t="s">
        <v>469</v>
      </c>
      <c r="AS54" s="41"/>
      <c r="AT54" s="56"/>
      <c r="AU54" s="50"/>
      <c r="AV54" s="7"/>
      <c r="AX54" s="5"/>
      <c r="AY54" s="1"/>
      <c r="AZ54" s="35"/>
      <c r="BB54" s="47"/>
      <c r="AMW54" s="1"/>
    </row>
    <row r="55" spans="1:55 1037:1037" x14ac:dyDescent="0.25">
      <c r="A55" s="1">
        <v>53</v>
      </c>
      <c r="B55" s="2">
        <v>2008</v>
      </c>
      <c r="C55" s="67" t="s">
        <v>309</v>
      </c>
      <c r="D55" s="48" t="s">
        <v>14</v>
      </c>
      <c r="E55" s="38" t="s">
        <v>90</v>
      </c>
      <c r="F55" s="49" t="s">
        <v>425</v>
      </c>
      <c r="G55" s="3">
        <v>1.55</v>
      </c>
      <c r="H55" s="1" t="s">
        <v>30</v>
      </c>
      <c r="I55" s="1" t="s">
        <v>84</v>
      </c>
      <c r="J55" s="1" t="s">
        <v>85</v>
      </c>
      <c r="K55" s="48">
        <v>0.5</v>
      </c>
      <c r="L55" s="1" t="s">
        <v>33</v>
      </c>
      <c r="M55" s="1" t="s">
        <v>256</v>
      </c>
      <c r="R55" s="35"/>
      <c r="U55" s="76"/>
      <c r="V55" s="1"/>
      <c r="W55" s="1"/>
      <c r="X55" s="1"/>
      <c r="Y55" s="1"/>
      <c r="Z55" s="1"/>
      <c r="AA55" s="1"/>
      <c r="AB55" s="1"/>
      <c r="AC55" s="1"/>
      <c r="AD55" s="1"/>
      <c r="AE55" s="1"/>
      <c r="AF55" s="6"/>
      <c r="AG55" s="6"/>
      <c r="AH55" s="6"/>
      <c r="AI55" s="6"/>
      <c r="AJ55" s="6"/>
      <c r="AL55" s="6"/>
      <c r="AM55" s="5"/>
      <c r="AQ55" s="5"/>
      <c r="AR55" s="5"/>
      <c r="AS55" s="41"/>
      <c r="AT55" s="56"/>
      <c r="AU55" s="50"/>
      <c r="AV55" s="7"/>
      <c r="AX55" s="5"/>
      <c r="AY55" s="1"/>
      <c r="AZ55" s="35"/>
      <c r="BB55" s="47"/>
      <c r="AMW55" s="1"/>
    </row>
    <row r="56" spans="1:55 1037:1037" x14ac:dyDescent="0.25">
      <c r="A56" s="1">
        <v>54</v>
      </c>
      <c r="B56" s="2">
        <v>2008</v>
      </c>
      <c r="C56" s="67" t="s">
        <v>310</v>
      </c>
      <c r="D56" s="48" t="s">
        <v>14</v>
      </c>
      <c r="E56" s="38" t="s">
        <v>91</v>
      </c>
      <c r="F56" s="49" t="s">
        <v>425</v>
      </c>
      <c r="G56" s="3">
        <v>1.55</v>
      </c>
      <c r="H56" s="1" t="s">
        <v>30</v>
      </c>
      <c r="I56" s="1" t="s">
        <v>84</v>
      </c>
      <c r="J56" s="1" t="s">
        <v>257</v>
      </c>
      <c r="K56" s="48">
        <v>0.2</v>
      </c>
      <c r="L56" s="1" t="s">
        <v>33</v>
      </c>
      <c r="M56" s="1" t="s">
        <v>256</v>
      </c>
      <c r="R56" s="35"/>
      <c r="U56" s="76"/>
      <c r="V56" s="1"/>
      <c r="W56" s="1"/>
      <c r="X56" s="1"/>
      <c r="Y56" s="1"/>
      <c r="Z56" s="1"/>
      <c r="AA56" s="1"/>
      <c r="AB56" s="1"/>
      <c r="AC56" s="1"/>
      <c r="AD56" s="1"/>
      <c r="AE56" s="1"/>
      <c r="AF56" s="6"/>
      <c r="AG56" s="6"/>
      <c r="AH56" s="6"/>
      <c r="AI56" s="6"/>
      <c r="AJ56" s="6"/>
      <c r="AL56" s="6"/>
      <c r="AM56" s="5"/>
      <c r="AQ56" s="5"/>
      <c r="AR56" s="5"/>
      <c r="AS56" s="41"/>
      <c r="AT56" s="56"/>
      <c r="AU56" s="50"/>
      <c r="AV56" s="7"/>
      <c r="AX56" s="5"/>
      <c r="AY56" s="1"/>
      <c r="AZ56" s="35"/>
      <c r="BB56" s="47"/>
      <c r="AMW56" s="1"/>
    </row>
    <row r="57" spans="1:55 1037:1037" x14ac:dyDescent="0.25">
      <c r="A57" s="1">
        <v>55</v>
      </c>
      <c r="B57" s="2">
        <v>2008</v>
      </c>
      <c r="C57" s="68" t="s">
        <v>311</v>
      </c>
      <c r="D57" s="48" t="s">
        <v>14</v>
      </c>
      <c r="E57" s="38" t="s">
        <v>93</v>
      </c>
      <c r="F57" s="49" t="s">
        <v>425</v>
      </c>
      <c r="G57" s="3">
        <v>1.55</v>
      </c>
      <c r="H57" s="1" t="s">
        <v>46</v>
      </c>
      <c r="I57" s="1" t="s">
        <v>499</v>
      </c>
      <c r="J57" s="1"/>
      <c r="K57" s="48">
        <v>3160</v>
      </c>
      <c r="L57" s="1" t="s">
        <v>23</v>
      </c>
      <c r="M57" s="1" t="s">
        <v>256</v>
      </c>
      <c r="R57" s="35"/>
      <c r="U57" s="76"/>
      <c r="W57" s="35"/>
      <c r="AE57" s="1"/>
      <c r="AF57" s="6"/>
      <c r="AG57" s="6"/>
      <c r="AH57" s="6"/>
      <c r="AI57" s="6"/>
      <c r="AJ57" s="6"/>
      <c r="AL57" s="6"/>
      <c r="AN57" s="7"/>
      <c r="AQ57" s="5"/>
      <c r="AR57" s="5"/>
      <c r="AS57" s="41">
        <v>5.8200000000000002E-2</v>
      </c>
      <c r="AT57" s="55">
        <f>(1-AS57)*K57</f>
        <v>2976.0879999999997</v>
      </c>
      <c r="AU57" s="7">
        <v>0.59499999999999997</v>
      </c>
      <c r="AV57" s="7">
        <v>3.4000000000000002E-2</v>
      </c>
      <c r="AW57" s="5">
        <f>AT57*AU57</f>
        <v>1770.7723599999997</v>
      </c>
      <c r="AX57" s="5">
        <f>AT57*AV57</f>
        <v>101.186992</v>
      </c>
      <c r="AY57" s="1"/>
      <c r="AZ57" s="35">
        <v>9.1000000000000004E-3</v>
      </c>
      <c r="BA57" s="47">
        <v>1.1299999999999999E-2</v>
      </c>
      <c r="BB57" s="47">
        <v>1.1000000000000001E-3</v>
      </c>
      <c r="BC57" t="s">
        <v>487</v>
      </c>
      <c r="AMW57" s="1"/>
    </row>
    <row r="58" spans="1:55 1037:1037" x14ac:dyDescent="0.25">
      <c r="A58" s="1">
        <v>56</v>
      </c>
      <c r="B58" s="2">
        <v>2008</v>
      </c>
      <c r="C58" s="67" t="s">
        <v>312</v>
      </c>
      <c r="D58" s="48" t="s">
        <v>14</v>
      </c>
      <c r="E58" s="38" t="s">
        <v>94</v>
      </c>
      <c r="F58" s="49" t="s">
        <v>16</v>
      </c>
      <c r="G58" s="3">
        <v>1.55</v>
      </c>
      <c r="H58" s="1" t="s">
        <v>17</v>
      </c>
      <c r="I58" s="1" t="s">
        <v>58</v>
      </c>
      <c r="J58" s="1"/>
      <c r="K58" s="48"/>
      <c r="M58" s="1" t="s">
        <v>258</v>
      </c>
      <c r="R58" s="35"/>
      <c r="U58" s="76"/>
      <c r="V58" s="1"/>
      <c r="W58" s="1"/>
      <c r="X58" s="1"/>
      <c r="Y58" s="1"/>
      <c r="Z58" s="1"/>
      <c r="AA58" s="1"/>
      <c r="AB58" s="1"/>
      <c r="AC58" s="1"/>
      <c r="AD58" s="1"/>
      <c r="AE58" s="1"/>
      <c r="AF58" s="6"/>
      <c r="AG58" s="6"/>
      <c r="AH58" s="6"/>
      <c r="AI58" s="6"/>
      <c r="AJ58" s="6"/>
      <c r="AL58" s="6"/>
      <c r="AM58" s="5"/>
      <c r="AQ58" s="5"/>
      <c r="AR58" s="5"/>
      <c r="AS58" s="41"/>
      <c r="AT58" s="56"/>
      <c r="AU58" s="50"/>
      <c r="AV58" s="7"/>
      <c r="AX58" s="5"/>
      <c r="AY58" s="1"/>
      <c r="AZ58" s="35"/>
      <c r="BB58" s="47"/>
      <c r="AMW58" s="1"/>
    </row>
    <row r="59" spans="1:55 1037:1037" x14ac:dyDescent="0.25">
      <c r="A59" s="1">
        <v>57</v>
      </c>
      <c r="B59" s="2">
        <v>2008</v>
      </c>
      <c r="C59" s="68" t="s">
        <v>380</v>
      </c>
      <c r="D59" s="48" t="s">
        <v>14</v>
      </c>
      <c r="E59" s="38" t="s">
        <v>95</v>
      </c>
      <c r="F59" s="49" t="s">
        <v>25</v>
      </c>
      <c r="G59" s="3">
        <v>1.55</v>
      </c>
      <c r="H59" s="1" t="s">
        <v>22</v>
      </c>
      <c r="I59" s="1" t="s">
        <v>22</v>
      </c>
      <c r="J59" s="1" t="s">
        <v>96</v>
      </c>
      <c r="K59" s="48">
        <v>190</v>
      </c>
      <c r="L59" s="1" t="s">
        <v>23</v>
      </c>
      <c r="M59" s="1" t="s">
        <v>258</v>
      </c>
      <c r="N59" s="35">
        <v>0.442</v>
      </c>
      <c r="O59" s="35">
        <v>3.6400000000000002E-2</v>
      </c>
      <c r="R59" s="35">
        <v>0.14000000000000001</v>
      </c>
      <c r="S59" s="31">
        <f>K59*(1-R59)*N59</f>
        <v>72.222800000000007</v>
      </c>
      <c r="U59" s="76" t="s">
        <v>462</v>
      </c>
      <c r="W59" s="1"/>
      <c r="AC59" s="1"/>
      <c r="AE59" s="1"/>
      <c r="AF59" s="6"/>
      <c r="AG59" s="6"/>
      <c r="AH59" s="6"/>
      <c r="AI59" s="6"/>
      <c r="AJ59" s="6"/>
      <c r="AL59" s="6"/>
      <c r="AM59" s="5"/>
      <c r="AQ59" s="5"/>
      <c r="AR59" s="5"/>
      <c r="AS59" s="41"/>
      <c r="AT59" s="56"/>
      <c r="AU59" s="50"/>
      <c r="AV59" s="7"/>
      <c r="AX59" s="5"/>
      <c r="AY59" s="1"/>
      <c r="AZ59" s="35"/>
      <c r="BB59" s="47"/>
      <c r="AMW59" s="1"/>
    </row>
    <row r="60" spans="1:55 1037:1037" x14ac:dyDescent="0.25">
      <c r="A60" s="1">
        <v>58</v>
      </c>
      <c r="B60" s="2">
        <v>2008</v>
      </c>
      <c r="C60" s="67" t="s">
        <v>313</v>
      </c>
      <c r="D60" s="48" t="s">
        <v>14</v>
      </c>
      <c r="E60" s="38" t="s">
        <v>97</v>
      </c>
      <c r="F60" s="49" t="s">
        <v>25</v>
      </c>
      <c r="G60" s="3">
        <v>1.55</v>
      </c>
      <c r="H60" s="1" t="s">
        <v>26</v>
      </c>
      <c r="I60" s="1" t="s">
        <v>27</v>
      </c>
      <c r="J60" s="1" t="s">
        <v>98</v>
      </c>
      <c r="K60" s="48">
        <v>200</v>
      </c>
      <c r="L60" s="1" t="s">
        <v>23</v>
      </c>
      <c r="M60" s="1" t="s">
        <v>258</v>
      </c>
      <c r="R60" s="35"/>
      <c r="U60" s="76"/>
      <c r="V60" s="1"/>
      <c r="W60" s="1"/>
      <c r="X60" s="1"/>
      <c r="Y60" s="1"/>
      <c r="Z60" s="1"/>
      <c r="AA60" s="1"/>
      <c r="AB60" s="1"/>
      <c r="AC60" s="1"/>
      <c r="AD60" s="51"/>
      <c r="AE60" s="51"/>
      <c r="AF60" s="5">
        <f>K60*0.11</f>
        <v>22</v>
      </c>
      <c r="AG60" s="5">
        <f>K60*0.33</f>
        <v>66</v>
      </c>
      <c r="AH60" s="5">
        <v>4</v>
      </c>
      <c r="AI60" s="5">
        <f>K60*0.07</f>
        <v>14.000000000000002</v>
      </c>
      <c r="AJ60" s="5">
        <f>K60*0.03</f>
        <v>6</v>
      </c>
      <c r="AK60" s="5"/>
      <c r="AL60" s="6"/>
      <c r="AM60" s="5"/>
      <c r="AQ60" s="5"/>
      <c r="AR60" s="1" t="s">
        <v>470</v>
      </c>
      <c r="AS60" s="41"/>
      <c r="AT60" s="56"/>
      <c r="AU60" s="50"/>
      <c r="AV60" s="7"/>
      <c r="AX60" s="5"/>
      <c r="AY60" s="1"/>
      <c r="AZ60" s="35"/>
      <c r="BB60" s="47"/>
      <c r="AMW60" s="1"/>
    </row>
    <row r="61" spans="1:55 1037:1037" x14ac:dyDescent="0.25">
      <c r="A61" s="1">
        <v>59</v>
      </c>
      <c r="B61" s="2">
        <v>2009</v>
      </c>
      <c r="C61" s="67" t="s">
        <v>314</v>
      </c>
      <c r="D61" s="48" t="s">
        <v>14</v>
      </c>
      <c r="E61" s="38" t="s">
        <v>99</v>
      </c>
      <c r="F61" s="49" t="s">
        <v>25</v>
      </c>
      <c r="G61" s="3">
        <v>1.55</v>
      </c>
      <c r="H61" s="1" t="s">
        <v>26</v>
      </c>
      <c r="I61" s="1" t="s">
        <v>27</v>
      </c>
      <c r="J61" s="1" t="s">
        <v>77</v>
      </c>
      <c r="K61" s="48">
        <v>150</v>
      </c>
      <c r="L61" s="1" t="s">
        <v>23</v>
      </c>
      <c r="M61" s="1" t="s">
        <v>258</v>
      </c>
      <c r="R61" s="35"/>
      <c r="U61" s="76"/>
      <c r="V61" s="1"/>
      <c r="W61" s="1"/>
      <c r="X61" s="1"/>
      <c r="Y61" s="1"/>
      <c r="Z61" s="1"/>
      <c r="AA61" s="1"/>
      <c r="AB61" s="1"/>
      <c r="AC61" s="1"/>
      <c r="AD61" s="51"/>
      <c r="AE61" s="51">
        <f>K61*0.25</f>
        <v>37.5</v>
      </c>
      <c r="AH61" s="5">
        <f>K61*0.04</f>
        <v>6</v>
      </c>
      <c r="AJ61" s="5">
        <f>K61*0.085</f>
        <v>12.750000000000002</v>
      </c>
      <c r="AK61" s="5"/>
      <c r="AL61" s="6"/>
      <c r="AM61" s="5"/>
      <c r="AQ61" s="5"/>
      <c r="AR61" s="1" t="s">
        <v>470</v>
      </c>
      <c r="AS61" s="41"/>
      <c r="AT61" s="56"/>
      <c r="AU61" s="50"/>
      <c r="AV61" s="7"/>
      <c r="AX61" s="5"/>
      <c r="AY61" s="1"/>
      <c r="AZ61" s="35"/>
      <c r="BB61" s="47"/>
      <c r="AMW61" s="1"/>
    </row>
    <row r="62" spans="1:55 1037:1037" x14ac:dyDescent="0.25">
      <c r="A62" s="1">
        <v>60</v>
      </c>
      <c r="B62" s="2">
        <v>2009</v>
      </c>
      <c r="C62" s="67" t="s">
        <v>381</v>
      </c>
      <c r="D62" s="48" t="s">
        <v>14</v>
      </c>
      <c r="E62" s="38" t="s">
        <v>100</v>
      </c>
      <c r="F62" s="49" t="s">
        <v>25</v>
      </c>
      <c r="G62" s="3">
        <v>1.55</v>
      </c>
      <c r="H62" s="1" t="s">
        <v>30</v>
      </c>
      <c r="I62" s="1" t="s">
        <v>31</v>
      </c>
      <c r="J62" s="1" t="s">
        <v>34</v>
      </c>
      <c r="K62" s="48">
        <v>1</v>
      </c>
      <c r="L62" s="1" t="s">
        <v>33</v>
      </c>
      <c r="M62" s="1" t="s">
        <v>258</v>
      </c>
      <c r="R62" s="35"/>
      <c r="U62" s="76"/>
      <c r="V62" s="1"/>
      <c r="W62" s="1"/>
      <c r="X62" s="1"/>
      <c r="Y62" s="1"/>
      <c r="Z62" s="1"/>
      <c r="AA62" s="1"/>
      <c r="AB62" s="1"/>
      <c r="AC62" s="1"/>
      <c r="AD62" s="1"/>
      <c r="AE62" s="1"/>
      <c r="AF62" s="6"/>
      <c r="AG62" s="6"/>
      <c r="AH62" s="6"/>
      <c r="AI62" s="6"/>
      <c r="AJ62" s="6"/>
      <c r="AL62" s="6"/>
      <c r="AM62" s="5"/>
      <c r="AQ62" s="5"/>
      <c r="AR62" s="5"/>
      <c r="AS62" s="41"/>
      <c r="AT62" s="56"/>
      <c r="AU62" s="50"/>
      <c r="AV62" s="7"/>
      <c r="AX62" s="5"/>
      <c r="AY62" s="1"/>
      <c r="AZ62" s="35"/>
      <c r="BB62" s="47"/>
      <c r="AMW62" s="1"/>
    </row>
    <row r="63" spans="1:55 1037:1037" x14ac:dyDescent="0.25">
      <c r="A63" s="1">
        <v>61</v>
      </c>
      <c r="B63" s="2">
        <v>2009</v>
      </c>
      <c r="C63" s="67" t="s">
        <v>315</v>
      </c>
      <c r="D63" s="48" t="s">
        <v>14</v>
      </c>
      <c r="E63" s="38" t="s">
        <v>101</v>
      </c>
      <c r="F63" s="49" t="s">
        <v>25</v>
      </c>
      <c r="G63" s="3">
        <v>1.55</v>
      </c>
      <c r="H63" s="1" t="s">
        <v>26</v>
      </c>
      <c r="I63" s="1" t="s">
        <v>27</v>
      </c>
      <c r="J63" s="1" t="s">
        <v>52</v>
      </c>
      <c r="K63" s="48">
        <v>200</v>
      </c>
      <c r="L63" t="s">
        <v>23</v>
      </c>
      <c r="M63" s="1" t="s">
        <v>258</v>
      </c>
      <c r="N63" s="41"/>
      <c r="O63" s="41"/>
      <c r="P63" s="41"/>
      <c r="Q63" s="41"/>
      <c r="R63" s="41"/>
      <c r="S63" s="52"/>
      <c r="T63" s="52"/>
      <c r="U63" s="77"/>
      <c r="V63"/>
      <c r="W63"/>
      <c r="X63"/>
      <c r="Y63"/>
      <c r="Z63"/>
      <c r="AA63"/>
      <c r="AB63"/>
      <c r="AC63"/>
      <c r="AD63" s="53"/>
      <c r="AE63" s="51">
        <f>K63*0.2</f>
        <v>40</v>
      </c>
      <c r="AF63" s="5">
        <f>K63*0.08</f>
        <v>16</v>
      </c>
      <c r="AG63" s="5">
        <f>K63*0.08</f>
        <v>16</v>
      </c>
      <c r="AH63" s="5">
        <f>K63*0.02</f>
        <v>4</v>
      </c>
      <c r="AJ63" s="5">
        <f>K63*0.08</f>
        <v>16</v>
      </c>
      <c r="AK63" s="5">
        <f>0.0005*K63</f>
        <v>0.1</v>
      </c>
      <c r="AL63" s="6"/>
      <c r="AM63" s="5"/>
      <c r="AQ63" s="5"/>
      <c r="AR63" s="1" t="s">
        <v>470</v>
      </c>
      <c r="AS63" s="41"/>
      <c r="AT63" s="56"/>
      <c r="AU63" s="50"/>
      <c r="AV63" s="7"/>
      <c r="AX63" s="5"/>
      <c r="AY63" s="1"/>
      <c r="AZ63" s="35"/>
      <c r="BB63" s="47"/>
      <c r="AMW63" s="1"/>
    </row>
    <row r="64" spans="1:55 1037:1037" x14ac:dyDescent="0.25">
      <c r="A64" s="1">
        <v>62</v>
      </c>
      <c r="B64" s="2">
        <v>2009</v>
      </c>
      <c r="C64" s="67" t="s">
        <v>316</v>
      </c>
      <c r="D64" s="48" t="s">
        <v>14</v>
      </c>
      <c r="E64" s="38" t="s">
        <v>102</v>
      </c>
      <c r="F64" s="49" t="s">
        <v>25</v>
      </c>
      <c r="G64" s="3">
        <v>1.55</v>
      </c>
      <c r="H64" s="1" t="s">
        <v>26</v>
      </c>
      <c r="I64" s="1" t="s">
        <v>27</v>
      </c>
      <c r="J64" s="1" t="s">
        <v>103</v>
      </c>
      <c r="K64" s="48">
        <v>140</v>
      </c>
      <c r="L64" s="1" t="s">
        <v>23</v>
      </c>
      <c r="M64" s="1" t="s">
        <v>258</v>
      </c>
      <c r="R64" s="35"/>
      <c r="U64" s="76"/>
      <c r="V64" s="1"/>
      <c r="W64" s="1"/>
      <c r="X64" s="1"/>
      <c r="Y64" s="1"/>
      <c r="Z64" s="1"/>
      <c r="AA64" s="1"/>
      <c r="AB64" s="1"/>
      <c r="AC64" s="1"/>
      <c r="AD64" s="51"/>
      <c r="AE64" s="51">
        <f>K64*0.275</f>
        <v>38.5</v>
      </c>
      <c r="AK64" s="5"/>
      <c r="AL64" s="6"/>
      <c r="AM64" s="5"/>
      <c r="AQ64" s="5"/>
      <c r="AR64" s="1" t="s">
        <v>470</v>
      </c>
      <c r="AS64" s="41"/>
      <c r="AT64" s="56"/>
      <c r="AU64" s="50"/>
      <c r="AV64" s="7"/>
      <c r="AX64" s="5"/>
      <c r="AY64" s="1"/>
      <c r="AZ64" s="35"/>
      <c r="BB64" s="47"/>
      <c r="AMW64" s="1"/>
    </row>
    <row r="65" spans="1:55 1037:1037" x14ac:dyDescent="0.25">
      <c r="A65" s="1">
        <v>63</v>
      </c>
      <c r="B65" s="2">
        <v>2009</v>
      </c>
      <c r="C65" s="68" t="s">
        <v>317</v>
      </c>
      <c r="D65" s="48" t="s">
        <v>14</v>
      </c>
      <c r="E65" s="38" t="s">
        <v>104</v>
      </c>
      <c r="F65" s="49" t="s">
        <v>25</v>
      </c>
      <c r="G65" s="3">
        <v>1.55</v>
      </c>
      <c r="H65" s="1" t="s">
        <v>46</v>
      </c>
      <c r="I65" s="1" t="s">
        <v>229</v>
      </c>
      <c r="J65" s="1" t="s">
        <v>231</v>
      </c>
      <c r="K65" s="48">
        <v>6880</v>
      </c>
      <c r="L65" s="1" t="s">
        <v>23</v>
      </c>
      <c r="M65" s="1" t="s">
        <v>258</v>
      </c>
      <c r="R65" s="35"/>
      <c r="U65" s="76"/>
      <c r="W65" s="35"/>
      <c r="AE65" s="1"/>
      <c r="AF65" s="6"/>
      <c r="AG65" s="6"/>
      <c r="AH65" s="6"/>
      <c r="AI65" s="6"/>
      <c r="AJ65" s="6"/>
      <c r="AL65" s="6"/>
      <c r="AN65" s="7"/>
      <c r="AQ65" s="5"/>
      <c r="AR65" s="5"/>
      <c r="AS65" s="41">
        <v>0.13100000000000001</v>
      </c>
      <c r="AT65" s="55">
        <f>(1-AS65)*K65</f>
        <v>5978.72</v>
      </c>
      <c r="AU65" s="7">
        <v>0.441</v>
      </c>
      <c r="AV65" s="7"/>
      <c r="AW65" s="5">
        <f>AT65*AU65</f>
        <v>2636.6155200000003</v>
      </c>
      <c r="AX65" s="5"/>
      <c r="AY65" s="1"/>
      <c r="AZ65" s="35"/>
      <c r="BB65" s="47"/>
      <c r="BC65" s="1" t="s">
        <v>488</v>
      </c>
      <c r="AMW65" s="1"/>
    </row>
    <row r="66" spans="1:55 1037:1037" x14ac:dyDescent="0.25">
      <c r="A66" s="1">
        <v>64</v>
      </c>
      <c r="B66" s="2">
        <v>2009</v>
      </c>
      <c r="C66" s="68">
        <v>40020</v>
      </c>
      <c r="D66" s="48" t="s">
        <v>14</v>
      </c>
      <c r="E66" s="38" t="s">
        <v>104</v>
      </c>
      <c r="F66" s="49" t="s">
        <v>25</v>
      </c>
      <c r="G66" s="3">
        <v>1.55</v>
      </c>
      <c r="H66" s="1" t="s">
        <v>46</v>
      </c>
      <c r="I66" s="1" t="s">
        <v>230</v>
      </c>
      <c r="J66" s="1" t="s">
        <v>231</v>
      </c>
      <c r="K66" s="48">
        <v>3660</v>
      </c>
      <c r="L66" s="1" t="s">
        <v>23</v>
      </c>
      <c r="M66" s="1" t="s">
        <v>429</v>
      </c>
      <c r="R66" s="35"/>
      <c r="U66" s="76"/>
      <c r="W66" s="35"/>
      <c r="AE66" s="1"/>
      <c r="AF66" s="6"/>
      <c r="AG66" s="6"/>
      <c r="AH66" s="6"/>
      <c r="AI66" s="6"/>
      <c r="AJ66" s="6"/>
      <c r="AL66" s="6"/>
      <c r="AN66" s="7"/>
      <c r="AQ66" s="5"/>
      <c r="AR66" s="5"/>
      <c r="AS66" s="41">
        <v>0.111</v>
      </c>
      <c r="AT66" s="55">
        <f>(1-AS66)*K66</f>
        <v>3253.7400000000002</v>
      </c>
      <c r="AU66" s="7">
        <v>0.442</v>
      </c>
      <c r="AV66" s="7"/>
      <c r="AW66" s="5">
        <f t="shared" ref="AW66" si="1">AT66*AU66</f>
        <v>1438.15308</v>
      </c>
      <c r="AX66" s="5"/>
      <c r="AY66" s="1"/>
      <c r="AZ66" s="35"/>
      <c r="BB66" s="47"/>
      <c r="BC66" s="1" t="s">
        <v>489</v>
      </c>
      <c r="AMW66" s="1"/>
    </row>
    <row r="67" spans="1:55 1037:1037" x14ac:dyDescent="0.25">
      <c r="A67" s="1">
        <v>65</v>
      </c>
      <c r="B67" s="2">
        <v>2009</v>
      </c>
      <c r="C67" s="67" t="s">
        <v>382</v>
      </c>
      <c r="D67" s="48" t="s">
        <v>14</v>
      </c>
      <c r="E67" s="38" t="s">
        <v>105</v>
      </c>
      <c r="F67" s="49" t="s">
        <v>16</v>
      </c>
      <c r="G67" s="3">
        <v>1.55</v>
      </c>
      <c r="H67" s="1" t="s">
        <v>26</v>
      </c>
      <c r="I67" s="1" t="s">
        <v>63</v>
      </c>
      <c r="J67" s="1" t="s">
        <v>262</v>
      </c>
      <c r="K67" s="48">
        <v>33.299999999999997</v>
      </c>
      <c r="L67" s="1" t="s">
        <v>106</v>
      </c>
      <c r="M67" s="1" t="s">
        <v>258</v>
      </c>
      <c r="R67" s="35"/>
      <c r="U67" s="76"/>
      <c r="V67" s="1">
        <v>2.5099999999999998</v>
      </c>
      <c r="W67" s="1">
        <v>0.28999999999999998</v>
      </c>
      <c r="X67" s="1">
        <v>1.03</v>
      </c>
      <c r="Y67" s="1">
        <v>2.5099999999999998</v>
      </c>
      <c r="Z67" s="1">
        <v>2.48</v>
      </c>
      <c r="AA67" s="1">
        <v>0.11</v>
      </c>
      <c r="AB67" s="1">
        <v>0.24</v>
      </c>
      <c r="AC67" s="1" t="s">
        <v>211</v>
      </c>
      <c r="AD67" s="31">
        <f>$K67*V67</f>
        <v>83.582999999999984</v>
      </c>
      <c r="AE67" s="31">
        <f>$K67*X67</f>
        <v>34.298999999999999</v>
      </c>
      <c r="AF67" s="31">
        <f>$K67*Y67</f>
        <v>83.582999999999984</v>
      </c>
      <c r="AG67" s="31">
        <f>$K67*Z67</f>
        <v>82.583999999999989</v>
      </c>
      <c r="AH67" s="31">
        <f>$K67*AA67</f>
        <v>3.6629999999999998</v>
      </c>
      <c r="AI67" s="31">
        <f>$K67*AB67</f>
        <v>7.9919999999999991</v>
      </c>
      <c r="AJ67" s="6"/>
      <c r="AL67" s="32">
        <f>V67/X67</f>
        <v>2.436893203883495</v>
      </c>
      <c r="AM67" s="5"/>
      <c r="AQ67" s="5"/>
      <c r="AR67" s="8" t="s">
        <v>471</v>
      </c>
      <c r="AS67" s="41"/>
      <c r="AT67" s="56"/>
      <c r="AU67" s="50"/>
      <c r="AV67" s="7"/>
      <c r="AX67" s="5"/>
      <c r="AY67" s="1"/>
      <c r="AZ67" s="35"/>
      <c r="BB67" s="47"/>
      <c r="AMW67" s="1"/>
    </row>
    <row r="68" spans="1:55 1037:1037" x14ac:dyDescent="0.25">
      <c r="A68" s="1">
        <v>66</v>
      </c>
      <c r="B68" s="2">
        <v>2009</v>
      </c>
      <c r="C68" s="67" t="s">
        <v>318</v>
      </c>
      <c r="D68" s="48" t="s">
        <v>14</v>
      </c>
      <c r="E68" s="38" t="s">
        <v>107</v>
      </c>
      <c r="F68" s="49" t="s">
        <v>16</v>
      </c>
      <c r="G68" s="3">
        <v>1.55</v>
      </c>
      <c r="H68" s="1" t="s">
        <v>17</v>
      </c>
      <c r="I68" s="1" t="s">
        <v>58</v>
      </c>
      <c r="J68" s="1"/>
      <c r="K68" s="48"/>
      <c r="M68" s="1" t="s">
        <v>259</v>
      </c>
      <c r="R68" s="35"/>
      <c r="U68" s="76"/>
      <c r="V68" s="1"/>
      <c r="W68" s="1"/>
      <c r="X68" s="1"/>
      <c r="Y68" s="1"/>
      <c r="Z68" s="1"/>
      <c r="AA68" s="1"/>
      <c r="AB68" s="1"/>
      <c r="AC68" s="1"/>
      <c r="AD68" s="1"/>
      <c r="AE68" s="1"/>
      <c r="AF68" s="6"/>
      <c r="AG68" s="6"/>
      <c r="AH68" s="6"/>
      <c r="AI68" s="6"/>
      <c r="AJ68" s="6"/>
      <c r="AL68" s="6"/>
      <c r="AM68" s="5"/>
      <c r="AQ68" s="5"/>
      <c r="AR68" s="5"/>
      <c r="AS68" s="41"/>
      <c r="AT68" s="56"/>
      <c r="AU68" s="50"/>
      <c r="AV68" s="7"/>
      <c r="AX68" s="5"/>
      <c r="AY68" s="1"/>
      <c r="AZ68" s="35"/>
      <c r="BB68" s="47"/>
      <c r="AMW68" s="1"/>
    </row>
    <row r="69" spans="1:55 1037:1037" x14ac:dyDescent="0.25">
      <c r="A69" s="1">
        <v>67</v>
      </c>
      <c r="B69" s="2">
        <v>2009</v>
      </c>
      <c r="C69" s="68" t="s">
        <v>318</v>
      </c>
      <c r="D69" s="48" t="s">
        <v>14</v>
      </c>
      <c r="E69" s="38" t="s">
        <v>107</v>
      </c>
      <c r="F69" s="49" t="s">
        <v>108</v>
      </c>
      <c r="G69" s="3">
        <v>1.55</v>
      </c>
      <c r="H69" s="1" t="s">
        <v>22</v>
      </c>
      <c r="I69" s="1" t="s">
        <v>22</v>
      </c>
      <c r="J69" s="1"/>
      <c r="K69" s="48">
        <v>10</v>
      </c>
      <c r="L69" s="1" t="s">
        <v>23</v>
      </c>
      <c r="M69" s="1" t="s">
        <v>259</v>
      </c>
      <c r="N69" s="35">
        <v>0.46800000000000003</v>
      </c>
      <c r="R69" s="35">
        <v>8.3400000000000002E-2</v>
      </c>
      <c r="S69" s="31">
        <f>K69*(1-R69)*N69</f>
        <v>4.2896880000000008</v>
      </c>
      <c r="U69" s="76" t="s">
        <v>463</v>
      </c>
      <c r="W69" s="1"/>
      <c r="AC69" s="1"/>
      <c r="AE69" s="1"/>
      <c r="AF69" s="6"/>
      <c r="AG69" s="6"/>
      <c r="AH69" s="6"/>
      <c r="AI69" s="6"/>
      <c r="AJ69" s="6"/>
      <c r="AL69" s="6"/>
      <c r="AM69" s="5"/>
      <c r="AQ69" s="5"/>
      <c r="AR69" s="5"/>
      <c r="AS69" s="41"/>
      <c r="AT69" s="56"/>
      <c r="AU69" s="50"/>
      <c r="AV69" s="7"/>
      <c r="AX69" s="5"/>
      <c r="AY69" s="1"/>
      <c r="AZ69" s="35"/>
      <c r="BB69" s="47"/>
      <c r="AMW69" s="1"/>
    </row>
    <row r="70" spans="1:55 1037:1037" x14ac:dyDescent="0.25">
      <c r="A70" s="1">
        <v>68</v>
      </c>
      <c r="B70" s="2">
        <v>2009</v>
      </c>
      <c r="C70" s="67" t="s">
        <v>318</v>
      </c>
      <c r="D70" s="48" t="s">
        <v>14</v>
      </c>
      <c r="E70" s="38" t="s">
        <v>107</v>
      </c>
      <c r="F70" s="49" t="s">
        <v>108</v>
      </c>
      <c r="G70" s="3">
        <v>1.55</v>
      </c>
      <c r="H70" s="1" t="s">
        <v>17</v>
      </c>
      <c r="I70" s="1" t="s">
        <v>237</v>
      </c>
      <c r="J70" s="1" t="s">
        <v>260</v>
      </c>
      <c r="K70" s="48"/>
      <c r="M70" s="1" t="s">
        <v>259</v>
      </c>
      <c r="R70" s="35"/>
      <c r="U70" s="76"/>
      <c r="V70" s="1"/>
      <c r="W70" s="1"/>
      <c r="X70" s="1"/>
      <c r="Y70" s="1"/>
      <c r="Z70" s="1"/>
      <c r="AA70" s="1"/>
      <c r="AB70" s="1"/>
      <c r="AC70" s="1"/>
      <c r="AD70" s="1"/>
      <c r="AE70" s="1"/>
      <c r="AF70" s="6"/>
      <c r="AG70" s="6"/>
      <c r="AH70" s="6"/>
      <c r="AI70" s="6"/>
      <c r="AJ70" s="6"/>
      <c r="AL70" s="6"/>
      <c r="AM70" s="5"/>
      <c r="AQ70" s="5"/>
      <c r="AR70" s="5"/>
      <c r="AS70" s="41"/>
      <c r="AT70" s="56"/>
      <c r="AU70" s="50"/>
      <c r="AV70" s="7"/>
      <c r="AX70" s="5"/>
      <c r="AY70" s="1"/>
      <c r="AZ70" s="35"/>
      <c r="BB70" s="47"/>
      <c r="AMW70" s="1"/>
    </row>
    <row r="71" spans="1:55 1037:1037" x14ac:dyDescent="0.25">
      <c r="A71" s="1">
        <v>69</v>
      </c>
      <c r="B71" s="2">
        <v>2010</v>
      </c>
      <c r="C71" s="67" t="s">
        <v>319</v>
      </c>
      <c r="D71" s="48" t="s">
        <v>14</v>
      </c>
      <c r="E71" s="38" t="s">
        <v>109</v>
      </c>
      <c r="F71" s="49" t="s">
        <v>108</v>
      </c>
      <c r="G71" s="3">
        <v>1.55</v>
      </c>
      <c r="H71" s="1" t="s">
        <v>17</v>
      </c>
      <c r="I71" s="1" t="s">
        <v>18</v>
      </c>
      <c r="J71" s="1"/>
      <c r="K71" s="48"/>
      <c r="M71" s="1" t="s">
        <v>259</v>
      </c>
      <c r="R71" s="35"/>
      <c r="U71" s="76"/>
      <c r="V71" s="1"/>
      <c r="W71" s="1"/>
      <c r="X71" s="1"/>
      <c r="Y71" s="1"/>
      <c r="Z71" s="1"/>
      <c r="AA71" s="1"/>
      <c r="AB71" s="1"/>
      <c r="AC71" s="1"/>
      <c r="AD71" s="1"/>
      <c r="AE71" s="1"/>
      <c r="AF71" s="6"/>
      <c r="AG71" s="6"/>
      <c r="AH71" s="6"/>
      <c r="AI71" s="6"/>
      <c r="AJ71" s="6"/>
      <c r="AL71" s="6"/>
      <c r="AM71" s="5"/>
      <c r="AQ71" s="5"/>
      <c r="AR71" s="5"/>
      <c r="AS71" s="41"/>
      <c r="AT71" s="56"/>
      <c r="AU71" s="50"/>
      <c r="AV71" s="7"/>
      <c r="AX71" s="5"/>
      <c r="AY71" s="1"/>
      <c r="AZ71" s="35"/>
      <c r="BB71" s="47"/>
      <c r="AMW71" s="1"/>
    </row>
    <row r="72" spans="1:55 1037:1037" x14ac:dyDescent="0.25">
      <c r="A72" s="1">
        <v>70</v>
      </c>
      <c r="B72" s="2">
        <v>2010</v>
      </c>
      <c r="C72" s="67" t="s">
        <v>383</v>
      </c>
      <c r="D72" s="48" t="s">
        <v>14</v>
      </c>
      <c r="E72" s="38" t="s">
        <v>110</v>
      </c>
      <c r="F72" s="49" t="s">
        <v>16</v>
      </c>
      <c r="G72" s="3">
        <v>1.55</v>
      </c>
      <c r="H72" s="1" t="s">
        <v>26</v>
      </c>
      <c r="I72" s="1" t="s">
        <v>63</v>
      </c>
      <c r="J72" s="1" t="s">
        <v>261</v>
      </c>
      <c r="K72" s="48">
        <v>10000</v>
      </c>
      <c r="L72" s="1" t="s">
        <v>23</v>
      </c>
      <c r="M72" s="1" t="s">
        <v>259</v>
      </c>
      <c r="R72" s="35"/>
      <c r="U72" s="76"/>
      <c r="V72" s="1">
        <f>V31</f>
        <v>438.72</v>
      </c>
      <c r="W72" s="1">
        <v>49.65</v>
      </c>
      <c r="X72" s="1">
        <v>22.85</v>
      </c>
      <c r="Y72" s="1">
        <v>17.16</v>
      </c>
      <c r="Z72" s="1">
        <v>28.63</v>
      </c>
      <c r="AA72" s="1">
        <v>4.2300000000000004</v>
      </c>
      <c r="AB72" s="1">
        <v>25.35</v>
      </c>
      <c r="AC72" s="1" t="s">
        <v>415</v>
      </c>
      <c r="AD72" s="31">
        <f>$K72*$AM72*V72/1000</f>
        <v>1145.0592000000001</v>
      </c>
      <c r="AE72" s="31">
        <f>$K72*$AM72*X72/1000</f>
        <v>59.638500000000008</v>
      </c>
      <c r="AF72" s="31">
        <f>$K72*$AM72*Y72/1000</f>
        <v>44.787599999999998</v>
      </c>
      <c r="AG72" s="31">
        <f>$K72*$AM72*Z72/1000</f>
        <v>74.724299999999999</v>
      </c>
      <c r="AH72" s="31">
        <f>$K72*$AM72*AA72/1000</f>
        <v>11.0403</v>
      </c>
      <c r="AI72" s="31">
        <f>$K72*$AM72*AB72/1000</f>
        <v>66.163499999999999</v>
      </c>
      <c r="AJ72" s="6"/>
      <c r="AL72" s="32">
        <v>18.91</v>
      </c>
      <c r="AM72" s="74">
        <f>AM31</f>
        <v>0.26100000000000001</v>
      </c>
      <c r="AN72" s="74">
        <f>AN31</f>
        <v>2.5000000000000001E-2</v>
      </c>
      <c r="AQ72" s="5"/>
      <c r="AR72" s="1" t="s">
        <v>212</v>
      </c>
      <c r="AS72" s="41"/>
      <c r="AT72" s="56"/>
      <c r="AU72" s="50"/>
      <c r="AV72" s="7"/>
      <c r="AX72" s="5"/>
      <c r="AY72" s="1"/>
      <c r="AZ72" s="35"/>
      <c r="BB72" s="47"/>
      <c r="AMW72" s="1"/>
    </row>
    <row r="73" spans="1:55 1037:1037" x14ac:dyDescent="0.25">
      <c r="A73" s="1">
        <v>71</v>
      </c>
      <c r="B73" s="2">
        <v>2010</v>
      </c>
      <c r="C73" s="67" t="s">
        <v>384</v>
      </c>
      <c r="D73" s="48" t="s">
        <v>14</v>
      </c>
      <c r="E73" s="38" t="s">
        <v>111</v>
      </c>
      <c r="F73" s="49" t="s">
        <v>16</v>
      </c>
      <c r="G73" s="3">
        <v>1.55</v>
      </c>
      <c r="H73" s="1" t="s">
        <v>17</v>
      </c>
      <c r="I73" s="1" t="s">
        <v>112</v>
      </c>
      <c r="J73" s="1" t="s">
        <v>263</v>
      </c>
      <c r="K73" s="53"/>
      <c r="L73"/>
      <c r="M73" s="1" t="s">
        <v>259</v>
      </c>
      <c r="N73" s="41"/>
      <c r="O73" s="41"/>
      <c r="P73" s="41"/>
      <c r="Q73" s="41"/>
      <c r="R73" s="41"/>
      <c r="S73" s="52"/>
      <c r="T73" s="52"/>
      <c r="U73" s="77"/>
      <c r="V73"/>
      <c r="W73"/>
      <c r="X73"/>
      <c r="Y73"/>
      <c r="Z73"/>
      <c r="AA73"/>
      <c r="AB73"/>
      <c r="AC73"/>
      <c r="AD73"/>
      <c r="AE73" s="1"/>
      <c r="AF73" s="6"/>
      <c r="AG73" s="6"/>
      <c r="AH73" s="6"/>
      <c r="AI73" s="6"/>
      <c r="AJ73" s="6"/>
      <c r="AL73" s="6"/>
      <c r="AM73" s="5"/>
      <c r="AQ73" s="5"/>
      <c r="AR73" s="5"/>
      <c r="AS73" s="41"/>
      <c r="AT73" s="56"/>
      <c r="AU73" s="50"/>
      <c r="AV73" s="7"/>
      <c r="AX73" s="5"/>
      <c r="AY73" s="1"/>
      <c r="AZ73" s="35"/>
      <c r="BB73" s="47"/>
      <c r="AMW73" s="1"/>
    </row>
    <row r="74" spans="1:55 1037:1037" x14ac:dyDescent="0.25">
      <c r="A74" s="1">
        <v>72</v>
      </c>
      <c r="B74" s="2">
        <v>2010</v>
      </c>
      <c r="C74" s="68" t="s">
        <v>384</v>
      </c>
      <c r="D74" s="48" t="s">
        <v>14</v>
      </c>
      <c r="E74" s="38" t="s">
        <v>111</v>
      </c>
      <c r="F74" s="49" t="s">
        <v>113</v>
      </c>
      <c r="G74" s="3">
        <v>1.55</v>
      </c>
      <c r="H74" s="1" t="s">
        <v>22</v>
      </c>
      <c r="I74" s="1" t="s">
        <v>22</v>
      </c>
      <c r="J74" s="1" t="s">
        <v>264</v>
      </c>
      <c r="K74" s="48">
        <v>110</v>
      </c>
      <c r="L74" s="1" t="s">
        <v>23</v>
      </c>
      <c r="M74" s="1" t="s">
        <v>259</v>
      </c>
      <c r="N74" s="35">
        <v>0.44400000000000001</v>
      </c>
      <c r="O74" s="35">
        <v>9.4000000000000004E-3</v>
      </c>
      <c r="R74" s="35">
        <v>0.13</v>
      </c>
      <c r="S74" s="31">
        <f>K74*(1-R74)*N74</f>
        <v>42.4908</v>
      </c>
      <c r="U74" s="76" t="s">
        <v>462</v>
      </c>
      <c r="W74" s="1"/>
      <c r="AC74" s="1"/>
      <c r="AE74" s="1"/>
      <c r="AF74" s="6"/>
      <c r="AG74" s="6"/>
      <c r="AH74" s="6"/>
      <c r="AI74" s="6"/>
      <c r="AJ74" s="6"/>
      <c r="AL74" s="6"/>
      <c r="AM74" s="5"/>
      <c r="AQ74" s="5"/>
      <c r="AR74" s="5"/>
      <c r="AS74" s="41"/>
      <c r="AT74" s="56"/>
      <c r="AU74" s="50"/>
      <c r="AV74" s="7"/>
      <c r="AX74" s="5"/>
      <c r="AY74" s="1"/>
      <c r="AZ74" s="35"/>
      <c r="BB74" s="47"/>
      <c r="AMW74" s="1"/>
    </row>
    <row r="75" spans="1:55 1037:1037" x14ac:dyDescent="0.25">
      <c r="A75" s="1">
        <v>73</v>
      </c>
      <c r="B75" s="2">
        <v>2010</v>
      </c>
      <c r="C75" s="67" t="s">
        <v>384</v>
      </c>
      <c r="D75" s="48" t="s">
        <v>14</v>
      </c>
      <c r="E75" s="38" t="s">
        <v>111</v>
      </c>
      <c r="F75" s="49" t="s">
        <v>113</v>
      </c>
      <c r="G75" s="3">
        <v>1.55</v>
      </c>
      <c r="H75" s="1" t="s">
        <v>26</v>
      </c>
      <c r="I75" s="1" t="s">
        <v>27</v>
      </c>
      <c r="J75" s="1" t="s">
        <v>114</v>
      </c>
      <c r="K75" s="48">
        <v>300</v>
      </c>
      <c r="L75" s="1" t="s">
        <v>23</v>
      </c>
      <c r="M75" s="1" t="s">
        <v>259</v>
      </c>
      <c r="R75" s="35"/>
      <c r="U75" s="76"/>
      <c r="V75" s="1"/>
      <c r="W75" s="1"/>
      <c r="X75" s="1"/>
      <c r="Y75" s="1"/>
      <c r="Z75" s="1"/>
      <c r="AA75" s="1"/>
      <c r="AB75" s="1"/>
      <c r="AC75" s="1"/>
      <c r="AD75" s="51"/>
      <c r="AE75" s="51"/>
      <c r="AF75" s="5">
        <f>150*0.46</f>
        <v>69</v>
      </c>
      <c r="AG75" s="5">
        <f>K75/2*0.6</f>
        <v>90</v>
      </c>
      <c r="AK75" s="5"/>
      <c r="AL75" s="6"/>
      <c r="AM75" s="5"/>
      <c r="AQ75" s="5"/>
      <c r="AR75" s="1" t="s">
        <v>472</v>
      </c>
      <c r="AS75" s="41"/>
      <c r="AT75" s="56"/>
      <c r="AU75" s="50"/>
      <c r="AV75" s="7"/>
      <c r="AX75" s="5"/>
      <c r="AY75" s="1"/>
      <c r="AZ75" s="35"/>
      <c r="BB75" s="47"/>
      <c r="AMW75" s="1"/>
    </row>
    <row r="76" spans="1:55 1037:1037" x14ac:dyDescent="0.25">
      <c r="A76" s="1">
        <v>74</v>
      </c>
      <c r="B76" s="2">
        <v>2010</v>
      </c>
      <c r="C76" s="67" t="s">
        <v>385</v>
      </c>
      <c r="D76" s="48" t="s">
        <v>14</v>
      </c>
      <c r="E76" s="38" t="s">
        <v>115</v>
      </c>
      <c r="F76" s="49" t="s">
        <v>113</v>
      </c>
      <c r="G76" s="3">
        <v>1.55</v>
      </c>
      <c r="H76" s="1" t="s">
        <v>30</v>
      </c>
      <c r="I76" s="1" t="s">
        <v>31</v>
      </c>
      <c r="J76" s="1" t="s">
        <v>116</v>
      </c>
      <c r="K76" s="48">
        <v>1</v>
      </c>
      <c r="L76" s="1" t="s">
        <v>33</v>
      </c>
      <c r="M76" s="1" t="s">
        <v>259</v>
      </c>
      <c r="R76" s="35"/>
      <c r="U76" s="76"/>
      <c r="V76" s="1"/>
      <c r="W76" s="1"/>
      <c r="X76" s="1"/>
      <c r="Y76" s="1"/>
      <c r="Z76" s="1"/>
      <c r="AA76" s="1"/>
      <c r="AB76" s="1"/>
      <c r="AC76" s="1"/>
      <c r="AD76" s="1"/>
      <c r="AE76" s="1"/>
      <c r="AF76" s="6"/>
      <c r="AG76" s="6"/>
      <c r="AH76" s="6"/>
      <c r="AI76" s="6"/>
      <c r="AJ76" s="6"/>
      <c r="AL76" s="6"/>
      <c r="AM76" s="5"/>
      <c r="AQ76" s="5"/>
      <c r="AR76" s="5"/>
      <c r="AS76" s="41"/>
      <c r="AT76" s="56"/>
      <c r="AU76" s="50"/>
      <c r="AV76" s="7"/>
      <c r="AX76" s="5"/>
      <c r="AY76" s="1"/>
      <c r="AZ76" s="35"/>
      <c r="BB76" s="47"/>
      <c r="AMW76" s="1"/>
    </row>
    <row r="77" spans="1:55 1037:1037" x14ac:dyDescent="0.25">
      <c r="A77" s="1">
        <v>75</v>
      </c>
      <c r="B77" s="2">
        <v>2010</v>
      </c>
      <c r="C77" s="67" t="s">
        <v>385</v>
      </c>
      <c r="D77" s="48" t="s">
        <v>14</v>
      </c>
      <c r="E77" s="38" t="s">
        <v>115</v>
      </c>
      <c r="F77" s="49" t="s">
        <v>113</v>
      </c>
      <c r="G77" s="3">
        <v>1.55</v>
      </c>
      <c r="H77" s="1" t="s">
        <v>30</v>
      </c>
      <c r="I77" s="1" t="s">
        <v>31</v>
      </c>
      <c r="J77" s="1" t="s">
        <v>117</v>
      </c>
      <c r="K77" s="48">
        <v>1</v>
      </c>
      <c r="L77" s="1" t="s">
        <v>33</v>
      </c>
      <c r="M77" s="1" t="s">
        <v>259</v>
      </c>
      <c r="R77" s="35"/>
      <c r="U77" s="76"/>
      <c r="V77" s="1"/>
      <c r="W77" s="1"/>
      <c r="X77" s="1"/>
      <c r="Y77" s="1"/>
      <c r="Z77" s="1"/>
      <c r="AA77" s="1"/>
      <c r="AB77" s="1"/>
      <c r="AC77" s="1"/>
      <c r="AD77" s="1"/>
      <c r="AE77" s="1"/>
      <c r="AF77" s="6"/>
      <c r="AG77" s="6"/>
      <c r="AH77" s="6"/>
      <c r="AI77" s="6"/>
      <c r="AJ77" s="6"/>
      <c r="AL77" s="6"/>
      <c r="AM77" s="5"/>
      <c r="AQ77" s="5"/>
      <c r="AR77" s="5"/>
      <c r="AS77" s="41"/>
      <c r="AT77" s="56"/>
      <c r="AU77" s="50"/>
      <c r="AV77" s="7"/>
      <c r="AX77" s="5"/>
      <c r="AY77" s="1"/>
      <c r="AZ77" s="35"/>
      <c r="BB77" s="47"/>
      <c r="AMW77" s="1"/>
    </row>
    <row r="78" spans="1:55 1037:1037" x14ac:dyDescent="0.25">
      <c r="A78" s="1">
        <v>76</v>
      </c>
      <c r="B78" s="2">
        <v>2010</v>
      </c>
      <c r="C78" s="67" t="s">
        <v>320</v>
      </c>
      <c r="D78" s="48" t="s">
        <v>14</v>
      </c>
      <c r="E78" s="38" t="s">
        <v>118</v>
      </c>
      <c r="F78" s="49" t="s">
        <v>113</v>
      </c>
      <c r="G78" s="3">
        <v>1.55</v>
      </c>
      <c r="H78" s="1" t="s">
        <v>30</v>
      </c>
      <c r="I78" s="1" t="s">
        <v>31</v>
      </c>
      <c r="J78" s="1" t="s">
        <v>119</v>
      </c>
      <c r="K78" s="48">
        <v>0.75</v>
      </c>
      <c r="L78" s="1" t="s">
        <v>33</v>
      </c>
      <c r="M78" s="1" t="s">
        <v>259</v>
      </c>
      <c r="R78" s="35"/>
      <c r="U78" s="76"/>
      <c r="V78" s="1"/>
      <c r="W78" s="1"/>
      <c r="X78" s="1"/>
      <c r="Y78" s="1"/>
      <c r="Z78" s="1"/>
      <c r="AA78" s="1"/>
      <c r="AB78" s="1"/>
      <c r="AC78" s="1"/>
      <c r="AD78" s="1"/>
      <c r="AE78" s="1"/>
      <c r="AF78" s="6"/>
      <c r="AG78" s="6"/>
      <c r="AH78" s="6"/>
      <c r="AI78" s="6"/>
      <c r="AJ78" s="6"/>
      <c r="AL78" s="6"/>
      <c r="AM78" s="5"/>
      <c r="AQ78" s="5"/>
      <c r="AR78" s="5"/>
      <c r="AS78" s="41"/>
      <c r="AT78" s="56"/>
      <c r="AU78" s="50"/>
      <c r="AV78" s="7"/>
      <c r="AX78" s="5"/>
      <c r="AY78" s="1"/>
      <c r="AZ78" s="35"/>
      <c r="BB78" s="47"/>
      <c r="AMW78" s="1"/>
    </row>
    <row r="79" spans="1:55 1037:1037" x14ac:dyDescent="0.25">
      <c r="A79" s="1">
        <v>77</v>
      </c>
      <c r="B79" s="2">
        <v>2010</v>
      </c>
      <c r="C79" s="67" t="s">
        <v>321</v>
      </c>
      <c r="D79" s="48" t="s">
        <v>14</v>
      </c>
      <c r="E79" s="38" t="s">
        <v>120</v>
      </c>
      <c r="F79" s="49" t="s">
        <v>113</v>
      </c>
      <c r="G79" s="3">
        <v>1.55</v>
      </c>
      <c r="H79" s="1" t="s">
        <v>30</v>
      </c>
      <c r="I79" s="1" t="s">
        <v>84</v>
      </c>
      <c r="J79" s="1" t="s">
        <v>121</v>
      </c>
      <c r="K79" s="48">
        <v>0.4</v>
      </c>
      <c r="L79" s="1" t="s">
        <v>33</v>
      </c>
      <c r="M79" s="1" t="s">
        <v>259</v>
      </c>
      <c r="R79" s="35"/>
      <c r="U79" s="76"/>
      <c r="V79" s="1"/>
      <c r="W79" s="1"/>
      <c r="X79" s="1"/>
      <c r="Y79" s="1"/>
      <c r="Z79" s="1"/>
      <c r="AA79" s="1"/>
      <c r="AB79" s="1"/>
      <c r="AC79" s="1"/>
      <c r="AD79" s="1"/>
      <c r="AE79" s="1"/>
      <c r="AF79" s="6"/>
      <c r="AG79" s="6"/>
      <c r="AH79" s="6"/>
      <c r="AI79" s="6"/>
      <c r="AJ79" s="6"/>
      <c r="AL79" s="6"/>
      <c r="AM79" s="5"/>
      <c r="AQ79" s="5"/>
      <c r="AR79" s="5"/>
      <c r="AS79" s="41"/>
      <c r="AT79" s="56"/>
      <c r="AU79" s="50"/>
      <c r="AV79" s="7"/>
      <c r="AX79" s="5"/>
      <c r="AY79" s="1"/>
      <c r="AZ79" s="35"/>
      <c r="BB79" s="47"/>
      <c r="AMW79" s="1"/>
    </row>
    <row r="80" spans="1:55 1037:1037" x14ac:dyDescent="0.25">
      <c r="A80" s="1">
        <v>78</v>
      </c>
      <c r="B80" s="2">
        <v>2010</v>
      </c>
      <c r="C80" s="68" t="s">
        <v>322</v>
      </c>
      <c r="D80" s="48" t="s">
        <v>14</v>
      </c>
      <c r="E80" s="38" t="s">
        <v>122</v>
      </c>
      <c r="F80" s="49" t="s">
        <v>113</v>
      </c>
      <c r="G80" s="3">
        <v>1.55</v>
      </c>
      <c r="H80" s="1" t="s">
        <v>46</v>
      </c>
      <c r="I80" s="1" t="s">
        <v>265</v>
      </c>
      <c r="J80" s="1" t="s">
        <v>231</v>
      </c>
      <c r="K80" s="48">
        <f>8180/G80</f>
        <v>5277.4193548387093</v>
      </c>
      <c r="L80" s="1" t="s">
        <v>23</v>
      </c>
      <c r="M80" s="1" t="s">
        <v>259</v>
      </c>
      <c r="R80" s="35"/>
      <c r="U80" s="76"/>
      <c r="W80" s="35"/>
      <c r="AE80" s="1"/>
      <c r="AF80" s="6"/>
      <c r="AG80" s="6"/>
      <c r="AH80" s="6"/>
      <c r="AI80" s="6"/>
      <c r="AJ80" s="6"/>
      <c r="AL80" s="6"/>
      <c r="AN80" s="7"/>
      <c r="AQ80" s="5"/>
      <c r="AR80" s="5"/>
      <c r="AS80" s="41">
        <v>0.84760000000000002</v>
      </c>
      <c r="AT80" s="55">
        <f>(1-AS80)*K80</f>
        <v>804.27870967741922</v>
      </c>
      <c r="AU80" s="7">
        <v>0.438</v>
      </c>
      <c r="AV80" s="7">
        <v>0.04</v>
      </c>
      <c r="AW80" s="5">
        <f>AT80*AU80</f>
        <v>352.27407483870962</v>
      </c>
      <c r="AX80" s="5">
        <f>AT80*AV80</f>
        <v>32.171148387096771</v>
      </c>
      <c r="AY80" s="1"/>
      <c r="AZ80" s="35"/>
      <c r="BA80" s="47">
        <v>6.9999999999999999E-4</v>
      </c>
      <c r="BB80" s="47">
        <v>8.9999999999999998E-4</v>
      </c>
      <c r="BC80" s="1" t="s">
        <v>498</v>
      </c>
      <c r="AMW80" s="1"/>
    </row>
    <row r="81" spans="1:55 1037:1037" x14ac:dyDescent="0.25">
      <c r="A81" s="1">
        <v>79</v>
      </c>
      <c r="B81" s="2">
        <v>2010</v>
      </c>
      <c r="C81" s="67" t="s">
        <v>323</v>
      </c>
      <c r="D81" s="48" t="s">
        <v>14</v>
      </c>
      <c r="E81" s="38" t="s">
        <v>123</v>
      </c>
      <c r="F81" s="49" t="s">
        <v>16</v>
      </c>
      <c r="G81" s="3">
        <v>1.55</v>
      </c>
      <c r="H81" s="1" t="s">
        <v>17</v>
      </c>
      <c r="I81" s="1" t="s">
        <v>58</v>
      </c>
      <c r="J81" s="1"/>
      <c r="K81" s="48"/>
      <c r="M81" s="1" t="s">
        <v>266</v>
      </c>
      <c r="R81" s="35"/>
      <c r="U81" s="76"/>
      <c r="V81" s="1"/>
      <c r="W81" s="1"/>
      <c r="X81" s="1"/>
      <c r="Y81" s="1"/>
      <c r="Z81" s="1"/>
      <c r="AA81" s="1"/>
      <c r="AB81" s="1"/>
      <c r="AC81" s="1"/>
      <c r="AD81" s="1"/>
      <c r="AE81" s="1"/>
      <c r="AF81" s="6"/>
      <c r="AG81" s="6"/>
      <c r="AH81" s="6"/>
      <c r="AI81" s="6"/>
      <c r="AJ81" s="6"/>
      <c r="AL81" s="6"/>
      <c r="AM81" s="5"/>
      <c r="AQ81" s="5"/>
      <c r="AR81" s="5"/>
      <c r="AS81" s="41"/>
      <c r="AT81" s="56"/>
      <c r="AU81" s="50"/>
      <c r="AV81" s="7"/>
      <c r="AX81" s="5"/>
      <c r="AY81" s="1"/>
      <c r="AZ81" s="35"/>
      <c r="BB81" s="47"/>
      <c r="AMW81" s="1"/>
    </row>
    <row r="82" spans="1:55 1037:1037" x14ac:dyDescent="0.25">
      <c r="A82" s="1">
        <v>80</v>
      </c>
      <c r="B82" s="2">
        <v>2010</v>
      </c>
      <c r="C82" s="68" t="s">
        <v>324</v>
      </c>
      <c r="D82" s="48" t="s">
        <v>14</v>
      </c>
      <c r="E82" s="38" t="s">
        <v>124</v>
      </c>
      <c r="F82" s="49" t="s">
        <v>25</v>
      </c>
      <c r="G82" s="3">
        <v>1.55</v>
      </c>
      <c r="H82" s="1" t="s">
        <v>22</v>
      </c>
      <c r="I82" s="1" t="s">
        <v>22</v>
      </c>
      <c r="J82" s="1" t="s">
        <v>268</v>
      </c>
      <c r="K82" s="48">
        <v>190</v>
      </c>
      <c r="L82" s="1" t="s">
        <v>23</v>
      </c>
      <c r="M82" s="1" t="s">
        <v>266</v>
      </c>
      <c r="N82" s="35">
        <v>0.442</v>
      </c>
      <c r="O82" s="35">
        <v>3.6400000000000002E-2</v>
      </c>
      <c r="R82" s="35">
        <v>0.14000000000000001</v>
      </c>
      <c r="S82" s="31">
        <f>K82*(1-R82)*N82</f>
        <v>72.222800000000007</v>
      </c>
      <c r="U82" s="76" t="s">
        <v>462</v>
      </c>
      <c r="W82" s="1"/>
      <c r="AC82" s="1"/>
      <c r="AE82" s="1"/>
      <c r="AF82" s="6"/>
      <c r="AG82" s="6"/>
      <c r="AH82" s="6"/>
      <c r="AI82" s="6"/>
      <c r="AJ82" s="6"/>
      <c r="AL82" s="6"/>
      <c r="AM82" s="5"/>
      <c r="AQ82" s="5"/>
      <c r="AR82" s="5"/>
      <c r="AS82" s="41"/>
      <c r="AT82" s="56"/>
      <c r="AU82" s="50"/>
      <c r="AV82" s="7"/>
      <c r="AX82" s="5"/>
      <c r="AY82" s="1"/>
      <c r="AZ82" s="35"/>
      <c r="BB82" s="47"/>
      <c r="AMW82" s="1"/>
    </row>
    <row r="83" spans="1:55 1037:1037" x14ac:dyDescent="0.25">
      <c r="A83" s="1">
        <v>81</v>
      </c>
      <c r="B83" s="2">
        <v>2011</v>
      </c>
      <c r="C83" s="67" t="s">
        <v>325</v>
      </c>
      <c r="D83" s="48" t="s">
        <v>14</v>
      </c>
      <c r="E83" s="38" t="s">
        <v>125</v>
      </c>
      <c r="F83" s="49" t="s">
        <v>25</v>
      </c>
      <c r="G83" s="3">
        <v>1.55</v>
      </c>
      <c r="H83" s="1" t="s">
        <v>26</v>
      </c>
      <c r="I83" s="1" t="s">
        <v>27</v>
      </c>
      <c r="J83" s="1" t="s">
        <v>74</v>
      </c>
      <c r="K83" s="48">
        <v>120</v>
      </c>
      <c r="L83" s="1" t="s">
        <v>23</v>
      </c>
      <c r="M83" s="1" t="s">
        <v>266</v>
      </c>
      <c r="R83" s="35"/>
      <c r="U83" s="76"/>
      <c r="V83" s="1"/>
      <c r="W83" s="1"/>
      <c r="X83" s="1"/>
      <c r="Y83" s="1"/>
      <c r="Z83" s="1"/>
      <c r="AA83" s="1"/>
      <c r="AB83" s="1"/>
      <c r="AC83" s="1"/>
      <c r="AD83" s="51"/>
      <c r="AE83" s="51">
        <f>0.25*K83</f>
        <v>30</v>
      </c>
      <c r="AK83" s="5"/>
      <c r="AL83" s="6"/>
      <c r="AM83" s="5"/>
      <c r="AQ83" s="5"/>
      <c r="AR83" s="1" t="s">
        <v>473</v>
      </c>
      <c r="AS83" s="41"/>
      <c r="AT83" s="56"/>
      <c r="AU83" s="50"/>
      <c r="AV83" s="7"/>
      <c r="AX83" s="5"/>
      <c r="AY83" s="1"/>
      <c r="AZ83" s="35"/>
      <c r="BB83" s="47"/>
      <c r="AMW83" s="1"/>
    </row>
    <row r="84" spans="1:55 1037:1037" x14ac:dyDescent="0.25">
      <c r="A84" s="1">
        <v>82</v>
      </c>
      <c r="B84" s="2">
        <v>2011</v>
      </c>
      <c r="C84" s="67" t="s">
        <v>326</v>
      </c>
      <c r="D84" s="48" t="s">
        <v>14</v>
      </c>
      <c r="E84" s="38" t="s">
        <v>126</v>
      </c>
      <c r="F84" s="49" t="s">
        <v>25</v>
      </c>
      <c r="G84" s="3">
        <v>1.55</v>
      </c>
      <c r="H84" s="1" t="s">
        <v>26</v>
      </c>
      <c r="I84" s="1" t="s">
        <v>27</v>
      </c>
      <c r="J84" s="1" t="s">
        <v>74</v>
      </c>
      <c r="K84" s="48">
        <v>200</v>
      </c>
      <c r="L84" s="1" t="s">
        <v>23</v>
      </c>
      <c r="M84" s="1" t="s">
        <v>266</v>
      </c>
      <c r="R84" s="35"/>
      <c r="U84" s="76"/>
      <c r="V84" s="1"/>
      <c r="W84" s="1"/>
      <c r="X84" s="1"/>
      <c r="Y84" s="1"/>
      <c r="Z84" s="1"/>
      <c r="AA84" s="1"/>
      <c r="AB84" s="1"/>
      <c r="AC84" s="1"/>
      <c r="AD84" s="51"/>
      <c r="AE84" s="51">
        <f>0.25*K84</f>
        <v>50</v>
      </c>
      <c r="AK84" s="5"/>
      <c r="AL84" s="6"/>
      <c r="AM84" s="5"/>
      <c r="AQ84" s="5"/>
      <c r="AR84" s="1" t="s">
        <v>473</v>
      </c>
      <c r="AS84" s="41"/>
      <c r="AT84" s="56"/>
      <c r="AU84" s="50"/>
      <c r="AV84" s="7"/>
      <c r="AX84" s="5"/>
      <c r="AY84" s="1"/>
      <c r="AZ84" s="35"/>
      <c r="BB84" s="47"/>
      <c r="AMW84" s="1"/>
    </row>
    <row r="85" spans="1:55 1037:1037" x14ac:dyDescent="0.25">
      <c r="A85" s="1">
        <v>83</v>
      </c>
      <c r="B85" s="2">
        <v>2011</v>
      </c>
      <c r="C85" s="67" t="s">
        <v>386</v>
      </c>
      <c r="D85" s="48" t="s">
        <v>14</v>
      </c>
      <c r="E85" s="38" t="s">
        <v>127</v>
      </c>
      <c r="F85" s="49" t="s">
        <v>25</v>
      </c>
      <c r="G85" s="3">
        <v>1.55</v>
      </c>
      <c r="H85" s="1" t="s">
        <v>26</v>
      </c>
      <c r="I85" s="1" t="s">
        <v>27</v>
      </c>
      <c r="J85" s="1" t="s">
        <v>52</v>
      </c>
      <c r="K85" s="48">
        <v>200</v>
      </c>
      <c r="L85" s="1" t="s">
        <v>23</v>
      </c>
      <c r="M85" s="1" t="s">
        <v>266</v>
      </c>
      <c r="R85" s="35"/>
      <c r="U85" s="76"/>
      <c r="V85" s="1"/>
      <c r="W85" s="1"/>
      <c r="X85" s="1"/>
      <c r="Y85" s="1"/>
      <c r="Z85" s="1"/>
      <c r="AA85" s="1"/>
      <c r="AB85" s="1"/>
      <c r="AC85" s="1"/>
      <c r="AD85" s="51"/>
      <c r="AE85" s="51">
        <f>K85*0.2</f>
        <v>40</v>
      </c>
      <c r="AF85" s="5">
        <f>K85*0.08</f>
        <v>16</v>
      </c>
      <c r="AG85" s="5">
        <f>K85*0.08</f>
        <v>16</v>
      </c>
      <c r="AH85" s="5">
        <f>K85*0.02</f>
        <v>4</v>
      </c>
      <c r="AK85" s="5"/>
      <c r="AL85" s="6"/>
      <c r="AM85" s="5"/>
      <c r="AQ85" s="5"/>
      <c r="AR85" s="1" t="s">
        <v>473</v>
      </c>
      <c r="AS85" s="41"/>
      <c r="AT85" s="56"/>
      <c r="AU85" s="50"/>
      <c r="AV85" s="7"/>
      <c r="AX85" s="5"/>
      <c r="AY85" s="1"/>
      <c r="AZ85" s="35"/>
      <c r="BB85" s="47"/>
      <c r="AMW85" s="1"/>
    </row>
    <row r="86" spans="1:55 1037:1037" x14ac:dyDescent="0.25">
      <c r="A86" s="1">
        <v>84</v>
      </c>
      <c r="B86" s="2">
        <v>2011</v>
      </c>
      <c r="C86" s="67" t="s">
        <v>387</v>
      </c>
      <c r="D86" s="48" t="s">
        <v>14</v>
      </c>
      <c r="E86" s="38" t="s">
        <v>128</v>
      </c>
      <c r="F86" s="49" t="s">
        <v>25</v>
      </c>
      <c r="G86" s="3">
        <v>1.55</v>
      </c>
      <c r="H86" s="1" t="s">
        <v>30</v>
      </c>
      <c r="I86" s="1" t="s">
        <v>31</v>
      </c>
      <c r="J86" s="1" t="s">
        <v>129</v>
      </c>
      <c r="K86" s="48">
        <v>1.25</v>
      </c>
      <c r="L86" s="1" t="s">
        <v>33</v>
      </c>
      <c r="M86" s="1" t="s">
        <v>266</v>
      </c>
      <c r="R86" s="35"/>
      <c r="U86" s="76"/>
      <c r="V86" s="1"/>
      <c r="W86" s="1"/>
      <c r="X86" s="1"/>
      <c r="Y86" s="1"/>
      <c r="Z86" s="1"/>
      <c r="AA86" s="1"/>
      <c r="AB86" s="1"/>
      <c r="AC86" s="1"/>
      <c r="AD86" s="1"/>
      <c r="AE86" s="1"/>
      <c r="AF86" s="6"/>
      <c r="AG86" s="6"/>
      <c r="AH86" s="6"/>
      <c r="AI86" s="6"/>
      <c r="AJ86" s="6"/>
      <c r="AL86" s="6"/>
      <c r="AM86" s="5"/>
      <c r="AQ86" s="5"/>
      <c r="AR86" s="5"/>
      <c r="AS86" s="41"/>
      <c r="AT86" s="56"/>
      <c r="AU86" s="50"/>
      <c r="AV86" s="7"/>
      <c r="AX86" s="5"/>
      <c r="AY86" s="1"/>
      <c r="AZ86" s="35"/>
      <c r="BB86" s="47"/>
      <c r="AMW86" s="1"/>
    </row>
    <row r="87" spans="1:55 1037:1037" x14ac:dyDescent="0.25">
      <c r="A87" s="1">
        <v>85</v>
      </c>
      <c r="B87" s="2">
        <v>2011</v>
      </c>
      <c r="C87" s="67" t="s">
        <v>327</v>
      </c>
      <c r="D87" s="48" t="s">
        <v>14</v>
      </c>
      <c r="E87" s="38" t="s">
        <v>130</v>
      </c>
      <c r="F87" s="49" t="s">
        <v>25</v>
      </c>
      <c r="G87" s="3">
        <v>1.55</v>
      </c>
      <c r="H87" s="1" t="s">
        <v>26</v>
      </c>
      <c r="I87" s="1" t="s">
        <v>27</v>
      </c>
      <c r="J87" s="1" t="s">
        <v>74</v>
      </c>
      <c r="K87" s="48">
        <v>150</v>
      </c>
      <c r="L87" s="1" t="s">
        <v>23</v>
      </c>
      <c r="M87" s="1" t="s">
        <v>266</v>
      </c>
      <c r="R87" s="35"/>
      <c r="U87" s="76"/>
      <c r="V87" s="1"/>
      <c r="W87" s="1"/>
      <c r="X87" s="1"/>
      <c r="Y87" s="1"/>
      <c r="Z87" s="1"/>
      <c r="AA87" s="1"/>
      <c r="AB87" s="1"/>
      <c r="AC87" s="1"/>
      <c r="AD87" s="51"/>
      <c r="AE87" s="51">
        <f>K87*0.25</f>
        <v>37.5</v>
      </c>
      <c r="AK87" s="5"/>
      <c r="AL87" s="6"/>
      <c r="AM87" s="5"/>
      <c r="AQ87" s="5"/>
      <c r="AR87" s="1" t="s">
        <v>473</v>
      </c>
      <c r="AS87" s="41"/>
      <c r="AT87" s="56"/>
      <c r="AU87" s="50"/>
      <c r="AV87" s="7"/>
      <c r="AX87" s="5"/>
      <c r="AY87" s="1"/>
      <c r="AZ87" s="35"/>
      <c r="BB87" s="47"/>
      <c r="AMW87" s="1"/>
    </row>
    <row r="88" spans="1:55 1037:1037" x14ac:dyDescent="0.25">
      <c r="A88" s="1">
        <v>86</v>
      </c>
      <c r="B88" s="2">
        <v>2011</v>
      </c>
      <c r="C88" s="68" t="s">
        <v>388</v>
      </c>
      <c r="D88" s="48" t="s">
        <v>14</v>
      </c>
      <c r="E88" s="38" t="s">
        <v>131</v>
      </c>
      <c r="F88" s="49" t="s">
        <v>25</v>
      </c>
      <c r="G88" s="3">
        <v>1.55</v>
      </c>
      <c r="H88" s="1" t="s">
        <v>46</v>
      </c>
      <c r="I88" s="1" t="s">
        <v>229</v>
      </c>
      <c r="J88" s="1" t="s">
        <v>231</v>
      </c>
      <c r="K88" s="48">
        <v>7806</v>
      </c>
      <c r="L88" s="1" t="s">
        <v>23</v>
      </c>
      <c r="M88" s="1" t="s">
        <v>430</v>
      </c>
      <c r="R88" s="35"/>
      <c r="U88" s="76"/>
      <c r="W88" s="35"/>
      <c r="AE88" s="1"/>
      <c r="AF88" s="6"/>
      <c r="AG88" s="6"/>
      <c r="AH88" s="6"/>
      <c r="AI88" s="6"/>
      <c r="AJ88" s="6"/>
      <c r="AL88" s="6"/>
      <c r="AM88" s="57"/>
      <c r="AN88" s="57"/>
      <c r="AQ88" s="5"/>
      <c r="AR88" s="5"/>
      <c r="AS88" s="41">
        <v>0.128</v>
      </c>
      <c r="AT88" s="55">
        <f>(1-AS88)*K88</f>
        <v>6806.8320000000003</v>
      </c>
      <c r="AU88" s="58">
        <v>0.3977</v>
      </c>
      <c r="AV88" s="7">
        <v>0.02</v>
      </c>
      <c r="AW88" s="5">
        <f t="shared" ref="AW88:AW89" si="2">AT88*AU88</f>
        <v>2707.0770864000001</v>
      </c>
      <c r="AX88" s="5">
        <f>AT88*AV88</f>
        <v>136.13664</v>
      </c>
      <c r="AY88" s="1"/>
      <c r="AZ88" s="35"/>
      <c r="BA88" s="47">
        <v>1.6999999999999999E-3</v>
      </c>
      <c r="BB88" s="47">
        <v>1.6999999999999999E-3</v>
      </c>
      <c r="BC88" s="1" t="s">
        <v>490</v>
      </c>
      <c r="AMW88" s="1"/>
    </row>
    <row r="89" spans="1:55 1037:1037" x14ac:dyDescent="0.25">
      <c r="A89" s="1">
        <v>87</v>
      </c>
      <c r="B89" s="2">
        <v>2011</v>
      </c>
      <c r="C89" s="68" t="s">
        <v>389</v>
      </c>
      <c r="D89" s="48" t="s">
        <v>14</v>
      </c>
      <c r="E89" s="38" t="s">
        <v>132</v>
      </c>
      <c r="F89" s="49" t="s">
        <v>25</v>
      </c>
      <c r="G89" s="3">
        <v>1.55</v>
      </c>
      <c r="H89" s="1" t="s">
        <v>46</v>
      </c>
      <c r="I89" s="1" t="s">
        <v>230</v>
      </c>
      <c r="J89" s="1" t="s">
        <v>231</v>
      </c>
      <c r="K89" s="48">
        <v>3914</v>
      </c>
      <c r="L89" s="1" t="s">
        <v>23</v>
      </c>
      <c r="M89" s="1" t="s">
        <v>431</v>
      </c>
      <c r="R89" s="35"/>
      <c r="U89" s="76"/>
      <c r="W89" s="35"/>
      <c r="AE89" s="1"/>
      <c r="AF89" s="6"/>
      <c r="AG89" s="6"/>
      <c r="AH89" s="6"/>
      <c r="AI89" s="6"/>
      <c r="AJ89" s="6"/>
      <c r="AL89" s="6"/>
      <c r="AN89" s="7"/>
      <c r="AQ89" s="5"/>
      <c r="AR89" s="5"/>
      <c r="AS89" s="41">
        <v>0.111</v>
      </c>
      <c r="AT89" s="55">
        <f>(1-AS89)*K89</f>
        <v>3479.5459999999998</v>
      </c>
      <c r="AU89" s="7">
        <v>0.441</v>
      </c>
      <c r="AV89" s="7">
        <v>2.3E-3</v>
      </c>
      <c r="AW89" s="5">
        <f t="shared" si="2"/>
        <v>1534.4797859999999</v>
      </c>
      <c r="AX89" s="5">
        <f>AT89*AV89</f>
        <v>8.0029557999999987</v>
      </c>
      <c r="AY89" s="1"/>
      <c r="AZ89" s="35"/>
      <c r="BA89" s="47">
        <v>5.0000000000000001E-3</v>
      </c>
      <c r="BB89" s="47">
        <v>8.0000000000000004E-4</v>
      </c>
      <c r="BC89" s="1" t="s">
        <v>273</v>
      </c>
      <c r="AMW89" s="1"/>
    </row>
    <row r="90" spans="1:55 1037:1037" x14ac:dyDescent="0.25">
      <c r="A90" s="1">
        <v>88</v>
      </c>
      <c r="B90" s="2">
        <v>2011</v>
      </c>
      <c r="C90" s="67" t="s">
        <v>390</v>
      </c>
      <c r="D90" s="48" t="s">
        <v>14</v>
      </c>
      <c r="E90" s="38" t="s">
        <v>133</v>
      </c>
      <c r="F90" s="49" t="s">
        <v>16</v>
      </c>
      <c r="G90" s="3">
        <v>1.55</v>
      </c>
      <c r="H90" s="1" t="s">
        <v>26</v>
      </c>
      <c r="I90" s="1" t="s">
        <v>63</v>
      </c>
      <c r="J90" s="1" t="s">
        <v>269</v>
      </c>
      <c r="K90" s="48">
        <v>20</v>
      </c>
      <c r="L90" s="1" t="s">
        <v>106</v>
      </c>
      <c r="M90" t="s">
        <v>270</v>
      </c>
      <c r="R90" s="35"/>
      <c r="U90" s="76"/>
      <c r="V90" s="1">
        <v>8.16</v>
      </c>
      <c r="W90" s="1"/>
      <c r="X90" s="1">
        <v>1.5</v>
      </c>
      <c r="Y90" s="1"/>
      <c r="Z90" s="1"/>
      <c r="AA90" s="1"/>
      <c r="AB90" s="1"/>
      <c r="AC90" s="1" t="s">
        <v>211</v>
      </c>
      <c r="AD90" s="31">
        <f>K90*V90</f>
        <v>163.19999999999999</v>
      </c>
      <c r="AE90" s="31"/>
      <c r="AF90" s="32"/>
      <c r="AG90" s="32"/>
      <c r="AH90" s="32"/>
      <c r="AI90" s="32"/>
      <c r="AJ90" s="6"/>
      <c r="AM90" s="6"/>
      <c r="AN90" s="6"/>
      <c r="AQ90" s="5"/>
      <c r="AR90" s="1" t="s">
        <v>474</v>
      </c>
      <c r="AS90" s="41"/>
      <c r="AT90" s="56"/>
      <c r="AU90" s="50"/>
      <c r="AV90" s="7"/>
      <c r="AX90" s="5"/>
      <c r="AY90" s="1"/>
      <c r="AZ90" s="35"/>
      <c r="BB90" s="47"/>
      <c r="AMW90" s="1"/>
    </row>
    <row r="91" spans="1:55 1037:1037" x14ac:dyDescent="0.25">
      <c r="A91" s="1">
        <v>89</v>
      </c>
      <c r="B91" s="2">
        <v>2011</v>
      </c>
      <c r="C91" s="67" t="s">
        <v>391</v>
      </c>
      <c r="D91" s="48" t="s">
        <v>14</v>
      </c>
      <c r="E91" s="38" t="s">
        <v>134</v>
      </c>
      <c r="F91" s="49" t="s">
        <v>16</v>
      </c>
      <c r="G91" s="3">
        <v>1.55</v>
      </c>
      <c r="H91" s="1" t="s">
        <v>17</v>
      </c>
      <c r="I91" s="1" t="s">
        <v>58</v>
      </c>
      <c r="J91" s="1"/>
      <c r="K91" s="48"/>
      <c r="M91" s="1" t="s">
        <v>270</v>
      </c>
      <c r="R91" s="35"/>
      <c r="U91" s="76"/>
      <c r="V91" s="1"/>
      <c r="W91" s="1"/>
      <c r="X91" s="1"/>
      <c r="Y91" s="1"/>
      <c r="Z91" s="1"/>
      <c r="AA91" s="1"/>
      <c r="AB91" s="1"/>
      <c r="AC91" s="1"/>
      <c r="AD91" s="1"/>
      <c r="AE91" s="1"/>
      <c r="AF91" s="59"/>
      <c r="AG91" s="59"/>
      <c r="AH91" s="59"/>
      <c r="AI91" s="59"/>
      <c r="AJ91" s="6"/>
      <c r="AL91" s="6"/>
      <c r="AM91" s="6"/>
      <c r="AN91" s="6"/>
      <c r="AQ91" s="5"/>
      <c r="AR91" s="5"/>
      <c r="AS91" s="41"/>
      <c r="AT91" s="56"/>
      <c r="AU91" s="50"/>
      <c r="AV91" s="7"/>
      <c r="AX91" s="5"/>
      <c r="AY91" s="1"/>
      <c r="AZ91" s="35"/>
      <c r="BB91" s="47"/>
      <c r="AMW91" s="1"/>
    </row>
    <row r="92" spans="1:55 1037:1037" x14ac:dyDescent="0.25">
      <c r="A92" s="1">
        <v>90</v>
      </c>
      <c r="B92" s="2">
        <v>2011</v>
      </c>
      <c r="C92" s="67" t="s">
        <v>328</v>
      </c>
      <c r="D92" s="48" t="s">
        <v>14</v>
      </c>
      <c r="E92" s="38" t="s">
        <v>135</v>
      </c>
      <c r="F92" s="49" t="s">
        <v>16</v>
      </c>
      <c r="G92" s="3">
        <v>1.55</v>
      </c>
      <c r="H92" s="1" t="s">
        <v>17</v>
      </c>
      <c r="I92" s="1" t="s">
        <v>112</v>
      </c>
      <c r="J92" s="1"/>
      <c r="K92" s="48"/>
      <c r="M92" s="1" t="s">
        <v>270</v>
      </c>
      <c r="R92" s="35"/>
      <c r="U92" s="76"/>
      <c r="V92" s="1"/>
      <c r="W92" s="1"/>
      <c r="X92" s="1"/>
      <c r="Y92" s="1"/>
      <c r="Z92" s="1"/>
      <c r="AA92" s="1"/>
      <c r="AB92" s="1"/>
      <c r="AC92" s="1"/>
      <c r="AD92" s="1"/>
      <c r="AE92" s="1"/>
      <c r="AF92" s="6"/>
      <c r="AG92" s="6"/>
      <c r="AH92" s="6"/>
      <c r="AI92" s="6"/>
      <c r="AJ92" s="6"/>
      <c r="AL92" s="6"/>
      <c r="AM92" s="6"/>
      <c r="AN92" s="6"/>
      <c r="AQ92" s="5"/>
      <c r="AR92" s="5"/>
      <c r="AS92" s="41"/>
      <c r="AT92" s="56"/>
      <c r="AU92" s="50"/>
      <c r="AV92" s="7"/>
      <c r="AX92" s="5"/>
      <c r="AY92" s="1"/>
      <c r="AZ92" s="35"/>
      <c r="BB92" s="47"/>
      <c r="AMW92" s="1"/>
    </row>
    <row r="93" spans="1:55 1037:1037" x14ac:dyDescent="0.25">
      <c r="A93" s="1">
        <v>91</v>
      </c>
      <c r="B93" s="2">
        <v>2011</v>
      </c>
      <c r="C93" s="68" t="s">
        <v>329</v>
      </c>
      <c r="D93" s="48" t="s">
        <v>14</v>
      </c>
      <c r="E93" s="38" t="s">
        <v>136</v>
      </c>
      <c r="F93" s="49" t="s">
        <v>21</v>
      </c>
      <c r="G93" s="3">
        <v>1.55</v>
      </c>
      <c r="H93" s="1" t="s">
        <v>22</v>
      </c>
      <c r="I93" s="1" t="s">
        <v>22</v>
      </c>
      <c r="J93" s="1" t="s">
        <v>137</v>
      </c>
      <c r="K93" s="48">
        <v>210</v>
      </c>
      <c r="L93" s="1" t="s">
        <v>23</v>
      </c>
      <c r="M93" s="1" t="s">
        <v>270</v>
      </c>
      <c r="N93" s="35">
        <v>0.41399999999999998</v>
      </c>
      <c r="O93" s="35">
        <v>2.7E-2</v>
      </c>
      <c r="R93" s="35">
        <v>0.14000000000000001</v>
      </c>
      <c r="S93" s="31">
        <f>K93*(1-R93)*N93</f>
        <v>74.7684</v>
      </c>
      <c r="U93" s="76" t="s">
        <v>462</v>
      </c>
      <c r="W93" s="1"/>
      <c r="AC93" s="1"/>
      <c r="AE93" s="1"/>
      <c r="AF93" s="6"/>
      <c r="AG93" s="6"/>
      <c r="AH93" s="6"/>
      <c r="AI93" s="6"/>
      <c r="AJ93" s="6"/>
      <c r="AL93" s="6"/>
      <c r="AM93" s="5"/>
      <c r="AQ93" s="5"/>
      <c r="AR93" s="5"/>
      <c r="AS93" s="41"/>
      <c r="AT93" s="56"/>
      <c r="AU93" s="50"/>
      <c r="AV93" s="7"/>
      <c r="AX93" s="5"/>
      <c r="AY93" s="1"/>
      <c r="AZ93" s="35"/>
      <c r="BB93" s="47"/>
      <c r="AMW93" s="1"/>
    </row>
    <row r="94" spans="1:55 1037:1037" x14ac:dyDescent="0.25">
      <c r="A94" s="1">
        <v>92</v>
      </c>
      <c r="B94" s="2">
        <v>2011</v>
      </c>
      <c r="C94" s="67" t="s">
        <v>330</v>
      </c>
      <c r="D94" s="48" t="s">
        <v>14</v>
      </c>
      <c r="E94" s="38" t="s">
        <v>138</v>
      </c>
      <c r="F94" s="49" t="s">
        <v>21</v>
      </c>
      <c r="G94" s="3">
        <v>1.55</v>
      </c>
      <c r="H94" s="1" t="s">
        <v>30</v>
      </c>
      <c r="I94" s="1" t="s">
        <v>31</v>
      </c>
      <c r="J94" s="1" t="s">
        <v>271</v>
      </c>
      <c r="K94" s="48">
        <v>2.5</v>
      </c>
      <c r="L94" s="1" t="s">
        <v>33</v>
      </c>
      <c r="M94" s="1" t="s">
        <v>270</v>
      </c>
      <c r="R94" s="35"/>
      <c r="U94" s="76"/>
      <c r="V94" s="1"/>
      <c r="W94" s="1"/>
      <c r="X94" s="1"/>
      <c r="Y94" s="1"/>
      <c r="Z94" s="1"/>
      <c r="AA94" s="1"/>
      <c r="AB94" s="1"/>
      <c r="AC94" s="1"/>
      <c r="AD94" s="1"/>
      <c r="AE94" s="1"/>
      <c r="AF94" s="6"/>
      <c r="AG94" s="6"/>
      <c r="AH94" s="6"/>
      <c r="AI94" s="6"/>
      <c r="AJ94" s="6"/>
      <c r="AL94" s="6"/>
      <c r="AM94" s="5"/>
      <c r="AQ94" s="5"/>
      <c r="AR94" s="5"/>
      <c r="AS94" s="41"/>
      <c r="AT94" s="56"/>
      <c r="AU94" s="50"/>
      <c r="AV94" s="7"/>
      <c r="AX94" s="5"/>
      <c r="AY94" s="1"/>
      <c r="AZ94" s="35"/>
      <c r="BB94" s="47"/>
      <c r="AMW94" s="1"/>
    </row>
    <row r="95" spans="1:55 1037:1037" x14ac:dyDescent="0.25">
      <c r="A95" s="1">
        <v>93</v>
      </c>
      <c r="B95" s="2">
        <v>2012</v>
      </c>
      <c r="C95" s="67" t="s">
        <v>331</v>
      </c>
      <c r="D95" s="48" t="s">
        <v>14</v>
      </c>
      <c r="E95" s="38" t="s">
        <v>140</v>
      </c>
      <c r="F95" s="49" t="s">
        <v>21</v>
      </c>
      <c r="G95" s="3">
        <v>1.55</v>
      </c>
      <c r="H95" s="1" t="s">
        <v>26</v>
      </c>
      <c r="I95" s="1" t="s">
        <v>27</v>
      </c>
      <c r="J95" s="1" t="s">
        <v>74</v>
      </c>
      <c r="K95" s="48">
        <v>160</v>
      </c>
      <c r="L95" s="1" t="s">
        <v>23</v>
      </c>
      <c r="M95" s="1" t="s">
        <v>270</v>
      </c>
      <c r="R95" s="35"/>
      <c r="U95" s="76"/>
      <c r="V95" s="1"/>
      <c r="W95" s="1"/>
      <c r="X95" s="1"/>
      <c r="Y95" s="1"/>
      <c r="Z95" s="1"/>
      <c r="AA95" s="1"/>
      <c r="AB95" s="1"/>
      <c r="AC95" s="1"/>
      <c r="AD95" s="51"/>
      <c r="AE95" s="51">
        <f>K95*0.25</f>
        <v>40</v>
      </c>
      <c r="AH95" s="5">
        <f>K95*0.025</f>
        <v>4</v>
      </c>
      <c r="AJ95" s="5">
        <f>K95*0.085</f>
        <v>13.600000000000001</v>
      </c>
      <c r="AK95" s="5"/>
      <c r="AL95" s="6"/>
      <c r="AM95" s="5"/>
      <c r="AQ95" s="5"/>
      <c r="AR95" s="1" t="s">
        <v>475</v>
      </c>
      <c r="AS95" s="41"/>
      <c r="AT95" s="56"/>
      <c r="AU95" s="50"/>
      <c r="AV95" s="7"/>
      <c r="AX95" s="5"/>
      <c r="AY95" s="1"/>
      <c r="AZ95" s="35"/>
      <c r="BB95" s="47"/>
      <c r="AMW95" s="1"/>
    </row>
    <row r="96" spans="1:55 1037:1037" x14ac:dyDescent="0.25">
      <c r="A96" s="1">
        <v>94</v>
      </c>
      <c r="B96" s="2">
        <v>2012</v>
      </c>
      <c r="C96" s="67" t="s">
        <v>392</v>
      </c>
      <c r="D96" s="48" t="s">
        <v>14</v>
      </c>
      <c r="E96" s="38" t="s">
        <v>141</v>
      </c>
      <c r="F96" s="49" t="s">
        <v>21</v>
      </c>
      <c r="G96" s="3">
        <v>1.55</v>
      </c>
      <c r="H96" s="1" t="s">
        <v>26</v>
      </c>
      <c r="I96" s="1" t="s">
        <v>27</v>
      </c>
      <c r="J96" s="1" t="s">
        <v>52</v>
      </c>
      <c r="K96" s="48">
        <v>200</v>
      </c>
      <c r="L96" s="1" t="s">
        <v>23</v>
      </c>
      <c r="M96" s="1" t="s">
        <v>270</v>
      </c>
      <c r="R96" s="35"/>
      <c r="U96" s="76"/>
      <c r="V96" s="1"/>
      <c r="W96" s="1"/>
      <c r="X96" s="1"/>
      <c r="Y96" s="1"/>
      <c r="Z96" s="1"/>
      <c r="AA96" s="1"/>
      <c r="AB96" s="1"/>
      <c r="AC96" s="1"/>
      <c r="AD96" s="51"/>
      <c r="AE96" s="51">
        <v>20</v>
      </c>
      <c r="AF96" s="5">
        <v>8</v>
      </c>
      <c r="AG96" s="5">
        <v>8</v>
      </c>
      <c r="AH96" s="5">
        <v>2</v>
      </c>
      <c r="AK96" s="5"/>
      <c r="AL96" s="6"/>
      <c r="AM96" s="5"/>
      <c r="AQ96" s="5"/>
      <c r="AR96" s="1" t="s">
        <v>475</v>
      </c>
      <c r="AS96" s="41"/>
      <c r="AT96" s="56"/>
      <c r="AU96" s="50"/>
      <c r="AV96" s="7"/>
      <c r="AX96" s="5"/>
      <c r="AY96" s="1"/>
      <c r="AZ96" s="35"/>
      <c r="BB96" s="47"/>
      <c r="AMW96" s="1"/>
    </row>
    <row r="97" spans="1:55 1037:1037" x14ac:dyDescent="0.25">
      <c r="A97" s="1">
        <v>95</v>
      </c>
      <c r="B97" s="2">
        <v>2012</v>
      </c>
      <c r="C97" s="67" t="s">
        <v>332</v>
      </c>
      <c r="D97" s="48" t="s">
        <v>14</v>
      </c>
      <c r="E97" s="38" t="s">
        <v>142</v>
      </c>
      <c r="F97" s="49" t="s">
        <v>21</v>
      </c>
      <c r="G97" s="3">
        <v>1.55</v>
      </c>
      <c r="H97" s="1" t="s">
        <v>30</v>
      </c>
      <c r="I97" s="1" t="s">
        <v>42</v>
      </c>
      <c r="J97" s="1" t="s">
        <v>143</v>
      </c>
      <c r="K97" s="48">
        <v>1.25</v>
      </c>
      <c r="L97" s="1" t="s">
        <v>33</v>
      </c>
      <c r="M97" s="1" t="s">
        <v>270</v>
      </c>
      <c r="R97" s="35"/>
      <c r="U97" s="76"/>
      <c r="V97" s="1"/>
      <c r="W97" s="1"/>
      <c r="X97" s="1"/>
      <c r="Y97" s="1"/>
      <c r="Z97" s="1"/>
      <c r="AA97" s="1"/>
      <c r="AB97" s="1"/>
      <c r="AC97" s="1"/>
      <c r="AD97" s="1"/>
      <c r="AE97" s="1"/>
      <c r="AF97" s="6"/>
      <c r="AG97" s="6"/>
      <c r="AH97" s="6"/>
      <c r="AI97" s="6"/>
      <c r="AJ97" s="6"/>
      <c r="AL97" s="6"/>
      <c r="AM97" s="5"/>
      <c r="AQ97" s="5"/>
      <c r="AR97" s="5"/>
      <c r="AS97" s="41"/>
      <c r="AT97" s="56"/>
      <c r="AU97" s="50"/>
      <c r="AV97" s="7"/>
      <c r="AX97" s="5"/>
      <c r="AY97" s="1"/>
      <c r="AZ97" s="35"/>
      <c r="BB97" s="47"/>
      <c r="AMW97" s="1"/>
    </row>
    <row r="98" spans="1:55 1037:1037" x14ac:dyDescent="0.25">
      <c r="A98" s="1">
        <v>96</v>
      </c>
      <c r="B98" s="2">
        <v>2012</v>
      </c>
      <c r="C98" s="67" t="s">
        <v>333</v>
      </c>
      <c r="D98" s="48" t="s">
        <v>14</v>
      </c>
      <c r="E98" s="38" t="s">
        <v>144</v>
      </c>
      <c r="F98" s="49" t="s">
        <v>21</v>
      </c>
      <c r="G98" s="3">
        <v>1.55</v>
      </c>
      <c r="H98" s="1" t="s">
        <v>30</v>
      </c>
      <c r="I98" s="1" t="s">
        <v>42</v>
      </c>
      <c r="J98" s="1" t="s">
        <v>145</v>
      </c>
      <c r="K98" s="48">
        <v>1</v>
      </c>
      <c r="L98" s="1" t="s">
        <v>33</v>
      </c>
      <c r="M98" s="1" t="s">
        <v>270</v>
      </c>
      <c r="R98" s="35"/>
      <c r="U98" s="76"/>
      <c r="V98" s="1"/>
      <c r="W98" s="1"/>
      <c r="X98" s="1"/>
      <c r="Y98" s="1"/>
      <c r="Z98" s="1"/>
      <c r="AA98" s="1"/>
      <c r="AB98" s="1"/>
      <c r="AC98" s="1"/>
      <c r="AD98" s="1"/>
      <c r="AE98" s="1"/>
      <c r="AF98" s="6"/>
      <c r="AG98" s="6"/>
      <c r="AH98" s="6"/>
      <c r="AI98" s="6"/>
      <c r="AJ98" s="6"/>
      <c r="AL98" s="6"/>
      <c r="AM98" s="5"/>
      <c r="AQ98" s="5"/>
      <c r="AR98" s="5"/>
      <c r="AS98" s="41"/>
      <c r="AT98" s="56"/>
      <c r="AU98" s="50"/>
      <c r="AV98" s="7"/>
      <c r="AX98" s="5"/>
      <c r="AY98" s="1"/>
      <c r="AZ98" s="35"/>
      <c r="BB98" s="47"/>
      <c r="AMW98" s="1"/>
    </row>
    <row r="99" spans="1:55 1037:1037" x14ac:dyDescent="0.25">
      <c r="A99" s="1">
        <v>97</v>
      </c>
      <c r="B99" s="2">
        <v>2012</v>
      </c>
      <c r="C99" s="67" t="s">
        <v>334</v>
      </c>
      <c r="D99" s="48" t="s">
        <v>14</v>
      </c>
      <c r="E99" s="38" t="s">
        <v>146</v>
      </c>
      <c r="F99" s="49" t="s">
        <v>21</v>
      </c>
      <c r="G99" s="3">
        <v>1.55</v>
      </c>
      <c r="H99" s="1" t="s">
        <v>26</v>
      </c>
      <c r="I99" s="1" t="s">
        <v>27</v>
      </c>
      <c r="J99" s="1" t="s">
        <v>77</v>
      </c>
      <c r="K99" s="48"/>
      <c r="L99" s="1" t="s">
        <v>23</v>
      </c>
      <c r="M99" s="1" t="s">
        <v>272</v>
      </c>
      <c r="R99" s="35"/>
      <c r="U99" s="76"/>
      <c r="V99" s="1"/>
      <c r="W99" s="1"/>
      <c r="X99" s="1"/>
      <c r="Y99" s="1"/>
      <c r="Z99" s="1"/>
      <c r="AA99" s="1"/>
      <c r="AB99" s="1"/>
      <c r="AC99" s="1"/>
      <c r="AD99" s="51"/>
      <c r="AE99" s="51"/>
      <c r="AK99" s="5"/>
      <c r="AL99" s="6"/>
      <c r="AM99" s="5"/>
      <c r="AQ99" s="5"/>
      <c r="AR99" s="8"/>
      <c r="AS99" s="41"/>
      <c r="AT99" s="56"/>
      <c r="AU99" s="50"/>
      <c r="AV99" s="7"/>
      <c r="AX99" s="5"/>
      <c r="AY99" s="1"/>
      <c r="AZ99" s="35"/>
      <c r="BB99" s="47"/>
      <c r="AMW99" s="1"/>
    </row>
    <row r="100" spans="1:55 1037:1037" x14ac:dyDescent="0.25">
      <c r="A100" s="1">
        <v>98</v>
      </c>
      <c r="B100" s="2">
        <v>2012</v>
      </c>
      <c r="C100" s="68" t="s">
        <v>393</v>
      </c>
      <c r="D100" s="48" t="s">
        <v>14</v>
      </c>
      <c r="E100" s="38" t="s">
        <v>147</v>
      </c>
      <c r="F100" s="49" t="s">
        <v>21</v>
      </c>
      <c r="G100" s="3">
        <v>1.55</v>
      </c>
      <c r="H100" s="1" t="s">
        <v>46</v>
      </c>
      <c r="I100" s="1" t="s">
        <v>229</v>
      </c>
      <c r="J100" s="1" t="s">
        <v>231</v>
      </c>
      <c r="K100" s="48">
        <v>8700</v>
      </c>
      <c r="L100" s="1" t="s">
        <v>23</v>
      </c>
      <c r="M100" s="1" t="s">
        <v>437</v>
      </c>
      <c r="R100" s="35"/>
      <c r="U100" s="76"/>
      <c r="W100" s="35"/>
      <c r="AE100" s="1"/>
      <c r="AF100" s="6"/>
      <c r="AG100" s="6"/>
      <c r="AH100" s="6"/>
      <c r="AI100" s="6"/>
      <c r="AJ100" s="6"/>
      <c r="AL100" s="6"/>
      <c r="AN100" s="7"/>
      <c r="AQ100" s="5"/>
      <c r="AR100" s="5"/>
      <c r="AS100" s="41">
        <v>0.11600000000000001</v>
      </c>
      <c r="AT100" s="55">
        <f>(1-AS100)*K100</f>
        <v>7690.8</v>
      </c>
      <c r="AU100" s="7">
        <v>0.41499999999999998</v>
      </c>
      <c r="AV100" s="7">
        <v>1.5699999999999999E-2</v>
      </c>
      <c r="AW100" s="5">
        <f t="shared" ref="AW100:AW101" si="3">AT100*AU100</f>
        <v>3191.6819999999998</v>
      </c>
      <c r="AX100" s="5">
        <f>AT100*AV100</f>
        <v>120.74556</v>
      </c>
      <c r="AY100" s="1"/>
      <c r="AZ100" s="35"/>
      <c r="BA100" s="47">
        <v>1.9E-3</v>
      </c>
      <c r="BB100" s="47">
        <v>1.4E-3</v>
      </c>
      <c r="BC100" s="1" t="s">
        <v>491</v>
      </c>
      <c r="AMW100" s="1"/>
    </row>
    <row r="101" spans="1:55 1037:1037" x14ac:dyDescent="0.25">
      <c r="A101" s="1">
        <v>99</v>
      </c>
      <c r="B101" s="2">
        <v>2012</v>
      </c>
      <c r="C101" s="68">
        <v>41100</v>
      </c>
      <c r="D101" s="48" t="s">
        <v>14</v>
      </c>
      <c r="E101" s="38" t="s">
        <v>147</v>
      </c>
      <c r="F101" s="49" t="s">
        <v>21</v>
      </c>
      <c r="G101" s="3">
        <v>1.55</v>
      </c>
      <c r="H101" s="1" t="s">
        <v>46</v>
      </c>
      <c r="I101" s="1" t="s">
        <v>230</v>
      </c>
      <c r="J101" s="1" t="s">
        <v>231</v>
      </c>
      <c r="K101" s="48">
        <f>K100/K26*K27</f>
        <v>2126.7502160760587</v>
      </c>
      <c r="L101" s="1" t="s">
        <v>23</v>
      </c>
      <c r="M101" s="1" t="s">
        <v>432</v>
      </c>
      <c r="R101" s="35"/>
      <c r="U101" s="76"/>
      <c r="W101" s="35"/>
      <c r="AE101" s="1"/>
      <c r="AF101" s="6"/>
      <c r="AG101" s="6"/>
      <c r="AH101" s="6"/>
      <c r="AI101" s="6"/>
      <c r="AJ101" s="6"/>
      <c r="AL101" s="6"/>
      <c r="AN101" s="7"/>
      <c r="AQ101" s="5"/>
      <c r="AR101" s="5"/>
      <c r="AS101" s="41">
        <v>0.11799999999999999</v>
      </c>
      <c r="AT101" s="55">
        <f>(1-AS101)*K101</f>
        <v>1875.7936905790837</v>
      </c>
      <c r="AU101" s="7">
        <v>0.41299999999999998</v>
      </c>
      <c r="AV101" s="7">
        <v>6.0000000000000001E-3</v>
      </c>
      <c r="AW101" s="5">
        <f t="shared" si="3"/>
        <v>774.70279420916154</v>
      </c>
      <c r="AX101" s="5">
        <f>AT101*AV101</f>
        <v>11.254762143474503</v>
      </c>
      <c r="AY101" s="1"/>
      <c r="AZ101" s="35"/>
      <c r="BA101" s="47">
        <v>7.3999999999999996E-2</v>
      </c>
      <c r="BB101" s="47">
        <v>2E-3</v>
      </c>
      <c r="BC101" s="1" t="s">
        <v>280</v>
      </c>
      <c r="AMW101" s="1"/>
    </row>
    <row r="102" spans="1:55 1037:1037" x14ac:dyDescent="0.25">
      <c r="A102" s="1">
        <v>100</v>
      </c>
      <c r="B102" s="2">
        <v>2012</v>
      </c>
      <c r="C102" s="67" t="s">
        <v>335</v>
      </c>
      <c r="D102" s="48" t="s">
        <v>14</v>
      </c>
      <c r="E102" s="38" t="s">
        <v>148</v>
      </c>
      <c r="F102" s="49" t="s">
        <v>16</v>
      </c>
      <c r="G102" s="3">
        <v>1.55</v>
      </c>
      <c r="H102" s="1" t="s">
        <v>17</v>
      </c>
      <c r="I102" s="1" t="s">
        <v>58</v>
      </c>
      <c r="J102" s="1"/>
      <c r="K102" s="48"/>
      <c r="M102" s="1" t="s">
        <v>275</v>
      </c>
      <c r="R102" s="35"/>
      <c r="U102" s="76"/>
      <c r="V102" s="1"/>
      <c r="W102" s="1"/>
      <c r="X102" s="1"/>
      <c r="Y102" s="1"/>
      <c r="Z102" s="1"/>
      <c r="AA102" s="1"/>
      <c r="AB102" s="1"/>
      <c r="AC102" s="1"/>
      <c r="AD102" s="1"/>
      <c r="AE102" s="1"/>
      <c r="AF102" s="6"/>
      <c r="AG102" s="6"/>
      <c r="AH102" s="6"/>
      <c r="AI102" s="6"/>
      <c r="AJ102" s="6"/>
      <c r="AL102" s="6"/>
      <c r="AM102" s="5"/>
      <c r="AQ102" s="5"/>
      <c r="AR102" s="5"/>
      <c r="AS102" s="41"/>
      <c r="AT102" s="56"/>
      <c r="AU102" s="50"/>
      <c r="AV102" s="7"/>
      <c r="AX102" s="5"/>
      <c r="AY102" s="1"/>
      <c r="AZ102" s="35"/>
      <c r="BB102" s="47"/>
      <c r="AMW102" s="1"/>
    </row>
    <row r="103" spans="1:55 1037:1037" x14ac:dyDescent="0.25">
      <c r="A103" s="1">
        <v>101</v>
      </c>
      <c r="B103" s="2">
        <v>2012</v>
      </c>
      <c r="C103" s="67" t="s">
        <v>336</v>
      </c>
      <c r="D103" s="48" t="s">
        <v>14</v>
      </c>
      <c r="E103" s="38" t="s">
        <v>149</v>
      </c>
      <c r="F103" s="49" t="s">
        <v>16</v>
      </c>
      <c r="G103" s="3">
        <v>1.55</v>
      </c>
      <c r="H103" s="1" t="s">
        <v>17</v>
      </c>
      <c r="I103" s="1" t="s">
        <v>112</v>
      </c>
      <c r="J103" s="1"/>
      <c r="K103" s="48"/>
      <c r="M103" s="1" t="s">
        <v>433</v>
      </c>
      <c r="R103" s="35"/>
      <c r="U103" s="76"/>
      <c r="V103" s="1"/>
      <c r="W103" s="1"/>
      <c r="X103" s="1"/>
      <c r="Y103" s="1"/>
      <c r="Z103" s="1"/>
      <c r="AA103" s="1"/>
      <c r="AB103" s="1"/>
      <c r="AC103" s="1"/>
      <c r="AD103" s="1"/>
      <c r="AE103" s="1"/>
      <c r="AF103" s="6"/>
      <c r="AG103" s="6"/>
      <c r="AH103" s="6"/>
      <c r="AI103" s="6"/>
      <c r="AJ103" s="6"/>
      <c r="AL103" s="6"/>
      <c r="AM103" s="5"/>
      <c r="AQ103" s="5"/>
      <c r="AR103" s="5"/>
      <c r="AS103" s="41"/>
      <c r="AT103" s="56"/>
      <c r="AU103" s="50"/>
      <c r="AV103" s="7"/>
      <c r="AX103" s="5"/>
      <c r="AY103" s="1"/>
      <c r="AZ103" s="35"/>
      <c r="BB103" s="47"/>
      <c r="AMW103" s="1"/>
    </row>
    <row r="104" spans="1:55 1037:1037" x14ac:dyDescent="0.25">
      <c r="A104" s="1">
        <v>102</v>
      </c>
      <c r="B104" s="2">
        <v>2012</v>
      </c>
      <c r="C104" s="67" t="s">
        <v>337</v>
      </c>
      <c r="D104" s="48" t="s">
        <v>14</v>
      </c>
      <c r="E104" s="38" t="s">
        <v>150</v>
      </c>
      <c r="F104" s="49" t="s">
        <v>16</v>
      </c>
      <c r="G104" s="3">
        <v>1.55</v>
      </c>
      <c r="H104" s="1" t="s">
        <v>26</v>
      </c>
      <c r="I104" s="1" t="s">
        <v>63</v>
      </c>
      <c r="J104" s="1" t="s">
        <v>274</v>
      </c>
      <c r="K104" s="48">
        <v>30</v>
      </c>
      <c r="L104" s="1" t="s">
        <v>106</v>
      </c>
      <c r="M104" s="1" t="s">
        <v>434</v>
      </c>
      <c r="R104" s="35"/>
      <c r="U104" s="76"/>
      <c r="V104" s="1">
        <v>8.16</v>
      </c>
      <c r="W104" s="1"/>
      <c r="X104" s="1"/>
      <c r="Y104" s="1"/>
      <c r="Z104" s="1"/>
      <c r="AA104" s="1"/>
      <c r="AB104" s="1"/>
      <c r="AC104" s="1" t="s">
        <v>211</v>
      </c>
      <c r="AD104" s="31">
        <f>K104*V104</f>
        <v>244.8</v>
      </c>
      <c r="AE104" s="1"/>
      <c r="AF104" s="6"/>
      <c r="AG104" s="6"/>
      <c r="AH104" s="6"/>
      <c r="AI104" s="6"/>
      <c r="AJ104" s="6"/>
      <c r="AM104" s="5"/>
      <c r="AQ104" s="5"/>
      <c r="AR104" s="1" t="s">
        <v>476</v>
      </c>
      <c r="AS104" s="41"/>
      <c r="AT104" s="56"/>
      <c r="AU104" s="50"/>
      <c r="AV104" s="7"/>
      <c r="AX104" s="5"/>
      <c r="AY104" s="1"/>
      <c r="AZ104" s="35"/>
      <c r="BB104" s="47"/>
      <c r="AMW104" s="1"/>
    </row>
    <row r="105" spans="1:55 1037:1037" x14ac:dyDescent="0.25">
      <c r="A105" s="1">
        <v>103</v>
      </c>
      <c r="B105" s="2">
        <v>2012</v>
      </c>
      <c r="C105" s="67" t="s">
        <v>338</v>
      </c>
      <c r="D105" s="48" t="s">
        <v>14</v>
      </c>
      <c r="E105" s="38" t="s">
        <v>151</v>
      </c>
      <c r="F105" s="49" t="s">
        <v>16</v>
      </c>
      <c r="G105" s="3">
        <v>1.55</v>
      </c>
      <c r="H105" s="1" t="s">
        <v>26</v>
      </c>
      <c r="I105" s="1" t="s">
        <v>27</v>
      </c>
      <c r="J105" s="1" t="s">
        <v>80</v>
      </c>
      <c r="K105" s="48">
        <v>400</v>
      </c>
      <c r="L105" s="1" t="s">
        <v>23</v>
      </c>
      <c r="M105" s="1" t="s">
        <v>275</v>
      </c>
      <c r="R105" s="35"/>
      <c r="U105" s="76"/>
      <c r="V105" s="1"/>
      <c r="W105" s="1"/>
      <c r="X105" s="1"/>
      <c r="Y105" s="1"/>
      <c r="Z105" s="1"/>
      <c r="AA105" s="1"/>
      <c r="AB105" s="1"/>
      <c r="AC105" s="1"/>
      <c r="AD105" s="51"/>
      <c r="AE105" s="51">
        <v>0</v>
      </c>
      <c r="AF105" s="5">
        <v>52</v>
      </c>
      <c r="AG105" s="5">
        <v>100</v>
      </c>
      <c r="AH105" s="5">
        <v>8</v>
      </c>
      <c r="AK105" s="5"/>
      <c r="AL105" s="6"/>
      <c r="AM105" s="5"/>
      <c r="AQ105" s="5"/>
      <c r="AR105" s="8" t="s">
        <v>477</v>
      </c>
      <c r="AS105" s="41"/>
      <c r="AT105" s="56"/>
      <c r="AU105" s="50"/>
      <c r="AV105" s="7"/>
      <c r="AX105" s="5"/>
      <c r="AY105" s="1"/>
      <c r="AZ105" s="35"/>
      <c r="BB105" s="47"/>
      <c r="AMW105" s="1"/>
    </row>
    <row r="106" spans="1:55 1037:1037" x14ac:dyDescent="0.25">
      <c r="A106" s="1">
        <v>104</v>
      </c>
      <c r="B106" s="2">
        <v>2012</v>
      </c>
      <c r="C106" s="68" t="s">
        <v>394</v>
      </c>
      <c r="D106" s="48" t="s">
        <v>14</v>
      </c>
      <c r="E106" s="38" t="s">
        <v>152</v>
      </c>
      <c r="F106" s="49" t="s">
        <v>425</v>
      </c>
      <c r="G106" s="3">
        <v>1.55</v>
      </c>
      <c r="H106" s="1" t="s">
        <v>22</v>
      </c>
      <c r="I106" s="1" t="s">
        <v>22</v>
      </c>
      <c r="J106" s="1" t="s">
        <v>153</v>
      </c>
      <c r="K106" s="48">
        <v>3.1</v>
      </c>
      <c r="L106" s="1" t="s">
        <v>23</v>
      </c>
      <c r="M106" s="1" t="s">
        <v>275</v>
      </c>
      <c r="N106" s="35">
        <v>0.60899999999999999</v>
      </c>
      <c r="O106" s="35">
        <v>4.1000000000000003E-3</v>
      </c>
      <c r="R106" s="35">
        <v>0.06</v>
      </c>
      <c r="S106" s="31">
        <f>K106*(1-R106)*N106</f>
        <v>1.7746259999999998</v>
      </c>
      <c r="U106" s="76" t="s">
        <v>462</v>
      </c>
      <c r="W106" s="1"/>
      <c r="AC106" s="1"/>
      <c r="AE106" s="1"/>
      <c r="AF106" s="6"/>
      <c r="AG106" s="6"/>
      <c r="AH106" s="6"/>
      <c r="AI106" s="6"/>
      <c r="AJ106" s="6"/>
      <c r="AL106" s="6"/>
      <c r="AM106" s="5"/>
      <c r="AQ106" s="5"/>
      <c r="AR106" s="5"/>
      <c r="AS106" s="41"/>
      <c r="AT106" s="56"/>
      <c r="AU106" s="50"/>
      <c r="AV106" s="7"/>
      <c r="AX106" s="5"/>
      <c r="AY106" s="1"/>
      <c r="AZ106" s="35"/>
      <c r="BB106" s="47"/>
      <c r="AMW106" s="1"/>
    </row>
    <row r="107" spans="1:55 1037:1037" x14ac:dyDescent="0.25">
      <c r="A107" s="1">
        <v>105</v>
      </c>
      <c r="B107" s="2">
        <v>2013</v>
      </c>
      <c r="C107" s="67" t="s">
        <v>395</v>
      </c>
      <c r="D107" s="48" t="s">
        <v>14</v>
      </c>
      <c r="E107" s="38" t="s">
        <v>154</v>
      </c>
      <c r="F107" s="49" t="s">
        <v>425</v>
      </c>
      <c r="G107" s="3">
        <v>1.55</v>
      </c>
      <c r="H107" s="1" t="s">
        <v>26</v>
      </c>
      <c r="I107" s="1" t="s">
        <v>27</v>
      </c>
      <c r="J107" s="1" t="s">
        <v>88</v>
      </c>
      <c r="K107" s="48">
        <v>300</v>
      </c>
      <c r="L107" s="1" t="s">
        <v>23</v>
      </c>
      <c r="M107" s="1" t="s">
        <v>275</v>
      </c>
      <c r="R107" s="35"/>
      <c r="U107" s="76"/>
      <c r="V107" s="1"/>
      <c r="W107" s="1"/>
      <c r="X107" s="1"/>
      <c r="Y107" s="1"/>
      <c r="Z107" s="1"/>
      <c r="AA107" s="1"/>
      <c r="AB107" s="1"/>
      <c r="AC107" s="1"/>
      <c r="AD107" s="51"/>
      <c r="AE107" s="51">
        <v>81</v>
      </c>
      <c r="AF107" s="5">
        <v>0</v>
      </c>
      <c r="AG107" s="5">
        <v>0</v>
      </c>
      <c r="AH107" s="5">
        <v>0</v>
      </c>
      <c r="AK107" s="5"/>
      <c r="AL107" s="6"/>
      <c r="AM107" s="5"/>
      <c r="AQ107" s="5"/>
      <c r="AR107" s="8"/>
      <c r="AS107" s="41"/>
      <c r="AT107" s="56"/>
      <c r="AU107" s="50"/>
      <c r="AV107" s="7"/>
      <c r="AX107" s="5"/>
      <c r="AY107" s="1"/>
      <c r="AZ107" s="35"/>
      <c r="BB107" s="47"/>
      <c r="AMW107" s="1"/>
    </row>
    <row r="108" spans="1:55 1037:1037" x14ac:dyDescent="0.25">
      <c r="A108" s="1">
        <v>106</v>
      </c>
      <c r="B108" s="2">
        <v>2013</v>
      </c>
      <c r="C108" s="67" t="s">
        <v>396</v>
      </c>
      <c r="D108" s="48" t="s">
        <v>14</v>
      </c>
      <c r="E108" s="38" t="s">
        <v>155</v>
      </c>
      <c r="F108" s="49" t="s">
        <v>425</v>
      </c>
      <c r="G108" s="3">
        <v>1.55</v>
      </c>
      <c r="H108" s="1" t="s">
        <v>30</v>
      </c>
      <c r="I108" s="1" t="s">
        <v>31</v>
      </c>
      <c r="J108" s="1"/>
      <c r="K108" s="48" t="s">
        <v>59</v>
      </c>
      <c r="L108" s="1" t="s">
        <v>59</v>
      </c>
      <c r="M108" s="1" t="s">
        <v>275</v>
      </c>
      <c r="R108" s="35"/>
      <c r="U108" s="76"/>
      <c r="V108" s="1"/>
      <c r="W108" s="1"/>
      <c r="X108" s="1"/>
      <c r="Y108" s="1"/>
      <c r="Z108" s="1"/>
      <c r="AA108" s="1"/>
      <c r="AB108" s="1"/>
      <c r="AC108" s="1"/>
      <c r="AD108" s="1"/>
      <c r="AE108" s="1"/>
      <c r="AF108" s="6"/>
      <c r="AG108" s="6"/>
      <c r="AH108" s="6"/>
      <c r="AI108" s="6"/>
      <c r="AJ108" s="6"/>
      <c r="AL108" s="6"/>
      <c r="AM108" s="5"/>
      <c r="AQ108" s="5"/>
      <c r="AR108" s="5"/>
      <c r="AS108" s="41"/>
      <c r="AT108" s="56"/>
      <c r="AU108" s="50"/>
      <c r="AV108" s="7"/>
      <c r="AX108" s="5"/>
      <c r="AY108" s="1"/>
      <c r="AZ108" s="35"/>
      <c r="BB108" s="47"/>
      <c r="AMW108" s="1"/>
    </row>
    <row r="109" spans="1:55 1037:1037" x14ac:dyDescent="0.25">
      <c r="A109" s="1">
        <v>107</v>
      </c>
      <c r="B109" s="2">
        <v>2013</v>
      </c>
      <c r="C109" s="67" t="s">
        <v>397</v>
      </c>
      <c r="D109" s="48" t="s">
        <v>14</v>
      </c>
      <c r="E109" s="38" t="s">
        <v>156</v>
      </c>
      <c r="F109" s="49" t="s">
        <v>425</v>
      </c>
      <c r="G109" s="3">
        <v>1.55</v>
      </c>
      <c r="H109" s="1" t="s">
        <v>30</v>
      </c>
      <c r="I109" s="1" t="s">
        <v>31</v>
      </c>
      <c r="J109" s="1" t="s">
        <v>157</v>
      </c>
      <c r="K109" s="48">
        <v>1</v>
      </c>
      <c r="L109" s="1" t="s">
        <v>33</v>
      </c>
      <c r="M109" s="1" t="s">
        <v>275</v>
      </c>
      <c r="R109" s="35"/>
      <c r="U109" s="76"/>
      <c r="V109" s="1"/>
      <c r="W109" s="1"/>
      <c r="X109" s="1"/>
      <c r="Y109" s="1"/>
      <c r="Z109" s="1"/>
      <c r="AA109" s="1"/>
      <c r="AB109" s="1"/>
      <c r="AC109" s="1"/>
      <c r="AD109" s="1"/>
      <c r="AE109" s="1"/>
      <c r="AF109" s="6"/>
      <c r="AG109" s="6"/>
      <c r="AH109" s="6"/>
      <c r="AI109" s="6"/>
      <c r="AJ109" s="6"/>
      <c r="AL109" s="6"/>
      <c r="AM109" s="5"/>
      <c r="AQ109" s="5"/>
      <c r="AR109" s="5"/>
      <c r="AS109" s="41"/>
      <c r="AT109" s="56"/>
      <c r="AU109" s="50"/>
      <c r="AV109" s="7"/>
      <c r="AX109" s="5"/>
      <c r="AY109" s="1"/>
      <c r="AZ109" s="35"/>
      <c r="BB109" s="47"/>
      <c r="AMW109" s="1"/>
    </row>
    <row r="110" spans="1:55 1037:1037" x14ac:dyDescent="0.25">
      <c r="A110" s="1">
        <v>108</v>
      </c>
      <c r="B110" s="2">
        <v>2013</v>
      </c>
      <c r="C110" s="67" t="s">
        <v>339</v>
      </c>
      <c r="D110" s="48" t="s">
        <v>14</v>
      </c>
      <c r="E110" s="38" t="s">
        <v>158</v>
      </c>
      <c r="F110" s="49" t="s">
        <v>425</v>
      </c>
      <c r="G110" s="3">
        <v>1.55</v>
      </c>
      <c r="H110" s="1" t="s">
        <v>26</v>
      </c>
      <c r="I110" s="1" t="s">
        <v>27</v>
      </c>
      <c r="J110" s="1" t="s">
        <v>74</v>
      </c>
      <c r="K110" s="48">
        <v>300</v>
      </c>
      <c r="L110" s="1" t="s">
        <v>23</v>
      </c>
      <c r="M110" s="1" t="s">
        <v>275</v>
      </c>
      <c r="R110" s="35"/>
      <c r="U110" s="76"/>
      <c r="V110" s="1"/>
      <c r="W110" s="1"/>
      <c r="X110" s="1"/>
      <c r="Y110" s="1"/>
      <c r="Z110" s="1"/>
      <c r="AA110" s="1"/>
      <c r="AB110" s="1"/>
      <c r="AC110" s="1"/>
      <c r="AD110" s="51"/>
      <c r="AE110" s="51">
        <v>63</v>
      </c>
      <c r="AF110" s="5">
        <v>5</v>
      </c>
      <c r="AG110" s="5">
        <v>0</v>
      </c>
      <c r="AH110" s="5">
        <v>9</v>
      </c>
      <c r="AK110" s="5"/>
      <c r="AL110" s="6"/>
      <c r="AM110" s="5"/>
      <c r="AQ110" s="5"/>
      <c r="AR110" s="8"/>
      <c r="AS110" s="41"/>
      <c r="AT110" s="56"/>
      <c r="AU110" s="50"/>
      <c r="AV110" s="7"/>
      <c r="AX110" s="5"/>
      <c r="AY110" s="1"/>
      <c r="AZ110" s="35"/>
      <c r="BB110" s="47"/>
      <c r="AMW110" s="1"/>
    </row>
    <row r="111" spans="1:55 1037:1037" x14ac:dyDescent="0.25">
      <c r="A111" s="1">
        <v>109</v>
      </c>
      <c r="B111" s="2">
        <v>2013</v>
      </c>
      <c r="C111" s="67" t="s">
        <v>340</v>
      </c>
      <c r="D111" s="48" t="s">
        <v>14</v>
      </c>
      <c r="E111" s="38" t="s">
        <v>159</v>
      </c>
      <c r="F111" s="49" t="s">
        <v>425</v>
      </c>
      <c r="G111" s="3">
        <v>1.55</v>
      </c>
      <c r="H111" s="1" t="s">
        <v>30</v>
      </c>
      <c r="I111" s="1" t="s">
        <v>31</v>
      </c>
      <c r="J111" s="1" t="s">
        <v>160</v>
      </c>
      <c r="K111" s="48">
        <v>0.2</v>
      </c>
      <c r="L111" s="1" t="s">
        <v>33</v>
      </c>
      <c r="M111" s="1" t="s">
        <v>275</v>
      </c>
      <c r="R111" s="35"/>
      <c r="U111" s="76"/>
      <c r="V111" s="1"/>
      <c r="W111" s="1"/>
      <c r="X111" s="1"/>
      <c r="Y111" s="1"/>
      <c r="Z111" s="1"/>
      <c r="AA111" s="1"/>
      <c r="AB111" s="1"/>
      <c r="AC111" s="1"/>
      <c r="AD111" s="1"/>
      <c r="AE111" s="1"/>
      <c r="AF111" s="6"/>
      <c r="AG111" s="6"/>
      <c r="AH111" s="6"/>
      <c r="AI111" s="6"/>
      <c r="AJ111" s="6"/>
      <c r="AL111" s="6"/>
      <c r="AM111" s="5"/>
      <c r="AQ111" s="5"/>
      <c r="AR111" s="5"/>
      <c r="AS111" s="41"/>
      <c r="AT111" s="56"/>
      <c r="AU111" s="50"/>
      <c r="AV111" s="7"/>
      <c r="AX111" s="5"/>
      <c r="AY111" s="1"/>
      <c r="AZ111" s="35"/>
      <c r="BB111" s="47"/>
      <c r="AMW111" s="1"/>
    </row>
    <row r="112" spans="1:55 1037:1037" x14ac:dyDescent="0.25">
      <c r="A112" s="1">
        <v>110</v>
      </c>
      <c r="B112" s="2">
        <v>2013</v>
      </c>
      <c r="C112" s="67" t="s">
        <v>341</v>
      </c>
      <c r="D112" s="48" t="s">
        <v>14</v>
      </c>
      <c r="E112" s="38" t="s">
        <v>161</v>
      </c>
      <c r="F112" s="49" t="s">
        <v>425</v>
      </c>
      <c r="G112" s="3">
        <v>1.55</v>
      </c>
      <c r="H112" s="1" t="s">
        <v>30</v>
      </c>
      <c r="I112" s="1" t="s">
        <v>31</v>
      </c>
      <c r="J112" s="1" t="s">
        <v>92</v>
      </c>
      <c r="K112" s="48">
        <v>0.4</v>
      </c>
      <c r="L112" s="1" t="s">
        <v>33</v>
      </c>
      <c r="M112" s="1" t="s">
        <v>275</v>
      </c>
      <c r="R112" s="35"/>
      <c r="U112" s="76"/>
      <c r="V112" s="1"/>
      <c r="W112" s="1"/>
      <c r="X112" s="1"/>
      <c r="Y112" s="1"/>
      <c r="Z112" s="1"/>
      <c r="AA112" s="1"/>
      <c r="AB112" s="1"/>
      <c r="AC112" s="1"/>
      <c r="AD112" s="1"/>
      <c r="AE112" s="1"/>
      <c r="AF112" s="6"/>
      <c r="AG112" s="6"/>
      <c r="AH112" s="6"/>
      <c r="AI112" s="6"/>
      <c r="AJ112" s="6"/>
      <c r="AL112" s="6"/>
      <c r="AM112" s="5"/>
      <c r="AQ112" s="5"/>
      <c r="AR112" s="5"/>
      <c r="AS112" s="41"/>
      <c r="AT112" s="56"/>
      <c r="AU112" s="50"/>
      <c r="AV112" s="7"/>
      <c r="AX112" s="5"/>
      <c r="AY112" s="1"/>
      <c r="AZ112" s="35"/>
      <c r="BB112" s="47"/>
      <c r="AMW112" s="1"/>
    </row>
    <row r="113" spans="1:55 1037:1037" x14ac:dyDescent="0.25">
      <c r="A113" s="1">
        <v>111</v>
      </c>
      <c r="B113" s="2">
        <v>2013</v>
      </c>
      <c r="C113" s="67" t="s">
        <v>341</v>
      </c>
      <c r="D113" s="48" t="s">
        <v>14</v>
      </c>
      <c r="E113" s="38" t="s">
        <v>161</v>
      </c>
      <c r="F113" s="49" t="s">
        <v>425</v>
      </c>
      <c r="G113" s="3">
        <v>1.55</v>
      </c>
      <c r="H113" s="1" t="s">
        <v>30</v>
      </c>
      <c r="I113" s="1" t="s">
        <v>31</v>
      </c>
      <c r="J113" s="1" t="s">
        <v>162</v>
      </c>
      <c r="K113" s="48">
        <v>0.7</v>
      </c>
      <c r="L113" s="1" t="s">
        <v>33</v>
      </c>
      <c r="M113" s="1" t="s">
        <v>275</v>
      </c>
      <c r="R113" s="35"/>
      <c r="U113" s="76"/>
      <c r="V113" s="1"/>
      <c r="W113" s="1"/>
      <c r="X113" s="1"/>
      <c r="Y113" s="1"/>
      <c r="Z113" s="1"/>
      <c r="AA113" s="1"/>
      <c r="AB113" s="1"/>
      <c r="AC113" s="1"/>
      <c r="AD113" s="1"/>
      <c r="AE113" s="1"/>
      <c r="AF113" s="6"/>
      <c r="AG113" s="6"/>
      <c r="AH113" s="6"/>
      <c r="AI113" s="6"/>
      <c r="AJ113" s="6"/>
      <c r="AL113" s="6"/>
      <c r="AM113" s="5"/>
      <c r="AQ113" s="5"/>
      <c r="AR113" s="5"/>
      <c r="AS113" s="41"/>
      <c r="AT113" s="56"/>
      <c r="AU113" s="5"/>
      <c r="AV113" s="7"/>
      <c r="AX113" s="5"/>
      <c r="AY113" s="1"/>
      <c r="AZ113" s="35"/>
      <c r="BB113" s="47"/>
      <c r="AMW113" s="1"/>
    </row>
    <row r="114" spans="1:55 1037:1037" x14ac:dyDescent="0.25">
      <c r="A114" s="1">
        <v>112</v>
      </c>
      <c r="B114" s="2">
        <v>2013</v>
      </c>
      <c r="C114" s="68" t="s">
        <v>342</v>
      </c>
      <c r="D114" s="48" t="s">
        <v>14</v>
      </c>
      <c r="E114" s="38" t="s">
        <v>517</v>
      </c>
      <c r="F114" s="49" t="s">
        <v>425</v>
      </c>
      <c r="G114" s="3">
        <v>1.55</v>
      </c>
      <c r="H114" s="1" t="s">
        <v>46</v>
      </c>
      <c r="I114" s="1" t="s">
        <v>229</v>
      </c>
      <c r="J114" s="1" t="s">
        <v>231</v>
      </c>
      <c r="K114" s="48">
        <v>3920</v>
      </c>
      <c r="L114" s="1" t="s">
        <v>23</v>
      </c>
      <c r="M114" s="1" t="s">
        <v>275</v>
      </c>
      <c r="R114" s="35"/>
      <c r="U114" s="76"/>
      <c r="W114" s="35"/>
      <c r="AE114" s="1"/>
      <c r="AF114" s="6"/>
      <c r="AG114" s="6"/>
      <c r="AH114" s="6"/>
      <c r="AI114" s="6"/>
      <c r="AJ114" s="6"/>
      <c r="AL114" s="6"/>
      <c r="AN114" s="7"/>
      <c r="AQ114" s="5"/>
      <c r="AR114" s="5"/>
      <c r="AS114" s="41">
        <v>9.7000000000000003E-2</v>
      </c>
      <c r="AT114" s="55">
        <f>(1-AS114)*K114</f>
        <v>3539.76</v>
      </c>
      <c r="AU114" s="7">
        <v>0.57499999999999996</v>
      </c>
      <c r="AV114" s="7">
        <v>3.1300000000000001E-2</v>
      </c>
      <c r="AW114" s="5">
        <f>AT114*AU114</f>
        <v>2035.3620000000001</v>
      </c>
      <c r="AX114" s="5">
        <f>AT114*AV114</f>
        <v>110.79448800000002</v>
      </c>
      <c r="AY114" s="1"/>
      <c r="AZ114" s="35"/>
      <c r="BA114" s="47">
        <v>1.6000000000000001E-3</v>
      </c>
      <c r="BB114" s="47">
        <v>2.9999999999999997E-4</v>
      </c>
      <c r="BC114" s="1" t="s">
        <v>492</v>
      </c>
      <c r="AMW114" s="1"/>
    </row>
    <row r="115" spans="1:55 1037:1037" x14ac:dyDescent="0.25">
      <c r="A115" s="1">
        <v>113</v>
      </c>
      <c r="B115" s="2">
        <v>2013</v>
      </c>
      <c r="C115" s="67" t="s">
        <v>343</v>
      </c>
      <c r="D115" s="48" t="s">
        <v>14</v>
      </c>
      <c r="E115" s="38" t="s">
        <v>163</v>
      </c>
      <c r="F115" s="49" t="s">
        <v>16</v>
      </c>
      <c r="G115" s="3">
        <v>1.55</v>
      </c>
      <c r="H115" s="1" t="s">
        <v>26</v>
      </c>
      <c r="I115" s="1" t="s">
        <v>63</v>
      </c>
      <c r="J115" s="1"/>
      <c r="K115" s="48">
        <v>30</v>
      </c>
      <c r="L115" s="1" t="s">
        <v>106</v>
      </c>
      <c r="M115" s="1" t="s">
        <v>275</v>
      </c>
      <c r="R115" s="35"/>
      <c r="U115" s="76"/>
      <c r="V115" s="1">
        <v>8.16</v>
      </c>
      <c r="W115" s="1"/>
      <c r="X115" s="1"/>
      <c r="Y115" s="1"/>
      <c r="Z115" s="1"/>
      <c r="AA115" s="1"/>
      <c r="AB115" s="1"/>
      <c r="AC115" s="1" t="s">
        <v>211</v>
      </c>
      <c r="AD115" s="31">
        <f>K115*V115</f>
        <v>244.8</v>
      </c>
      <c r="AE115" s="1"/>
      <c r="AF115" s="6"/>
      <c r="AG115" s="6"/>
      <c r="AH115" s="6"/>
      <c r="AI115" s="6"/>
      <c r="AJ115" s="6"/>
      <c r="AM115" s="5"/>
      <c r="AQ115" s="5"/>
      <c r="AR115" s="8" t="s">
        <v>478</v>
      </c>
      <c r="AS115" s="41"/>
      <c r="AT115" s="56"/>
      <c r="AU115" s="5"/>
      <c r="AV115" s="7"/>
      <c r="AX115" s="5"/>
      <c r="AY115" s="1"/>
      <c r="AZ115" s="35"/>
      <c r="BB115" s="47"/>
      <c r="AMW115" s="1"/>
    </row>
    <row r="116" spans="1:55 1037:1037" x14ac:dyDescent="0.25">
      <c r="A116" s="1">
        <v>114</v>
      </c>
      <c r="B116" s="2">
        <v>2013</v>
      </c>
      <c r="C116" s="67" t="s">
        <v>344</v>
      </c>
      <c r="D116" s="48" t="s">
        <v>14</v>
      </c>
      <c r="E116" s="38" t="s">
        <v>164</v>
      </c>
      <c r="F116" s="49" t="s">
        <v>16</v>
      </c>
      <c r="G116" s="3">
        <v>1.55</v>
      </c>
      <c r="H116" s="1" t="s">
        <v>17</v>
      </c>
      <c r="I116" s="1" t="s">
        <v>18</v>
      </c>
      <c r="J116" s="1"/>
      <c r="K116" s="48"/>
      <c r="M116" s="1" t="s">
        <v>275</v>
      </c>
      <c r="R116" s="35"/>
      <c r="U116" s="76"/>
      <c r="V116" s="1"/>
      <c r="W116" s="1"/>
      <c r="X116" s="1"/>
      <c r="Y116" s="1"/>
      <c r="Z116" s="1"/>
      <c r="AA116" s="1"/>
      <c r="AB116" s="1"/>
      <c r="AC116" s="1"/>
      <c r="AD116" s="1"/>
      <c r="AE116" s="1"/>
      <c r="AF116" s="6"/>
      <c r="AG116" s="6"/>
      <c r="AH116" s="6"/>
      <c r="AI116" s="6"/>
      <c r="AJ116" s="6"/>
      <c r="AL116" s="6"/>
      <c r="AM116" s="5"/>
      <c r="AQ116" s="5"/>
      <c r="AR116" s="5"/>
      <c r="AS116" s="41"/>
      <c r="AT116" s="56"/>
      <c r="AU116" s="5"/>
      <c r="AV116" s="7"/>
      <c r="AX116" s="5"/>
      <c r="AY116" s="1"/>
      <c r="AZ116" s="35"/>
      <c r="BB116" s="47"/>
      <c r="AMW116" s="1"/>
    </row>
    <row r="117" spans="1:55 1037:1037" x14ac:dyDescent="0.25">
      <c r="A117" s="1">
        <v>115</v>
      </c>
      <c r="B117" s="2">
        <v>2013</v>
      </c>
      <c r="C117" s="67" t="s">
        <v>345</v>
      </c>
      <c r="D117" s="48" t="s">
        <v>14</v>
      </c>
      <c r="E117" s="38" t="s">
        <v>166</v>
      </c>
      <c r="F117" s="49" t="s">
        <v>16</v>
      </c>
      <c r="G117" s="3">
        <v>1.55</v>
      </c>
      <c r="H117" s="1" t="s">
        <v>17</v>
      </c>
      <c r="I117" s="1" t="s">
        <v>58</v>
      </c>
      <c r="J117" s="1"/>
      <c r="K117" s="48"/>
      <c r="M117" s="1" t="s">
        <v>275</v>
      </c>
      <c r="R117" s="35"/>
      <c r="U117" s="76"/>
      <c r="V117" s="1"/>
      <c r="W117" s="1"/>
      <c r="X117" s="1"/>
      <c r="Y117" s="1"/>
      <c r="Z117" s="1"/>
      <c r="AA117" s="1"/>
      <c r="AB117" s="1"/>
      <c r="AC117" s="1"/>
      <c r="AD117" s="1"/>
      <c r="AE117" s="1"/>
      <c r="AF117" s="6"/>
      <c r="AG117" s="6"/>
      <c r="AH117" s="6"/>
      <c r="AI117" s="6"/>
      <c r="AJ117" s="6"/>
      <c r="AL117" s="6"/>
      <c r="AM117" s="5"/>
      <c r="AQ117" s="5"/>
      <c r="AR117" s="5"/>
      <c r="AS117" s="41"/>
      <c r="AT117" s="56"/>
      <c r="AU117" s="5"/>
      <c r="AV117" s="7"/>
      <c r="AX117" s="5"/>
      <c r="AY117" s="1"/>
      <c r="AZ117" s="35"/>
      <c r="BB117" s="47"/>
      <c r="AMW117" s="1"/>
    </row>
    <row r="118" spans="1:55 1037:1037" x14ac:dyDescent="0.25">
      <c r="A118" s="1">
        <v>116</v>
      </c>
      <c r="B118" s="2">
        <v>2013</v>
      </c>
      <c r="C118" s="68" t="s">
        <v>346</v>
      </c>
      <c r="D118" s="48" t="s">
        <v>14</v>
      </c>
      <c r="E118" s="38" t="s">
        <v>167</v>
      </c>
      <c r="F118" s="49" t="s">
        <v>25</v>
      </c>
      <c r="G118" s="3">
        <v>1.55</v>
      </c>
      <c r="H118" s="1" t="s">
        <v>22</v>
      </c>
      <c r="I118" s="1" t="s">
        <v>22</v>
      </c>
      <c r="J118" s="1" t="s">
        <v>96</v>
      </c>
      <c r="K118" s="48">
        <v>200</v>
      </c>
      <c r="L118" s="1" t="s">
        <v>23</v>
      </c>
      <c r="M118" s="1" t="s">
        <v>275</v>
      </c>
      <c r="N118" s="35">
        <v>0.442</v>
      </c>
      <c r="O118" s="35">
        <v>3.6400000000000002E-2</v>
      </c>
      <c r="R118" s="35">
        <v>0.14000000000000001</v>
      </c>
      <c r="S118" s="31">
        <f>K118*(1-R118)*N118</f>
        <v>76.024000000000001</v>
      </c>
      <c r="U118" s="76" t="s">
        <v>462</v>
      </c>
      <c r="W118" s="1"/>
      <c r="AC118" s="1"/>
      <c r="AE118" s="1"/>
      <c r="AF118" s="6"/>
      <c r="AG118" s="6"/>
      <c r="AH118" s="6"/>
      <c r="AI118" s="6"/>
      <c r="AJ118" s="6"/>
      <c r="AL118" s="6"/>
      <c r="AM118" s="5"/>
      <c r="AQ118" s="5"/>
      <c r="AR118" s="5"/>
      <c r="AS118" s="41"/>
      <c r="AT118" s="56"/>
      <c r="AU118" s="5"/>
      <c r="AV118" s="7"/>
      <c r="AX118" s="5"/>
      <c r="AY118" s="1"/>
      <c r="AZ118" s="35"/>
      <c r="BB118" s="47"/>
      <c r="AMW118" s="1"/>
    </row>
    <row r="119" spans="1:55 1037:1037" x14ac:dyDescent="0.25">
      <c r="A119" s="1">
        <v>117</v>
      </c>
      <c r="B119" s="2">
        <v>2014</v>
      </c>
      <c r="C119" s="67" t="s">
        <v>347</v>
      </c>
      <c r="D119" s="48" t="s">
        <v>14</v>
      </c>
      <c r="E119" s="38" t="s">
        <v>168</v>
      </c>
      <c r="F119" s="49" t="s">
        <v>25</v>
      </c>
      <c r="G119" s="3">
        <v>1.55</v>
      </c>
      <c r="H119" s="1" t="s">
        <v>26</v>
      </c>
      <c r="I119" s="1" t="s">
        <v>27</v>
      </c>
      <c r="J119" s="1" t="s">
        <v>74</v>
      </c>
      <c r="K119" s="48">
        <v>200</v>
      </c>
      <c r="L119" s="1" t="s">
        <v>23</v>
      </c>
      <c r="M119" s="1" t="s">
        <v>275</v>
      </c>
      <c r="R119" s="35"/>
      <c r="U119" s="76"/>
      <c r="V119" s="1"/>
      <c r="W119" s="1"/>
      <c r="X119" s="1"/>
      <c r="Y119" s="1"/>
      <c r="Z119" s="1"/>
      <c r="AA119" s="1"/>
      <c r="AB119" s="1"/>
      <c r="AC119" s="1"/>
      <c r="AD119" s="51"/>
      <c r="AE119" s="51">
        <v>50</v>
      </c>
      <c r="AF119" s="5">
        <v>0</v>
      </c>
      <c r="AG119" s="5">
        <v>0</v>
      </c>
      <c r="AH119" s="5">
        <v>10</v>
      </c>
      <c r="AK119" s="5"/>
      <c r="AL119" s="6"/>
      <c r="AM119" s="5"/>
      <c r="AQ119" s="5"/>
      <c r="AR119" s="8" t="s">
        <v>478</v>
      </c>
      <c r="AS119" s="41"/>
      <c r="AT119" s="56"/>
      <c r="AU119" s="50"/>
      <c r="AV119" s="7"/>
      <c r="AX119" s="5"/>
      <c r="AY119" s="1"/>
      <c r="AZ119" s="35"/>
      <c r="BB119" s="47"/>
      <c r="AMW119" s="1"/>
    </row>
    <row r="120" spans="1:55 1037:1037" x14ac:dyDescent="0.25">
      <c r="A120" s="1">
        <v>118</v>
      </c>
      <c r="B120" s="2">
        <v>2014</v>
      </c>
      <c r="C120" s="67" t="s">
        <v>348</v>
      </c>
      <c r="D120" s="48" t="s">
        <v>14</v>
      </c>
      <c r="E120" s="38" t="s">
        <v>169</v>
      </c>
      <c r="F120" s="49" t="s">
        <v>25</v>
      </c>
      <c r="G120" s="3">
        <v>1.55</v>
      </c>
      <c r="H120" s="1" t="s">
        <v>30</v>
      </c>
      <c r="I120" s="1" t="s">
        <v>31</v>
      </c>
      <c r="J120" s="1" t="s">
        <v>170</v>
      </c>
      <c r="K120" s="48">
        <v>1.25</v>
      </c>
      <c r="L120" s="1" t="s">
        <v>33</v>
      </c>
      <c r="M120" s="1" t="s">
        <v>275</v>
      </c>
      <c r="R120" s="35"/>
      <c r="U120" s="76"/>
      <c r="V120" s="1"/>
      <c r="W120" s="1"/>
      <c r="X120" s="1"/>
      <c r="Y120" s="1"/>
      <c r="Z120" s="1"/>
      <c r="AA120" s="1"/>
      <c r="AB120" s="1"/>
      <c r="AC120" s="1"/>
      <c r="AD120" s="1"/>
      <c r="AE120" s="1"/>
      <c r="AF120" s="6"/>
      <c r="AG120" s="6"/>
      <c r="AH120" s="6"/>
      <c r="AI120" s="6"/>
      <c r="AJ120" s="6"/>
      <c r="AL120" s="6"/>
      <c r="AM120" s="5"/>
      <c r="AQ120" s="5"/>
      <c r="AR120" s="5"/>
      <c r="AS120" s="41"/>
      <c r="AT120" s="56"/>
      <c r="AU120" s="50"/>
      <c r="AV120" s="7"/>
      <c r="AX120" s="5"/>
      <c r="AY120" s="1"/>
      <c r="AZ120" s="35"/>
      <c r="BB120" s="47"/>
      <c r="AMW120" s="1"/>
    </row>
    <row r="121" spans="1:55 1037:1037" x14ac:dyDescent="0.25">
      <c r="A121" s="1">
        <v>119</v>
      </c>
      <c r="B121" s="2">
        <v>2014</v>
      </c>
      <c r="C121" s="67" t="s">
        <v>398</v>
      </c>
      <c r="D121" s="48" t="s">
        <v>14</v>
      </c>
      <c r="E121" s="38" t="s">
        <v>171</v>
      </c>
      <c r="F121" s="49" t="s">
        <v>25</v>
      </c>
      <c r="G121" s="3">
        <v>1.55</v>
      </c>
      <c r="H121" s="1" t="s">
        <v>26</v>
      </c>
      <c r="I121" s="1" t="s">
        <v>27</v>
      </c>
      <c r="J121" s="1" t="s">
        <v>52</v>
      </c>
      <c r="K121" s="48">
        <v>200</v>
      </c>
      <c r="L121" s="1" t="s">
        <v>23</v>
      </c>
      <c r="M121" s="1" t="s">
        <v>275</v>
      </c>
      <c r="R121" s="35"/>
      <c r="U121" s="76"/>
      <c r="V121" s="1"/>
      <c r="W121" s="1"/>
      <c r="X121" s="1"/>
      <c r="Y121" s="1"/>
      <c r="Z121" s="1"/>
      <c r="AA121" s="1"/>
      <c r="AB121" s="1"/>
      <c r="AC121" s="1"/>
      <c r="AD121" s="51"/>
      <c r="AE121" s="51">
        <v>40</v>
      </c>
      <c r="AF121" s="5">
        <v>16</v>
      </c>
      <c r="AG121" s="5">
        <v>16</v>
      </c>
      <c r="AH121" s="5">
        <v>4</v>
      </c>
      <c r="AK121" s="5"/>
      <c r="AL121" s="6"/>
      <c r="AM121" s="5"/>
      <c r="AQ121" s="5"/>
      <c r="AR121" s="8" t="s">
        <v>478</v>
      </c>
      <c r="AS121" s="41"/>
      <c r="AT121" s="56"/>
      <c r="AU121" s="50"/>
      <c r="AV121" s="7"/>
      <c r="AX121" s="5"/>
      <c r="AY121" s="1"/>
      <c r="AZ121" s="35"/>
      <c r="BB121" s="47"/>
      <c r="AMW121" s="1"/>
    </row>
    <row r="122" spans="1:55 1037:1037" x14ac:dyDescent="0.25">
      <c r="A122" s="1">
        <v>120</v>
      </c>
      <c r="B122" s="2">
        <v>2014</v>
      </c>
      <c r="C122" s="67" t="s">
        <v>349</v>
      </c>
      <c r="D122" s="48" t="s">
        <v>14</v>
      </c>
      <c r="E122" s="38" t="s">
        <v>172</v>
      </c>
      <c r="F122" s="49" t="s">
        <v>25</v>
      </c>
      <c r="G122" s="3">
        <v>1.55</v>
      </c>
      <c r="H122" s="1" t="s">
        <v>26</v>
      </c>
      <c r="I122" s="1" t="s">
        <v>27</v>
      </c>
      <c r="J122" s="1" t="s">
        <v>77</v>
      </c>
      <c r="K122" s="48">
        <v>160</v>
      </c>
      <c r="L122" s="1" t="s">
        <v>23</v>
      </c>
      <c r="M122" s="1" t="s">
        <v>275</v>
      </c>
      <c r="R122" s="35"/>
      <c r="U122" s="76"/>
      <c r="V122" s="1"/>
      <c r="W122" s="1"/>
      <c r="X122" s="1"/>
      <c r="Y122" s="1"/>
      <c r="Z122" s="1"/>
      <c r="AA122" s="1"/>
      <c r="AB122" s="1"/>
      <c r="AC122" s="1"/>
      <c r="AD122" s="51"/>
      <c r="AE122" s="51">
        <v>44</v>
      </c>
      <c r="AF122" s="5">
        <v>0</v>
      </c>
      <c r="AG122" s="5">
        <v>0</v>
      </c>
      <c r="AH122" s="5">
        <v>0</v>
      </c>
      <c r="AK122" s="5"/>
      <c r="AL122" s="6"/>
      <c r="AM122" s="5"/>
      <c r="AQ122" s="5"/>
      <c r="AR122" s="8" t="s">
        <v>478</v>
      </c>
      <c r="AS122" s="41"/>
      <c r="AT122" s="56"/>
      <c r="AU122" s="50"/>
      <c r="AV122" s="7"/>
      <c r="AX122" s="5"/>
      <c r="AY122" s="1"/>
      <c r="AZ122" s="35"/>
      <c r="BB122" s="47"/>
      <c r="AMW122" s="1"/>
    </row>
    <row r="123" spans="1:55 1037:1037" x14ac:dyDescent="0.25">
      <c r="A123" s="1">
        <v>121</v>
      </c>
      <c r="B123" s="2">
        <v>2014</v>
      </c>
      <c r="C123" s="68" t="s">
        <v>350</v>
      </c>
      <c r="D123" s="48" t="s">
        <v>14</v>
      </c>
      <c r="E123" s="38" t="s">
        <v>173</v>
      </c>
      <c r="F123" s="49" t="s">
        <v>25</v>
      </c>
      <c r="G123" s="3">
        <v>1.55</v>
      </c>
      <c r="H123" s="1" t="s">
        <v>46</v>
      </c>
      <c r="I123" s="1" t="s">
        <v>229</v>
      </c>
      <c r="J123" s="1" t="s">
        <v>231</v>
      </c>
      <c r="K123" s="48">
        <v>7480</v>
      </c>
      <c r="L123" s="1" t="s">
        <v>23</v>
      </c>
      <c r="M123" s="1" t="s">
        <v>275</v>
      </c>
      <c r="R123" s="35"/>
      <c r="U123" s="76"/>
      <c r="V123" s="35">
        <v>0.442</v>
      </c>
      <c r="W123" s="35"/>
      <c r="AD123" s="31" t="e">
        <f>K123*(1-#REF!)*V123</f>
        <v>#REF!</v>
      </c>
      <c r="AE123" s="1"/>
      <c r="AF123" s="6"/>
      <c r="AG123" s="6"/>
      <c r="AH123" s="6"/>
      <c r="AI123" s="6"/>
      <c r="AJ123" s="6"/>
      <c r="AL123" s="6"/>
      <c r="AN123" s="7"/>
      <c r="AQ123" s="5"/>
      <c r="AR123" s="5"/>
      <c r="AS123" s="41">
        <v>0.16200000000000001</v>
      </c>
      <c r="AT123" s="55">
        <f>(1-AS123)*K123</f>
        <v>6268.24</v>
      </c>
      <c r="AU123" s="7">
        <v>0.442</v>
      </c>
      <c r="AV123" s="7">
        <v>1.8100000000000002E-2</v>
      </c>
      <c r="AW123" s="5">
        <f t="shared" ref="AW123:AW124" si="4">AT123*AU123</f>
        <v>2770.5620800000002</v>
      </c>
      <c r="AX123" s="5">
        <f t="shared" ref="AX123:AX124" si="5">AT123*AV123</f>
        <v>113.455144</v>
      </c>
      <c r="AY123" s="1"/>
      <c r="AZ123" s="35"/>
      <c r="BA123" s="47">
        <v>8.3000000000000001E-3</v>
      </c>
      <c r="BB123" s="47">
        <v>4.0000000000000002E-4</v>
      </c>
      <c r="BC123" t="s">
        <v>493</v>
      </c>
      <c r="AMW123" s="1"/>
    </row>
    <row r="124" spans="1:55 1037:1037" x14ac:dyDescent="0.25">
      <c r="A124" s="1">
        <v>122</v>
      </c>
      <c r="B124" s="2">
        <v>2014</v>
      </c>
      <c r="C124" s="68">
        <v>41846</v>
      </c>
      <c r="D124" s="48" t="s">
        <v>14</v>
      </c>
      <c r="E124" s="38" t="s">
        <v>174</v>
      </c>
      <c r="F124" s="49" t="s">
        <v>25</v>
      </c>
      <c r="G124" s="3">
        <v>1.55</v>
      </c>
      <c r="H124" s="1" t="s">
        <v>46</v>
      </c>
      <c r="I124" s="1" t="s">
        <v>230</v>
      </c>
      <c r="J124" s="1" t="s">
        <v>231</v>
      </c>
      <c r="K124" s="48">
        <v>4400</v>
      </c>
      <c r="L124" s="1" t="s">
        <v>23</v>
      </c>
      <c r="M124" s="1" t="s">
        <v>275</v>
      </c>
      <c r="R124" s="35"/>
      <c r="U124" s="76"/>
      <c r="V124" s="35">
        <v>0.45200000000000001</v>
      </c>
      <c r="W124" s="35"/>
      <c r="AD124" s="31" t="e">
        <f>K124*(1-#REF!)*V124</f>
        <v>#REF!</v>
      </c>
      <c r="AE124" s="1"/>
      <c r="AF124" s="6"/>
      <c r="AG124" s="6"/>
      <c r="AH124" s="6"/>
      <c r="AI124" s="6"/>
      <c r="AJ124" s="6"/>
      <c r="AL124" s="6"/>
      <c r="AN124" s="7"/>
      <c r="AQ124" s="5"/>
      <c r="AR124" s="5"/>
      <c r="AS124" s="41">
        <v>0.111</v>
      </c>
      <c r="AT124" s="55">
        <f>(1-AS124)*K124</f>
        <v>3911.6</v>
      </c>
      <c r="AU124" s="7">
        <v>0.45340000000000003</v>
      </c>
      <c r="AV124" s="7">
        <v>2.0999999999999999E-3</v>
      </c>
      <c r="AW124" s="5">
        <f t="shared" si="4"/>
        <v>1773.51944</v>
      </c>
      <c r="AX124" s="5">
        <f t="shared" si="5"/>
        <v>8.2143599999999992</v>
      </c>
      <c r="AY124" s="1"/>
      <c r="AZ124" s="35"/>
      <c r="BA124" s="47">
        <v>2.3999999999999998E-3</v>
      </c>
      <c r="BB124" s="47">
        <v>2.9999999999999997E-4</v>
      </c>
      <c r="BC124" t="s">
        <v>494</v>
      </c>
      <c r="AMW124" s="1"/>
    </row>
    <row r="125" spans="1:55 1037:1037" x14ac:dyDescent="0.25">
      <c r="A125" s="1">
        <v>123</v>
      </c>
      <c r="B125" s="2">
        <v>2014</v>
      </c>
      <c r="C125" s="67" t="s">
        <v>351</v>
      </c>
      <c r="D125" s="48" t="s">
        <v>14</v>
      </c>
      <c r="E125" s="38" t="s">
        <v>175</v>
      </c>
      <c r="F125" s="49" t="s">
        <v>16</v>
      </c>
      <c r="G125" s="3">
        <v>1.55</v>
      </c>
      <c r="H125" s="1" t="s">
        <v>17</v>
      </c>
      <c r="I125" s="1" t="s">
        <v>58</v>
      </c>
      <c r="J125" s="1"/>
      <c r="K125" s="48"/>
      <c r="M125" s="1" t="s">
        <v>279</v>
      </c>
      <c r="R125" s="35"/>
      <c r="U125" s="76"/>
      <c r="V125" s="1"/>
      <c r="W125" s="1"/>
      <c r="X125" s="1"/>
      <c r="Y125" s="1"/>
      <c r="Z125" s="1"/>
      <c r="AA125" s="1"/>
      <c r="AB125" s="1"/>
      <c r="AC125" s="1"/>
      <c r="AD125" s="1"/>
      <c r="AE125" s="1"/>
      <c r="AF125" s="6"/>
      <c r="AG125" s="6"/>
      <c r="AH125" s="6"/>
      <c r="AI125" s="6"/>
      <c r="AJ125" s="6"/>
      <c r="AL125" s="6"/>
      <c r="AM125" s="5"/>
      <c r="AQ125" s="5"/>
      <c r="AR125" s="8" t="s">
        <v>479</v>
      </c>
      <c r="AS125" s="41"/>
      <c r="AT125" s="56"/>
      <c r="AU125" s="50"/>
      <c r="AV125" s="7"/>
      <c r="AX125" s="5"/>
      <c r="AY125" s="1"/>
      <c r="AZ125" s="35"/>
      <c r="BB125" s="47"/>
      <c r="AMW125" s="1"/>
    </row>
    <row r="126" spans="1:55 1037:1037" x14ac:dyDescent="0.25">
      <c r="A126" s="1">
        <v>124</v>
      </c>
      <c r="B126" s="2">
        <v>2014</v>
      </c>
      <c r="C126" s="67" t="s">
        <v>352</v>
      </c>
      <c r="D126" s="48" t="s">
        <v>14</v>
      </c>
      <c r="E126" s="38" t="s">
        <v>176</v>
      </c>
      <c r="F126" s="49" t="s">
        <v>16</v>
      </c>
      <c r="G126" s="3">
        <v>1.55</v>
      </c>
      <c r="H126" s="1" t="s">
        <v>17</v>
      </c>
      <c r="I126" s="1" t="s">
        <v>112</v>
      </c>
      <c r="J126" s="1"/>
      <c r="K126" s="48"/>
      <c r="M126" s="1" t="s">
        <v>279</v>
      </c>
      <c r="R126" s="35"/>
      <c r="U126" s="76"/>
      <c r="V126" s="1"/>
      <c r="W126" s="1"/>
      <c r="X126" s="1"/>
      <c r="Y126" s="1"/>
      <c r="Z126" s="1"/>
      <c r="AA126" s="1"/>
      <c r="AB126" s="1"/>
      <c r="AC126" s="1"/>
      <c r="AD126" s="1"/>
      <c r="AE126" s="1"/>
      <c r="AF126" s="6"/>
      <c r="AG126" s="6"/>
      <c r="AH126" s="6"/>
      <c r="AI126" s="6"/>
      <c r="AJ126" s="6"/>
      <c r="AL126" s="6"/>
      <c r="AM126" s="5"/>
      <c r="AQ126" s="5"/>
      <c r="AR126" s="8" t="s">
        <v>479</v>
      </c>
      <c r="AS126" s="41"/>
      <c r="AT126" s="56"/>
      <c r="AU126" s="50"/>
      <c r="AV126" s="7"/>
      <c r="AX126" s="5"/>
      <c r="AY126" s="1"/>
      <c r="AZ126" s="35"/>
      <c r="BB126" s="47"/>
      <c r="AMW126" s="1"/>
    </row>
    <row r="127" spans="1:55 1037:1037" x14ac:dyDescent="0.25">
      <c r="A127" s="1">
        <v>125</v>
      </c>
      <c r="B127" s="2">
        <v>2014</v>
      </c>
      <c r="C127" s="67" t="s">
        <v>353</v>
      </c>
      <c r="D127" s="48" t="s">
        <v>14</v>
      </c>
      <c r="E127" s="38" t="s">
        <v>177</v>
      </c>
      <c r="F127" s="49" t="s">
        <v>16</v>
      </c>
      <c r="G127" s="3">
        <v>1.55</v>
      </c>
      <c r="H127" s="1" t="s">
        <v>26</v>
      </c>
      <c r="I127" s="1" t="s">
        <v>27</v>
      </c>
      <c r="J127" s="1" t="s">
        <v>114</v>
      </c>
      <c r="K127" s="48">
        <v>200</v>
      </c>
      <c r="L127" s="1" t="s">
        <v>23</v>
      </c>
      <c r="M127" s="1" t="s">
        <v>279</v>
      </c>
      <c r="R127" s="35"/>
      <c r="U127" s="76"/>
      <c r="V127" s="1"/>
      <c r="W127" s="1"/>
      <c r="X127" s="1"/>
      <c r="Y127" s="1"/>
      <c r="Z127" s="1"/>
      <c r="AA127" s="1"/>
      <c r="AB127" s="1"/>
      <c r="AC127" s="1"/>
      <c r="AD127" s="51"/>
      <c r="AE127" s="51"/>
      <c r="AF127" s="5">
        <v>46</v>
      </c>
      <c r="AG127" s="5">
        <v>100</v>
      </c>
      <c r="AK127" s="5"/>
      <c r="AL127" s="6"/>
      <c r="AM127" s="5"/>
      <c r="AQ127" s="5"/>
      <c r="AR127" s="8" t="s">
        <v>479</v>
      </c>
      <c r="AS127" s="41"/>
      <c r="AT127" s="56"/>
      <c r="AU127" s="50"/>
      <c r="AV127" s="7"/>
      <c r="AX127" s="5"/>
      <c r="AY127" s="1"/>
      <c r="AZ127" s="35"/>
      <c r="BB127" s="47"/>
      <c r="AMW127" s="1"/>
    </row>
    <row r="128" spans="1:55 1037:1037" x14ac:dyDescent="0.25">
      <c r="A128" s="1">
        <v>126</v>
      </c>
      <c r="B128" s="2">
        <v>2014</v>
      </c>
      <c r="C128" s="67" t="s">
        <v>354</v>
      </c>
      <c r="D128" s="48" t="s">
        <v>14</v>
      </c>
      <c r="E128" s="38" t="s">
        <v>178</v>
      </c>
      <c r="F128" s="49" t="s">
        <v>16</v>
      </c>
      <c r="G128" s="3">
        <v>1.55</v>
      </c>
      <c r="H128" s="1" t="s">
        <v>26</v>
      </c>
      <c r="I128" s="1" t="s">
        <v>63</v>
      </c>
      <c r="J128" s="1" t="s">
        <v>274</v>
      </c>
      <c r="K128" s="48">
        <v>30</v>
      </c>
      <c r="L128" s="1" t="s">
        <v>106</v>
      </c>
      <c r="M128" s="1" t="s">
        <v>279</v>
      </c>
      <c r="R128" s="35"/>
      <c r="U128" s="76"/>
      <c r="V128" s="1">
        <v>8.16</v>
      </c>
      <c r="W128" s="1"/>
      <c r="X128" s="1"/>
      <c r="Y128" s="1"/>
      <c r="Z128" s="1"/>
      <c r="AA128" s="1"/>
      <c r="AB128" s="1"/>
      <c r="AC128" s="1" t="s">
        <v>211</v>
      </c>
      <c r="AD128" s="31">
        <f>K128*V128</f>
        <v>244.8</v>
      </c>
      <c r="AE128" s="1"/>
      <c r="AF128" s="6"/>
      <c r="AG128" s="6"/>
      <c r="AH128" s="6"/>
      <c r="AI128" s="6"/>
      <c r="AJ128" s="6"/>
      <c r="AM128" s="5"/>
      <c r="AQ128" s="5"/>
      <c r="AR128" s="1" t="s">
        <v>480</v>
      </c>
      <c r="AS128" s="41"/>
      <c r="AT128" s="56"/>
      <c r="AU128" s="50"/>
      <c r="AV128" s="7"/>
      <c r="AX128" s="5"/>
      <c r="AY128" s="1"/>
      <c r="AZ128" s="35"/>
      <c r="BB128" s="47"/>
      <c r="AMW128" s="1"/>
    </row>
    <row r="129" spans="1:55 1037:1037" x14ac:dyDescent="0.25">
      <c r="A129" s="1">
        <v>127</v>
      </c>
      <c r="B129" s="2">
        <v>2014</v>
      </c>
      <c r="C129" s="68" t="s">
        <v>355</v>
      </c>
      <c r="D129" s="48" t="s">
        <v>14</v>
      </c>
      <c r="E129" s="38" t="s">
        <v>179</v>
      </c>
      <c r="F129" s="49" t="s">
        <v>21</v>
      </c>
      <c r="G129" s="3">
        <v>1.55</v>
      </c>
      <c r="H129" s="1" t="s">
        <v>22</v>
      </c>
      <c r="I129" s="1" t="s">
        <v>22</v>
      </c>
      <c r="J129" s="1" t="s">
        <v>180</v>
      </c>
      <c r="K129" s="48">
        <v>140</v>
      </c>
      <c r="L129" s="1" t="s">
        <v>23</v>
      </c>
      <c r="M129" s="1" t="s">
        <v>279</v>
      </c>
      <c r="N129" s="35">
        <v>0.41399999999999998</v>
      </c>
      <c r="O129" s="35">
        <v>2.7E-2</v>
      </c>
      <c r="R129" s="35">
        <v>0.14000000000000001</v>
      </c>
      <c r="S129" s="31">
        <f>K129*(1-R129)*N129</f>
        <v>49.845599999999997</v>
      </c>
      <c r="U129" s="76" t="s">
        <v>462</v>
      </c>
      <c r="W129" s="1"/>
      <c r="AC129" s="1"/>
      <c r="AE129" s="1"/>
      <c r="AF129" s="6"/>
      <c r="AG129" s="6"/>
      <c r="AH129" s="6"/>
      <c r="AI129" s="6"/>
      <c r="AJ129" s="6"/>
      <c r="AL129" s="6"/>
      <c r="AM129" s="5"/>
      <c r="AQ129" s="5"/>
      <c r="AR129" s="8" t="s">
        <v>479</v>
      </c>
      <c r="AS129" s="41"/>
      <c r="AT129" s="56"/>
      <c r="AU129" s="50"/>
      <c r="AV129" s="7"/>
      <c r="AX129" s="5"/>
      <c r="AY129" s="1"/>
      <c r="AZ129" s="35"/>
      <c r="BB129" s="47"/>
      <c r="AMW129" s="1"/>
    </row>
    <row r="130" spans="1:55 1037:1037" x14ac:dyDescent="0.25">
      <c r="A130" s="1">
        <v>128</v>
      </c>
      <c r="B130" s="2">
        <v>2014</v>
      </c>
      <c r="C130" s="67" t="s">
        <v>356</v>
      </c>
      <c r="D130" s="48" t="s">
        <v>14</v>
      </c>
      <c r="E130" s="38" t="s">
        <v>181</v>
      </c>
      <c r="F130" s="49" t="s">
        <v>21</v>
      </c>
      <c r="G130" s="3">
        <v>1.55</v>
      </c>
      <c r="H130" s="1" t="s">
        <v>30</v>
      </c>
      <c r="I130" s="1" t="s">
        <v>31</v>
      </c>
      <c r="J130" s="1" t="s">
        <v>139</v>
      </c>
      <c r="K130" s="48">
        <v>2.5</v>
      </c>
      <c r="L130" s="1" t="s">
        <v>33</v>
      </c>
      <c r="M130" s="1" t="s">
        <v>279</v>
      </c>
      <c r="R130" s="35"/>
      <c r="U130" s="76"/>
      <c r="V130" s="1"/>
      <c r="W130" s="1"/>
      <c r="X130" s="1"/>
      <c r="Y130" s="1"/>
      <c r="Z130" s="1"/>
      <c r="AA130" s="1"/>
      <c r="AB130" s="1"/>
      <c r="AC130" s="1"/>
      <c r="AD130" s="1"/>
      <c r="AE130" s="1"/>
      <c r="AF130" s="6"/>
      <c r="AG130" s="6"/>
      <c r="AH130" s="6"/>
      <c r="AI130" s="6"/>
      <c r="AJ130" s="6"/>
      <c r="AL130" s="6"/>
      <c r="AM130" s="5"/>
      <c r="AQ130" s="5"/>
      <c r="AR130" s="8" t="s">
        <v>479</v>
      </c>
      <c r="AS130" s="41"/>
      <c r="AT130" s="56"/>
      <c r="AU130" s="50"/>
      <c r="AV130" s="7"/>
      <c r="AX130" s="5"/>
      <c r="AY130" s="1"/>
      <c r="AZ130" s="35"/>
      <c r="BB130" s="47"/>
      <c r="AMW130" s="1"/>
    </row>
    <row r="131" spans="1:55 1037:1037" x14ac:dyDescent="0.25">
      <c r="A131" s="1">
        <v>129</v>
      </c>
      <c r="B131" s="2">
        <v>2015</v>
      </c>
      <c r="C131" s="67" t="s">
        <v>399</v>
      </c>
      <c r="D131" s="48" t="s">
        <v>14</v>
      </c>
      <c r="E131" s="38" t="s">
        <v>182</v>
      </c>
      <c r="F131" s="49" t="s">
        <v>21</v>
      </c>
      <c r="G131" s="3">
        <v>1.55</v>
      </c>
      <c r="H131" s="1" t="s">
        <v>26</v>
      </c>
      <c r="I131" s="1" t="s">
        <v>27</v>
      </c>
      <c r="J131" s="1" t="s">
        <v>74</v>
      </c>
      <c r="K131" s="48">
        <v>200</v>
      </c>
      <c r="L131" s="1" t="s">
        <v>23</v>
      </c>
      <c r="M131" s="1" t="s">
        <v>279</v>
      </c>
      <c r="R131" s="35"/>
      <c r="U131" s="76"/>
      <c r="V131" s="1"/>
      <c r="W131" s="1"/>
      <c r="X131" s="1"/>
      <c r="Y131" s="1"/>
      <c r="Z131" s="1"/>
      <c r="AA131" s="1"/>
      <c r="AB131" s="1"/>
      <c r="AC131" s="1"/>
      <c r="AD131" s="51"/>
      <c r="AE131" s="51">
        <v>50</v>
      </c>
      <c r="AH131" s="5">
        <v>10</v>
      </c>
      <c r="AK131" s="5"/>
      <c r="AL131" s="6"/>
      <c r="AM131" s="5"/>
      <c r="AQ131" s="5"/>
      <c r="AR131" s="8" t="s">
        <v>479</v>
      </c>
      <c r="AS131" s="41"/>
      <c r="AT131" s="56"/>
      <c r="AU131" s="50"/>
      <c r="AV131" s="7"/>
      <c r="AX131" s="5"/>
      <c r="AY131" s="1"/>
      <c r="AZ131" s="35"/>
      <c r="BB131" s="47"/>
      <c r="AMW131" s="1"/>
    </row>
    <row r="132" spans="1:55 1037:1037" x14ac:dyDescent="0.25">
      <c r="A132" s="1">
        <v>130</v>
      </c>
      <c r="B132" s="2">
        <v>2015</v>
      </c>
      <c r="C132" s="67" t="s">
        <v>357</v>
      </c>
      <c r="D132" s="48" t="s">
        <v>14</v>
      </c>
      <c r="E132" s="38" t="s">
        <v>183</v>
      </c>
      <c r="F132" s="49" t="s">
        <v>21</v>
      </c>
      <c r="G132" s="3">
        <v>1.55</v>
      </c>
      <c r="H132" s="1" t="s">
        <v>26</v>
      </c>
      <c r="I132" s="1" t="s">
        <v>27</v>
      </c>
      <c r="J132" s="1" t="s">
        <v>52</v>
      </c>
      <c r="K132" s="48">
        <v>200</v>
      </c>
      <c r="L132" s="1" t="s">
        <v>23</v>
      </c>
      <c r="M132" s="1" t="s">
        <v>279</v>
      </c>
      <c r="R132" s="35"/>
      <c r="U132" s="76"/>
      <c r="V132" s="1"/>
      <c r="W132" s="1"/>
      <c r="X132" s="1"/>
      <c r="Y132" s="1"/>
      <c r="Z132" s="1"/>
      <c r="AA132" s="1"/>
      <c r="AB132" s="1"/>
      <c r="AC132" s="1"/>
      <c r="AD132" s="51"/>
      <c r="AE132" s="51">
        <v>40</v>
      </c>
      <c r="AF132" s="5">
        <v>16</v>
      </c>
      <c r="AG132" s="5">
        <v>16</v>
      </c>
      <c r="AH132" s="5">
        <v>4</v>
      </c>
      <c r="AK132" s="5"/>
      <c r="AL132" s="6"/>
      <c r="AM132" s="5"/>
      <c r="AQ132" s="5"/>
      <c r="AR132" s="8" t="s">
        <v>479</v>
      </c>
      <c r="AS132" s="41"/>
      <c r="AT132" s="56"/>
      <c r="AU132" s="50"/>
      <c r="AV132" s="7"/>
      <c r="AX132" s="5"/>
      <c r="AY132" s="1"/>
      <c r="AZ132" s="35"/>
      <c r="BB132" s="47"/>
      <c r="AMW132" s="1"/>
    </row>
    <row r="133" spans="1:55 1037:1037" x14ac:dyDescent="0.25">
      <c r="A133" s="1">
        <v>131</v>
      </c>
      <c r="B133" s="2">
        <v>2015</v>
      </c>
      <c r="C133" s="67" t="s">
        <v>358</v>
      </c>
      <c r="D133" s="48" t="s">
        <v>14</v>
      </c>
      <c r="E133" s="38" t="s">
        <v>184</v>
      </c>
      <c r="F133" s="49" t="s">
        <v>21</v>
      </c>
      <c r="G133" s="3">
        <v>1.55</v>
      </c>
      <c r="H133" s="1" t="s">
        <v>30</v>
      </c>
      <c r="I133" s="1" t="s">
        <v>42</v>
      </c>
      <c r="J133" s="1" t="s">
        <v>277</v>
      </c>
      <c r="K133" s="48">
        <v>1.25</v>
      </c>
      <c r="L133" s="1" t="s">
        <v>33</v>
      </c>
      <c r="M133" s="1" t="s">
        <v>279</v>
      </c>
      <c r="R133" s="35"/>
      <c r="U133" s="76"/>
      <c r="V133" s="1"/>
      <c r="W133" s="1"/>
      <c r="X133" s="1"/>
      <c r="Y133" s="1"/>
      <c r="Z133" s="1"/>
      <c r="AA133" s="1"/>
      <c r="AB133" s="1"/>
      <c r="AC133" s="1"/>
      <c r="AD133" s="1"/>
      <c r="AE133" s="1"/>
      <c r="AF133" s="6"/>
      <c r="AG133" s="6"/>
      <c r="AH133" s="6"/>
      <c r="AI133" s="6"/>
      <c r="AJ133" s="6"/>
      <c r="AL133" s="6"/>
      <c r="AM133" s="5"/>
      <c r="AQ133" s="5"/>
      <c r="AR133" s="8" t="s">
        <v>479</v>
      </c>
      <c r="AS133" s="41"/>
      <c r="AT133" s="56"/>
      <c r="AU133" s="50"/>
      <c r="AV133" s="7"/>
      <c r="AX133" s="5"/>
      <c r="AY133" s="1"/>
      <c r="AZ133" s="35"/>
      <c r="BB133" s="47"/>
      <c r="AMW133" s="1"/>
    </row>
    <row r="134" spans="1:55 1037:1037" x14ac:dyDescent="0.25">
      <c r="A134" s="1">
        <v>132</v>
      </c>
      <c r="B134" s="2">
        <v>2015</v>
      </c>
      <c r="C134" s="67" t="s">
        <v>358</v>
      </c>
      <c r="D134" s="48" t="s">
        <v>14</v>
      </c>
      <c r="E134" s="38" t="s">
        <v>184</v>
      </c>
      <c r="F134" s="49" t="s">
        <v>21</v>
      </c>
      <c r="G134" s="3">
        <v>1.55</v>
      </c>
      <c r="H134" s="1" t="s">
        <v>30</v>
      </c>
      <c r="I134" s="1" t="s">
        <v>185</v>
      </c>
      <c r="J134" s="1" t="s">
        <v>276</v>
      </c>
      <c r="K134" s="48">
        <v>1</v>
      </c>
      <c r="L134" s="1" t="s">
        <v>33</v>
      </c>
      <c r="M134" s="1" t="s">
        <v>279</v>
      </c>
      <c r="R134" s="35"/>
      <c r="U134" s="76"/>
      <c r="V134" s="1"/>
      <c r="W134" s="1"/>
      <c r="X134" s="1"/>
      <c r="Y134" s="1"/>
      <c r="Z134" s="1"/>
      <c r="AA134" s="1"/>
      <c r="AB134" s="1"/>
      <c r="AC134" s="1"/>
      <c r="AD134" s="1"/>
      <c r="AE134" s="1"/>
      <c r="AF134" s="6"/>
      <c r="AG134" s="6"/>
      <c r="AH134" s="6"/>
      <c r="AI134" s="6"/>
      <c r="AJ134" s="6"/>
      <c r="AL134" s="6"/>
      <c r="AM134" s="5"/>
      <c r="AQ134" s="5"/>
      <c r="AR134" s="8" t="s">
        <v>479</v>
      </c>
      <c r="AS134" s="41"/>
      <c r="AT134" s="56"/>
      <c r="AU134" s="50"/>
      <c r="AV134" s="7"/>
      <c r="AX134" s="5"/>
      <c r="AY134" s="1"/>
      <c r="AZ134" s="35"/>
      <c r="BB134" s="47"/>
      <c r="AMW134" s="1"/>
    </row>
    <row r="135" spans="1:55 1037:1037" x14ac:dyDescent="0.25">
      <c r="A135" s="1">
        <v>133</v>
      </c>
      <c r="B135" s="2">
        <v>2015</v>
      </c>
      <c r="C135" s="67" t="s">
        <v>400</v>
      </c>
      <c r="D135" s="48" t="s">
        <v>14</v>
      </c>
      <c r="E135" s="38" t="s">
        <v>186</v>
      </c>
      <c r="F135" s="49" t="s">
        <v>21</v>
      </c>
      <c r="G135" s="3">
        <v>1.55</v>
      </c>
      <c r="H135" s="1" t="s">
        <v>30</v>
      </c>
      <c r="I135" s="1" t="s">
        <v>42</v>
      </c>
      <c r="J135" s="1" t="s">
        <v>145</v>
      </c>
      <c r="K135" s="48">
        <v>1</v>
      </c>
      <c r="L135" s="1" t="s">
        <v>33</v>
      </c>
      <c r="M135" s="1" t="s">
        <v>279</v>
      </c>
      <c r="R135" s="35"/>
      <c r="U135" s="76"/>
      <c r="V135" s="1"/>
      <c r="W135" s="1"/>
      <c r="X135" s="1"/>
      <c r="Y135" s="1"/>
      <c r="Z135" s="1"/>
      <c r="AA135" s="1"/>
      <c r="AB135" s="1"/>
      <c r="AC135" s="1"/>
      <c r="AD135" s="1"/>
      <c r="AE135" s="1"/>
      <c r="AF135" s="6"/>
      <c r="AG135" s="6"/>
      <c r="AH135" s="6"/>
      <c r="AI135" s="6"/>
      <c r="AJ135" s="6"/>
      <c r="AL135" s="6"/>
      <c r="AM135" s="5"/>
      <c r="AQ135" s="5"/>
      <c r="AR135" s="8" t="s">
        <v>479</v>
      </c>
      <c r="AS135" s="41"/>
      <c r="AT135" s="56"/>
      <c r="AU135" s="50"/>
      <c r="AV135" s="7"/>
      <c r="AX135" s="5"/>
      <c r="AY135" s="1"/>
      <c r="AZ135" s="35"/>
      <c r="BB135" s="47"/>
      <c r="AMW135" s="1"/>
    </row>
    <row r="136" spans="1:55 1037:1037" x14ac:dyDescent="0.25">
      <c r="A136" s="1">
        <v>134</v>
      </c>
      <c r="B136" s="2">
        <v>2015</v>
      </c>
      <c r="C136" s="67" t="s">
        <v>359</v>
      </c>
      <c r="D136" s="48" t="s">
        <v>14</v>
      </c>
      <c r="E136" s="38" t="s">
        <v>187</v>
      </c>
      <c r="F136" s="49" t="s">
        <v>21</v>
      </c>
      <c r="G136" s="3">
        <v>1.55</v>
      </c>
      <c r="H136" s="1" t="s">
        <v>26</v>
      </c>
      <c r="I136" s="1" t="s">
        <v>27</v>
      </c>
      <c r="J136" s="1" t="s">
        <v>74</v>
      </c>
      <c r="K136" s="48">
        <v>100</v>
      </c>
      <c r="L136" s="1" t="s">
        <v>23</v>
      </c>
      <c r="M136" s="1" t="s">
        <v>279</v>
      </c>
      <c r="R136" s="35"/>
      <c r="U136" s="76"/>
      <c r="V136" s="1"/>
      <c r="W136" s="1"/>
      <c r="X136" s="1"/>
      <c r="Y136" s="1"/>
      <c r="Z136" s="1"/>
      <c r="AA136" s="1"/>
      <c r="AB136" s="1"/>
      <c r="AC136" s="1"/>
      <c r="AD136" s="51"/>
      <c r="AE136" s="51">
        <v>25</v>
      </c>
      <c r="AH136" s="5">
        <v>6</v>
      </c>
      <c r="AK136" s="5"/>
      <c r="AL136" s="6"/>
      <c r="AM136" s="5"/>
      <c r="AQ136" s="5"/>
      <c r="AR136" s="8" t="s">
        <v>479</v>
      </c>
      <c r="AS136" s="41"/>
      <c r="AT136" s="56"/>
      <c r="AU136" s="50"/>
      <c r="AV136" s="7"/>
      <c r="AX136" s="5"/>
      <c r="AY136" s="1"/>
      <c r="AZ136" s="35"/>
      <c r="BB136" s="47"/>
      <c r="AMW136" s="1"/>
    </row>
    <row r="137" spans="1:55 1037:1037" x14ac:dyDescent="0.25">
      <c r="A137" s="1">
        <v>135</v>
      </c>
      <c r="B137" s="2">
        <v>2015</v>
      </c>
      <c r="C137" s="68" t="s">
        <v>401</v>
      </c>
      <c r="D137" s="48" t="s">
        <v>14</v>
      </c>
      <c r="E137" s="38" t="s">
        <v>516</v>
      </c>
      <c r="F137" s="49" t="s">
        <v>21</v>
      </c>
      <c r="G137" s="3">
        <v>1.55</v>
      </c>
      <c r="H137" s="1" t="s">
        <v>46</v>
      </c>
      <c r="I137" s="1" t="s">
        <v>229</v>
      </c>
      <c r="J137" s="1" t="s">
        <v>231</v>
      </c>
      <c r="K137" s="48">
        <v>8109</v>
      </c>
      <c r="L137" s="1" t="s">
        <v>23</v>
      </c>
      <c r="M137" s="1" t="s">
        <v>279</v>
      </c>
      <c r="R137" s="35"/>
      <c r="U137" s="76"/>
      <c r="W137" s="35"/>
      <c r="AE137" s="1"/>
      <c r="AF137" s="6"/>
      <c r="AG137" s="6"/>
      <c r="AH137" s="6"/>
      <c r="AI137" s="6"/>
      <c r="AJ137" s="6"/>
      <c r="AL137" s="6"/>
      <c r="AN137" s="7"/>
      <c r="AQ137" s="5"/>
      <c r="AR137" s="8" t="s">
        <v>479</v>
      </c>
      <c r="AS137" s="41">
        <v>0.11799999999999999</v>
      </c>
      <c r="AT137" s="55">
        <f>(1-AS137)*K137</f>
        <v>7152.1379999999999</v>
      </c>
      <c r="AU137" s="7">
        <v>0.439</v>
      </c>
      <c r="AV137" s="7">
        <v>1.7000000000000001E-2</v>
      </c>
      <c r="AW137" s="5">
        <f t="shared" ref="AW137:AW138" si="6">AT137*AU137</f>
        <v>3139.7885820000001</v>
      </c>
      <c r="AX137" s="5">
        <f t="shared" ref="AX137:AX138" si="7">AT137*AV137</f>
        <v>121.58634600000001</v>
      </c>
      <c r="AY137" s="1"/>
      <c r="AZ137" s="35"/>
      <c r="BA137" s="47">
        <v>5.0000000000000001E-3</v>
      </c>
      <c r="BB137" s="47">
        <v>2E-3</v>
      </c>
      <c r="BC137" t="s">
        <v>496</v>
      </c>
      <c r="AMW137" s="1"/>
    </row>
    <row r="138" spans="1:55 1037:1037" x14ac:dyDescent="0.25">
      <c r="A138" s="1">
        <v>136</v>
      </c>
      <c r="B138" s="2">
        <v>2015</v>
      </c>
      <c r="C138" s="68" t="s">
        <v>402</v>
      </c>
      <c r="D138" s="48" t="s">
        <v>14</v>
      </c>
      <c r="E138" s="38" t="s">
        <v>515</v>
      </c>
      <c r="F138" s="49" t="s">
        <v>21</v>
      </c>
      <c r="G138" s="3">
        <v>1.55</v>
      </c>
      <c r="H138" s="1" t="s">
        <v>46</v>
      </c>
      <c r="I138" s="1" t="s">
        <v>230</v>
      </c>
      <c r="J138" s="1" t="s">
        <v>231</v>
      </c>
      <c r="K138" s="48">
        <v>1582</v>
      </c>
      <c r="L138" s="1" t="s">
        <v>23</v>
      </c>
      <c r="M138" s="1" t="s">
        <v>278</v>
      </c>
      <c r="R138" s="35"/>
      <c r="U138" s="76"/>
      <c r="W138" s="35"/>
      <c r="AE138" s="1"/>
      <c r="AF138" s="6"/>
      <c r="AG138" s="6"/>
      <c r="AH138" s="6"/>
      <c r="AI138" s="6"/>
      <c r="AJ138" s="6"/>
      <c r="AL138" s="6"/>
      <c r="AN138" s="7"/>
      <c r="AQ138" s="5"/>
      <c r="AR138" s="8" t="s">
        <v>479</v>
      </c>
      <c r="AS138" s="41">
        <v>0.11799999999999999</v>
      </c>
      <c r="AT138" s="55">
        <f>(1-AS138)*K138</f>
        <v>1395.3240000000001</v>
      </c>
      <c r="AU138" s="7">
        <v>0.443</v>
      </c>
      <c r="AV138" s="7">
        <v>5.0000000000000001E-3</v>
      </c>
      <c r="AW138" s="5">
        <f t="shared" si="6"/>
        <v>618.12853200000006</v>
      </c>
      <c r="AX138" s="5">
        <f t="shared" si="7"/>
        <v>6.9766200000000005</v>
      </c>
      <c r="AY138" s="1"/>
      <c r="AZ138" s="35"/>
      <c r="BA138" s="47">
        <v>7.0000000000000001E-3</v>
      </c>
      <c r="BB138" s="47">
        <v>1E-3</v>
      </c>
      <c r="BC138" s="1" t="s">
        <v>495</v>
      </c>
      <c r="AMW138" s="1"/>
    </row>
    <row r="139" spans="1:55 1037:1037" x14ac:dyDescent="0.25">
      <c r="A139" s="1">
        <v>137</v>
      </c>
      <c r="B139" s="2">
        <v>2015</v>
      </c>
      <c r="C139" s="67" t="s">
        <v>360</v>
      </c>
      <c r="D139" s="48" t="s">
        <v>14</v>
      </c>
      <c r="E139" s="38" t="s">
        <v>188</v>
      </c>
      <c r="F139" s="49" t="s">
        <v>16</v>
      </c>
      <c r="G139" s="3">
        <v>1.55</v>
      </c>
      <c r="H139" s="1" t="s">
        <v>17</v>
      </c>
      <c r="J139" s="1"/>
      <c r="K139" s="48"/>
      <c r="M139" s="1" t="s">
        <v>281</v>
      </c>
      <c r="R139" s="35"/>
      <c r="U139" s="76"/>
      <c r="V139" s="1"/>
      <c r="W139" s="1"/>
      <c r="X139" s="1"/>
      <c r="Y139" s="1"/>
      <c r="Z139" s="1"/>
      <c r="AA139" s="1"/>
      <c r="AB139" s="1"/>
      <c r="AC139" s="1"/>
      <c r="AD139" s="1"/>
      <c r="AE139" s="1"/>
      <c r="AF139" s="6"/>
      <c r="AG139" s="6"/>
      <c r="AH139" s="6"/>
      <c r="AI139" s="6"/>
      <c r="AJ139" s="6"/>
      <c r="AL139" s="6"/>
      <c r="AM139" s="5"/>
      <c r="AQ139" s="5"/>
      <c r="AR139" s="5"/>
      <c r="AS139" s="41"/>
      <c r="AT139" s="56"/>
      <c r="AU139" s="50"/>
      <c r="AV139" s="7"/>
      <c r="AW139" s="5">
        <f>AW138+AW137</f>
        <v>3757.9171140000003</v>
      </c>
      <c r="AX139" s="5"/>
      <c r="AY139" s="1"/>
      <c r="AZ139" s="35"/>
      <c r="BB139" s="47"/>
      <c r="AMW139" s="1"/>
    </row>
    <row r="140" spans="1:55 1037:1037" x14ac:dyDescent="0.25">
      <c r="A140" s="1">
        <v>138</v>
      </c>
      <c r="B140" s="2">
        <v>2015</v>
      </c>
      <c r="C140" s="67" t="s">
        <v>403</v>
      </c>
      <c r="D140" s="48" t="s">
        <v>14</v>
      </c>
      <c r="E140" s="38" t="s">
        <v>189</v>
      </c>
      <c r="F140" s="49" t="s">
        <v>16</v>
      </c>
      <c r="G140" s="3">
        <v>1.55</v>
      </c>
      <c r="H140" s="1" t="s">
        <v>17</v>
      </c>
      <c r="I140" s="1" t="s">
        <v>112</v>
      </c>
      <c r="J140" s="1"/>
      <c r="K140" s="48"/>
      <c r="M140" s="1" t="s">
        <v>281</v>
      </c>
      <c r="R140" s="35"/>
      <c r="U140" s="76"/>
      <c r="V140" s="1"/>
      <c r="W140" s="1"/>
      <c r="X140" s="1"/>
      <c r="Y140" s="1"/>
      <c r="Z140" s="1"/>
      <c r="AA140" s="1"/>
      <c r="AB140" s="1"/>
      <c r="AC140" s="1"/>
      <c r="AD140" s="1"/>
      <c r="AE140" s="1"/>
      <c r="AF140" s="6"/>
      <c r="AG140" s="6"/>
      <c r="AH140" s="6"/>
      <c r="AI140" s="6"/>
      <c r="AJ140" s="6"/>
      <c r="AL140" s="6"/>
      <c r="AM140" s="5"/>
      <c r="AQ140" s="5"/>
      <c r="AR140" s="5"/>
      <c r="AS140" s="41"/>
      <c r="AT140" s="56"/>
      <c r="AU140" s="50"/>
      <c r="AV140" s="7"/>
      <c r="AX140" s="5"/>
      <c r="AY140" s="1"/>
      <c r="AZ140" s="35"/>
      <c r="BB140" s="47"/>
      <c r="AMW140" s="1"/>
    </row>
    <row r="141" spans="1:55 1037:1037" x14ac:dyDescent="0.25">
      <c r="A141" s="1">
        <v>139</v>
      </c>
      <c r="B141" s="2">
        <v>2015</v>
      </c>
      <c r="C141" s="75" t="s">
        <v>403</v>
      </c>
      <c r="D141" s="48" t="s">
        <v>14</v>
      </c>
      <c r="E141" s="38" t="s">
        <v>189</v>
      </c>
      <c r="F141" s="49" t="s">
        <v>108</v>
      </c>
      <c r="G141" s="3">
        <v>1.55</v>
      </c>
      <c r="H141" s="1" t="s">
        <v>22</v>
      </c>
      <c r="I141" s="1" t="s">
        <v>22</v>
      </c>
      <c r="J141" s="1"/>
      <c r="K141" s="48">
        <v>10</v>
      </c>
      <c r="L141" s="1" t="s">
        <v>23</v>
      </c>
      <c r="M141" s="1" t="s">
        <v>281</v>
      </c>
      <c r="N141" s="35">
        <v>0.46800000000000003</v>
      </c>
      <c r="R141" s="35">
        <v>8.3400000000000002E-2</v>
      </c>
      <c r="S141" s="31">
        <f>K141*(1-R141)*N141</f>
        <v>4.2896880000000008</v>
      </c>
      <c r="U141" s="76" t="s">
        <v>463</v>
      </c>
      <c r="W141" s="1"/>
      <c r="AC141" s="1"/>
      <c r="AE141" s="1"/>
      <c r="AF141" s="6"/>
      <c r="AG141" s="6"/>
      <c r="AH141" s="6"/>
      <c r="AI141" s="6"/>
      <c r="AJ141" s="6"/>
      <c r="AL141" s="6"/>
      <c r="AM141" s="5"/>
      <c r="AQ141" s="5"/>
      <c r="AR141" s="5"/>
      <c r="AS141" s="41"/>
      <c r="AT141" s="56"/>
      <c r="AU141" s="50"/>
      <c r="AV141" s="7"/>
      <c r="AX141" s="5"/>
      <c r="AY141" s="1"/>
      <c r="AZ141" s="35"/>
      <c r="BB141" s="47"/>
      <c r="AMW141" s="1"/>
    </row>
    <row r="142" spans="1:55 1037:1037" x14ac:dyDescent="0.25">
      <c r="A142" s="1">
        <v>140</v>
      </c>
      <c r="B142" s="2">
        <v>2016</v>
      </c>
      <c r="C142" s="67" t="s">
        <v>361</v>
      </c>
      <c r="D142" s="48" t="s">
        <v>14</v>
      </c>
      <c r="E142" s="38" t="s">
        <v>190</v>
      </c>
      <c r="F142" s="49" t="s">
        <v>108</v>
      </c>
      <c r="G142" s="3">
        <v>1.55</v>
      </c>
      <c r="H142" s="1" t="s">
        <v>26</v>
      </c>
      <c r="I142" s="1" t="s">
        <v>63</v>
      </c>
      <c r="J142" s="1" t="s">
        <v>407</v>
      </c>
      <c r="K142" s="48">
        <v>20000</v>
      </c>
      <c r="L142" s="1" t="s">
        <v>23</v>
      </c>
      <c r="M142" s="1" t="s">
        <v>282</v>
      </c>
      <c r="R142" s="35"/>
      <c r="U142" s="76"/>
      <c r="V142" s="1">
        <f>V31</f>
        <v>438.72</v>
      </c>
      <c r="W142" s="1"/>
      <c r="X142" s="1">
        <v>22.85</v>
      </c>
      <c r="Y142" s="1">
        <v>17.16</v>
      </c>
      <c r="Z142" s="1">
        <v>28.63</v>
      </c>
      <c r="AA142" s="1">
        <v>4.2300000000000004</v>
      </c>
      <c r="AB142" s="1">
        <v>25.35</v>
      </c>
      <c r="AC142" s="1" t="s">
        <v>415</v>
      </c>
      <c r="AD142" s="31">
        <f>$K142*$AM142*V142/1000</f>
        <v>2290.1184000000003</v>
      </c>
      <c r="AE142" s="31">
        <f>$K142*$AM142*X142/1000</f>
        <v>119.27700000000002</v>
      </c>
      <c r="AF142" s="31">
        <f>$K142*$AM142*Y142/1000</f>
        <v>89.575199999999995</v>
      </c>
      <c r="AG142" s="31">
        <f>$K142*$AM142*Z142/1000</f>
        <v>149.4486</v>
      </c>
      <c r="AH142" s="31">
        <f>$K142*$AM142*AA142/1000</f>
        <v>22.0806</v>
      </c>
      <c r="AI142" s="31">
        <f>$K142*$AM142*AB142/1000</f>
        <v>132.327</v>
      </c>
      <c r="AJ142" s="6"/>
      <c r="AL142" s="32">
        <v>18.91</v>
      </c>
      <c r="AM142" s="74">
        <f>AM31</f>
        <v>0.26100000000000001</v>
      </c>
      <c r="AN142" s="74">
        <f>AN31</f>
        <v>2.5000000000000001E-2</v>
      </c>
      <c r="AQ142" s="5"/>
      <c r="AR142" s="1" t="s">
        <v>212</v>
      </c>
      <c r="AS142" s="41"/>
      <c r="AT142" s="56"/>
      <c r="AU142" s="50"/>
      <c r="AV142" s="7"/>
      <c r="AX142" s="5"/>
      <c r="AY142" s="1"/>
      <c r="AZ142" s="35"/>
      <c r="BB142" s="47"/>
      <c r="AMW142" s="1"/>
    </row>
    <row r="143" spans="1:55 1037:1037" x14ac:dyDescent="0.25">
      <c r="A143" s="1">
        <v>141</v>
      </c>
      <c r="B143" s="2">
        <v>2016</v>
      </c>
      <c r="C143" s="67" t="s">
        <v>362</v>
      </c>
      <c r="D143" s="48" t="s">
        <v>14</v>
      </c>
      <c r="E143" s="38" t="s">
        <v>191</v>
      </c>
      <c r="F143" s="49" t="s">
        <v>108</v>
      </c>
      <c r="G143" s="3">
        <v>1.55</v>
      </c>
      <c r="H143" s="1" t="s">
        <v>17</v>
      </c>
      <c r="I143" s="1" t="s">
        <v>18</v>
      </c>
      <c r="J143" s="1"/>
      <c r="K143" s="48"/>
      <c r="M143" s="1" t="s">
        <v>282</v>
      </c>
      <c r="R143" s="35"/>
      <c r="U143" s="76"/>
      <c r="V143" s="1"/>
      <c r="W143" s="1"/>
      <c r="X143" s="1"/>
      <c r="Y143" s="1"/>
      <c r="Z143" s="1"/>
      <c r="AA143" s="1"/>
      <c r="AB143" s="1"/>
      <c r="AC143" s="1"/>
      <c r="AD143" s="1"/>
      <c r="AE143" s="1"/>
      <c r="AF143" s="6"/>
      <c r="AG143" s="6"/>
      <c r="AH143" s="6"/>
      <c r="AI143" s="6"/>
      <c r="AJ143" s="6"/>
      <c r="AL143" s="6"/>
      <c r="AM143" s="5"/>
      <c r="AQ143" s="5"/>
      <c r="AR143" s="5"/>
      <c r="AS143" s="41"/>
      <c r="AT143" s="56"/>
      <c r="AU143" s="50"/>
      <c r="AV143" s="7"/>
      <c r="AX143" s="5"/>
      <c r="AY143" s="1"/>
      <c r="AZ143" s="35"/>
      <c r="BB143" s="47"/>
      <c r="AMW143" s="1"/>
    </row>
    <row r="144" spans="1:55 1037:1037" x14ac:dyDescent="0.25">
      <c r="A144" s="1">
        <v>142</v>
      </c>
      <c r="B144" s="2">
        <v>2016</v>
      </c>
      <c r="C144" s="67" t="s">
        <v>363</v>
      </c>
      <c r="D144" s="48" t="s">
        <v>14</v>
      </c>
      <c r="E144" s="38" t="s">
        <v>192</v>
      </c>
      <c r="F144" s="49" t="s">
        <v>16</v>
      </c>
      <c r="G144" s="3">
        <v>1.55</v>
      </c>
      <c r="H144" s="1" t="s">
        <v>17</v>
      </c>
      <c r="I144" s="1" t="s">
        <v>58</v>
      </c>
      <c r="J144" s="1"/>
      <c r="K144" s="48"/>
      <c r="M144" s="1" t="s">
        <v>282</v>
      </c>
      <c r="R144" s="35"/>
      <c r="U144" s="76"/>
      <c r="V144" s="1"/>
      <c r="W144" s="1"/>
      <c r="X144" s="1"/>
      <c r="Y144" s="1"/>
      <c r="Z144" s="1"/>
      <c r="AA144" s="1"/>
      <c r="AB144" s="1"/>
      <c r="AC144" s="1"/>
      <c r="AD144" s="1"/>
      <c r="AE144" s="1"/>
      <c r="AF144" s="6"/>
      <c r="AG144" s="6"/>
      <c r="AH144" s="6"/>
      <c r="AI144" s="6"/>
      <c r="AJ144" s="6"/>
      <c r="AL144" s="6"/>
      <c r="AM144" s="5"/>
      <c r="AQ144" s="5"/>
      <c r="AR144" s="5"/>
      <c r="AS144" s="41"/>
      <c r="AT144" s="56"/>
      <c r="AU144" s="50"/>
      <c r="AV144" s="7"/>
      <c r="AX144" s="5"/>
      <c r="AY144" s="1"/>
      <c r="AZ144" s="35"/>
      <c r="BB144" s="47"/>
      <c r="AMW144" s="1"/>
    </row>
    <row r="145" spans="1:81 1037:1037" x14ac:dyDescent="0.25">
      <c r="A145" s="1">
        <v>143</v>
      </c>
      <c r="B145" s="2">
        <v>2016</v>
      </c>
      <c r="C145" s="68">
        <v>42499</v>
      </c>
      <c r="D145" s="48" t="s">
        <v>14</v>
      </c>
      <c r="E145" s="38" t="s">
        <v>193</v>
      </c>
      <c r="F145" s="49" t="s">
        <v>113</v>
      </c>
      <c r="G145" s="3">
        <v>1.55</v>
      </c>
      <c r="H145" s="1" t="s">
        <v>22</v>
      </c>
      <c r="I145" s="1" t="s">
        <v>22</v>
      </c>
      <c r="J145" s="1" t="s">
        <v>194</v>
      </c>
      <c r="K145" s="48">
        <v>90</v>
      </c>
      <c r="L145" s="1" t="s">
        <v>23</v>
      </c>
      <c r="M145" s="1" t="s">
        <v>282</v>
      </c>
      <c r="N145" s="35">
        <v>0.44400000000000001</v>
      </c>
      <c r="O145" s="35">
        <v>9.4000000000000004E-3</v>
      </c>
      <c r="R145" s="35">
        <v>0.13</v>
      </c>
      <c r="S145" s="31">
        <f>K145*(1-R145)*N145</f>
        <v>34.7652</v>
      </c>
      <c r="U145" s="76" t="s">
        <v>462</v>
      </c>
      <c r="W145" s="1"/>
      <c r="AC145" s="1"/>
      <c r="AE145" s="1"/>
      <c r="AF145" s="6"/>
      <c r="AG145" s="6"/>
      <c r="AH145" s="6"/>
      <c r="AI145" s="6"/>
      <c r="AJ145" s="6"/>
      <c r="AL145" s="6"/>
      <c r="AM145" s="5"/>
      <c r="AQ145" s="5"/>
      <c r="AR145" s="5"/>
      <c r="AS145" s="41"/>
      <c r="AT145" s="56"/>
      <c r="AU145" s="50"/>
      <c r="AV145" s="7"/>
      <c r="AX145" s="5"/>
      <c r="AY145" s="1"/>
      <c r="AZ145" s="35"/>
      <c r="BB145" s="47"/>
      <c r="AMW145" s="1"/>
    </row>
    <row r="146" spans="1:81 1037:1037" x14ac:dyDescent="0.25">
      <c r="A146" s="1">
        <v>144</v>
      </c>
      <c r="B146" s="2">
        <v>2016</v>
      </c>
      <c r="C146" s="67" t="s">
        <v>364</v>
      </c>
      <c r="D146" s="48" t="s">
        <v>14</v>
      </c>
      <c r="E146" s="38" t="s">
        <v>195</v>
      </c>
      <c r="F146" s="49" t="s">
        <v>113</v>
      </c>
      <c r="G146" s="3">
        <v>1.55</v>
      </c>
      <c r="H146" s="1" t="s">
        <v>30</v>
      </c>
      <c r="I146" s="1" t="s">
        <v>31</v>
      </c>
      <c r="J146" s="1" t="s">
        <v>116</v>
      </c>
      <c r="K146" s="48">
        <v>1.5</v>
      </c>
      <c r="L146" s="1" t="s">
        <v>33</v>
      </c>
      <c r="M146" s="1" t="s">
        <v>282</v>
      </c>
      <c r="R146" s="35"/>
      <c r="U146" s="76"/>
      <c r="V146" s="1"/>
      <c r="W146" s="1"/>
      <c r="X146" s="1"/>
      <c r="Y146" s="1"/>
      <c r="Z146" s="1"/>
      <c r="AA146" s="1"/>
      <c r="AB146" s="1"/>
      <c r="AC146" s="1"/>
      <c r="AD146" s="1"/>
      <c r="AE146" s="1"/>
      <c r="AF146" s="6"/>
      <c r="AG146" s="6"/>
      <c r="AH146" s="6"/>
      <c r="AI146" s="6"/>
      <c r="AJ146" s="6"/>
      <c r="AL146" s="6"/>
      <c r="AM146" s="5"/>
      <c r="AQ146" s="5"/>
      <c r="AR146" s="5"/>
      <c r="AS146" s="41"/>
      <c r="AT146" s="56"/>
      <c r="AU146" s="50"/>
      <c r="AV146" s="7"/>
      <c r="AX146" s="5"/>
      <c r="AY146" s="1"/>
      <c r="AZ146" s="35"/>
      <c r="BB146" s="47"/>
      <c r="AMW146" s="1"/>
    </row>
    <row r="147" spans="1:81 1037:1037" x14ac:dyDescent="0.25">
      <c r="A147" s="1">
        <v>145</v>
      </c>
      <c r="B147" s="2">
        <v>2016</v>
      </c>
      <c r="C147" s="67" t="s">
        <v>364</v>
      </c>
      <c r="D147" s="48" t="s">
        <v>14</v>
      </c>
      <c r="E147" s="38" t="s">
        <v>195</v>
      </c>
      <c r="F147" s="49" t="s">
        <v>113</v>
      </c>
      <c r="G147" s="3">
        <v>1.55</v>
      </c>
      <c r="H147" s="1" t="s">
        <v>30</v>
      </c>
      <c r="I147" s="1" t="s">
        <v>31</v>
      </c>
      <c r="J147" s="1" t="s">
        <v>196</v>
      </c>
      <c r="K147" s="48">
        <v>1.5</v>
      </c>
      <c r="L147" s="1" t="s">
        <v>33</v>
      </c>
      <c r="M147" s="1" t="s">
        <v>282</v>
      </c>
      <c r="R147" s="35"/>
      <c r="U147" s="76"/>
      <c r="V147" s="1"/>
      <c r="W147" s="1"/>
      <c r="X147" s="1"/>
      <c r="Y147" s="1"/>
      <c r="Z147" s="1"/>
      <c r="AA147" s="1"/>
      <c r="AB147" s="1"/>
      <c r="AC147" s="1"/>
      <c r="AD147" s="1"/>
      <c r="AE147" s="1"/>
      <c r="AF147" s="6"/>
      <c r="AG147" s="6"/>
      <c r="AH147" s="6"/>
      <c r="AI147" s="6"/>
      <c r="AJ147" s="6"/>
      <c r="AL147" s="6"/>
      <c r="AM147" s="5"/>
      <c r="AQ147" s="5"/>
      <c r="AR147" s="5"/>
      <c r="AS147" s="41"/>
      <c r="AT147" s="56"/>
      <c r="AU147" s="50"/>
      <c r="AV147" s="7"/>
      <c r="AX147" s="5"/>
      <c r="AY147" s="1"/>
      <c r="AZ147" s="35"/>
      <c r="BB147" s="47"/>
      <c r="AMW147" s="1"/>
    </row>
    <row r="148" spans="1:81 1037:1037" x14ac:dyDescent="0.25">
      <c r="A148" s="1">
        <v>146</v>
      </c>
      <c r="B148" s="2">
        <v>2016</v>
      </c>
      <c r="C148" s="68" t="s">
        <v>365</v>
      </c>
      <c r="D148" s="48" t="s">
        <v>14</v>
      </c>
      <c r="E148" s="38" t="s">
        <v>197</v>
      </c>
      <c r="F148" s="49" t="s">
        <v>113</v>
      </c>
      <c r="G148" s="3">
        <v>1.55</v>
      </c>
      <c r="H148" s="1" t="s">
        <v>46</v>
      </c>
      <c r="I148" s="1" t="s">
        <v>265</v>
      </c>
      <c r="J148" s="1" t="s">
        <v>231</v>
      </c>
      <c r="K148" s="48">
        <v>500</v>
      </c>
      <c r="L148" s="1" t="s">
        <v>23</v>
      </c>
      <c r="M148" s="1" t="s">
        <v>435</v>
      </c>
      <c r="R148" s="35"/>
      <c r="U148" s="76"/>
      <c r="W148" s="35"/>
      <c r="AE148" s="1"/>
      <c r="AF148" s="6"/>
      <c r="AG148" s="6"/>
      <c r="AH148" s="6"/>
      <c r="AI148" s="6"/>
      <c r="AJ148" s="6"/>
      <c r="AL148" s="6"/>
      <c r="AN148" s="7"/>
      <c r="AQ148" s="5"/>
      <c r="AR148" s="5"/>
      <c r="AS148" s="41">
        <v>0.84760000000000002</v>
      </c>
      <c r="AT148" s="55">
        <f>(1-AS148)*K148</f>
        <v>76.199999999999989</v>
      </c>
      <c r="AU148" s="7">
        <v>0.41399999999999998</v>
      </c>
      <c r="AV148" s="7">
        <v>4.2000000000000003E-2</v>
      </c>
      <c r="AW148" s="5">
        <f>AT148*AU148</f>
        <v>31.546799999999994</v>
      </c>
      <c r="AX148" s="5">
        <f>AT148*AV148</f>
        <v>3.2003999999999997</v>
      </c>
      <c r="AY148" s="1"/>
      <c r="AZ148" s="35"/>
      <c r="BA148" s="47">
        <v>1E-3</v>
      </c>
      <c r="BB148" s="47">
        <v>3.0000000000000001E-3</v>
      </c>
      <c r="BC148" t="s">
        <v>497</v>
      </c>
      <c r="AMW148" s="1"/>
    </row>
    <row r="149" spans="1:81 1037:1037" x14ac:dyDescent="0.25">
      <c r="A149" s="1">
        <v>147</v>
      </c>
      <c r="B149" s="2">
        <v>2016</v>
      </c>
      <c r="C149" s="67" t="s">
        <v>404</v>
      </c>
      <c r="D149" s="48" t="s">
        <v>14</v>
      </c>
      <c r="E149" s="38" t="s">
        <v>198</v>
      </c>
      <c r="F149" s="49" t="s">
        <v>16</v>
      </c>
      <c r="G149" s="3">
        <v>1.55</v>
      </c>
      <c r="H149" s="1" t="s">
        <v>30</v>
      </c>
      <c r="I149" s="1" t="s">
        <v>31</v>
      </c>
      <c r="J149" s="1" t="s">
        <v>199</v>
      </c>
      <c r="K149" s="48">
        <v>4</v>
      </c>
      <c r="L149" s="1" t="s">
        <v>33</v>
      </c>
      <c r="M149" s="1" t="s">
        <v>283</v>
      </c>
      <c r="R149" s="35"/>
      <c r="U149" s="76"/>
      <c r="V149" s="1"/>
      <c r="W149" s="1"/>
      <c r="X149" s="1"/>
      <c r="Y149" s="1"/>
      <c r="Z149" s="1"/>
      <c r="AA149" s="1"/>
      <c r="AB149" s="1"/>
      <c r="AC149" s="1"/>
      <c r="AD149" s="1"/>
      <c r="AE149" s="1"/>
      <c r="AF149" s="6"/>
      <c r="AG149" s="6"/>
      <c r="AH149" s="6"/>
      <c r="AI149" s="6"/>
      <c r="AJ149" s="6"/>
      <c r="AL149" s="6"/>
      <c r="AM149" s="5"/>
      <c r="AQ149" s="5"/>
      <c r="AR149" s="5"/>
      <c r="AS149" s="41"/>
      <c r="AT149" s="56"/>
      <c r="AU149" s="50"/>
      <c r="AV149" s="7"/>
      <c r="AX149" s="5"/>
      <c r="AY149" s="1"/>
      <c r="AZ149" s="35"/>
      <c r="BB149" s="47"/>
      <c r="AMW149" s="1"/>
    </row>
    <row r="150" spans="1:81 1037:1037" x14ac:dyDescent="0.25">
      <c r="A150" s="1">
        <v>148</v>
      </c>
      <c r="B150" s="2">
        <v>2016</v>
      </c>
      <c r="C150" s="67" t="s">
        <v>366</v>
      </c>
      <c r="D150" s="48" t="s">
        <v>14</v>
      </c>
      <c r="E150" s="38" t="s">
        <v>200</v>
      </c>
      <c r="F150" s="49" t="s">
        <v>16</v>
      </c>
      <c r="G150" s="3">
        <v>1.55</v>
      </c>
      <c r="H150" s="1" t="s">
        <v>17</v>
      </c>
      <c r="I150" s="1" t="s">
        <v>18</v>
      </c>
      <c r="J150" s="1"/>
      <c r="K150" s="48" t="s">
        <v>165</v>
      </c>
      <c r="L150" s="1" t="s">
        <v>19</v>
      </c>
      <c r="M150" s="1" t="s">
        <v>283</v>
      </c>
      <c r="R150" s="35"/>
      <c r="U150" s="76"/>
      <c r="V150" s="1"/>
      <c r="W150" s="1"/>
      <c r="X150" s="1"/>
      <c r="Y150" s="1"/>
      <c r="Z150" s="1"/>
      <c r="AA150" s="1"/>
      <c r="AB150" s="1"/>
      <c r="AC150" s="1"/>
      <c r="AD150" s="1"/>
      <c r="AE150" s="1"/>
      <c r="AF150" s="6"/>
      <c r="AG150" s="6"/>
      <c r="AH150" s="6"/>
      <c r="AI150" s="6"/>
      <c r="AJ150" s="6"/>
      <c r="AL150" s="6"/>
      <c r="AM150" s="5"/>
      <c r="AQ150" s="5"/>
      <c r="AR150" s="5"/>
      <c r="AS150" s="41"/>
      <c r="AT150" s="56"/>
      <c r="AU150" s="50"/>
      <c r="AV150" s="7"/>
      <c r="AX150" s="5"/>
      <c r="AY150" s="1"/>
      <c r="AZ150" s="35"/>
      <c r="BB150" s="47"/>
      <c r="AMW150" s="1"/>
    </row>
    <row r="151" spans="1:81 1037:1037" x14ac:dyDescent="0.25">
      <c r="A151" s="1">
        <v>149</v>
      </c>
      <c r="B151" s="2">
        <v>2016</v>
      </c>
      <c r="C151" s="67" t="s">
        <v>405</v>
      </c>
      <c r="D151" s="48" t="s">
        <v>14</v>
      </c>
      <c r="E151" s="38" t="s">
        <v>201</v>
      </c>
      <c r="F151" s="49" t="s">
        <v>16</v>
      </c>
      <c r="G151" s="3">
        <v>1.55</v>
      </c>
      <c r="H151" s="1" t="s">
        <v>17</v>
      </c>
      <c r="I151" s="1" t="s">
        <v>58</v>
      </c>
      <c r="J151" s="1"/>
      <c r="K151" s="48"/>
      <c r="M151" s="1" t="s">
        <v>283</v>
      </c>
      <c r="R151" s="35"/>
      <c r="U151" s="76"/>
      <c r="V151" s="1"/>
      <c r="W151" s="1"/>
      <c r="X151" s="1"/>
      <c r="Y151" s="1"/>
      <c r="Z151" s="1"/>
      <c r="AA151" s="1"/>
      <c r="AB151" s="1"/>
      <c r="AC151" s="1"/>
      <c r="AD151" s="1"/>
      <c r="AE151" s="1"/>
      <c r="AF151" s="6"/>
      <c r="AG151" s="6"/>
      <c r="AH151" s="6"/>
      <c r="AI151" s="6"/>
      <c r="AJ151" s="6"/>
      <c r="AL151" s="6"/>
      <c r="AM151" s="5"/>
      <c r="AQ151" s="5"/>
      <c r="AR151" s="5"/>
      <c r="AS151" s="41"/>
      <c r="AT151" s="56"/>
      <c r="AU151" s="50"/>
      <c r="AV151" s="7"/>
      <c r="AX151" s="5"/>
      <c r="AY151" s="1"/>
      <c r="AZ151" s="35"/>
      <c r="BB151" s="47"/>
      <c r="AMW151" s="1"/>
    </row>
    <row r="152" spans="1:81 1037:1037" x14ac:dyDescent="0.25">
      <c r="A152" s="1">
        <v>150</v>
      </c>
      <c r="B152" s="2">
        <v>2016</v>
      </c>
      <c r="C152" s="67" t="s">
        <v>406</v>
      </c>
      <c r="D152" s="48" t="s">
        <v>14</v>
      </c>
      <c r="E152" s="38" t="s">
        <v>202</v>
      </c>
      <c r="F152" s="49" t="s">
        <v>16</v>
      </c>
      <c r="G152" s="3">
        <v>1.55</v>
      </c>
      <c r="H152" s="1" t="s">
        <v>17</v>
      </c>
      <c r="I152" s="1" t="s">
        <v>112</v>
      </c>
      <c r="J152" s="1"/>
      <c r="K152" s="48"/>
      <c r="M152" s="1" t="s">
        <v>283</v>
      </c>
      <c r="R152" s="35"/>
      <c r="U152" s="76"/>
      <c r="V152" s="1"/>
      <c r="W152" s="1"/>
      <c r="X152" s="1"/>
      <c r="Y152" s="1"/>
      <c r="Z152" s="1"/>
      <c r="AA152" s="1"/>
      <c r="AB152" s="1"/>
      <c r="AC152" s="1"/>
      <c r="AD152" s="1"/>
      <c r="AE152" s="1"/>
      <c r="AF152" s="6"/>
      <c r="AG152" s="6"/>
      <c r="AH152" s="6"/>
      <c r="AI152" s="6"/>
      <c r="AJ152" s="6"/>
      <c r="AL152" s="6"/>
      <c r="AM152" s="5"/>
      <c r="AQ152" s="5"/>
      <c r="AR152" s="5"/>
      <c r="AS152" s="41"/>
      <c r="AT152" s="56"/>
      <c r="AU152" s="50"/>
      <c r="AV152" s="7"/>
      <c r="AX152" s="5"/>
      <c r="AY152" s="1"/>
      <c r="AZ152" s="35"/>
      <c r="BB152" s="47"/>
      <c r="AMW152" s="1"/>
    </row>
    <row r="153" spans="1:81 1037:1037" x14ac:dyDescent="0.25">
      <c r="A153" s="1">
        <v>151</v>
      </c>
      <c r="B153" s="2">
        <v>2016</v>
      </c>
      <c r="C153" s="68">
        <v>42658</v>
      </c>
      <c r="D153" s="48" t="s">
        <v>14</v>
      </c>
      <c r="E153" s="38" t="s">
        <v>203</v>
      </c>
      <c r="F153" s="49" t="s">
        <v>25</v>
      </c>
      <c r="G153" s="3">
        <v>1.55</v>
      </c>
      <c r="H153" s="1" t="s">
        <v>22</v>
      </c>
      <c r="I153" s="1" t="s">
        <v>22</v>
      </c>
      <c r="J153" s="1" t="s">
        <v>204</v>
      </c>
      <c r="K153" s="48">
        <v>170</v>
      </c>
      <c r="L153" s="1" t="s">
        <v>23</v>
      </c>
      <c r="M153" s="1" t="s">
        <v>436</v>
      </c>
      <c r="N153" s="35">
        <v>0.442</v>
      </c>
      <c r="O153" s="35">
        <v>3.6400000000000002E-2</v>
      </c>
      <c r="R153" s="35">
        <v>0.13</v>
      </c>
      <c r="S153" s="31">
        <f>K153*(1-R153)*N153</f>
        <v>65.371800000000007</v>
      </c>
      <c r="U153" s="76" t="s">
        <v>462</v>
      </c>
      <c r="W153" s="1"/>
      <c r="AC153" s="1"/>
      <c r="AE153" s="1"/>
      <c r="AF153" s="6"/>
      <c r="AG153" s="6"/>
      <c r="AH153" s="6"/>
      <c r="AI153" s="6"/>
      <c r="AJ153" s="6"/>
      <c r="AL153" s="6"/>
      <c r="AM153" s="5"/>
      <c r="AQ153" s="5"/>
      <c r="AR153" s="5"/>
      <c r="AS153" s="41"/>
      <c r="AT153" s="56"/>
      <c r="AV153" s="7"/>
      <c r="AX153" s="5"/>
      <c r="AY153" s="1"/>
      <c r="AZ153" s="35"/>
      <c r="BB153" s="47"/>
      <c r="AMW153" s="1"/>
    </row>
    <row r="154" spans="1:81 1037:1037" x14ac:dyDescent="0.25">
      <c r="A154" s="1">
        <v>152</v>
      </c>
      <c r="B154" s="2">
        <v>2017</v>
      </c>
      <c r="C154" s="68">
        <v>42790</v>
      </c>
      <c r="D154" s="48" t="s">
        <v>14</v>
      </c>
      <c r="E154" s="38" t="s">
        <v>443</v>
      </c>
      <c r="F154" s="49" t="s">
        <v>25</v>
      </c>
      <c r="G154" s="3">
        <v>1.55</v>
      </c>
      <c r="H154" s="1" t="s">
        <v>26</v>
      </c>
      <c r="I154" s="1" t="s">
        <v>27</v>
      </c>
      <c r="J154" s="1" t="s">
        <v>103</v>
      </c>
      <c r="K154" s="48">
        <v>200</v>
      </c>
      <c r="L154" s="1" t="s">
        <v>23</v>
      </c>
      <c r="M154" s="1" t="s">
        <v>440</v>
      </c>
      <c r="R154" s="35"/>
      <c r="U154" s="76"/>
      <c r="V154" s="1"/>
      <c r="W154" s="1"/>
      <c r="X154" s="1"/>
      <c r="Y154" s="1"/>
      <c r="Z154" s="1"/>
      <c r="AA154" s="1"/>
      <c r="AB154" s="1"/>
      <c r="AC154" s="1"/>
      <c r="AD154" s="1"/>
      <c r="AE154" s="1">
        <v>55</v>
      </c>
      <c r="AF154" s="1">
        <v>0</v>
      </c>
      <c r="AG154" s="1">
        <v>0</v>
      </c>
      <c r="AH154" s="1">
        <v>0</v>
      </c>
      <c r="AI154" s="1"/>
      <c r="AJ154" s="1"/>
      <c r="AK154" s="1"/>
      <c r="AL154" s="1"/>
      <c r="AM154" s="1"/>
      <c r="AN154" s="1"/>
      <c r="AO154" s="1"/>
      <c r="AP154" s="1"/>
      <c r="AQ154" s="1"/>
      <c r="AR154" s="1" t="s">
        <v>481</v>
      </c>
      <c r="AS154" s="41"/>
      <c r="AT154" s="56"/>
      <c r="AV154" s="7"/>
      <c r="AX154" s="5"/>
      <c r="AY154" s="1"/>
      <c r="AZ154" s="35"/>
      <c r="BB154" s="47"/>
      <c r="AMW154" s="1"/>
    </row>
    <row r="155" spans="1:81 1037:1037" x14ac:dyDescent="0.25">
      <c r="A155" s="1">
        <v>153</v>
      </c>
      <c r="B155" s="2">
        <v>2017</v>
      </c>
      <c r="C155" s="68">
        <v>42821</v>
      </c>
      <c r="D155" s="48" t="s">
        <v>14</v>
      </c>
      <c r="E155" s="38" t="s">
        <v>445</v>
      </c>
      <c r="F155" s="49" t="s">
        <v>25</v>
      </c>
      <c r="G155" s="3">
        <v>1.55</v>
      </c>
      <c r="H155" s="1" t="s">
        <v>30</v>
      </c>
      <c r="I155" s="1" t="s">
        <v>31</v>
      </c>
      <c r="J155" s="1" t="s">
        <v>446</v>
      </c>
      <c r="K155" s="3">
        <v>1.25</v>
      </c>
      <c r="L155" s="1" t="s">
        <v>447</v>
      </c>
      <c r="M155" s="1" t="s">
        <v>440</v>
      </c>
      <c r="R155" s="35"/>
      <c r="U155" s="76"/>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41"/>
      <c r="AT155" s="56"/>
      <c r="AV155" s="7"/>
      <c r="AX155" s="5"/>
      <c r="AY155" s="1"/>
      <c r="AZ155" s="35"/>
      <c r="BB155" s="47"/>
      <c r="AMW155" s="1"/>
    </row>
    <row r="156" spans="1:81 1037:1037" x14ac:dyDescent="0.25">
      <c r="A156" s="1">
        <v>154</v>
      </c>
      <c r="B156" s="2">
        <v>2017</v>
      </c>
      <c r="C156" s="68">
        <v>42825</v>
      </c>
      <c r="D156" s="48" t="s">
        <v>14</v>
      </c>
      <c r="E156" s="38" t="s">
        <v>442</v>
      </c>
      <c r="F156" s="49" t="s">
        <v>25</v>
      </c>
      <c r="G156" s="3">
        <v>1.55</v>
      </c>
      <c r="H156" s="1" t="s">
        <v>26</v>
      </c>
      <c r="I156" s="1" t="s">
        <v>63</v>
      </c>
      <c r="J156" s="1" t="s">
        <v>407</v>
      </c>
      <c r="K156" s="48">
        <v>30</v>
      </c>
      <c r="L156" s="1" t="s">
        <v>106</v>
      </c>
      <c r="M156" s="1" t="s">
        <v>440</v>
      </c>
      <c r="R156" s="35"/>
      <c r="U156" s="76"/>
      <c r="V156" s="1">
        <v>412.45</v>
      </c>
      <c r="W156" s="1"/>
      <c r="X156" s="1">
        <v>76.599999999999994</v>
      </c>
      <c r="Y156" s="1">
        <v>19.93</v>
      </c>
      <c r="Z156" s="1">
        <v>109.75</v>
      </c>
      <c r="AA156" s="1">
        <v>5.52</v>
      </c>
      <c r="AB156" s="1">
        <v>15.55</v>
      </c>
      <c r="AC156" s="1" t="s">
        <v>415</v>
      </c>
      <c r="AD156" s="31">
        <f>$K156*1000*$AM156*V156/1000</f>
        <v>253.65674999999999</v>
      </c>
      <c r="AE156" s="31">
        <f>$K156*1000*$AM156*X156/1000</f>
        <v>47.109000000000002</v>
      </c>
      <c r="AF156" s="31">
        <f>$K156*1000*$AM156*Y156/1000</f>
        <v>12.256950000000002</v>
      </c>
      <c r="AG156" s="31">
        <f>$K156*1000*$AM156*Z156/1000</f>
        <v>67.496250000000003</v>
      </c>
      <c r="AH156" s="31">
        <f>$K156*1000*$AM156*AA156/1000</f>
        <v>3.3947999999999996</v>
      </c>
      <c r="AI156" s="31">
        <f>$K156*1000*$AM156*AB156/1000</f>
        <v>9.56325</v>
      </c>
      <c r="AJ156" s="6"/>
      <c r="AL156" s="32">
        <v>5.4</v>
      </c>
      <c r="AM156" s="74">
        <v>2.0500000000000001E-2</v>
      </c>
      <c r="AN156" s="74"/>
      <c r="AQ156" s="5"/>
      <c r="AR156" s="1" t="s">
        <v>483</v>
      </c>
      <c r="AS156" s="41"/>
      <c r="AT156" s="56"/>
      <c r="AV156" s="7"/>
      <c r="AX156" s="5"/>
      <c r="AY156" s="1"/>
      <c r="AZ156" s="35"/>
      <c r="BB156" s="47"/>
      <c r="BL156" s="31"/>
      <c r="BM156" s="31"/>
      <c r="BN156" s="31"/>
      <c r="BO156" s="31"/>
      <c r="BP156" s="31"/>
      <c r="BQ156" s="31"/>
      <c r="BR156" s="6"/>
      <c r="BS156" s="6"/>
      <c r="BT156" s="32"/>
      <c r="BU156" s="74"/>
      <c r="BV156" s="74"/>
      <c r="BW156" s="5"/>
      <c r="BX156" s="5"/>
      <c r="BY156" s="5"/>
      <c r="CA156" s="41"/>
      <c r="CB156" s="56"/>
      <c r="CC156" s="50"/>
      <c r="AMW156" s="1"/>
    </row>
    <row r="157" spans="1:81 1037:1037" x14ac:dyDescent="0.25">
      <c r="A157" s="1">
        <v>155</v>
      </c>
      <c r="B157" s="2">
        <v>2017</v>
      </c>
      <c r="C157" s="68">
        <v>42827</v>
      </c>
      <c r="D157" s="48" t="s">
        <v>14</v>
      </c>
      <c r="E157" s="38" t="s">
        <v>441</v>
      </c>
      <c r="F157" s="49" t="s">
        <v>25</v>
      </c>
      <c r="G157" s="3">
        <v>1.55</v>
      </c>
      <c r="H157" s="1" t="s">
        <v>26</v>
      </c>
      <c r="I157" s="1" t="s">
        <v>27</v>
      </c>
      <c r="J157" s="1" t="s">
        <v>74</v>
      </c>
      <c r="K157" s="48">
        <v>100</v>
      </c>
      <c r="L157" s="1" t="s">
        <v>23</v>
      </c>
      <c r="M157" s="1" t="s">
        <v>440</v>
      </c>
      <c r="R157" s="35"/>
      <c r="U157" s="76"/>
      <c r="V157" s="1"/>
      <c r="W157" s="1"/>
      <c r="X157" s="1"/>
      <c r="Y157" s="1"/>
      <c r="Z157" s="1"/>
      <c r="AA157" s="1"/>
      <c r="AB157" s="1"/>
      <c r="AC157" s="1"/>
      <c r="AE157" s="31">
        <v>25</v>
      </c>
      <c r="AF157" s="31">
        <v>0</v>
      </c>
      <c r="AG157" s="31">
        <v>0</v>
      </c>
      <c r="AH157" s="31">
        <v>5</v>
      </c>
      <c r="AI157" s="31"/>
      <c r="AJ157" s="6"/>
      <c r="AM157" s="74"/>
      <c r="AN157" s="74"/>
      <c r="AQ157" s="5"/>
      <c r="AR157" s="1" t="s">
        <v>481</v>
      </c>
      <c r="AS157" s="41"/>
      <c r="AT157" s="56"/>
      <c r="AV157" s="7"/>
      <c r="AX157" s="5"/>
      <c r="AY157" s="1"/>
      <c r="AZ157" s="35"/>
      <c r="BB157" s="47"/>
      <c r="BL157" s="31"/>
      <c r="BM157" s="31"/>
      <c r="BN157" s="31"/>
      <c r="BO157" s="31"/>
      <c r="BP157" s="31"/>
      <c r="BQ157" s="31"/>
      <c r="BR157" s="6"/>
      <c r="BS157" s="6"/>
      <c r="BT157" s="32"/>
      <c r="BU157" s="74"/>
      <c r="BV157" s="74"/>
      <c r="BW157" s="5"/>
      <c r="BX157" s="5"/>
      <c r="BY157" s="5"/>
      <c r="CA157" s="41"/>
      <c r="CB157" s="56"/>
      <c r="CC157" s="50"/>
      <c r="AMW157" s="1"/>
    </row>
    <row r="158" spans="1:81 1037:1037" x14ac:dyDescent="0.25">
      <c r="A158" s="1">
        <v>156</v>
      </c>
      <c r="B158" s="2">
        <v>2017</v>
      </c>
      <c r="C158" s="68">
        <v>42882</v>
      </c>
      <c r="D158" s="48" t="s">
        <v>14</v>
      </c>
      <c r="E158" s="38" t="s">
        <v>444</v>
      </c>
      <c r="F158" s="49" t="s">
        <v>25</v>
      </c>
      <c r="G158" s="3">
        <v>1.55</v>
      </c>
      <c r="H158" s="1" t="s">
        <v>26</v>
      </c>
      <c r="I158" s="1" t="s">
        <v>27</v>
      </c>
      <c r="J158" s="1" t="s">
        <v>103</v>
      </c>
      <c r="K158" s="48">
        <v>150</v>
      </c>
      <c r="L158" s="1" t="s">
        <v>23</v>
      </c>
      <c r="M158" s="1" t="s">
        <v>440</v>
      </c>
      <c r="R158" s="35"/>
      <c r="U158" s="76"/>
      <c r="V158" s="1"/>
      <c r="W158" s="1"/>
      <c r="X158" s="1"/>
      <c r="Y158" s="1"/>
      <c r="Z158" s="1"/>
      <c r="AA158" s="1"/>
      <c r="AB158" s="1"/>
      <c r="AC158" s="1"/>
      <c r="AE158" s="31">
        <v>27</v>
      </c>
      <c r="AF158" s="31">
        <v>0</v>
      </c>
      <c r="AG158" s="31">
        <v>0</v>
      </c>
      <c r="AH158" s="31">
        <v>0</v>
      </c>
      <c r="AI158" s="31"/>
      <c r="AJ158" s="6"/>
      <c r="AM158" s="74"/>
      <c r="AN158" s="74"/>
      <c r="AQ158" s="5"/>
      <c r="AR158" s="1" t="s">
        <v>481</v>
      </c>
      <c r="AS158" s="41"/>
      <c r="AT158" s="56"/>
      <c r="AV158" s="7"/>
      <c r="AX158" s="5"/>
      <c r="AY158" s="1"/>
      <c r="AZ158" s="35"/>
      <c r="BB158" s="47"/>
      <c r="BL158" s="31"/>
      <c r="BM158" s="31"/>
      <c r="BN158" s="31"/>
      <c r="BO158" s="31"/>
      <c r="BP158" s="31"/>
      <c r="BQ158" s="31"/>
      <c r="BR158" s="6"/>
      <c r="BS158" s="6"/>
      <c r="BT158" s="32"/>
      <c r="BU158" s="74"/>
      <c r="BV158" s="74"/>
      <c r="BW158" s="5"/>
      <c r="BX158" s="5"/>
      <c r="BY158" s="5"/>
      <c r="CA158" s="41"/>
      <c r="CB158" s="56"/>
      <c r="CC158" s="50"/>
      <c r="AMW158" s="1"/>
    </row>
    <row r="159" spans="1:81 1037:1037" x14ac:dyDescent="0.25">
      <c r="A159" s="1">
        <v>157</v>
      </c>
      <c r="B159" s="2">
        <v>2017</v>
      </c>
      <c r="C159" s="68">
        <v>42935</v>
      </c>
      <c r="D159" s="48" t="s">
        <v>14</v>
      </c>
      <c r="E159" s="38" t="s">
        <v>448</v>
      </c>
      <c r="F159" s="49" t="s">
        <v>25</v>
      </c>
      <c r="G159" s="3">
        <v>1.55</v>
      </c>
      <c r="H159" s="1" t="s">
        <v>46</v>
      </c>
      <c r="I159" s="1" t="s">
        <v>229</v>
      </c>
      <c r="J159" s="1" t="s">
        <v>231</v>
      </c>
      <c r="K159" s="48">
        <v>6550</v>
      </c>
      <c r="L159" s="1" t="s">
        <v>23</v>
      </c>
      <c r="M159" s="1" t="s">
        <v>440</v>
      </c>
      <c r="R159" s="35"/>
      <c r="U159" s="76"/>
      <c r="V159" s="1"/>
      <c r="W159" s="1"/>
      <c r="X159" s="1"/>
      <c r="Y159" s="1"/>
      <c r="Z159" s="1"/>
      <c r="AA159" s="1"/>
      <c r="AB159" s="1"/>
      <c r="AC159" s="1"/>
      <c r="AE159" s="31"/>
      <c r="AF159" s="31"/>
      <c r="AG159" s="31"/>
      <c r="AH159" s="31"/>
      <c r="AI159" s="31"/>
      <c r="AJ159" s="6"/>
      <c r="AM159" s="74"/>
      <c r="AN159" s="74"/>
      <c r="AQ159" s="5"/>
      <c r="AR159" s="1"/>
      <c r="AS159" s="41">
        <v>0.109</v>
      </c>
      <c r="AT159" s="55">
        <f>(1-AS159)*K159</f>
        <v>5836.05</v>
      </c>
      <c r="AU159" s="7">
        <v>0.42349999999999999</v>
      </c>
      <c r="AV159" s="7">
        <v>2.1000000000000001E-2</v>
      </c>
      <c r="AW159" s="5">
        <f>AT159*AU159</f>
        <v>2471.5671750000001</v>
      </c>
      <c r="AX159" s="5">
        <f>AT159*AV159</f>
        <v>122.55705000000002</v>
      </c>
      <c r="AY159" s="1"/>
      <c r="AZ159" s="35"/>
      <c r="BB159" s="47"/>
      <c r="BC159" s="1" t="s">
        <v>450</v>
      </c>
      <c r="BL159" s="31"/>
      <c r="BM159" s="31"/>
      <c r="BN159" s="31"/>
      <c r="BO159" s="31"/>
      <c r="BP159" s="31"/>
      <c r="BQ159" s="31"/>
      <c r="BR159" s="6"/>
      <c r="BS159" s="6"/>
      <c r="BT159" s="32"/>
      <c r="BU159" s="74"/>
      <c r="BV159" s="74"/>
      <c r="BW159" s="5"/>
      <c r="BX159" s="5"/>
      <c r="BY159" s="5"/>
      <c r="CA159" s="41"/>
      <c r="CB159" s="56"/>
      <c r="CC159" s="50"/>
      <c r="AMW159" s="1"/>
    </row>
    <row r="160" spans="1:81 1037:1037" x14ac:dyDescent="0.25">
      <c r="A160" s="1">
        <v>158</v>
      </c>
      <c r="B160" s="2">
        <v>2017</v>
      </c>
      <c r="C160" s="68">
        <v>42945</v>
      </c>
      <c r="D160" s="48" t="s">
        <v>14</v>
      </c>
      <c r="E160" s="38" t="s">
        <v>449</v>
      </c>
      <c r="F160" s="49" t="s">
        <v>25</v>
      </c>
      <c r="G160" s="3">
        <v>1.55</v>
      </c>
      <c r="H160" s="1" t="s">
        <v>46</v>
      </c>
      <c r="I160" s="1" t="s">
        <v>230</v>
      </c>
      <c r="J160" s="1" t="s">
        <v>231</v>
      </c>
      <c r="K160" s="48">
        <v>4645</v>
      </c>
      <c r="L160" s="1" t="s">
        <v>23</v>
      </c>
      <c r="M160" s="1" t="s">
        <v>440</v>
      </c>
      <c r="R160" s="35"/>
      <c r="U160" s="76"/>
      <c r="V160" s="1"/>
      <c r="W160" s="1"/>
      <c r="X160" s="1"/>
      <c r="Y160" s="1"/>
      <c r="Z160" s="1"/>
      <c r="AA160" s="1"/>
      <c r="AB160" s="1"/>
      <c r="AC160" s="1"/>
      <c r="AE160" s="31"/>
      <c r="AF160" s="31"/>
      <c r="AG160" s="31"/>
      <c r="AH160" s="31"/>
      <c r="AI160" s="31"/>
      <c r="AJ160" s="6"/>
      <c r="AM160" s="74"/>
      <c r="AN160" s="74"/>
      <c r="AQ160" s="5"/>
      <c r="AR160" s="1"/>
      <c r="AS160" s="41">
        <v>0.2</v>
      </c>
      <c r="AT160" s="55">
        <f>(1-AS160)*K160</f>
        <v>3716</v>
      </c>
      <c r="AU160" s="7">
        <v>0.42699999999999999</v>
      </c>
      <c r="AV160" s="7"/>
      <c r="AW160" s="5">
        <f>AT160*AU160</f>
        <v>1586.732</v>
      </c>
      <c r="AX160" s="5"/>
      <c r="AY160" s="1"/>
      <c r="AZ160" s="35"/>
      <c r="BB160" s="47"/>
      <c r="BC160" s="1" t="s">
        <v>461</v>
      </c>
      <c r="BL160" s="31"/>
      <c r="BM160" s="31"/>
      <c r="BN160" s="31"/>
      <c r="BO160" s="31"/>
      <c r="BP160" s="31"/>
      <c r="BQ160" s="31"/>
      <c r="BR160" s="6"/>
      <c r="BS160" s="6"/>
      <c r="BT160" s="32"/>
      <c r="BU160" s="74"/>
      <c r="BV160" s="74"/>
      <c r="BW160" s="5"/>
      <c r="BX160" s="5"/>
      <c r="BY160" s="5"/>
      <c r="CA160" s="41"/>
      <c r="CB160" s="56"/>
      <c r="CC160" s="50"/>
      <c r="AMW160" s="1"/>
    </row>
    <row r="161" spans="1:81 1037:1037" x14ac:dyDescent="0.25">
      <c r="A161" s="1">
        <v>159</v>
      </c>
      <c r="B161" s="2">
        <v>2017</v>
      </c>
      <c r="C161" s="68">
        <v>42975</v>
      </c>
      <c r="D161" s="48" t="s">
        <v>14</v>
      </c>
      <c r="E161" s="38" t="s">
        <v>451</v>
      </c>
      <c r="F161" s="49" t="s">
        <v>16</v>
      </c>
      <c r="G161" s="3">
        <v>1.55</v>
      </c>
      <c r="H161" s="1" t="s">
        <v>26</v>
      </c>
      <c r="I161" s="1" t="s">
        <v>63</v>
      </c>
      <c r="J161" s="1" t="s">
        <v>407</v>
      </c>
      <c r="K161" s="48">
        <v>20000</v>
      </c>
      <c r="L161" s="1" t="s">
        <v>23</v>
      </c>
      <c r="M161" s="1" t="s">
        <v>452</v>
      </c>
      <c r="R161" s="35"/>
      <c r="U161" s="31"/>
      <c r="V161" s="1">
        <v>438.72</v>
      </c>
      <c r="W161" s="1"/>
      <c r="X161" s="1"/>
      <c r="Y161" s="1"/>
      <c r="Z161" s="1"/>
      <c r="AA161" s="1"/>
      <c r="AB161" s="1"/>
      <c r="AC161" s="1"/>
      <c r="AD161" s="31">
        <f>$K161*$AM161*V161/1000</f>
        <v>2290.1184000000003</v>
      </c>
      <c r="AE161" s="31">
        <v>10</v>
      </c>
      <c r="AF161" s="31">
        <v>20</v>
      </c>
      <c r="AG161" s="31">
        <v>50</v>
      </c>
      <c r="AH161" s="31">
        <v>4</v>
      </c>
      <c r="AI161" s="31"/>
      <c r="AJ161" s="6"/>
      <c r="AM161" s="74">
        <v>0.26100000000000001</v>
      </c>
      <c r="AN161" s="74"/>
      <c r="AQ161" s="5"/>
      <c r="AR161" s="1" t="s">
        <v>482</v>
      </c>
      <c r="AS161" s="41"/>
      <c r="AT161" s="56"/>
      <c r="AV161" s="7"/>
      <c r="AX161" s="5"/>
      <c r="AY161" s="1"/>
      <c r="AZ161" s="35"/>
      <c r="BB161" s="47"/>
      <c r="BL161" s="31"/>
      <c r="BM161" s="31"/>
      <c r="BN161" s="31"/>
      <c r="BO161" s="31"/>
      <c r="BP161" s="31"/>
      <c r="BQ161" s="31"/>
      <c r="BR161" s="6"/>
      <c r="BS161" s="6"/>
      <c r="BT161" s="32"/>
      <c r="BU161" s="74"/>
      <c r="BV161" s="74"/>
      <c r="BW161" s="5"/>
      <c r="BX161" s="5"/>
      <c r="BY161" s="5"/>
      <c r="CA161" s="41"/>
      <c r="CB161" s="56"/>
      <c r="CC161" s="50"/>
      <c r="AMW161" s="1"/>
    </row>
    <row r="162" spans="1:81 1037:1037" x14ac:dyDescent="0.25">
      <c r="A162" s="1">
        <v>160</v>
      </c>
      <c r="B162" s="2">
        <v>2017</v>
      </c>
      <c r="C162" s="68">
        <v>42976</v>
      </c>
      <c r="D162" s="48" t="s">
        <v>14</v>
      </c>
      <c r="E162" s="38" t="s">
        <v>453</v>
      </c>
      <c r="F162" s="49" t="s">
        <v>16</v>
      </c>
      <c r="G162" s="3">
        <v>1.55</v>
      </c>
      <c r="H162" s="1" t="s">
        <v>17</v>
      </c>
      <c r="I162" s="1" t="s">
        <v>58</v>
      </c>
      <c r="J162" s="1"/>
      <c r="K162" s="48"/>
      <c r="M162" s="1" t="s">
        <v>452</v>
      </c>
      <c r="R162" s="35"/>
      <c r="U162" s="76"/>
      <c r="V162" s="1"/>
      <c r="W162" s="1"/>
      <c r="X162" s="1"/>
      <c r="Y162" s="1"/>
      <c r="Z162" s="1"/>
      <c r="AA162" s="1"/>
      <c r="AB162" s="1"/>
      <c r="AC162" s="1"/>
      <c r="AE162" s="31"/>
      <c r="AF162" s="31"/>
      <c r="AG162" s="31"/>
      <c r="AH162" s="31"/>
      <c r="AI162" s="31"/>
      <c r="AJ162" s="6"/>
      <c r="AM162" s="74"/>
      <c r="AN162" s="74"/>
      <c r="AQ162" s="5"/>
      <c r="AR162" s="1"/>
      <c r="AS162" s="41"/>
      <c r="AT162" s="56"/>
      <c r="AV162" s="7"/>
      <c r="AX162" s="5"/>
      <c r="AY162" s="1"/>
      <c r="AZ162" s="35"/>
      <c r="BB162" s="47"/>
      <c r="BL162" s="31"/>
      <c r="BM162" s="31"/>
      <c r="BN162" s="31"/>
      <c r="BO162" s="31"/>
      <c r="BP162" s="31"/>
      <c r="BQ162" s="31"/>
      <c r="BR162" s="6"/>
      <c r="BS162" s="6"/>
      <c r="BT162" s="32"/>
      <c r="BU162" s="74"/>
      <c r="BV162" s="74"/>
      <c r="BW162" s="5"/>
      <c r="BX162" s="5"/>
      <c r="BY162" s="5"/>
      <c r="CA162" s="41"/>
      <c r="CB162" s="56"/>
      <c r="CC162" s="50"/>
      <c r="AMW162" s="1"/>
    </row>
    <row r="163" spans="1:81 1037:1037" x14ac:dyDescent="0.25">
      <c r="A163" s="1">
        <v>161</v>
      </c>
      <c r="B163" s="2">
        <v>2017</v>
      </c>
      <c r="C163" s="68">
        <v>42976</v>
      </c>
      <c r="D163" s="48" t="s">
        <v>14</v>
      </c>
      <c r="E163" s="38" t="s">
        <v>454</v>
      </c>
      <c r="F163" s="49" t="s">
        <v>16</v>
      </c>
      <c r="G163" s="3">
        <v>1.55</v>
      </c>
      <c r="H163" s="1" t="s">
        <v>17</v>
      </c>
      <c r="I163" s="1" t="s">
        <v>112</v>
      </c>
      <c r="J163" s="1"/>
      <c r="K163" s="48"/>
      <c r="M163" s="1" t="s">
        <v>452</v>
      </c>
      <c r="R163" s="35"/>
      <c r="U163" s="76"/>
      <c r="V163" s="1"/>
      <c r="W163" s="1"/>
      <c r="X163" s="1"/>
      <c r="Y163" s="1"/>
      <c r="Z163" s="1"/>
      <c r="AA163" s="1"/>
      <c r="AB163" s="1"/>
      <c r="AC163" s="1"/>
      <c r="AE163" s="31"/>
      <c r="AF163" s="31"/>
      <c r="AG163" s="31"/>
      <c r="AH163" s="31"/>
      <c r="AI163" s="31"/>
      <c r="AJ163" s="6"/>
      <c r="AM163" s="74"/>
      <c r="AN163" s="74"/>
      <c r="AQ163" s="5"/>
      <c r="AR163" s="1"/>
      <c r="AS163" s="41"/>
      <c r="AT163" s="56"/>
      <c r="AV163" s="7"/>
      <c r="AX163" s="5"/>
      <c r="AY163" s="1"/>
      <c r="AZ163" s="35"/>
      <c r="BB163" s="47"/>
      <c r="BL163" s="31"/>
      <c r="BM163" s="31"/>
      <c r="BN163" s="31"/>
      <c r="BO163" s="31"/>
      <c r="BP163" s="31"/>
      <c r="BQ163" s="31"/>
      <c r="BR163" s="6"/>
      <c r="BS163" s="6"/>
      <c r="BT163" s="32"/>
      <c r="BU163" s="74"/>
      <c r="BV163" s="74"/>
      <c r="BW163" s="5"/>
      <c r="BX163" s="5"/>
      <c r="BY163" s="5"/>
      <c r="CA163" s="41"/>
      <c r="CB163" s="56"/>
      <c r="CC163" s="50"/>
      <c r="AMW163" s="1"/>
    </row>
    <row r="164" spans="1:81 1037:1037" x14ac:dyDescent="0.25">
      <c r="A164" s="1">
        <v>162</v>
      </c>
      <c r="B164" s="2">
        <v>2017</v>
      </c>
      <c r="C164" s="68">
        <v>42977</v>
      </c>
      <c r="D164" s="48" t="s">
        <v>14</v>
      </c>
      <c r="E164" s="38" t="s">
        <v>529</v>
      </c>
      <c r="F164" s="49" t="s">
        <v>16</v>
      </c>
      <c r="G164" s="3">
        <v>1.55</v>
      </c>
      <c r="H164" s="1" t="s">
        <v>30</v>
      </c>
      <c r="I164" s="1" t="s">
        <v>31</v>
      </c>
      <c r="J164" s="1" t="s">
        <v>455</v>
      </c>
      <c r="K164" s="48">
        <v>3</v>
      </c>
      <c r="L164" s="1" t="s">
        <v>33</v>
      </c>
      <c r="M164" s="1" t="s">
        <v>452</v>
      </c>
      <c r="R164" s="35"/>
      <c r="U164" s="76"/>
      <c r="V164" s="1"/>
      <c r="W164" s="1"/>
      <c r="X164" s="1"/>
      <c r="Y164" s="1"/>
      <c r="Z164" s="1"/>
      <c r="AA164" s="1"/>
      <c r="AB164" s="1"/>
      <c r="AC164" s="1"/>
      <c r="AE164" s="31"/>
      <c r="AF164" s="31"/>
      <c r="AG164" s="31"/>
      <c r="AH164" s="31"/>
      <c r="AI164" s="31"/>
      <c r="AJ164" s="6"/>
      <c r="AM164" s="74"/>
      <c r="AN164" s="74"/>
      <c r="AQ164" s="5"/>
      <c r="AR164" s="1"/>
      <c r="AS164" s="41"/>
      <c r="AT164" s="56"/>
      <c r="AV164" s="7"/>
      <c r="AX164" s="5"/>
      <c r="AY164" s="1"/>
      <c r="AZ164" s="35"/>
      <c r="BB164" s="47"/>
      <c r="BL164" s="31"/>
      <c r="BM164" s="31"/>
      <c r="BN164" s="31"/>
      <c r="BO164" s="31"/>
      <c r="BP164" s="31"/>
      <c r="BQ164" s="31"/>
      <c r="BR164" s="6"/>
      <c r="BS164" s="6"/>
      <c r="BT164" s="32"/>
      <c r="BU164" s="74"/>
      <c r="BV164" s="74"/>
      <c r="BW164" s="5"/>
      <c r="BX164" s="5"/>
      <c r="BY164" s="5"/>
      <c r="CA164" s="41"/>
      <c r="CB164" s="56"/>
      <c r="CC164" s="50"/>
      <c r="AMW164" s="1"/>
    </row>
    <row r="165" spans="1:81 1037:1037" x14ac:dyDescent="0.25">
      <c r="A165" s="1">
        <v>163</v>
      </c>
      <c r="B165" s="2">
        <v>2017</v>
      </c>
      <c r="C165" s="68">
        <v>42977</v>
      </c>
      <c r="D165" s="48" t="s">
        <v>14</v>
      </c>
      <c r="E165" s="38" t="s">
        <v>531</v>
      </c>
      <c r="F165" s="49" t="s">
        <v>425</v>
      </c>
      <c r="G165" s="3">
        <v>1.55</v>
      </c>
      <c r="H165" s="1" t="s">
        <v>22</v>
      </c>
      <c r="I165" s="1" t="s">
        <v>22</v>
      </c>
      <c r="J165" s="1" t="s">
        <v>456</v>
      </c>
      <c r="K165" s="48">
        <v>3.2</v>
      </c>
      <c r="L165" s="1" t="s">
        <v>23</v>
      </c>
      <c r="M165" s="1" t="s">
        <v>452</v>
      </c>
      <c r="N165" s="35">
        <v>0.60899999999999999</v>
      </c>
      <c r="O165" s="35">
        <v>4.1000000000000003E-3</v>
      </c>
      <c r="R165" s="35">
        <v>0.06</v>
      </c>
      <c r="S165" s="31">
        <f>K165*(1-R165)*N165</f>
        <v>1.8318719999999999</v>
      </c>
      <c r="U165" s="76" t="s">
        <v>462</v>
      </c>
      <c r="V165" s="1"/>
      <c r="W165" s="1"/>
      <c r="X165" s="1"/>
      <c r="Y165" s="1"/>
      <c r="Z165" s="1"/>
      <c r="AA165" s="1"/>
      <c r="AB165" s="1"/>
      <c r="AC165" s="1"/>
      <c r="AE165" s="31"/>
      <c r="AF165" s="31"/>
      <c r="AG165" s="31"/>
      <c r="AH165" s="31"/>
      <c r="AI165" s="31"/>
      <c r="AJ165" s="6"/>
      <c r="AM165" s="74"/>
      <c r="AN165" s="74"/>
      <c r="AQ165" s="5"/>
      <c r="AR165" s="1"/>
      <c r="AS165" s="41"/>
      <c r="AT165" s="56"/>
      <c r="AV165" s="7"/>
      <c r="AX165" s="5"/>
      <c r="AY165" s="1"/>
      <c r="AZ165" s="35"/>
      <c r="BB165" s="47"/>
      <c r="BL165" s="31"/>
      <c r="BM165" s="31"/>
      <c r="BN165" s="31"/>
      <c r="BO165" s="31"/>
      <c r="BP165" s="31"/>
      <c r="BQ165" s="31"/>
      <c r="BR165" s="6"/>
      <c r="BS165" s="6"/>
      <c r="BT165" s="32"/>
      <c r="BU165" s="74"/>
      <c r="BV165" s="74"/>
      <c r="BW165" s="5"/>
      <c r="BX165" s="5"/>
      <c r="BY165" s="5"/>
      <c r="CA165" s="41"/>
      <c r="CB165" s="56"/>
      <c r="CC165" s="50"/>
      <c r="AMW165" s="1"/>
    </row>
    <row r="166" spans="1:81 1037:1037" x14ac:dyDescent="0.25">
      <c r="A166" s="1">
        <v>164</v>
      </c>
      <c r="B166" s="2">
        <v>2017</v>
      </c>
      <c r="C166" s="68">
        <v>43014</v>
      </c>
      <c r="D166" s="48" t="s">
        <v>14</v>
      </c>
      <c r="E166" s="38" t="s">
        <v>530</v>
      </c>
      <c r="F166" s="49" t="s">
        <v>425</v>
      </c>
      <c r="G166" s="3">
        <v>1.55</v>
      </c>
      <c r="H166" s="1" t="s">
        <v>30</v>
      </c>
      <c r="I166" s="1" t="s">
        <v>42</v>
      </c>
      <c r="J166" s="1" t="s">
        <v>457</v>
      </c>
      <c r="K166" s="48">
        <v>1.2</v>
      </c>
      <c r="L166" s="1" t="s">
        <v>33</v>
      </c>
      <c r="M166" s="1" t="s">
        <v>452</v>
      </c>
      <c r="R166" s="35"/>
      <c r="U166" s="76"/>
      <c r="V166" s="1"/>
      <c r="W166" s="1"/>
      <c r="X166" s="1"/>
      <c r="Y166" s="1"/>
      <c r="Z166" s="1"/>
      <c r="AA166" s="1"/>
      <c r="AB166" s="1"/>
      <c r="AC166" s="1"/>
      <c r="AE166" s="31"/>
      <c r="AF166" s="31"/>
      <c r="AG166" s="31"/>
      <c r="AH166" s="31"/>
      <c r="AI166" s="31"/>
      <c r="AJ166" s="6"/>
      <c r="AM166" s="74"/>
      <c r="AN166" s="74"/>
      <c r="AQ166" s="5"/>
      <c r="AR166" s="1"/>
      <c r="AS166" s="41"/>
      <c r="AT166" s="56"/>
      <c r="AV166" s="7"/>
      <c r="AX166" s="5"/>
      <c r="AY166" s="1"/>
      <c r="AZ166" s="35"/>
      <c r="BB166" s="47"/>
      <c r="BL166" s="31"/>
      <c r="BM166" s="31"/>
      <c r="BN166" s="31"/>
      <c r="BO166" s="31"/>
      <c r="BP166" s="31"/>
      <c r="BQ166" s="31"/>
      <c r="BR166" s="6"/>
      <c r="BS166" s="6"/>
      <c r="BT166" s="32"/>
      <c r="BU166" s="74"/>
      <c r="BV166" s="74"/>
      <c r="BW166" s="5"/>
      <c r="BX166" s="5"/>
      <c r="BY166" s="5"/>
      <c r="CA166" s="41"/>
      <c r="CB166" s="56"/>
      <c r="CC166" s="50"/>
      <c r="AMW166" s="1"/>
    </row>
    <row r="167" spans="1:81 1037:1037" x14ac:dyDescent="0.25">
      <c r="A167" s="1">
        <v>165</v>
      </c>
      <c r="B167" s="2">
        <v>2017</v>
      </c>
      <c r="C167" s="68">
        <v>43014</v>
      </c>
      <c r="D167" s="48" t="s">
        <v>14</v>
      </c>
      <c r="E167" s="38" t="s">
        <v>532</v>
      </c>
      <c r="F167" s="49" t="s">
        <v>425</v>
      </c>
      <c r="G167" s="3">
        <v>1.55</v>
      </c>
      <c r="H167" s="1" t="s">
        <v>30</v>
      </c>
      <c r="I167" s="1" t="s">
        <v>31</v>
      </c>
      <c r="J167" s="1" t="s">
        <v>458</v>
      </c>
      <c r="K167" s="48">
        <v>1.5</v>
      </c>
      <c r="L167" s="1" t="s">
        <v>33</v>
      </c>
      <c r="M167" s="1" t="s">
        <v>452</v>
      </c>
      <c r="R167" s="35"/>
      <c r="U167" s="76"/>
      <c r="V167" s="1"/>
      <c r="W167" s="1"/>
      <c r="X167" s="1"/>
      <c r="Y167" s="1"/>
      <c r="Z167" s="1"/>
      <c r="AA167" s="1"/>
      <c r="AB167" s="1"/>
      <c r="AC167" s="1"/>
      <c r="AE167" s="31"/>
      <c r="AF167" s="31"/>
      <c r="AG167" s="31"/>
      <c r="AH167" s="31"/>
      <c r="AI167" s="31"/>
      <c r="AJ167" s="6"/>
      <c r="AM167" s="74"/>
      <c r="AN167" s="74"/>
      <c r="AQ167" s="5"/>
      <c r="AR167" s="1"/>
      <c r="AS167" s="41"/>
      <c r="AT167" s="56"/>
      <c r="AV167" s="7"/>
      <c r="AX167" s="5"/>
      <c r="AY167" s="1"/>
      <c r="AZ167" s="35"/>
      <c r="BB167" s="47"/>
      <c r="BL167" s="31"/>
      <c r="BM167" s="31"/>
      <c r="BN167" s="31"/>
      <c r="BO167" s="31"/>
      <c r="BP167" s="31"/>
      <c r="BQ167" s="31"/>
      <c r="BR167" s="6"/>
      <c r="BS167" s="6"/>
      <c r="BT167" s="32"/>
      <c r="BU167" s="74"/>
      <c r="BV167" s="74"/>
      <c r="BW167" s="5"/>
      <c r="BX167" s="5"/>
      <c r="BY167" s="5"/>
      <c r="CA167" s="41"/>
      <c r="CB167" s="56"/>
      <c r="CC167" s="50"/>
      <c r="AMW167" s="1"/>
    </row>
    <row r="168" spans="1:81 1037:1037" x14ac:dyDescent="0.25">
      <c r="A168" s="1">
        <v>166</v>
      </c>
      <c r="B168" s="2">
        <v>2017</v>
      </c>
      <c r="C168" s="68">
        <v>43015</v>
      </c>
      <c r="D168" s="48" t="s">
        <v>14</v>
      </c>
      <c r="E168" s="38" t="s">
        <v>459</v>
      </c>
      <c r="F168" s="49" t="s">
        <v>425</v>
      </c>
      <c r="G168" s="3">
        <v>1.55</v>
      </c>
      <c r="H168" s="1" t="s">
        <v>26</v>
      </c>
      <c r="I168" s="1" t="s">
        <v>27</v>
      </c>
      <c r="J168" s="1" t="s">
        <v>460</v>
      </c>
      <c r="K168" s="48">
        <v>300</v>
      </c>
      <c r="L168" s="1" t="s">
        <v>23</v>
      </c>
      <c r="M168" s="1" t="s">
        <v>452</v>
      </c>
      <c r="R168" s="35"/>
      <c r="U168" s="76"/>
      <c r="W168" s="1"/>
      <c r="AC168" s="1"/>
      <c r="AE168" s="1">
        <v>27</v>
      </c>
      <c r="AF168" s="6">
        <v>46</v>
      </c>
      <c r="AG168" s="6">
        <v>60</v>
      </c>
      <c r="AH168" s="6">
        <v>0</v>
      </c>
      <c r="AI168" s="6"/>
      <c r="AJ168" s="6"/>
      <c r="AL168" s="6"/>
      <c r="AM168" s="5"/>
      <c r="AQ168" s="5"/>
      <c r="AR168" s="1" t="s">
        <v>482</v>
      </c>
      <c r="AS168" s="41"/>
      <c r="AT168" s="56"/>
      <c r="AV168" s="7"/>
      <c r="AX168" s="5"/>
      <c r="AY168" s="1"/>
      <c r="AZ168" s="35"/>
      <c r="BB168" s="47"/>
      <c r="AMW168" s="1"/>
    </row>
    <row r="169" spans="1:81 1037:1037" x14ac:dyDescent="0.25">
      <c r="A169" s="1">
        <v>167</v>
      </c>
      <c r="B169" s="2">
        <v>2018</v>
      </c>
      <c r="C169" s="68">
        <v>43159</v>
      </c>
      <c r="D169" s="48" t="s">
        <v>14</v>
      </c>
      <c r="E169" s="81" t="s">
        <v>500</v>
      </c>
      <c r="F169" s="49" t="s">
        <v>425</v>
      </c>
      <c r="G169" s="3">
        <v>1.55</v>
      </c>
      <c r="H169" s="1" t="s">
        <v>26</v>
      </c>
      <c r="I169" s="1" t="s">
        <v>27</v>
      </c>
      <c r="J169" s="1" t="s">
        <v>501</v>
      </c>
      <c r="K169" s="48">
        <v>300</v>
      </c>
      <c r="L169" s="1" t="s">
        <v>23</v>
      </c>
      <c r="M169" s="1" t="s">
        <v>502</v>
      </c>
      <c r="R169" s="35"/>
      <c r="U169" s="76"/>
      <c r="V169" s="1"/>
      <c r="W169" s="1"/>
      <c r="X169"/>
      <c r="Y169"/>
      <c r="Z169"/>
      <c r="AA169"/>
      <c r="AB169" s="1"/>
      <c r="AC169" s="1"/>
      <c r="AD169" s="1"/>
      <c r="AE169" s="1">
        <v>81</v>
      </c>
      <c r="AF169" s="1">
        <v>0</v>
      </c>
      <c r="AG169" s="1">
        <v>0</v>
      </c>
      <c r="AH169" s="1">
        <v>0</v>
      </c>
      <c r="AI169" s="6"/>
      <c r="AJ169" s="6"/>
      <c r="AL169" s="6"/>
      <c r="AM169" s="5"/>
      <c r="AQ169" s="5"/>
      <c r="AR169" s="1" t="s">
        <v>502</v>
      </c>
      <c r="AS169" s="41"/>
      <c r="AT169" s="56"/>
      <c r="AV169" s="7"/>
      <c r="AX169" s="5"/>
      <c r="AY169" s="1"/>
      <c r="AZ169" s="35"/>
      <c r="BB169" s="47"/>
      <c r="AMW169" s="1"/>
    </row>
    <row r="170" spans="1:81 1037:1037" x14ac:dyDescent="0.25">
      <c r="A170" s="1">
        <v>168</v>
      </c>
      <c r="B170" s="2">
        <v>2018</v>
      </c>
      <c r="C170" s="68">
        <v>43199</v>
      </c>
      <c r="D170" s="48" t="s">
        <v>14</v>
      </c>
      <c r="E170" s="38" t="s">
        <v>503</v>
      </c>
      <c r="F170" s="49" t="s">
        <v>425</v>
      </c>
      <c r="G170" s="3">
        <v>1.55</v>
      </c>
      <c r="H170" s="1" t="s">
        <v>26</v>
      </c>
      <c r="I170" s="1" t="s">
        <v>27</v>
      </c>
      <c r="J170" s="1" t="s">
        <v>504</v>
      </c>
      <c r="K170" s="48">
        <v>300</v>
      </c>
      <c r="L170" s="1" t="s">
        <v>23</v>
      </c>
      <c r="M170" s="1" t="s">
        <v>502</v>
      </c>
      <c r="R170" s="35"/>
      <c r="U170" s="76"/>
      <c r="W170" s="1"/>
      <c r="AC170" s="1"/>
      <c r="AE170" s="1">
        <v>63</v>
      </c>
      <c r="AF170" s="6">
        <v>5</v>
      </c>
      <c r="AG170" s="6">
        <v>0</v>
      </c>
      <c r="AH170" s="6">
        <v>15</v>
      </c>
      <c r="AI170" s="6"/>
      <c r="AJ170" s="6"/>
      <c r="AL170" s="6"/>
      <c r="AM170" s="5"/>
      <c r="AQ170" s="5"/>
      <c r="AR170" s="5"/>
      <c r="AS170" s="41"/>
      <c r="AT170" s="56"/>
      <c r="AV170" s="7"/>
      <c r="AX170" s="5"/>
      <c r="AY170" s="1"/>
      <c r="AZ170" s="35"/>
      <c r="BB170" s="47"/>
      <c r="AMW170" s="1"/>
    </row>
    <row r="171" spans="1:81 1037:1037" x14ac:dyDescent="0.25">
      <c r="A171" s="1">
        <v>169</v>
      </c>
      <c r="B171" s="2">
        <v>2018</v>
      </c>
      <c r="C171" s="68">
        <v>43199</v>
      </c>
      <c r="D171" s="48" t="s">
        <v>14</v>
      </c>
      <c r="E171" s="38" t="s">
        <v>505</v>
      </c>
      <c r="F171" s="49" t="s">
        <v>425</v>
      </c>
      <c r="G171" s="3">
        <v>1.55</v>
      </c>
      <c r="H171" s="1" t="s">
        <v>30</v>
      </c>
      <c r="I171" s="1" t="s">
        <v>84</v>
      </c>
      <c r="J171" s="1" t="s">
        <v>506</v>
      </c>
      <c r="K171" s="48">
        <v>1</v>
      </c>
      <c r="L171" s="1" t="s">
        <v>33</v>
      </c>
      <c r="M171" s="1" t="s">
        <v>502</v>
      </c>
      <c r="R171" s="35"/>
      <c r="U171" s="76"/>
      <c r="W171" s="1"/>
      <c r="AC171" s="1"/>
      <c r="AE171" s="1"/>
      <c r="AF171" s="6"/>
      <c r="AG171" s="6"/>
      <c r="AH171" s="6"/>
      <c r="AI171" s="6"/>
      <c r="AJ171" s="6"/>
      <c r="AL171" s="6"/>
      <c r="AM171" s="5"/>
      <c r="AQ171" s="5"/>
      <c r="AR171" s="5"/>
      <c r="AS171" s="41"/>
      <c r="AT171" s="56"/>
      <c r="AV171" s="7"/>
      <c r="AX171" s="5"/>
      <c r="AY171" s="1"/>
      <c r="AZ171" s="35"/>
      <c r="BB171" s="47"/>
      <c r="AMW171" s="1"/>
    </row>
    <row r="172" spans="1:81 1037:1037" x14ac:dyDescent="0.25">
      <c r="A172" s="1">
        <v>170</v>
      </c>
      <c r="B172" s="2">
        <v>2018</v>
      </c>
      <c r="C172" s="68">
        <v>43208</v>
      </c>
      <c r="D172" s="48" t="s">
        <v>14</v>
      </c>
      <c r="E172" s="81" t="s">
        <v>507</v>
      </c>
      <c r="F172" s="49" t="s">
        <v>425</v>
      </c>
      <c r="G172" s="3">
        <v>1.55</v>
      </c>
      <c r="H172" s="1" t="s">
        <v>30</v>
      </c>
      <c r="I172" s="1" t="s">
        <v>42</v>
      </c>
      <c r="J172" s="1" t="s">
        <v>508</v>
      </c>
      <c r="K172" s="3">
        <v>1.25</v>
      </c>
      <c r="L172" s="1" t="s">
        <v>33</v>
      </c>
      <c r="M172" s="1" t="s">
        <v>502</v>
      </c>
      <c r="R172" s="35"/>
      <c r="U172" s="76"/>
      <c r="W172" s="1"/>
      <c r="AC172" s="1"/>
      <c r="AE172" s="1"/>
      <c r="AF172" s="6"/>
      <c r="AG172" s="6"/>
      <c r="AH172" s="6"/>
      <c r="AI172" s="6"/>
      <c r="AJ172" s="6"/>
      <c r="AL172" s="6"/>
      <c r="AM172" s="5"/>
      <c r="AQ172" s="5"/>
      <c r="AR172" s="5"/>
      <c r="AS172" s="41"/>
      <c r="AT172" s="56"/>
      <c r="AV172" s="7"/>
      <c r="AX172" s="5"/>
      <c r="AY172" s="1"/>
      <c r="AZ172" s="35"/>
      <c r="BB172" s="47"/>
      <c r="AMW172" s="1"/>
    </row>
    <row r="173" spans="1:81 1037:1037" x14ac:dyDescent="0.25">
      <c r="A173" s="1">
        <v>171</v>
      </c>
      <c r="B173" s="2">
        <v>2018</v>
      </c>
      <c r="C173" s="68">
        <v>43208</v>
      </c>
      <c r="D173" s="48" t="s">
        <v>14</v>
      </c>
      <c r="E173" s="38" t="s">
        <v>509</v>
      </c>
      <c r="F173" s="49" t="s">
        <v>425</v>
      </c>
      <c r="G173" s="3">
        <v>1.55</v>
      </c>
      <c r="H173" s="1" t="s">
        <v>30</v>
      </c>
      <c r="I173" s="1" t="s">
        <v>84</v>
      </c>
      <c r="J173" s="1" t="s">
        <v>92</v>
      </c>
      <c r="K173" s="48">
        <v>0.4</v>
      </c>
      <c r="L173" s="1" t="s">
        <v>33</v>
      </c>
      <c r="M173" s="1" t="s">
        <v>502</v>
      </c>
      <c r="R173" s="35"/>
      <c r="U173" s="76"/>
      <c r="W173" s="1"/>
      <c r="AC173" s="1"/>
      <c r="AE173" s="1"/>
      <c r="AF173" s="6"/>
      <c r="AG173" s="6"/>
      <c r="AH173" s="6"/>
      <c r="AI173" s="6"/>
      <c r="AJ173" s="6"/>
      <c r="AL173" s="6"/>
      <c r="AM173" s="5"/>
      <c r="AQ173" s="5"/>
      <c r="AR173" s="5"/>
      <c r="AS173" s="41"/>
      <c r="AT173" s="56"/>
      <c r="AV173" s="7"/>
      <c r="AX173" s="5"/>
      <c r="AY173" s="1"/>
      <c r="AZ173" s="35"/>
      <c r="BB173" s="47"/>
      <c r="AMW173" s="1"/>
    </row>
    <row r="174" spans="1:81 1037:1037" x14ac:dyDescent="0.25">
      <c r="A174" s="1">
        <v>172</v>
      </c>
      <c r="B174" s="2">
        <v>2018</v>
      </c>
      <c r="C174" s="68">
        <v>43293</v>
      </c>
      <c r="D174" s="48" t="s">
        <v>14</v>
      </c>
      <c r="E174" s="38" t="s">
        <v>527</v>
      </c>
      <c r="F174" s="49" t="s">
        <v>425</v>
      </c>
      <c r="G174" s="3">
        <v>1.55</v>
      </c>
      <c r="H174" s="1" t="s">
        <v>46</v>
      </c>
      <c r="I174" s="1" t="s">
        <v>499</v>
      </c>
      <c r="J174" s="1" t="s">
        <v>231</v>
      </c>
      <c r="K174" s="48">
        <v>4088</v>
      </c>
      <c r="L174" s="1" t="s">
        <v>23</v>
      </c>
      <c r="M174" s="1" t="s">
        <v>510</v>
      </c>
      <c r="R174" s="35"/>
      <c r="U174" s="76"/>
      <c r="W174" s="1"/>
      <c r="AC174" s="1"/>
      <c r="AE174" s="1"/>
      <c r="AF174" s="6"/>
      <c r="AG174" s="6"/>
      <c r="AH174" s="6"/>
      <c r="AI174" s="6"/>
      <c r="AJ174" s="6"/>
      <c r="AL174" s="6"/>
      <c r="AM174" s="5"/>
      <c r="AQ174" s="5"/>
      <c r="AR174" s="5"/>
      <c r="AS174" s="41">
        <v>7.8E-2</v>
      </c>
      <c r="AT174" s="55">
        <f>(1-AS174)*K174</f>
        <v>3769.136</v>
      </c>
      <c r="AU174" s="7">
        <v>0.59960000000000002</v>
      </c>
      <c r="AV174" s="7">
        <v>3.3000000000000002E-2</v>
      </c>
      <c r="AW174" s="5">
        <f>AT174*AU174</f>
        <v>2259.9739456000002</v>
      </c>
      <c r="AX174" s="5">
        <f>AT174*AV174</f>
        <v>124.381488</v>
      </c>
      <c r="AY174" s="1"/>
      <c r="AZ174" s="35"/>
      <c r="BA174" s="47">
        <v>1.5E-3</v>
      </c>
      <c r="BB174" s="47">
        <v>6.0000000000000001E-3</v>
      </c>
      <c r="BC174" s="1" t="s">
        <v>511</v>
      </c>
      <c r="AMW174" s="1"/>
    </row>
    <row r="175" spans="1:81 1037:1037" x14ac:dyDescent="0.25">
      <c r="A175" s="1">
        <v>173</v>
      </c>
      <c r="B175" s="2">
        <v>2018</v>
      </c>
      <c r="C175" s="68">
        <v>43377</v>
      </c>
      <c r="D175" s="48" t="s">
        <v>14</v>
      </c>
      <c r="E175" s="38" t="s">
        <v>521</v>
      </c>
      <c r="F175" s="49" t="s">
        <v>16</v>
      </c>
      <c r="G175" s="3">
        <v>1.55</v>
      </c>
      <c r="H175" s="1" t="s">
        <v>26</v>
      </c>
      <c r="I175" s="1" t="s">
        <v>63</v>
      </c>
      <c r="J175" s="1" t="s">
        <v>407</v>
      </c>
      <c r="K175" s="48">
        <v>10000</v>
      </c>
      <c r="L175" s="1" t="s">
        <v>23</v>
      </c>
      <c r="M175" s="1" t="s">
        <v>520</v>
      </c>
      <c r="R175" s="35"/>
      <c r="U175" s="76"/>
      <c r="V175" s="31">
        <v>438.72</v>
      </c>
      <c r="W175" s="1"/>
      <c r="AC175" s="1"/>
      <c r="AD175" s="31">
        <f>$K175*$AM175*V175/1000</f>
        <v>1145.0592000000001</v>
      </c>
      <c r="AE175" s="1">
        <v>5</v>
      </c>
      <c r="AF175" s="1">
        <v>10</v>
      </c>
      <c r="AG175" s="1">
        <v>25</v>
      </c>
      <c r="AH175" s="1">
        <v>2</v>
      </c>
      <c r="AI175" s="6"/>
      <c r="AJ175" s="6"/>
      <c r="AL175" s="6"/>
      <c r="AM175" s="7">
        <v>0.26100000000000001</v>
      </c>
      <c r="AQ175" s="5"/>
      <c r="AR175" s="1" t="s">
        <v>520</v>
      </c>
      <c r="AS175" s="41"/>
      <c r="AT175" s="55"/>
      <c r="AV175" s="7"/>
      <c r="AX175" s="5"/>
      <c r="AY175" s="1"/>
      <c r="AZ175" s="35"/>
      <c r="BB175" s="47"/>
      <c r="AMW175" s="1"/>
    </row>
    <row r="176" spans="1:81 1037:1037" x14ac:dyDescent="0.25">
      <c r="A176" s="1">
        <v>174</v>
      </c>
      <c r="B176" s="2">
        <v>2018</v>
      </c>
      <c r="C176" s="68">
        <v>43382</v>
      </c>
      <c r="D176" s="48" t="s">
        <v>14</v>
      </c>
      <c r="E176" s="81" t="s">
        <v>522</v>
      </c>
      <c r="F176" s="49" t="s">
        <v>16</v>
      </c>
      <c r="G176" s="3">
        <v>1.55</v>
      </c>
      <c r="H176" s="1" t="s">
        <v>26</v>
      </c>
      <c r="I176" s="1" t="s">
        <v>27</v>
      </c>
      <c r="J176" s="1" t="s">
        <v>523</v>
      </c>
      <c r="K176" s="48">
        <v>200</v>
      </c>
      <c r="L176" s="1" t="s">
        <v>23</v>
      </c>
      <c r="M176" s="1" t="s">
        <v>520</v>
      </c>
      <c r="R176" s="35"/>
      <c r="U176" s="76"/>
      <c r="W176" s="1"/>
      <c r="Y176" s="1"/>
      <c r="Z176" s="1"/>
      <c r="AC176" s="1"/>
      <c r="AE176" s="35"/>
      <c r="AF176" s="1">
        <v>40</v>
      </c>
      <c r="AG176" s="1">
        <v>60</v>
      </c>
      <c r="AH176" s="35"/>
      <c r="AI176" s="6"/>
      <c r="AJ176" s="6"/>
      <c r="AL176" s="6"/>
      <c r="AM176" s="5"/>
      <c r="AQ176" s="5"/>
      <c r="AR176" s="1" t="s">
        <v>520</v>
      </c>
      <c r="AS176" s="41"/>
      <c r="AT176" s="55"/>
      <c r="AV176" s="7"/>
      <c r="AX176" s="5"/>
      <c r="AY176" s="1"/>
      <c r="AZ176" s="35"/>
      <c r="BB176" s="47"/>
      <c r="AMW176" s="1"/>
    </row>
    <row r="177" spans="1:1037" x14ac:dyDescent="0.25">
      <c r="A177" s="1">
        <v>175</v>
      </c>
      <c r="B177" s="2">
        <v>2018</v>
      </c>
      <c r="C177" s="68">
        <v>43384</v>
      </c>
      <c r="D177" s="48" t="s">
        <v>14</v>
      </c>
      <c r="E177" s="38" t="s">
        <v>519</v>
      </c>
      <c r="F177" s="49" t="s">
        <v>16</v>
      </c>
      <c r="G177" s="3">
        <v>1.55</v>
      </c>
      <c r="H177" s="1" t="s">
        <v>17</v>
      </c>
      <c r="I177" s="1" t="s">
        <v>58</v>
      </c>
      <c r="J177" s="1"/>
      <c r="K177" s="48"/>
      <c r="M177" s="1" t="s">
        <v>520</v>
      </c>
      <c r="R177" s="35"/>
      <c r="U177" s="76"/>
      <c r="W177" s="1"/>
      <c r="AC177" s="1"/>
      <c r="AE177" s="35"/>
      <c r="AF177" s="35"/>
      <c r="AG177" s="35"/>
      <c r="AH177" s="35"/>
      <c r="AI177" s="6"/>
      <c r="AJ177" s="6"/>
      <c r="AL177" s="6"/>
      <c r="AM177" s="5"/>
      <c r="AQ177" s="5"/>
      <c r="AR177" s="1" t="s">
        <v>520</v>
      </c>
      <c r="AS177" s="41"/>
      <c r="AT177" s="55"/>
      <c r="AV177" s="7"/>
      <c r="AX177" s="5"/>
      <c r="AY177" s="1"/>
      <c r="AZ177" s="35"/>
      <c r="BB177" s="47"/>
      <c r="AMW177" s="1"/>
    </row>
    <row r="178" spans="1:1037" x14ac:dyDescent="0.25">
      <c r="A178" s="1">
        <v>176</v>
      </c>
      <c r="B178" s="2">
        <v>2018</v>
      </c>
      <c r="C178" s="68">
        <v>43384</v>
      </c>
      <c r="D178" s="48" t="s">
        <v>14</v>
      </c>
      <c r="E178" s="38" t="s">
        <v>525</v>
      </c>
      <c r="F178" s="49" t="s">
        <v>25</v>
      </c>
      <c r="G178" s="3">
        <v>1.55</v>
      </c>
      <c r="H178" s="1" t="s">
        <v>22</v>
      </c>
      <c r="I178" s="1" t="s">
        <v>22</v>
      </c>
      <c r="J178" s="1"/>
      <c r="K178" s="48">
        <v>180</v>
      </c>
      <c r="L178" s="1" t="s">
        <v>23</v>
      </c>
      <c r="M178" s="1" t="s">
        <v>520</v>
      </c>
      <c r="N178" s="35">
        <v>0.442</v>
      </c>
      <c r="O178" s="35">
        <v>3.6400000000000002E-2</v>
      </c>
      <c r="P178" s="35">
        <v>1.9E-2</v>
      </c>
      <c r="Q178" s="35">
        <v>2.0000000000000002E-5</v>
      </c>
      <c r="R178" s="35">
        <v>0.13</v>
      </c>
      <c r="S178" s="31">
        <f>K178*(1-R178)*N178</f>
        <v>69.217199999999991</v>
      </c>
      <c r="T178" s="31">
        <f>K178*(1-R178)*P178</f>
        <v>2.9753999999999996</v>
      </c>
      <c r="U178" s="76"/>
      <c r="W178" s="1"/>
      <c r="X178" s="1"/>
      <c r="Y178" s="1"/>
      <c r="Z178" s="1"/>
      <c r="AA178" s="1"/>
      <c r="AB178" s="1"/>
      <c r="AC178" s="1"/>
      <c r="AD178" s="1"/>
      <c r="AE178" s="1"/>
      <c r="AF178" s="1"/>
      <c r="AG178" s="1"/>
      <c r="AH178" s="1"/>
      <c r="AI178" s="59"/>
      <c r="AJ178" s="59"/>
      <c r="AK178" s="59"/>
      <c r="AL178" s="59"/>
      <c r="AM178" s="5"/>
      <c r="AQ178" s="5"/>
      <c r="AR178" s="1" t="s">
        <v>520</v>
      </c>
      <c r="AS178" s="41"/>
      <c r="AT178" s="55"/>
      <c r="AV178" s="7"/>
      <c r="AX178" s="5"/>
      <c r="AY178" s="1"/>
      <c r="AZ178" s="35"/>
      <c r="BB178" s="47"/>
      <c r="AMW178" s="1"/>
    </row>
    <row r="179" spans="1:1037" x14ac:dyDescent="0.25">
      <c r="A179" s="1">
        <v>177</v>
      </c>
      <c r="B179" s="2">
        <v>2019</v>
      </c>
      <c r="C179" s="68">
        <v>43524</v>
      </c>
      <c r="D179" s="48" t="s">
        <v>14</v>
      </c>
      <c r="E179" s="38" t="s">
        <v>512</v>
      </c>
      <c r="F179" s="49" t="s">
        <v>25</v>
      </c>
      <c r="G179" s="3">
        <v>1.55</v>
      </c>
      <c r="H179" s="1" t="s">
        <v>26</v>
      </c>
      <c r="I179" s="1" t="s">
        <v>27</v>
      </c>
      <c r="J179" s="1" t="s">
        <v>524</v>
      </c>
      <c r="K179" s="48">
        <v>180</v>
      </c>
      <c r="L179" s="1" t="s">
        <v>23</v>
      </c>
      <c r="M179" s="1" t="s">
        <v>520</v>
      </c>
      <c r="R179" s="35"/>
      <c r="U179" s="76"/>
      <c r="W179" s="1"/>
      <c r="X179" s="1"/>
      <c r="Y179" s="1"/>
      <c r="Z179" s="1"/>
      <c r="AA179" s="1"/>
      <c r="AC179" s="1"/>
      <c r="AE179" s="1">
        <v>50</v>
      </c>
      <c r="AF179" s="1"/>
      <c r="AG179" s="1"/>
      <c r="AH179" s="1"/>
      <c r="AI179" s="6"/>
      <c r="AJ179" s="6"/>
      <c r="AL179" s="6"/>
      <c r="AM179" s="5"/>
      <c r="AQ179" s="5"/>
      <c r="AR179" s="1" t="s">
        <v>520</v>
      </c>
      <c r="AS179" s="41"/>
      <c r="AT179" s="55"/>
      <c r="AV179" s="7"/>
      <c r="AX179" s="5"/>
      <c r="AY179" s="1"/>
      <c r="AZ179" s="35"/>
      <c r="BB179" s="47"/>
      <c r="AMW179" s="1"/>
    </row>
    <row r="180" spans="1:1037" x14ac:dyDescent="0.25">
      <c r="A180" s="1">
        <v>178</v>
      </c>
      <c r="B180" s="2">
        <v>2019</v>
      </c>
      <c r="C180" s="68">
        <v>43556</v>
      </c>
      <c r="D180" s="48" t="s">
        <v>14</v>
      </c>
      <c r="E180" s="38" t="s">
        <v>514</v>
      </c>
      <c r="F180" s="49" t="s">
        <v>25</v>
      </c>
      <c r="G180" s="3">
        <v>1.55</v>
      </c>
      <c r="H180" s="1" t="s">
        <v>30</v>
      </c>
      <c r="I180" s="1" t="s">
        <v>31</v>
      </c>
      <c r="J180" s="1" t="s">
        <v>446</v>
      </c>
      <c r="K180" s="3">
        <v>1.25</v>
      </c>
      <c r="L180" s="1" t="s">
        <v>33</v>
      </c>
      <c r="M180" s="1" t="s">
        <v>520</v>
      </c>
      <c r="R180" s="35"/>
      <c r="U180" s="76"/>
      <c r="W180" s="1"/>
      <c r="X180" s="1"/>
      <c r="Y180" s="1"/>
      <c r="Z180" s="1"/>
      <c r="AA180" s="1"/>
      <c r="AC180" s="1"/>
      <c r="AE180" s="1"/>
      <c r="AF180" s="1"/>
      <c r="AG180" s="1"/>
      <c r="AH180" s="1"/>
      <c r="AI180" s="6"/>
      <c r="AJ180" s="6"/>
      <c r="AL180" s="6"/>
      <c r="AM180" s="5"/>
      <c r="AQ180" s="5"/>
      <c r="AR180" s="1" t="s">
        <v>520</v>
      </c>
      <c r="AS180" s="41"/>
      <c r="AT180" s="55"/>
      <c r="AV180" s="7"/>
      <c r="AX180" s="5"/>
      <c r="AY180" s="1"/>
      <c r="AZ180" s="35"/>
      <c r="BB180" s="47"/>
      <c r="AMW180" s="1"/>
    </row>
    <row r="181" spans="1:1037" x14ac:dyDescent="0.25">
      <c r="A181" s="1">
        <v>179</v>
      </c>
      <c r="B181" s="2">
        <v>2019</v>
      </c>
      <c r="C181" s="68">
        <v>43557</v>
      </c>
      <c r="D181" s="48" t="s">
        <v>14</v>
      </c>
      <c r="E181" s="38" t="s">
        <v>513</v>
      </c>
      <c r="F181" s="49" t="s">
        <v>25</v>
      </c>
      <c r="G181" s="3">
        <v>1.55</v>
      </c>
      <c r="H181" s="1" t="s">
        <v>26</v>
      </c>
      <c r="I181" s="1" t="s">
        <v>27</v>
      </c>
      <c r="J181" s="1" t="s">
        <v>524</v>
      </c>
      <c r="K181" s="48">
        <v>160</v>
      </c>
      <c r="L181" s="1" t="s">
        <v>23</v>
      </c>
      <c r="M181" s="1" t="s">
        <v>520</v>
      </c>
      <c r="R181" s="35"/>
      <c r="U181" s="76"/>
      <c r="W181" s="1"/>
      <c r="X181" s="1"/>
      <c r="Y181" s="1"/>
      <c r="Z181" s="1"/>
      <c r="AA181" s="1"/>
      <c r="AC181" s="1"/>
      <c r="AE181" s="1">
        <v>40</v>
      </c>
      <c r="AF181" s="1"/>
      <c r="AG181" s="1"/>
      <c r="AH181" s="1"/>
      <c r="AI181" s="6"/>
      <c r="AJ181" s="6"/>
      <c r="AL181" s="6"/>
      <c r="AM181" s="5"/>
      <c r="AQ181" s="5"/>
      <c r="AR181" s="1" t="s">
        <v>520</v>
      </c>
      <c r="AS181" s="41"/>
      <c r="AT181" s="56"/>
      <c r="AV181" s="7"/>
      <c r="AX181" s="5"/>
      <c r="AY181" s="1"/>
      <c r="AZ181" s="35"/>
      <c r="BB181" s="47"/>
      <c r="AMW181" s="1"/>
    </row>
    <row r="182" spans="1:1037" x14ac:dyDescent="0.25">
      <c r="A182" s="1">
        <v>180</v>
      </c>
      <c r="B182" s="2">
        <v>2019</v>
      </c>
      <c r="C182" s="68">
        <v>43609</v>
      </c>
      <c r="D182" s="48" t="s">
        <v>14</v>
      </c>
      <c r="E182" s="38" t="s">
        <v>518</v>
      </c>
      <c r="F182" s="49" t="s">
        <v>25</v>
      </c>
      <c r="G182" s="3">
        <v>1.55</v>
      </c>
      <c r="H182" s="1" t="s">
        <v>26</v>
      </c>
      <c r="I182" s="1" t="s">
        <v>27</v>
      </c>
      <c r="J182" s="1"/>
      <c r="K182" s="48">
        <v>100</v>
      </c>
      <c r="L182" s="1" t="s">
        <v>23</v>
      </c>
      <c r="M182" s="1" t="s">
        <v>520</v>
      </c>
      <c r="R182" s="35"/>
      <c r="U182" s="76"/>
      <c r="W182" s="1"/>
      <c r="X182" s="1"/>
      <c r="Y182" s="1"/>
      <c r="Z182" s="1"/>
      <c r="AA182" s="1"/>
      <c r="AC182" s="1"/>
      <c r="AE182" s="1">
        <v>46</v>
      </c>
      <c r="AF182" s="1"/>
      <c r="AG182" s="1"/>
      <c r="AH182" s="1"/>
      <c r="AI182" s="6"/>
      <c r="AJ182" s="6"/>
      <c r="AL182" s="6"/>
      <c r="AM182" s="5"/>
      <c r="AQ182" s="5"/>
      <c r="AR182" s="1" t="s">
        <v>520</v>
      </c>
      <c r="AS182" s="41"/>
      <c r="AT182" s="56"/>
      <c r="AV182" s="7"/>
      <c r="AX182" s="5"/>
      <c r="AY182" s="1"/>
      <c r="AZ182" s="35"/>
      <c r="BB182" s="47"/>
      <c r="AMW182" s="1"/>
    </row>
    <row r="183" spans="1:1037" s="96" customFormat="1" x14ac:dyDescent="0.25">
      <c r="A183" s="38">
        <v>181</v>
      </c>
      <c r="B183" s="84">
        <v>2019</v>
      </c>
      <c r="C183" s="85">
        <v>43665</v>
      </c>
      <c r="D183" s="86" t="s">
        <v>14</v>
      </c>
      <c r="E183" s="38" t="s">
        <v>528</v>
      </c>
      <c r="F183" s="87" t="s">
        <v>25</v>
      </c>
      <c r="G183" s="88">
        <v>1.55</v>
      </c>
      <c r="H183" s="38" t="s">
        <v>46</v>
      </c>
      <c r="I183" s="38" t="s">
        <v>499</v>
      </c>
      <c r="J183" s="38" t="s">
        <v>231</v>
      </c>
      <c r="K183" s="86">
        <v>6370</v>
      </c>
      <c r="L183" s="38" t="s">
        <v>23</v>
      </c>
      <c r="M183" s="38" t="s">
        <v>526</v>
      </c>
      <c r="N183" s="89"/>
      <c r="O183" s="89"/>
      <c r="P183" s="89"/>
      <c r="Q183" s="89"/>
      <c r="R183" s="89"/>
      <c r="S183" s="90"/>
      <c r="T183" s="90"/>
      <c r="U183" s="90"/>
      <c r="V183" s="89"/>
      <c r="W183" s="38"/>
      <c r="X183" s="89"/>
      <c r="Y183" s="89"/>
      <c r="Z183" s="89"/>
      <c r="AA183" s="89"/>
      <c r="AB183" s="89"/>
      <c r="AC183" s="38"/>
      <c r="AD183" s="90"/>
      <c r="AE183" s="38"/>
      <c r="AF183" s="91"/>
      <c r="AG183" s="91"/>
      <c r="AH183" s="91"/>
      <c r="AI183" s="91"/>
      <c r="AJ183" s="91"/>
      <c r="AK183" s="91"/>
      <c r="AL183" s="91"/>
      <c r="AM183" s="92"/>
      <c r="AN183" s="92"/>
      <c r="AO183" s="92"/>
      <c r="AP183" s="92"/>
      <c r="AQ183" s="92"/>
      <c r="AR183" s="92"/>
      <c r="AS183" s="93">
        <v>7.4099999999999999E-2</v>
      </c>
      <c r="AT183" s="94">
        <f>(1-AS183)*K183</f>
        <v>5897.9829999999993</v>
      </c>
      <c r="AU183" s="57">
        <v>0.41699999999999998</v>
      </c>
      <c r="AV183" s="57">
        <v>2.1000000000000001E-2</v>
      </c>
      <c r="AW183" s="92">
        <f>AT183*AU183</f>
        <v>2459.4589109999997</v>
      </c>
      <c r="AX183" s="92">
        <f>AT183*AV183</f>
        <v>123.857643</v>
      </c>
      <c r="AY183" s="38"/>
      <c r="AZ183" s="89">
        <v>1.6000000000000001E-3</v>
      </c>
      <c r="BA183" s="95"/>
      <c r="BB183" s="95"/>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8"/>
      <c r="CA183" s="38"/>
      <c r="CB183" s="38"/>
      <c r="CC183" s="38"/>
      <c r="CD183" s="38"/>
      <c r="CE183" s="38"/>
      <c r="CF183" s="38"/>
      <c r="CG183" s="38"/>
      <c r="CH183" s="38"/>
      <c r="CI183" s="38"/>
      <c r="CJ183" s="38"/>
      <c r="CK183" s="38"/>
      <c r="CL183" s="38"/>
      <c r="CM183" s="38"/>
      <c r="CN183" s="38"/>
      <c r="CO183" s="38"/>
      <c r="CP183" s="38"/>
      <c r="CQ183" s="38"/>
      <c r="CR183" s="38"/>
      <c r="CS183" s="38"/>
      <c r="CT183" s="38"/>
      <c r="CU183" s="38"/>
      <c r="CV183" s="38"/>
      <c r="CW183" s="38"/>
      <c r="CX183" s="38"/>
      <c r="CY183" s="38"/>
      <c r="CZ183" s="38"/>
      <c r="DA183" s="38"/>
      <c r="DB183" s="38"/>
      <c r="DC183" s="38"/>
      <c r="DD183" s="38"/>
      <c r="DE183" s="38"/>
      <c r="DF183" s="38"/>
      <c r="DG183" s="38"/>
      <c r="DH183" s="38"/>
      <c r="DI183" s="38"/>
      <c r="DJ183" s="38"/>
      <c r="DK183" s="38"/>
      <c r="DL183" s="38"/>
      <c r="DM183" s="38"/>
      <c r="DN183" s="38"/>
      <c r="DO183" s="38"/>
      <c r="DP183" s="38"/>
      <c r="DQ183" s="38"/>
      <c r="DR183" s="38"/>
      <c r="DS183" s="38"/>
      <c r="DT183" s="38"/>
      <c r="DU183" s="38"/>
      <c r="DV183" s="38"/>
      <c r="DW183" s="38"/>
      <c r="DX183" s="38"/>
      <c r="DY183" s="38"/>
      <c r="DZ183" s="38"/>
      <c r="EA183" s="38"/>
      <c r="EB183" s="38"/>
      <c r="EC183" s="38"/>
      <c r="ED183" s="38"/>
      <c r="EE183" s="38"/>
      <c r="EF183" s="38"/>
      <c r="EG183" s="38"/>
      <c r="EH183" s="38"/>
      <c r="EI183" s="38"/>
      <c r="EJ183" s="38"/>
      <c r="EK183" s="38"/>
      <c r="EL183" s="38"/>
      <c r="EM183" s="38"/>
      <c r="EN183" s="38"/>
      <c r="EO183" s="38"/>
      <c r="EP183" s="38"/>
      <c r="EQ183" s="38"/>
      <c r="ER183" s="38"/>
      <c r="ES183" s="38"/>
      <c r="ET183" s="38"/>
      <c r="EU183" s="38"/>
      <c r="EV183" s="38"/>
      <c r="EW183" s="38"/>
      <c r="EX183" s="38"/>
      <c r="EY183" s="38"/>
      <c r="EZ183" s="38"/>
      <c r="FA183" s="38"/>
      <c r="FB183" s="38"/>
      <c r="FC183" s="38"/>
      <c r="FD183" s="38"/>
      <c r="FE183" s="38"/>
      <c r="FF183" s="38"/>
      <c r="FG183" s="38"/>
      <c r="FH183" s="38"/>
      <c r="FI183" s="38"/>
      <c r="FJ183" s="38"/>
      <c r="FK183" s="38"/>
      <c r="FL183" s="38"/>
      <c r="FM183" s="38"/>
      <c r="FN183" s="38"/>
      <c r="FO183" s="38"/>
      <c r="FP183" s="38"/>
      <c r="FQ183" s="38"/>
      <c r="FR183" s="38"/>
      <c r="FS183" s="38"/>
      <c r="FT183" s="38"/>
      <c r="FU183" s="38"/>
      <c r="FV183" s="38"/>
      <c r="FW183" s="38"/>
      <c r="FX183" s="38"/>
      <c r="FY183" s="38"/>
      <c r="FZ183" s="38"/>
      <c r="GA183" s="38"/>
      <c r="GB183" s="38"/>
      <c r="GC183" s="38"/>
      <c r="GD183" s="38"/>
      <c r="GE183" s="38"/>
      <c r="GF183" s="38"/>
      <c r="GG183" s="38"/>
      <c r="GH183" s="38"/>
      <c r="GI183" s="38"/>
      <c r="GJ183" s="38"/>
      <c r="GK183" s="38"/>
      <c r="GL183" s="38"/>
      <c r="GM183" s="38"/>
      <c r="GN183" s="38"/>
      <c r="GO183" s="38"/>
      <c r="GP183" s="38"/>
      <c r="GQ183" s="38"/>
      <c r="GR183" s="38"/>
      <c r="GS183" s="38"/>
      <c r="GT183" s="38"/>
      <c r="GU183" s="38"/>
      <c r="GV183" s="38"/>
      <c r="GW183" s="38"/>
      <c r="GX183" s="38"/>
      <c r="GY183" s="38"/>
      <c r="GZ183" s="38"/>
      <c r="HA183" s="38"/>
      <c r="HB183" s="38"/>
      <c r="HC183" s="38"/>
      <c r="HD183" s="38"/>
      <c r="HE183" s="38"/>
      <c r="HF183" s="38"/>
      <c r="HG183" s="38"/>
      <c r="HH183" s="38"/>
      <c r="HI183" s="38"/>
      <c r="HJ183" s="38"/>
      <c r="HK183" s="38"/>
      <c r="HL183" s="38"/>
      <c r="HM183" s="38"/>
      <c r="HN183" s="38"/>
      <c r="HO183" s="38"/>
      <c r="HP183" s="38"/>
      <c r="HQ183" s="38"/>
      <c r="HR183" s="38"/>
      <c r="HS183" s="38"/>
      <c r="HT183" s="38"/>
      <c r="HU183" s="38"/>
      <c r="HV183" s="38"/>
      <c r="HW183" s="38"/>
      <c r="HX183" s="38"/>
      <c r="HY183" s="38"/>
      <c r="HZ183" s="38"/>
      <c r="IA183" s="38"/>
      <c r="IB183" s="38"/>
      <c r="IC183" s="38"/>
      <c r="ID183" s="38"/>
      <c r="IE183" s="38"/>
      <c r="IF183" s="38"/>
      <c r="IG183" s="38"/>
      <c r="IH183" s="38"/>
      <c r="II183" s="38"/>
      <c r="IJ183" s="38"/>
      <c r="IK183" s="38"/>
      <c r="IL183" s="38"/>
      <c r="IM183" s="38"/>
      <c r="IN183" s="38"/>
      <c r="IO183" s="38"/>
      <c r="IP183" s="38"/>
      <c r="IQ183" s="38"/>
      <c r="IR183" s="38"/>
      <c r="IS183" s="38"/>
      <c r="IT183" s="38"/>
      <c r="IU183" s="38"/>
      <c r="IV183" s="38"/>
      <c r="IW183" s="38"/>
      <c r="IX183" s="38"/>
      <c r="IY183" s="38"/>
      <c r="IZ183" s="38"/>
      <c r="JA183" s="38"/>
      <c r="JB183" s="38"/>
      <c r="JC183" s="38"/>
      <c r="JD183" s="38"/>
      <c r="JE183" s="38"/>
      <c r="JF183" s="38"/>
      <c r="JG183" s="38"/>
      <c r="JH183" s="38"/>
      <c r="JI183" s="38"/>
      <c r="JJ183" s="38"/>
      <c r="JK183" s="38"/>
      <c r="JL183" s="38"/>
      <c r="JM183" s="38"/>
      <c r="JN183" s="38"/>
      <c r="JO183" s="38"/>
      <c r="JP183" s="38"/>
      <c r="JQ183" s="38"/>
      <c r="JR183" s="38"/>
      <c r="JS183" s="38"/>
      <c r="JT183" s="38"/>
      <c r="JU183" s="38"/>
      <c r="JV183" s="38"/>
      <c r="JW183" s="38"/>
      <c r="JX183" s="38"/>
      <c r="JY183" s="38"/>
      <c r="JZ183" s="38"/>
      <c r="KA183" s="38"/>
      <c r="KB183" s="38"/>
      <c r="KC183" s="38"/>
      <c r="KD183" s="38"/>
      <c r="KE183" s="38"/>
      <c r="KF183" s="38"/>
      <c r="KG183" s="38"/>
      <c r="KH183" s="38"/>
      <c r="KI183" s="38"/>
      <c r="KJ183" s="38"/>
      <c r="KK183" s="38"/>
      <c r="KL183" s="38"/>
      <c r="KM183" s="38"/>
      <c r="KN183" s="38"/>
      <c r="KO183" s="38"/>
      <c r="KP183" s="38"/>
      <c r="KQ183" s="38"/>
      <c r="KR183" s="38"/>
      <c r="KS183" s="38"/>
      <c r="KT183" s="38"/>
      <c r="KU183" s="38"/>
      <c r="KV183" s="38"/>
      <c r="KW183" s="38"/>
      <c r="KX183" s="38"/>
      <c r="KY183" s="38"/>
      <c r="KZ183" s="38"/>
      <c r="LA183" s="38"/>
      <c r="LB183" s="38"/>
      <c r="LC183" s="38"/>
      <c r="LD183" s="38"/>
      <c r="LE183" s="38"/>
      <c r="LF183" s="38"/>
      <c r="LG183" s="38"/>
      <c r="LH183" s="38"/>
      <c r="LI183" s="38"/>
      <c r="LJ183" s="38"/>
      <c r="LK183" s="38"/>
      <c r="LL183" s="38"/>
      <c r="LM183" s="38"/>
      <c r="LN183" s="38"/>
      <c r="LO183" s="38"/>
      <c r="LP183" s="38"/>
      <c r="LQ183" s="38"/>
      <c r="LR183" s="38"/>
      <c r="LS183" s="38"/>
      <c r="LT183" s="38"/>
      <c r="LU183" s="38"/>
      <c r="LV183" s="38"/>
      <c r="LW183" s="38"/>
      <c r="LX183" s="38"/>
      <c r="LY183" s="38"/>
      <c r="LZ183" s="38"/>
      <c r="MA183" s="38"/>
      <c r="MB183" s="38"/>
      <c r="MC183" s="38"/>
      <c r="MD183" s="38"/>
      <c r="ME183" s="38"/>
      <c r="MF183" s="38"/>
      <c r="MG183" s="38"/>
      <c r="MH183" s="38"/>
      <c r="MI183" s="38"/>
      <c r="MJ183" s="38"/>
      <c r="MK183" s="38"/>
      <c r="ML183" s="38"/>
      <c r="MM183" s="38"/>
      <c r="MN183" s="38"/>
      <c r="MO183" s="38"/>
      <c r="MP183" s="38"/>
      <c r="MQ183" s="38"/>
      <c r="MR183" s="38"/>
      <c r="MS183" s="38"/>
      <c r="MT183" s="38"/>
      <c r="MU183" s="38"/>
      <c r="MV183" s="38"/>
      <c r="MW183" s="38"/>
      <c r="MX183" s="38"/>
      <c r="MY183" s="38"/>
      <c r="MZ183" s="38"/>
      <c r="NA183" s="38"/>
      <c r="NB183" s="38"/>
      <c r="NC183" s="38"/>
      <c r="ND183" s="38"/>
      <c r="NE183" s="38"/>
      <c r="NF183" s="38"/>
      <c r="NG183" s="38"/>
      <c r="NH183" s="38"/>
      <c r="NI183" s="38"/>
      <c r="NJ183" s="38"/>
      <c r="NK183" s="38"/>
      <c r="NL183" s="38"/>
      <c r="NM183" s="38"/>
      <c r="NN183" s="38"/>
      <c r="NO183" s="38"/>
      <c r="NP183" s="38"/>
      <c r="NQ183" s="38"/>
      <c r="NR183" s="38"/>
      <c r="NS183" s="38"/>
      <c r="NT183" s="38"/>
      <c r="NU183" s="38"/>
      <c r="NV183" s="38"/>
      <c r="NW183" s="38"/>
      <c r="NX183" s="38"/>
      <c r="NY183" s="38"/>
      <c r="NZ183" s="38"/>
      <c r="OA183" s="38"/>
      <c r="OB183" s="38"/>
      <c r="OC183" s="38"/>
      <c r="OD183" s="38"/>
      <c r="OE183" s="38"/>
      <c r="OF183" s="38"/>
      <c r="OG183" s="38"/>
      <c r="OH183" s="38"/>
      <c r="OI183" s="38"/>
      <c r="OJ183" s="38"/>
      <c r="OK183" s="38"/>
      <c r="OL183" s="38"/>
      <c r="OM183" s="38"/>
      <c r="ON183" s="38"/>
      <c r="OO183" s="38"/>
      <c r="OP183" s="38"/>
      <c r="OQ183" s="38"/>
      <c r="OR183" s="38"/>
      <c r="OS183" s="38"/>
      <c r="OT183" s="38"/>
      <c r="OU183" s="38"/>
      <c r="OV183" s="38"/>
      <c r="OW183" s="38"/>
      <c r="OX183" s="38"/>
      <c r="OY183" s="38"/>
      <c r="OZ183" s="38"/>
      <c r="PA183" s="38"/>
      <c r="PB183" s="38"/>
      <c r="PC183" s="38"/>
      <c r="PD183" s="38"/>
      <c r="PE183" s="38"/>
      <c r="PF183" s="38"/>
      <c r="PG183" s="38"/>
      <c r="PH183" s="38"/>
      <c r="PI183" s="38"/>
      <c r="PJ183" s="38"/>
      <c r="PK183" s="38"/>
      <c r="PL183" s="38"/>
      <c r="PM183" s="38"/>
      <c r="PN183" s="38"/>
      <c r="PO183" s="38"/>
      <c r="PP183" s="38"/>
      <c r="PQ183" s="38"/>
      <c r="PR183" s="38"/>
      <c r="PS183" s="38"/>
      <c r="PT183" s="38"/>
      <c r="PU183" s="38"/>
      <c r="PV183" s="38"/>
      <c r="PW183" s="38"/>
      <c r="PX183" s="38"/>
      <c r="PY183" s="38"/>
      <c r="PZ183" s="38"/>
      <c r="QA183" s="38"/>
      <c r="QB183" s="38"/>
      <c r="QC183" s="38"/>
      <c r="QD183" s="38"/>
      <c r="QE183" s="38"/>
      <c r="QF183" s="38"/>
      <c r="QG183" s="38"/>
      <c r="QH183" s="38"/>
      <c r="QI183" s="38"/>
      <c r="QJ183" s="38"/>
      <c r="QK183" s="38"/>
      <c r="QL183" s="38"/>
      <c r="QM183" s="38"/>
      <c r="QN183" s="38"/>
      <c r="QO183" s="38"/>
      <c r="QP183" s="38"/>
      <c r="QQ183" s="38"/>
      <c r="QR183" s="38"/>
      <c r="QS183" s="38"/>
      <c r="QT183" s="38"/>
      <c r="QU183" s="38"/>
      <c r="QV183" s="38"/>
      <c r="QW183" s="38"/>
      <c r="QX183" s="38"/>
      <c r="QY183" s="38"/>
      <c r="QZ183" s="38"/>
      <c r="RA183" s="38"/>
      <c r="RB183" s="38"/>
      <c r="RC183" s="38"/>
      <c r="RD183" s="38"/>
      <c r="RE183" s="38"/>
      <c r="RF183" s="38"/>
      <c r="RG183" s="38"/>
      <c r="RH183" s="38"/>
      <c r="RI183" s="38"/>
      <c r="RJ183" s="38"/>
      <c r="RK183" s="38"/>
      <c r="RL183" s="38"/>
      <c r="RM183" s="38"/>
      <c r="RN183" s="38"/>
      <c r="RO183" s="38"/>
      <c r="RP183" s="38"/>
      <c r="RQ183" s="38"/>
      <c r="RR183" s="38"/>
      <c r="RS183" s="38"/>
      <c r="RT183" s="38"/>
      <c r="RU183" s="38"/>
      <c r="RV183" s="38"/>
      <c r="RW183" s="38"/>
      <c r="RX183" s="38"/>
      <c r="RY183" s="38"/>
      <c r="RZ183" s="38"/>
      <c r="SA183" s="38"/>
      <c r="SB183" s="38"/>
      <c r="SC183" s="38"/>
      <c r="SD183" s="38"/>
      <c r="SE183" s="38"/>
      <c r="SF183" s="38"/>
      <c r="SG183" s="38"/>
      <c r="SH183" s="38"/>
      <c r="SI183" s="38"/>
      <c r="SJ183" s="38"/>
      <c r="SK183" s="38"/>
      <c r="SL183" s="38"/>
      <c r="SM183" s="38"/>
      <c r="SN183" s="38"/>
      <c r="SO183" s="38"/>
      <c r="SP183" s="38"/>
      <c r="SQ183" s="38"/>
      <c r="SR183" s="38"/>
      <c r="SS183" s="38"/>
      <c r="ST183" s="38"/>
      <c r="SU183" s="38"/>
      <c r="SV183" s="38"/>
      <c r="SW183" s="38"/>
      <c r="SX183" s="38"/>
      <c r="SY183" s="38"/>
      <c r="SZ183" s="38"/>
      <c r="TA183" s="38"/>
      <c r="TB183" s="38"/>
      <c r="TC183" s="38"/>
      <c r="TD183" s="38"/>
      <c r="TE183" s="38"/>
      <c r="TF183" s="38"/>
      <c r="TG183" s="38"/>
      <c r="TH183" s="38"/>
      <c r="TI183" s="38"/>
      <c r="TJ183" s="38"/>
      <c r="TK183" s="38"/>
      <c r="TL183" s="38"/>
      <c r="TM183" s="38"/>
      <c r="TN183" s="38"/>
      <c r="TO183" s="38"/>
      <c r="TP183" s="38"/>
      <c r="TQ183" s="38"/>
      <c r="TR183" s="38"/>
      <c r="TS183" s="38"/>
      <c r="TT183" s="38"/>
      <c r="TU183" s="38"/>
      <c r="TV183" s="38"/>
      <c r="TW183" s="38"/>
      <c r="TX183" s="38"/>
      <c r="TY183" s="38"/>
      <c r="TZ183" s="38"/>
      <c r="UA183" s="38"/>
      <c r="UB183" s="38"/>
      <c r="UC183" s="38"/>
      <c r="UD183" s="38"/>
      <c r="UE183" s="38"/>
      <c r="UF183" s="38"/>
      <c r="UG183" s="38"/>
      <c r="UH183" s="38"/>
      <c r="UI183" s="38"/>
      <c r="UJ183" s="38"/>
      <c r="UK183" s="38"/>
      <c r="UL183" s="38"/>
      <c r="UM183" s="38"/>
      <c r="UN183" s="38"/>
      <c r="UO183" s="38"/>
      <c r="UP183" s="38"/>
      <c r="UQ183" s="38"/>
      <c r="UR183" s="38"/>
      <c r="US183" s="38"/>
      <c r="UT183" s="38"/>
      <c r="UU183" s="38"/>
      <c r="UV183" s="38"/>
      <c r="UW183" s="38"/>
      <c r="UX183" s="38"/>
      <c r="UY183" s="38"/>
      <c r="UZ183" s="38"/>
      <c r="VA183" s="38"/>
      <c r="VB183" s="38"/>
      <c r="VC183" s="38"/>
      <c r="VD183" s="38"/>
      <c r="VE183" s="38"/>
      <c r="VF183" s="38"/>
      <c r="VG183" s="38"/>
      <c r="VH183" s="38"/>
      <c r="VI183" s="38"/>
      <c r="VJ183" s="38"/>
      <c r="VK183" s="38"/>
      <c r="VL183" s="38"/>
      <c r="VM183" s="38"/>
      <c r="VN183" s="38"/>
      <c r="VO183" s="38"/>
      <c r="VP183" s="38"/>
      <c r="VQ183" s="38"/>
      <c r="VR183" s="38"/>
      <c r="VS183" s="38"/>
      <c r="VT183" s="38"/>
      <c r="VU183" s="38"/>
      <c r="VV183" s="38"/>
      <c r="VW183" s="38"/>
      <c r="VX183" s="38"/>
      <c r="VY183" s="38"/>
      <c r="VZ183" s="38"/>
      <c r="WA183" s="38"/>
      <c r="WB183" s="38"/>
      <c r="WC183" s="38"/>
      <c r="WD183" s="38"/>
      <c r="WE183" s="38"/>
      <c r="WF183" s="38"/>
      <c r="WG183" s="38"/>
      <c r="WH183" s="38"/>
      <c r="WI183" s="38"/>
      <c r="WJ183" s="38"/>
      <c r="WK183" s="38"/>
      <c r="WL183" s="38"/>
      <c r="WM183" s="38"/>
      <c r="WN183" s="38"/>
      <c r="WO183" s="38"/>
      <c r="WP183" s="38"/>
      <c r="WQ183" s="38"/>
      <c r="WR183" s="38"/>
      <c r="WS183" s="38"/>
      <c r="WT183" s="38"/>
      <c r="WU183" s="38"/>
      <c r="WV183" s="38"/>
      <c r="WW183" s="38"/>
      <c r="WX183" s="38"/>
      <c r="WY183" s="38"/>
      <c r="WZ183" s="38"/>
      <c r="XA183" s="38"/>
      <c r="XB183" s="38"/>
      <c r="XC183" s="38"/>
      <c r="XD183" s="38"/>
      <c r="XE183" s="38"/>
      <c r="XF183" s="38"/>
      <c r="XG183" s="38"/>
      <c r="XH183" s="38"/>
      <c r="XI183" s="38"/>
      <c r="XJ183" s="38"/>
      <c r="XK183" s="38"/>
      <c r="XL183" s="38"/>
      <c r="XM183" s="38"/>
      <c r="XN183" s="38"/>
      <c r="XO183" s="38"/>
      <c r="XP183" s="38"/>
      <c r="XQ183" s="38"/>
      <c r="XR183" s="38"/>
      <c r="XS183" s="38"/>
      <c r="XT183" s="38"/>
      <c r="XU183" s="38"/>
      <c r="XV183" s="38"/>
      <c r="XW183" s="38"/>
      <c r="XX183" s="38"/>
      <c r="XY183" s="38"/>
      <c r="XZ183" s="38"/>
      <c r="YA183" s="38"/>
      <c r="YB183" s="38"/>
      <c r="YC183" s="38"/>
      <c r="YD183" s="38"/>
      <c r="YE183" s="38"/>
      <c r="YF183" s="38"/>
      <c r="YG183" s="38"/>
      <c r="YH183" s="38"/>
      <c r="YI183" s="38"/>
      <c r="YJ183" s="38"/>
      <c r="YK183" s="38"/>
      <c r="YL183" s="38"/>
      <c r="YM183" s="38"/>
      <c r="YN183" s="38"/>
      <c r="YO183" s="38"/>
      <c r="YP183" s="38"/>
      <c r="YQ183" s="38"/>
      <c r="YR183" s="38"/>
      <c r="YS183" s="38"/>
      <c r="YT183" s="38"/>
      <c r="YU183" s="38"/>
      <c r="YV183" s="38"/>
      <c r="YW183" s="38"/>
      <c r="YX183" s="38"/>
      <c r="YY183" s="38"/>
      <c r="YZ183" s="38"/>
      <c r="ZA183" s="38"/>
      <c r="ZB183" s="38"/>
      <c r="ZC183" s="38"/>
      <c r="ZD183" s="38"/>
      <c r="ZE183" s="38"/>
      <c r="ZF183" s="38"/>
      <c r="ZG183" s="38"/>
      <c r="ZH183" s="38"/>
      <c r="ZI183" s="38"/>
      <c r="ZJ183" s="38"/>
      <c r="ZK183" s="38"/>
      <c r="ZL183" s="38"/>
      <c r="ZM183" s="38"/>
      <c r="ZN183" s="38"/>
      <c r="ZO183" s="38"/>
      <c r="ZP183" s="38"/>
      <c r="ZQ183" s="38"/>
      <c r="ZR183" s="38"/>
      <c r="ZS183" s="38"/>
      <c r="ZT183" s="38"/>
      <c r="ZU183" s="38"/>
      <c r="ZV183" s="38"/>
      <c r="ZW183" s="38"/>
      <c r="ZX183" s="38"/>
      <c r="ZY183" s="38"/>
      <c r="ZZ183" s="38"/>
      <c r="AAA183" s="38"/>
      <c r="AAB183" s="38"/>
      <c r="AAC183" s="38"/>
      <c r="AAD183" s="38"/>
      <c r="AAE183" s="38"/>
      <c r="AAF183" s="38"/>
      <c r="AAG183" s="38"/>
      <c r="AAH183" s="38"/>
      <c r="AAI183" s="38"/>
      <c r="AAJ183" s="38"/>
      <c r="AAK183" s="38"/>
      <c r="AAL183" s="38"/>
      <c r="AAM183" s="38"/>
      <c r="AAN183" s="38"/>
      <c r="AAO183" s="38"/>
      <c r="AAP183" s="38"/>
      <c r="AAQ183" s="38"/>
      <c r="AAR183" s="38"/>
      <c r="AAS183" s="38"/>
      <c r="AAT183" s="38"/>
      <c r="AAU183" s="38"/>
      <c r="AAV183" s="38"/>
      <c r="AAW183" s="38"/>
      <c r="AAX183" s="38"/>
      <c r="AAY183" s="38"/>
      <c r="AAZ183" s="38"/>
      <c r="ABA183" s="38"/>
      <c r="ABB183" s="38"/>
      <c r="ABC183" s="38"/>
      <c r="ABD183" s="38"/>
      <c r="ABE183" s="38"/>
      <c r="ABF183" s="38"/>
      <c r="ABG183" s="38"/>
      <c r="ABH183" s="38"/>
      <c r="ABI183" s="38"/>
      <c r="ABJ183" s="38"/>
      <c r="ABK183" s="38"/>
      <c r="ABL183" s="38"/>
      <c r="ABM183" s="38"/>
      <c r="ABN183" s="38"/>
      <c r="ABO183" s="38"/>
      <c r="ABP183" s="38"/>
      <c r="ABQ183" s="38"/>
      <c r="ABR183" s="38"/>
      <c r="ABS183" s="38"/>
      <c r="ABT183" s="38"/>
      <c r="ABU183" s="38"/>
      <c r="ABV183" s="38"/>
      <c r="ABW183" s="38"/>
      <c r="ABX183" s="38"/>
      <c r="ABY183" s="38"/>
      <c r="ABZ183" s="38"/>
      <c r="ACA183" s="38"/>
      <c r="ACB183" s="38"/>
      <c r="ACC183" s="38"/>
      <c r="ACD183" s="38"/>
      <c r="ACE183" s="38"/>
      <c r="ACF183" s="38"/>
      <c r="ACG183" s="38"/>
      <c r="ACH183" s="38"/>
      <c r="ACI183" s="38"/>
      <c r="ACJ183" s="38"/>
      <c r="ACK183" s="38"/>
      <c r="ACL183" s="38"/>
      <c r="ACM183" s="38"/>
      <c r="ACN183" s="38"/>
      <c r="ACO183" s="38"/>
      <c r="ACP183" s="38"/>
      <c r="ACQ183" s="38"/>
      <c r="ACR183" s="38"/>
      <c r="ACS183" s="38"/>
      <c r="ACT183" s="38"/>
      <c r="ACU183" s="38"/>
      <c r="ACV183" s="38"/>
      <c r="ACW183" s="38"/>
      <c r="ACX183" s="38"/>
      <c r="ACY183" s="38"/>
      <c r="ACZ183" s="38"/>
      <c r="ADA183" s="38"/>
      <c r="ADB183" s="38"/>
      <c r="ADC183" s="38"/>
      <c r="ADD183" s="38"/>
      <c r="ADE183" s="38"/>
      <c r="ADF183" s="38"/>
      <c r="ADG183" s="38"/>
      <c r="ADH183" s="38"/>
      <c r="ADI183" s="38"/>
      <c r="ADJ183" s="38"/>
      <c r="ADK183" s="38"/>
      <c r="ADL183" s="38"/>
      <c r="ADM183" s="38"/>
      <c r="ADN183" s="38"/>
      <c r="ADO183" s="38"/>
      <c r="ADP183" s="38"/>
      <c r="ADQ183" s="38"/>
      <c r="ADR183" s="38"/>
      <c r="ADS183" s="38"/>
      <c r="ADT183" s="38"/>
      <c r="ADU183" s="38"/>
      <c r="ADV183" s="38"/>
      <c r="ADW183" s="38"/>
      <c r="ADX183" s="38"/>
      <c r="ADY183" s="38"/>
      <c r="ADZ183" s="38"/>
      <c r="AEA183" s="38"/>
      <c r="AEB183" s="38"/>
      <c r="AEC183" s="38"/>
      <c r="AED183" s="38"/>
      <c r="AEE183" s="38"/>
      <c r="AEF183" s="38"/>
      <c r="AEG183" s="38"/>
      <c r="AEH183" s="38"/>
      <c r="AEI183" s="38"/>
      <c r="AEJ183" s="38"/>
      <c r="AEK183" s="38"/>
      <c r="AEL183" s="38"/>
      <c r="AEM183" s="38"/>
      <c r="AEN183" s="38"/>
      <c r="AEO183" s="38"/>
      <c r="AEP183" s="38"/>
      <c r="AEQ183" s="38"/>
      <c r="AER183" s="38"/>
      <c r="AES183" s="38"/>
      <c r="AET183" s="38"/>
      <c r="AEU183" s="38"/>
      <c r="AEV183" s="38"/>
      <c r="AEW183" s="38"/>
      <c r="AEX183" s="38"/>
      <c r="AEY183" s="38"/>
      <c r="AEZ183" s="38"/>
      <c r="AFA183" s="38"/>
      <c r="AFB183" s="38"/>
      <c r="AFC183" s="38"/>
      <c r="AFD183" s="38"/>
      <c r="AFE183" s="38"/>
      <c r="AFF183" s="38"/>
      <c r="AFG183" s="38"/>
      <c r="AFH183" s="38"/>
      <c r="AFI183" s="38"/>
      <c r="AFJ183" s="38"/>
      <c r="AFK183" s="38"/>
      <c r="AFL183" s="38"/>
      <c r="AFM183" s="38"/>
      <c r="AFN183" s="38"/>
      <c r="AFO183" s="38"/>
      <c r="AFP183" s="38"/>
      <c r="AFQ183" s="38"/>
      <c r="AFR183" s="38"/>
      <c r="AFS183" s="38"/>
      <c r="AFT183" s="38"/>
      <c r="AFU183" s="38"/>
      <c r="AFV183" s="38"/>
      <c r="AFW183" s="38"/>
      <c r="AFX183" s="38"/>
      <c r="AFY183" s="38"/>
      <c r="AFZ183" s="38"/>
      <c r="AGA183" s="38"/>
      <c r="AGB183" s="38"/>
      <c r="AGC183" s="38"/>
      <c r="AGD183" s="38"/>
      <c r="AGE183" s="38"/>
      <c r="AGF183" s="38"/>
      <c r="AGG183" s="38"/>
      <c r="AGH183" s="38"/>
      <c r="AGI183" s="38"/>
      <c r="AGJ183" s="38"/>
      <c r="AGK183" s="38"/>
      <c r="AGL183" s="38"/>
      <c r="AGM183" s="38"/>
      <c r="AGN183" s="38"/>
      <c r="AGO183" s="38"/>
      <c r="AGP183" s="38"/>
      <c r="AGQ183" s="38"/>
      <c r="AGR183" s="38"/>
      <c r="AGS183" s="38"/>
      <c r="AGT183" s="38"/>
      <c r="AGU183" s="38"/>
      <c r="AGV183" s="38"/>
      <c r="AGW183" s="38"/>
      <c r="AGX183" s="38"/>
      <c r="AGY183" s="38"/>
      <c r="AGZ183" s="38"/>
      <c r="AHA183" s="38"/>
      <c r="AHB183" s="38"/>
      <c r="AHC183" s="38"/>
      <c r="AHD183" s="38"/>
      <c r="AHE183" s="38"/>
      <c r="AHF183" s="38"/>
      <c r="AHG183" s="38"/>
      <c r="AHH183" s="38"/>
      <c r="AHI183" s="38"/>
      <c r="AHJ183" s="38"/>
      <c r="AHK183" s="38"/>
      <c r="AHL183" s="38"/>
      <c r="AHM183" s="38"/>
      <c r="AHN183" s="38"/>
      <c r="AHO183" s="38"/>
      <c r="AHP183" s="38"/>
      <c r="AHQ183" s="38"/>
      <c r="AHR183" s="38"/>
      <c r="AHS183" s="38"/>
      <c r="AHT183" s="38"/>
      <c r="AHU183" s="38"/>
      <c r="AHV183" s="38"/>
      <c r="AHW183" s="38"/>
      <c r="AHX183" s="38"/>
      <c r="AHY183" s="38"/>
      <c r="AHZ183" s="38"/>
      <c r="AIA183" s="38"/>
      <c r="AIB183" s="38"/>
      <c r="AIC183" s="38"/>
      <c r="AID183" s="38"/>
      <c r="AIE183" s="38"/>
      <c r="AIF183" s="38"/>
      <c r="AIG183" s="38"/>
      <c r="AIH183" s="38"/>
      <c r="AII183" s="38"/>
      <c r="AIJ183" s="38"/>
      <c r="AIK183" s="38"/>
      <c r="AIL183" s="38"/>
      <c r="AIM183" s="38"/>
      <c r="AIN183" s="38"/>
      <c r="AIO183" s="38"/>
      <c r="AIP183" s="38"/>
      <c r="AIQ183" s="38"/>
      <c r="AIR183" s="38"/>
      <c r="AIS183" s="38"/>
      <c r="AIT183" s="38"/>
      <c r="AIU183" s="38"/>
      <c r="AIV183" s="38"/>
      <c r="AIW183" s="38"/>
      <c r="AIX183" s="38"/>
      <c r="AIY183" s="38"/>
      <c r="AIZ183" s="38"/>
      <c r="AJA183" s="38"/>
      <c r="AJB183" s="38"/>
      <c r="AJC183" s="38"/>
      <c r="AJD183" s="38"/>
      <c r="AJE183" s="38"/>
      <c r="AJF183" s="38"/>
      <c r="AJG183" s="38"/>
      <c r="AJH183" s="38"/>
      <c r="AJI183" s="38"/>
      <c r="AJJ183" s="38"/>
      <c r="AJK183" s="38"/>
      <c r="AJL183" s="38"/>
      <c r="AJM183" s="38"/>
      <c r="AJN183" s="38"/>
      <c r="AJO183" s="38"/>
      <c r="AJP183" s="38"/>
      <c r="AJQ183" s="38"/>
      <c r="AJR183" s="38"/>
      <c r="AJS183" s="38"/>
      <c r="AJT183" s="38"/>
      <c r="AJU183" s="38"/>
      <c r="AJV183" s="38"/>
      <c r="AJW183" s="38"/>
      <c r="AJX183" s="38"/>
      <c r="AJY183" s="38"/>
      <c r="AJZ183" s="38"/>
      <c r="AKA183" s="38"/>
      <c r="AKB183" s="38"/>
      <c r="AKC183" s="38"/>
      <c r="AKD183" s="38"/>
      <c r="AKE183" s="38"/>
      <c r="AKF183" s="38"/>
      <c r="AKG183" s="38"/>
      <c r="AKH183" s="38"/>
      <c r="AKI183" s="38"/>
      <c r="AKJ183" s="38"/>
      <c r="AKK183" s="38"/>
      <c r="AKL183" s="38"/>
      <c r="AKM183" s="38"/>
      <c r="AKN183" s="38"/>
      <c r="AKO183" s="38"/>
      <c r="AKP183" s="38"/>
      <c r="AKQ183" s="38"/>
      <c r="AKR183" s="38"/>
      <c r="AKS183" s="38"/>
      <c r="AKT183" s="38"/>
      <c r="AKU183" s="38"/>
      <c r="AKV183" s="38"/>
      <c r="AKW183" s="38"/>
      <c r="AKX183" s="38"/>
      <c r="AKY183" s="38"/>
      <c r="AKZ183" s="38"/>
      <c r="ALA183" s="38"/>
      <c r="ALB183" s="38"/>
      <c r="ALC183" s="38"/>
      <c r="ALD183" s="38"/>
      <c r="ALE183" s="38"/>
      <c r="ALF183" s="38"/>
      <c r="ALG183" s="38"/>
      <c r="ALH183" s="38"/>
      <c r="ALI183" s="38"/>
      <c r="ALJ183" s="38"/>
      <c r="ALK183" s="38"/>
      <c r="ALL183" s="38"/>
      <c r="ALM183" s="38"/>
      <c r="ALN183" s="38"/>
      <c r="ALO183" s="38"/>
      <c r="ALP183" s="38"/>
      <c r="ALQ183" s="38"/>
      <c r="ALR183" s="38"/>
      <c r="ALS183" s="38"/>
      <c r="ALT183" s="38"/>
      <c r="ALU183" s="38"/>
      <c r="ALV183" s="38"/>
      <c r="ALW183" s="38"/>
      <c r="ALX183" s="38"/>
      <c r="ALY183" s="38"/>
      <c r="ALZ183" s="38"/>
      <c r="AMA183" s="38"/>
      <c r="AMB183" s="38"/>
      <c r="AMC183" s="38"/>
      <c r="AMD183" s="38"/>
      <c r="AME183" s="38"/>
      <c r="AMF183" s="38"/>
      <c r="AMG183" s="38"/>
      <c r="AMH183" s="38"/>
      <c r="AMI183" s="38"/>
      <c r="AMJ183" s="38"/>
      <c r="AMK183" s="38"/>
      <c r="AML183" s="38"/>
      <c r="AMM183" s="38"/>
      <c r="AMN183" s="38"/>
      <c r="AMO183" s="38"/>
      <c r="AMP183" s="38"/>
      <c r="AMQ183" s="38"/>
      <c r="AMR183" s="38"/>
      <c r="AMS183" s="38"/>
      <c r="AMT183" s="38"/>
      <c r="AMU183" s="38"/>
      <c r="AMV183" s="38"/>
      <c r="AMW183" s="38"/>
    </row>
    <row r="184" spans="1:1037" s="96" customFormat="1" x14ac:dyDescent="0.25">
      <c r="A184" s="38">
        <v>182</v>
      </c>
      <c r="B184" s="84">
        <v>2019</v>
      </c>
      <c r="C184" s="85">
        <v>43669</v>
      </c>
      <c r="D184" s="86" t="s">
        <v>14</v>
      </c>
      <c r="E184" s="38" t="s">
        <v>533</v>
      </c>
      <c r="F184" s="87" t="s">
        <v>25</v>
      </c>
      <c r="G184" s="88">
        <v>1.55</v>
      </c>
      <c r="H184" s="38" t="s">
        <v>46</v>
      </c>
      <c r="I184" s="38" t="s">
        <v>230</v>
      </c>
      <c r="J184" s="38" t="s">
        <v>231</v>
      </c>
      <c r="K184" s="86">
        <v>5058</v>
      </c>
      <c r="L184" s="38" t="s">
        <v>23</v>
      </c>
      <c r="M184" s="38" t="s">
        <v>534</v>
      </c>
      <c r="N184" s="89"/>
      <c r="O184" s="89"/>
      <c r="P184" s="89"/>
      <c r="Q184" s="89"/>
      <c r="R184" s="89"/>
      <c r="S184" s="90"/>
      <c r="T184" s="90"/>
      <c r="U184" s="90"/>
      <c r="V184" s="89"/>
      <c r="W184" s="38"/>
      <c r="X184" s="89"/>
      <c r="Y184" s="89"/>
      <c r="Z184" s="89"/>
      <c r="AA184" s="89"/>
      <c r="AB184" s="89"/>
      <c r="AC184" s="38"/>
      <c r="AD184" s="90"/>
      <c r="AE184" s="38"/>
      <c r="AF184" s="91"/>
      <c r="AG184" s="91"/>
      <c r="AH184" s="91"/>
      <c r="AI184" s="91"/>
      <c r="AJ184" s="91"/>
      <c r="AK184" s="91"/>
      <c r="AL184" s="91"/>
      <c r="AM184" s="92"/>
      <c r="AN184" s="92"/>
      <c r="AO184" s="92"/>
      <c r="AP184" s="92"/>
      <c r="AQ184" s="92"/>
      <c r="AR184" s="92"/>
      <c r="AS184" s="93">
        <v>5.3800000000000001E-2</v>
      </c>
      <c r="AT184" s="94">
        <f>(1-AS184)*K184</f>
        <v>4785.8796000000002</v>
      </c>
      <c r="AU184" s="57">
        <v>0.438</v>
      </c>
      <c r="AV184" s="57">
        <v>3.0000000000000001E-3</v>
      </c>
      <c r="AW184" s="92">
        <f>AT184*AU184</f>
        <v>2096.2152648000001</v>
      </c>
      <c r="AX184" s="92">
        <f>AT184*AV184</f>
        <v>14.3576388</v>
      </c>
      <c r="AY184" s="38"/>
      <c r="AZ184" s="89">
        <v>1.2999999999999999E-3</v>
      </c>
      <c r="BA184" s="95"/>
      <c r="BB184" s="95"/>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V184" s="38"/>
      <c r="CW184" s="38"/>
      <c r="CX184" s="38"/>
      <c r="CY184" s="38"/>
      <c r="CZ184" s="38"/>
      <c r="DA184" s="38"/>
      <c r="DB184" s="38"/>
      <c r="DC184" s="38"/>
      <c r="DD184" s="38"/>
      <c r="DE184" s="38"/>
      <c r="DF184" s="38"/>
      <c r="DG184" s="38"/>
      <c r="DH184" s="38"/>
      <c r="DI184" s="38"/>
      <c r="DJ184" s="38"/>
      <c r="DK184" s="38"/>
      <c r="DL184" s="38"/>
      <c r="DM184" s="38"/>
      <c r="DN184" s="38"/>
      <c r="DO184" s="38"/>
      <c r="DP184" s="38"/>
      <c r="DQ184" s="38"/>
      <c r="DR184" s="38"/>
      <c r="DS184" s="38"/>
      <c r="DT184" s="38"/>
      <c r="DU184" s="38"/>
      <c r="DV184" s="38"/>
      <c r="DW184" s="38"/>
      <c r="DX184" s="38"/>
      <c r="DY184" s="38"/>
      <c r="DZ184" s="38"/>
      <c r="EA184" s="38"/>
      <c r="EB184" s="38"/>
      <c r="EC184" s="38"/>
      <c r="ED184" s="38"/>
      <c r="EE184" s="38"/>
      <c r="EF184" s="38"/>
      <c r="EG184" s="38"/>
      <c r="EH184" s="38"/>
      <c r="EI184" s="38"/>
      <c r="EJ184" s="38"/>
      <c r="EK184" s="38"/>
      <c r="EL184" s="38"/>
      <c r="EM184" s="38"/>
      <c r="EN184" s="38"/>
      <c r="EO184" s="38"/>
      <c r="EP184" s="38"/>
      <c r="EQ184" s="38"/>
      <c r="ER184" s="38"/>
      <c r="ES184" s="38"/>
      <c r="ET184" s="38"/>
      <c r="EU184" s="38"/>
      <c r="EV184" s="38"/>
      <c r="EW184" s="38"/>
      <c r="EX184" s="38"/>
      <c r="EY184" s="38"/>
      <c r="EZ184" s="38"/>
      <c r="FA184" s="38"/>
      <c r="FB184" s="38"/>
      <c r="FC184" s="38"/>
      <c r="FD184" s="38"/>
      <c r="FE184" s="38"/>
      <c r="FF184" s="38"/>
      <c r="FG184" s="38"/>
      <c r="FH184" s="38"/>
      <c r="FI184" s="38"/>
      <c r="FJ184" s="38"/>
      <c r="FK184" s="38"/>
      <c r="FL184" s="38"/>
      <c r="FM184" s="38"/>
      <c r="FN184" s="38"/>
      <c r="FO184" s="38"/>
      <c r="FP184" s="38"/>
      <c r="FQ184" s="38"/>
      <c r="FR184" s="38"/>
      <c r="FS184" s="38"/>
      <c r="FT184" s="38"/>
      <c r="FU184" s="38"/>
      <c r="FV184" s="38"/>
      <c r="FW184" s="38"/>
      <c r="FX184" s="38"/>
      <c r="FY184" s="38"/>
      <c r="FZ184" s="38"/>
      <c r="GA184" s="38"/>
      <c r="GB184" s="38"/>
      <c r="GC184" s="38"/>
      <c r="GD184" s="38"/>
      <c r="GE184" s="38"/>
      <c r="GF184" s="38"/>
      <c r="GG184" s="38"/>
      <c r="GH184" s="38"/>
      <c r="GI184" s="38"/>
      <c r="GJ184" s="38"/>
      <c r="GK184" s="38"/>
      <c r="GL184" s="38"/>
      <c r="GM184" s="38"/>
      <c r="GN184" s="38"/>
      <c r="GO184" s="38"/>
      <c r="GP184" s="38"/>
      <c r="GQ184" s="38"/>
      <c r="GR184" s="38"/>
      <c r="GS184" s="38"/>
      <c r="GT184" s="38"/>
      <c r="GU184" s="38"/>
      <c r="GV184" s="38"/>
      <c r="GW184" s="38"/>
      <c r="GX184" s="38"/>
      <c r="GY184" s="38"/>
      <c r="GZ184" s="38"/>
      <c r="HA184" s="38"/>
      <c r="HB184" s="38"/>
      <c r="HC184" s="38"/>
      <c r="HD184" s="38"/>
      <c r="HE184" s="38"/>
      <c r="HF184" s="38"/>
      <c r="HG184" s="38"/>
      <c r="HH184" s="38"/>
      <c r="HI184" s="38"/>
      <c r="HJ184" s="38"/>
      <c r="HK184" s="38"/>
      <c r="HL184" s="38"/>
      <c r="HM184" s="38"/>
      <c r="HN184" s="38"/>
      <c r="HO184" s="38"/>
      <c r="HP184" s="38"/>
      <c r="HQ184" s="38"/>
      <c r="HR184" s="38"/>
      <c r="HS184" s="38"/>
      <c r="HT184" s="38"/>
      <c r="HU184" s="38"/>
      <c r="HV184" s="38"/>
      <c r="HW184" s="38"/>
      <c r="HX184" s="38"/>
      <c r="HY184" s="38"/>
      <c r="HZ184" s="38"/>
      <c r="IA184" s="38"/>
      <c r="IB184" s="38"/>
      <c r="IC184" s="38"/>
      <c r="ID184" s="38"/>
      <c r="IE184" s="38"/>
      <c r="IF184" s="38"/>
      <c r="IG184" s="38"/>
      <c r="IH184" s="38"/>
      <c r="II184" s="38"/>
      <c r="IJ184" s="38"/>
      <c r="IK184" s="38"/>
      <c r="IL184" s="38"/>
      <c r="IM184" s="38"/>
      <c r="IN184" s="38"/>
      <c r="IO184" s="38"/>
      <c r="IP184" s="38"/>
      <c r="IQ184" s="38"/>
      <c r="IR184" s="38"/>
      <c r="IS184" s="38"/>
      <c r="IT184" s="38"/>
      <c r="IU184" s="38"/>
      <c r="IV184" s="38"/>
      <c r="IW184" s="38"/>
      <c r="IX184" s="38"/>
      <c r="IY184" s="38"/>
      <c r="IZ184" s="38"/>
      <c r="JA184" s="38"/>
      <c r="JB184" s="38"/>
      <c r="JC184" s="38"/>
      <c r="JD184" s="38"/>
      <c r="JE184" s="38"/>
      <c r="JF184" s="38"/>
      <c r="JG184" s="38"/>
      <c r="JH184" s="38"/>
      <c r="JI184" s="38"/>
      <c r="JJ184" s="38"/>
      <c r="JK184" s="38"/>
      <c r="JL184" s="38"/>
      <c r="JM184" s="38"/>
      <c r="JN184" s="38"/>
      <c r="JO184" s="38"/>
      <c r="JP184" s="38"/>
      <c r="JQ184" s="38"/>
      <c r="JR184" s="38"/>
      <c r="JS184" s="38"/>
      <c r="JT184" s="38"/>
      <c r="JU184" s="38"/>
      <c r="JV184" s="38"/>
      <c r="JW184" s="38"/>
      <c r="JX184" s="38"/>
      <c r="JY184" s="38"/>
      <c r="JZ184" s="38"/>
      <c r="KA184" s="38"/>
      <c r="KB184" s="38"/>
      <c r="KC184" s="38"/>
      <c r="KD184" s="38"/>
      <c r="KE184" s="38"/>
      <c r="KF184" s="38"/>
      <c r="KG184" s="38"/>
      <c r="KH184" s="38"/>
      <c r="KI184" s="38"/>
      <c r="KJ184" s="38"/>
      <c r="KK184" s="38"/>
      <c r="KL184" s="38"/>
      <c r="KM184" s="38"/>
      <c r="KN184" s="38"/>
      <c r="KO184" s="38"/>
      <c r="KP184" s="38"/>
      <c r="KQ184" s="38"/>
      <c r="KR184" s="38"/>
      <c r="KS184" s="38"/>
      <c r="KT184" s="38"/>
      <c r="KU184" s="38"/>
      <c r="KV184" s="38"/>
      <c r="KW184" s="38"/>
      <c r="KX184" s="38"/>
      <c r="KY184" s="38"/>
      <c r="KZ184" s="38"/>
      <c r="LA184" s="38"/>
      <c r="LB184" s="38"/>
      <c r="LC184" s="38"/>
      <c r="LD184" s="38"/>
      <c r="LE184" s="38"/>
      <c r="LF184" s="38"/>
      <c r="LG184" s="38"/>
      <c r="LH184" s="38"/>
      <c r="LI184" s="38"/>
      <c r="LJ184" s="38"/>
      <c r="LK184" s="38"/>
      <c r="LL184" s="38"/>
      <c r="LM184" s="38"/>
      <c r="LN184" s="38"/>
      <c r="LO184" s="38"/>
      <c r="LP184" s="38"/>
      <c r="LQ184" s="38"/>
      <c r="LR184" s="38"/>
      <c r="LS184" s="38"/>
      <c r="LT184" s="38"/>
      <c r="LU184" s="38"/>
      <c r="LV184" s="38"/>
      <c r="LW184" s="38"/>
      <c r="LX184" s="38"/>
      <c r="LY184" s="38"/>
      <c r="LZ184" s="38"/>
      <c r="MA184" s="38"/>
      <c r="MB184" s="38"/>
      <c r="MC184" s="38"/>
      <c r="MD184" s="38"/>
      <c r="ME184" s="38"/>
      <c r="MF184" s="38"/>
      <c r="MG184" s="38"/>
      <c r="MH184" s="38"/>
      <c r="MI184" s="38"/>
      <c r="MJ184" s="38"/>
      <c r="MK184" s="38"/>
      <c r="ML184" s="38"/>
      <c r="MM184" s="38"/>
      <c r="MN184" s="38"/>
      <c r="MO184" s="38"/>
      <c r="MP184" s="38"/>
      <c r="MQ184" s="38"/>
      <c r="MR184" s="38"/>
      <c r="MS184" s="38"/>
      <c r="MT184" s="38"/>
      <c r="MU184" s="38"/>
      <c r="MV184" s="38"/>
      <c r="MW184" s="38"/>
      <c r="MX184" s="38"/>
      <c r="MY184" s="38"/>
      <c r="MZ184" s="38"/>
      <c r="NA184" s="38"/>
      <c r="NB184" s="38"/>
      <c r="NC184" s="38"/>
      <c r="ND184" s="38"/>
      <c r="NE184" s="38"/>
      <c r="NF184" s="38"/>
      <c r="NG184" s="38"/>
      <c r="NH184" s="38"/>
      <c r="NI184" s="38"/>
      <c r="NJ184" s="38"/>
      <c r="NK184" s="38"/>
      <c r="NL184" s="38"/>
      <c r="NM184" s="38"/>
      <c r="NN184" s="38"/>
      <c r="NO184" s="38"/>
      <c r="NP184" s="38"/>
      <c r="NQ184" s="38"/>
      <c r="NR184" s="38"/>
      <c r="NS184" s="38"/>
      <c r="NT184" s="38"/>
      <c r="NU184" s="38"/>
      <c r="NV184" s="38"/>
      <c r="NW184" s="38"/>
      <c r="NX184" s="38"/>
      <c r="NY184" s="38"/>
      <c r="NZ184" s="38"/>
      <c r="OA184" s="38"/>
      <c r="OB184" s="38"/>
      <c r="OC184" s="38"/>
      <c r="OD184" s="38"/>
      <c r="OE184" s="38"/>
      <c r="OF184" s="38"/>
      <c r="OG184" s="38"/>
      <c r="OH184" s="38"/>
      <c r="OI184" s="38"/>
      <c r="OJ184" s="38"/>
      <c r="OK184" s="38"/>
      <c r="OL184" s="38"/>
      <c r="OM184" s="38"/>
      <c r="ON184" s="38"/>
      <c r="OO184" s="38"/>
      <c r="OP184" s="38"/>
      <c r="OQ184" s="38"/>
      <c r="OR184" s="38"/>
      <c r="OS184" s="38"/>
      <c r="OT184" s="38"/>
      <c r="OU184" s="38"/>
      <c r="OV184" s="38"/>
      <c r="OW184" s="38"/>
      <c r="OX184" s="38"/>
      <c r="OY184" s="38"/>
      <c r="OZ184" s="38"/>
      <c r="PA184" s="38"/>
      <c r="PB184" s="38"/>
      <c r="PC184" s="38"/>
      <c r="PD184" s="38"/>
      <c r="PE184" s="38"/>
      <c r="PF184" s="38"/>
      <c r="PG184" s="38"/>
      <c r="PH184" s="38"/>
      <c r="PI184" s="38"/>
      <c r="PJ184" s="38"/>
      <c r="PK184" s="38"/>
      <c r="PL184" s="38"/>
      <c r="PM184" s="38"/>
      <c r="PN184" s="38"/>
      <c r="PO184" s="38"/>
      <c r="PP184" s="38"/>
      <c r="PQ184" s="38"/>
      <c r="PR184" s="38"/>
      <c r="PS184" s="38"/>
      <c r="PT184" s="38"/>
      <c r="PU184" s="38"/>
      <c r="PV184" s="38"/>
      <c r="PW184" s="38"/>
      <c r="PX184" s="38"/>
      <c r="PY184" s="38"/>
      <c r="PZ184" s="38"/>
      <c r="QA184" s="38"/>
      <c r="QB184" s="38"/>
      <c r="QC184" s="38"/>
      <c r="QD184" s="38"/>
      <c r="QE184" s="38"/>
      <c r="QF184" s="38"/>
      <c r="QG184" s="38"/>
      <c r="QH184" s="38"/>
      <c r="QI184" s="38"/>
      <c r="QJ184" s="38"/>
      <c r="QK184" s="38"/>
      <c r="QL184" s="38"/>
      <c r="QM184" s="38"/>
      <c r="QN184" s="38"/>
      <c r="QO184" s="38"/>
      <c r="QP184" s="38"/>
      <c r="QQ184" s="38"/>
      <c r="QR184" s="38"/>
      <c r="QS184" s="38"/>
      <c r="QT184" s="38"/>
      <c r="QU184" s="38"/>
      <c r="QV184" s="38"/>
      <c r="QW184" s="38"/>
      <c r="QX184" s="38"/>
      <c r="QY184" s="38"/>
      <c r="QZ184" s="38"/>
      <c r="RA184" s="38"/>
      <c r="RB184" s="38"/>
      <c r="RC184" s="38"/>
      <c r="RD184" s="38"/>
      <c r="RE184" s="38"/>
      <c r="RF184" s="38"/>
      <c r="RG184" s="38"/>
      <c r="RH184" s="38"/>
      <c r="RI184" s="38"/>
      <c r="RJ184" s="38"/>
      <c r="RK184" s="38"/>
      <c r="RL184" s="38"/>
      <c r="RM184" s="38"/>
      <c r="RN184" s="38"/>
      <c r="RO184" s="38"/>
      <c r="RP184" s="38"/>
      <c r="RQ184" s="38"/>
      <c r="RR184" s="38"/>
      <c r="RS184" s="38"/>
      <c r="RT184" s="38"/>
      <c r="RU184" s="38"/>
      <c r="RV184" s="38"/>
      <c r="RW184" s="38"/>
      <c r="RX184" s="38"/>
      <c r="RY184" s="38"/>
      <c r="RZ184" s="38"/>
      <c r="SA184" s="38"/>
      <c r="SB184" s="38"/>
      <c r="SC184" s="38"/>
      <c r="SD184" s="38"/>
      <c r="SE184" s="38"/>
      <c r="SF184" s="38"/>
      <c r="SG184" s="38"/>
      <c r="SH184" s="38"/>
      <c r="SI184" s="38"/>
      <c r="SJ184" s="38"/>
      <c r="SK184" s="38"/>
      <c r="SL184" s="38"/>
      <c r="SM184" s="38"/>
      <c r="SN184" s="38"/>
      <c r="SO184" s="38"/>
      <c r="SP184" s="38"/>
      <c r="SQ184" s="38"/>
      <c r="SR184" s="38"/>
      <c r="SS184" s="38"/>
      <c r="ST184" s="38"/>
      <c r="SU184" s="38"/>
      <c r="SV184" s="38"/>
      <c r="SW184" s="38"/>
      <c r="SX184" s="38"/>
      <c r="SY184" s="38"/>
      <c r="SZ184" s="38"/>
      <c r="TA184" s="38"/>
      <c r="TB184" s="38"/>
      <c r="TC184" s="38"/>
      <c r="TD184" s="38"/>
      <c r="TE184" s="38"/>
      <c r="TF184" s="38"/>
      <c r="TG184" s="38"/>
      <c r="TH184" s="38"/>
      <c r="TI184" s="38"/>
      <c r="TJ184" s="38"/>
      <c r="TK184" s="38"/>
      <c r="TL184" s="38"/>
      <c r="TM184" s="38"/>
      <c r="TN184" s="38"/>
      <c r="TO184" s="38"/>
      <c r="TP184" s="38"/>
      <c r="TQ184" s="38"/>
      <c r="TR184" s="38"/>
      <c r="TS184" s="38"/>
      <c r="TT184" s="38"/>
      <c r="TU184" s="38"/>
      <c r="TV184" s="38"/>
      <c r="TW184" s="38"/>
      <c r="TX184" s="38"/>
      <c r="TY184" s="38"/>
      <c r="TZ184" s="38"/>
      <c r="UA184" s="38"/>
      <c r="UB184" s="38"/>
      <c r="UC184" s="38"/>
      <c r="UD184" s="38"/>
      <c r="UE184" s="38"/>
      <c r="UF184" s="38"/>
      <c r="UG184" s="38"/>
      <c r="UH184" s="38"/>
      <c r="UI184" s="38"/>
      <c r="UJ184" s="38"/>
      <c r="UK184" s="38"/>
      <c r="UL184" s="38"/>
      <c r="UM184" s="38"/>
      <c r="UN184" s="38"/>
      <c r="UO184" s="38"/>
      <c r="UP184" s="38"/>
      <c r="UQ184" s="38"/>
      <c r="UR184" s="38"/>
      <c r="US184" s="38"/>
      <c r="UT184" s="38"/>
      <c r="UU184" s="38"/>
      <c r="UV184" s="38"/>
      <c r="UW184" s="38"/>
      <c r="UX184" s="38"/>
      <c r="UY184" s="38"/>
      <c r="UZ184" s="38"/>
      <c r="VA184" s="38"/>
      <c r="VB184" s="38"/>
      <c r="VC184" s="38"/>
      <c r="VD184" s="38"/>
      <c r="VE184" s="38"/>
      <c r="VF184" s="38"/>
      <c r="VG184" s="38"/>
      <c r="VH184" s="38"/>
      <c r="VI184" s="38"/>
      <c r="VJ184" s="38"/>
      <c r="VK184" s="38"/>
      <c r="VL184" s="38"/>
      <c r="VM184" s="38"/>
      <c r="VN184" s="38"/>
      <c r="VO184" s="38"/>
      <c r="VP184" s="38"/>
      <c r="VQ184" s="38"/>
      <c r="VR184" s="38"/>
      <c r="VS184" s="38"/>
      <c r="VT184" s="38"/>
      <c r="VU184" s="38"/>
      <c r="VV184" s="38"/>
      <c r="VW184" s="38"/>
      <c r="VX184" s="38"/>
      <c r="VY184" s="38"/>
      <c r="VZ184" s="38"/>
      <c r="WA184" s="38"/>
      <c r="WB184" s="38"/>
      <c r="WC184" s="38"/>
      <c r="WD184" s="38"/>
      <c r="WE184" s="38"/>
      <c r="WF184" s="38"/>
      <c r="WG184" s="38"/>
      <c r="WH184" s="38"/>
      <c r="WI184" s="38"/>
      <c r="WJ184" s="38"/>
      <c r="WK184" s="38"/>
      <c r="WL184" s="38"/>
      <c r="WM184" s="38"/>
      <c r="WN184" s="38"/>
      <c r="WO184" s="38"/>
      <c r="WP184" s="38"/>
      <c r="WQ184" s="38"/>
      <c r="WR184" s="38"/>
      <c r="WS184" s="38"/>
      <c r="WT184" s="38"/>
      <c r="WU184" s="38"/>
      <c r="WV184" s="38"/>
      <c r="WW184" s="38"/>
      <c r="WX184" s="38"/>
      <c r="WY184" s="38"/>
      <c r="WZ184" s="38"/>
      <c r="XA184" s="38"/>
      <c r="XB184" s="38"/>
      <c r="XC184" s="38"/>
      <c r="XD184" s="38"/>
      <c r="XE184" s="38"/>
      <c r="XF184" s="38"/>
      <c r="XG184" s="38"/>
      <c r="XH184" s="38"/>
      <c r="XI184" s="38"/>
      <c r="XJ184" s="38"/>
      <c r="XK184" s="38"/>
      <c r="XL184" s="38"/>
      <c r="XM184" s="38"/>
      <c r="XN184" s="38"/>
      <c r="XO184" s="38"/>
      <c r="XP184" s="38"/>
      <c r="XQ184" s="38"/>
      <c r="XR184" s="38"/>
      <c r="XS184" s="38"/>
      <c r="XT184" s="38"/>
      <c r="XU184" s="38"/>
      <c r="XV184" s="38"/>
      <c r="XW184" s="38"/>
      <c r="XX184" s="38"/>
      <c r="XY184" s="38"/>
      <c r="XZ184" s="38"/>
      <c r="YA184" s="38"/>
      <c r="YB184" s="38"/>
      <c r="YC184" s="38"/>
      <c r="YD184" s="38"/>
      <c r="YE184" s="38"/>
      <c r="YF184" s="38"/>
      <c r="YG184" s="38"/>
      <c r="YH184" s="38"/>
      <c r="YI184" s="38"/>
      <c r="YJ184" s="38"/>
      <c r="YK184" s="38"/>
      <c r="YL184" s="38"/>
      <c r="YM184" s="38"/>
      <c r="YN184" s="38"/>
      <c r="YO184" s="38"/>
      <c r="YP184" s="38"/>
      <c r="YQ184" s="38"/>
      <c r="YR184" s="38"/>
      <c r="YS184" s="38"/>
      <c r="YT184" s="38"/>
      <c r="YU184" s="38"/>
      <c r="YV184" s="38"/>
      <c r="YW184" s="38"/>
      <c r="YX184" s="38"/>
      <c r="YY184" s="38"/>
      <c r="YZ184" s="38"/>
      <c r="ZA184" s="38"/>
      <c r="ZB184" s="38"/>
      <c r="ZC184" s="38"/>
      <c r="ZD184" s="38"/>
      <c r="ZE184" s="38"/>
      <c r="ZF184" s="38"/>
      <c r="ZG184" s="38"/>
      <c r="ZH184" s="38"/>
      <c r="ZI184" s="38"/>
      <c r="ZJ184" s="38"/>
      <c r="ZK184" s="38"/>
      <c r="ZL184" s="38"/>
      <c r="ZM184" s="38"/>
      <c r="ZN184" s="38"/>
      <c r="ZO184" s="38"/>
      <c r="ZP184" s="38"/>
      <c r="ZQ184" s="38"/>
      <c r="ZR184" s="38"/>
      <c r="ZS184" s="38"/>
      <c r="ZT184" s="38"/>
      <c r="ZU184" s="38"/>
      <c r="ZV184" s="38"/>
      <c r="ZW184" s="38"/>
      <c r="ZX184" s="38"/>
      <c r="ZY184" s="38"/>
      <c r="ZZ184" s="38"/>
      <c r="AAA184" s="38"/>
      <c r="AAB184" s="38"/>
      <c r="AAC184" s="38"/>
      <c r="AAD184" s="38"/>
      <c r="AAE184" s="38"/>
      <c r="AAF184" s="38"/>
      <c r="AAG184" s="38"/>
      <c r="AAH184" s="38"/>
      <c r="AAI184" s="38"/>
      <c r="AAJ184" s="38"/>
      <c r="AAK184" s="38"/>
      <c r="AAL184" s="38"/>
      <c r="AAM184" s="38"/>
      <c r="AAN184" s="38"/>
      <c r="AAO184" s="38"/>
      <c r="AAP184" s="38"/>
      <c r="AAQ184" s="38"/>
      <c r="AAR184" s="38"/>
      <c r="AAS184" s="38"/>
      <c r="AAT184" s="38"/>
      <c r="AAU184" s="38"/>
      <c r="AAV184" s="38"/>
      <c r="AAW184" s="38"/>
      <c r="AAX184" s="38"/>
      <c r="AAY184" s="38"/>
      <c r="AAZ184" s="38"/>
      <c r="ABA184" s="38"/>
      <c r="ABB184" s="38"/>
      <c r="ABC184" s="38"/>
      <c r="ABD184" s="38"/>
      <c r="ABE184" s="38"/>
      <c r="ABF184" s="38"/>
      <c r="ABG184" s="38"/>
      <c r="ABH184" s="38"/>
      <c r="ABI184" s="38"/>
      <c r="ABJ184" s="38"/>
      <c r="ABK184" s="38"/>
      <c r="ABL184" s="38"/>
      <c r="ABM184" s="38"/>
      <c r="ABN184" s="38"/>
      <c r="ABO184" s="38"/>
      <c r="ABP184" s="38"/>
      <c r="ABQ184" s="38"/>
      <c r="ABR184" s="38"/>
      <c r="ABS184" s="38"/>
      <c r="ABT184" s="38"/>
      <c r="ABU184" s="38"/>
      <c r="ABV184" s="38"/>
      <c r="ABW184" s="38"/>
      <c r="ABX184" s="38"/>
      <c r="ABY184" s="38"/>
      <c r="ABZ184" s="38"/>
      <c r="ACA184" s="38"/>
      <c r="ACB184" s="38"/>
      <c r="ACC184" s="38"/>
      <c r="ACD184" s="38"/>
      <c r="ACE184" s="38"/>
      <c r="ACF184" s="38"/>
      <c r="ACG184" s="38"/>
      <c r="ACH184" s="38"/>
      <c r="ACI184" s="38"/>
      <c r="ACJ184" s="38"/>
      <c r="ACK184" s="38"/>
      <c r="ACL184" s="38"/>
      <c r="ACM184" s="38"/>
      <c r="ACN184" s="38"/>
      <c r="ACO184" s="38"/>
      <c r="ACP184" s="38"/>
      <c r="ACQ184" s="38"/>
      <c r="ACR184" s="38"/>
      <c r="ACS184" s="38"/>
      <c r="ACT184" s="38"/>
      <c r="ACU184" s="38"/>
      <c r="ACV184" s="38"/>
      <c r="ACW184" s="38"/>
      <c r="ACX184" s="38"/>
      <c r="ACY184" s="38"/>
      <c r="ACZ184" s="38"/>
      <c r="ADA184" s="38"/>
      <c r="ADB184" s="38"/>
      <c r="ADC184" s="38"/>
      <c r="ADD184" s="38"/>
      <c r="ADE184" s="38"/>
      <c r="ADF184" s="38"/>
      <c r="ADG184" s="38"/>
      <c r="ADH184" s="38"/>
      <c r="ADI184" s="38"/>
      <c r="ADJ184" s="38"/>
      <c r="ADK184" s="38"/>
      <c r="ADL184" s="38"/>
      <c r="ADM184" s="38"/>
      <c r="ADN184" s="38"/>
      <c r="ADO184" s="38"/>
      <c r="ADP184" s="38"/>
      <c r="ADQ184" s="38"/>
      <c r="ADR184" s="38"/>
      <c r="ADS184" s="38"/>
      <c r="ADT184" s="38"/>
      <c r="ADU184" s="38"/>
      <c r="ADV184" s="38"/>
      <c r="ADW184" s="38"/>
      <c r="ADX184" s="38"/>
      <c r="ADY184" s="38"/>
      <c r="ADZ184" s="38"/>
      <c r="AEA184" s="38"/>
      <c r="AEB184" s="38"/>
      <c r="AEC184" s="38"/>
      <c r="AED184" s="38"/>
      <c r="AEE184" s="38"/>
      <c r="AEF184" s="38"/>
      <c r="AEG184" s="38"/>
      <c r="AEH184" s="38"/>
      <c r="AEI184" s="38"/>
      <c r="AEJ184" s="38"/>
      <c r="AEK184" s="38"/>
      <c r="AEL184" s="38"/>
      <c r="AEM184" s="38"/>
      <c r="AEN184" s="38"/>
      <c r="AEO184" s="38"/>
      <c r="AEP184" s="38"/>
      <c r="AEQ184" s="38"/>
      <c r="AER184" s="38"/>
      <c r="AES184" s="38"/>
      <c r="AET184" s="38"/>
      <c r="AEU184" s="38"/>
      <c r="AEV184" s="38"/>
      <c r="AEW184" s="38"/>
      <c r="AEX184" s="38"/>
      <c r="AEY184" s="38"/>
      <c r="AEZ184" s="38"/>
      <c r="AFA184" s="38"/>
      <c r="AFB184" s="38"/>
      <c r="AFC184" s="38"/>
      <c r="AFD184" s="38"/>
      <c r="AFE184" s="38"/>
      <c r="AFF184" s="38"/>
      <c r="AFG184" s="38"/>
      <c r="AFH184" s="38"/>
      <c r="AFI184" s="38"/>
      <c r="AFJ184" s="38"/>
      <c r="AFK184" s="38"/>
      <c r="AFL184" s="38"/>
      <c r="AFM184" s="38"/>
      <c r="AFN184" s="38"/>
      <c r="AFO184" s="38"/>
      <c r="AFP184" s="38"/>
      <c r="AFQ184" s="38"/>
      <c r="AFR184" s="38"/>
      <c r="AFS184" s="38"/>
      <c r="AFT184" s="38"/>
      <c r="AFU184" s="38"/>
      <c r="AFV184" s="38"/>
      <c r="AFW184" s="38"/>
      <c r="AFX184" s="38"/>
      <c r="AFY184" s="38"/>
      <c r="AFZ184" s="38"/>
      <c r="AGA184" s="38"/>
      <c r="AGB184" s="38"/>
      <c r="AGC184" s="38"/>
      <c r="AGD184" s="38"/>
      <c r="AGE184" s="38"/>
      <c r="AGF184" s="38"/>
      <c r="AGG184" s="38"/>
      <c r="AGH184" s="38"/>
      <c r="AGI184" s="38"/>
      <c r="AGJ184" s="38"/>
      <c r="AGK184" s="38"/>
      <c r="AGL184" s="38"/>
      <c r="AGM184" s="38"/>
      <c r="AGN184" s="38"/>
      <c r="AGO184" s="38"/>
      <c r="AGP184" s="38"/>
      <c r="AGQ184" s="38"/>
      <c r="AGR184" s="38"/>
      <c r="AGS184" s="38"/>
      <c r="AGT184" s="38"/>
      <c r="AGU184" s="38"/>
      <c r="AGV184" s="38"/>
      <c r="AGW184" s="38"/>
      <c r="AGX184" s="38"/>
      <c r="AGY184" s="38"/>
      <c r="AGZ184" s="38"/>
      <c r="AHA184" s="38"/>
      <c r="AHB184" s="38"/>
      <c r="AHC184" s="38"/>
      <c r="AHD184" s="38"/>
      <c r="AHE184" s="38"/>
      <c r="AHF184" s="38"/>
      <c r="AHG184" s="38"/>
      <c r="AHH184" s="38"/>
      <c r="AHI184" s="38"/>
      <c r="AHJ184" s="38"/>
      <c r="AHK184" s="38"/>
      <c r="AHL184" s="38"/>
      <c r="AHM184" s="38"/>
      <c r="AHN184" s="38"/>
      <c r="AHO184" s="38"/>
      <c r="AHP184" s="38"/>
      <c r="AHQ184" s="38"/>
      <c r="AHR184" s="38"/>
      <c r="AHS184" s="38"/>
      <c r="AHT184" s="38"/>
      <c r="AHU184" s="38"/>
      <c r="AHV184" s="38"/>
      <c r="AHW184" s="38"/>
      <c r="AHX184" s="38"/>
      <c r="AHY184" s="38"/>
      <c r="AHZ184" s="38"/>
      <c r="AIA184" s="38"/>
      <c r="AIB184" s="38"/>
      <c r="AIC184" s="38"/>
      <c r="AID184" s="38"/>
      <c r="AIE184" s="38"/>
      <c r="AIF184" s="38"/>
      <c r="AIG184" s="38"/>
      <c r="AIH184" s="38"/>
      <c r="AII184" s="38"/>
      <c r="AIJ184" s="38"/>
      <c r="AIK184" s="38"/>
      <c r="AIL184" s="38"/>
      <c r="AIM184" s="38"/>
      <c r="AIN184" s="38"/>
      <c r="AIO184" s="38"/>
      <c r="AIP184" s="38"/>
      <c r="AIQ184" s="38"/>
      <c r="AIR184" s="38"/>
      <c r="AIS184" s="38"/>
      <c r="AIT184" s="38"/>
      <c r="AIU184" s="38"/>
      <c r="AIV184" s="38"/>
      <c r="AIW184" s="38"/>
      <c r="AIX184" s="38"/>
      <c r="AIY184" s="38"/>
      <c r="AIZ184" s="38"/>
      <c r="AJA184" s="38"/>
      <c r="AJB184" s="38"/>
      <c r="AJC184" s="38"/>
      <c r="AJD184" s="38"/>
      <c r="AJE184" s="38"/>
      <c r="AJF184" s="38"/>
      <c r="AJG184" s="38"/>
      <c r="AJH184" s="38"/>
      <c r="AJI184" s="38"/>
      <c r="AJJ184" s="38"/>
      <c r="AJK184" s="38"/>
      <c r="AJL184" s="38"/>
      <c r="AJM184" s="38"/>
      <c r="AJN184" s="38"/>
      <c r="AJO184" s="38"/>
      <c r="AJP184" s="38"/>
      <c r="AJQ184" s="38"/>
      <c r="AJR184" s="38"/>
      <c r="AJS184" s="38"/>
      <c r="AJT184" s="38"/>
      <c r="AJU184" s="38"/>
      <c r="AJV184" s="38"/>
      <c r="AJW184" s="38"/>
      <c r="AJX184" s="38"/>
      <c r="AJY184" s="38"/>
      <c r="AJZ184" s="38"/>
      <c r="AKA184" s="38"/>
      <c r="AKB184" s="38"/>
      <c r="AKC184" s="38"/>
      <c r="AKD184" s="38"/>
      <c r="AKE184" s="38"/>
      <c r="AKF184" s="38"/>
      <c r="AKG184" s="38"/>
      <c r="AKH184" s="38"/>
      <c r="AKI184" s="38"/>
      <c r="AKJ184" s="38"/>
      <c r="AKK184" s="38"/>
      <c r="AKL184" s="38"/>
      <c r="AKM184" s="38"/>
      <c r="AKN184" s="38"/>
      <c r="AKO184" s="38"/>
      <c r="AKP184" s="38"/>
      <c r="AKQ184" s="38"/>
      <c r="AKR184" s="38"/>
      <c r="AKS184" s="38"/>
      <c r="AKT184" s="38"/>
      <c r="AKU184" s="38"/>
      <c r="AKV184" s="38"/>
      <c r="AKW184" s="38"/>
      <c r="AKX184" s="38"/>
      <c r="AKY184" s="38"/>
      <c r="AKZ184" s="38"/>
      <c r="ALA184" s="38"/>
      <c r="ALB184" s="38"/>
      <c r="ALC184" s="38"/>
      <c r="ALD184" s="38"/>
      <c r="ALE184" s="38"/>
      <c r="ALF184" s="38"/>
      <c r="ALG184" s="38"/>
      <c r="ALH184" s="38"/>
      <c r="ALI184" s="38"/>
      <c r="ALJ184" s="38"/>
      <c r="ALK184" s="38"/>
      <c r="ALL184" s="38"/>
      <c r="ALM184" s="38"/>
      <c r="ALN184" s="38"/>
      <c r="ALO184" s="38"/>
      <c r="ALP184" s="38"/>
      <c r="ALQ184" s="38"/>
      <c r="ALR184" s="38"/>
      <c r="ALS184" s="38"/>
      <c r="ALT184" s="38"/>
      <c r="ALU184" s="38"/>
      <c r="ALV184" s="38"/>
      <c r="ALW184" s="38"/>
      <c r="ALX184" s="38"/>
      <c r="ALY184" s="38"/>
      <c r="ALZ184" s="38"/>
      <c r="AMA184" s="38"/>
      <c r="AMB184" s="38"/>
      <c r="AMC184" s="38"/>
      <c r="AMD184" s="38"/>
      <c r="AME184" s="38"/>
      <c r="AMF184" s="38"/>
      <c r="AMG184" s="38"/>
      <c r="AMH184" s="38"/>
      <c r="AMI184" s="38"/>
      <c r="AMJ184" s="38"/>
      <c r="AMK184" s="38"/>
      <c r="AML184" s="38"/>
      <c r="AMM184" s="38"/>
      <c r="AMN184" s="38"/>
      <c r="AMO184" s="38"/>
      <c r="AMP184" s="38"/>
      <c r="AMQ184" s="38"/>
      <c r="AMR184" s="38"/>
      <c r="AMS184" s="38"/>
      <c r="AMT184" s="38"/>
      <c r="AMU184" s="38"/>
      <c r="AMV184" s="38"/>
      <c r="AMW184" s="38"/>
    </row>
    <row r="185" spans="1:1037" x14ac:dyDescent="0.25">
      <c r="A185" s="1">
        <v>183</v>
      </c>
      <c r="B185" s="2">
        <v>2019</v>
      </c>
      <c r="C185" s="68">
        <v>43671</v>
      </c>
      <c r="D185" s="48" t="s">
        <v>14</v>
      </c>
      <c r="E185" s="38" t="s">
        <v>536</v>
      </c>
      <c r="F185" s="49" t="s">
        <v>16</v>
      </c>
      <c r="G185" s="3">
        <v>1.55</v>
      </c>
      <c r="H185" s="1" t="s">
        <v>26</v>
      </c>
      <c r="I185" s="1" t="s">
        <v>537</v>
      </c>
      <c r="J185" s="1"/>
      <c r="K185" s="48">
        <v>50</v>
      </c>
      <c r="L185" s="1" t="s">
        <v>106</v>
      </c>
      <c r="M185" s="1" t="s">
        <v>538</v>
      </c>
      <c r="R185" s="35"/>
      <c r="U185" s="31"/>
      <c r="V185" s="31">
        <v>14.49</v>
      </c>
      <c r="W185" s="1"/>
      <c r="X185" s="31">
        <v>0.43</v>
      </c>
      <c r="AC185" s="1"/>
      <c r="AD185" s="31">
        <f>$K185*V185</f>
        <v>724.5</v>
      </c>
      <c r="AE185" s="31">
        <f>$K185*X185</f>
        <v>21.5</v>
      </c>
      <c r="AF185" s="6">
        <v>75</v>
      </c>
      <c r="AG185" s="6"/>
      <c r="AH185" s="6"/>
      <c r="AI185" s="6"/>
      <c r="AJ185" s="6"/>
      <c r="AL185" s="6"/>
      <c r="AM185" s="7">
        <v>0.20599999999999999</v>
      </c>
      <c r="AQ185" s="5"/>
      <c r="AR185" s="5"/>
      <c r="AS185" s="41"/>
      <c r="AT185" s="56"/>
      <c r="AV185" s="7"/>
      <c r="AX185" s="5"/>
      <c r="AY185" s="1"/>
      <c r="AZ185" s="35"/>
      <c r="BB185" s="47"/>
      <c r="AMW185" s="1"/>
    </row>
    <row r="186" spans="1:1037" x14ac:dyDescent="0.25">
      <c r="A186" s="1">
        <v>184</v>
      </c>
      <c r="B186" s="2">
        <v>2019</v>
      </c>
      <c r="C186" s="68">
        <v>43686</v>
      </c>
      <c r="D186" s="48" t="s">
        <v>14</v>
      </c>
      <c r="E186" s="38" t="s">
        <v>540</v>
      </c>
      <c r="F186" s="49" t="s">
        <v>16</v>
      </c>
      <c r="G186" s="3">
        <v>1.55</v>
      </c>
      <c r="H186" s="1" t="s">
        <v>17</v>
      </c>
      <c r="I186" s="1" t="s">
        <v>58</v>
      </c>
      <c r="J186" s="1"/>
      <c r="K186" s="48"/>
      <c r="M186" s="1" t="s">
        <v>538</v>
      </c>
      <c r="R186" s="35"/>
      <c r="U186" s="76"/>
      <c r="W186" s="1"/>
      <c r="AC186" s="1"/>
      <c r="AE186" s="1"/>
      <c r="AF186" s="6"/>
      <c r="AG186" s="6"/>
      <c r="AH186" s="6"/>
      <c r="AI186" s="6"/>
      <c r="AJ186" s="6"/>
      <c r="AL186" s="6"/>
      <c r="AM186" s="5"/>
      <c r="AQ186" s="5"/>
      <c r="AR186" s="5"/>
      <c r="AS186" s="41"/>
      <c r="AT186" s="56"/>
      <c r="AV186" s="7"/>
      <c r="AX186" s="5"/>
      <c r="AY186" s="1"/>
      <c r="AZ186" s="35"/>
      <c r="BB186" s="47"/>
      <c r="AMW186" s="1"/>
    </row>
    <row r="187" spans="1:1037" x14ac:dyDescent="0.25">
      <c r="A187" s="1">
        <v>185</v>
      </c>
      <c r="B187" s="2">
        <v>2019</v>
      </c>
      <c r="C187" s="68">
        <v>43727</v>
      </c>
      <c r="D187" s="48" t="s">
        <v>14</v>
      </c>
      <c r="E187" s="38" t="s">
        <v>539</v>
      </c>
      <c r="F187" s="49" t="s">
        <v>16</v>
      </c>
      <c r="G187" s="3">
        <v>1.55</v>
      </c>
      <c r="H187" s="1" t="s">
        <v>17</v>
      </c>
      <c r="I187" s="1" t="s">
        <v>112</v>
      </c>
      <c r="J187" s="1"/>
      <c r="K187" s="48"/>
      <c r="M187" s="1" t="s">
        <v>538</v>
      </c>
      <c r="R187" s="35"/>
      <c r="U187" s="76"/>
      <c r="W187" s="1"/>
      <c r="AC187" s="1"/>
      <c r="AE187" s="1"/>
      <c r="AF187" s="6"/>
      <c r="AG187" s="6"/>
      <c r="AH187" s="6"/>
      <c r="AI187" s="6"/>
      <c r="AJ187" s="6"/>
      <c r="AL187" s="6"/>
      <c r="AM187" s="5"/>
      <c r="AQ187" s="5"/>
      <c r="AR187" s="5"/>
      <c r="AS187" s="41"/>
      <c r="AT187" s="56"/>
      <c r="AV187" s="7"/>
      <c r="AX187" s="5"/>
      <c r="AY187" s="1"/>
      <c r="AZ187" s="35"/>
      <c r="BB187" s="47"/>
      <c r="AMW187" s="1"/>
    </row>
    <row r="188" spans="1:1037" x14ac:dyDescent="0.25">
      <c r="A188" s="1">
        <v>186</v>
      </c>
      <c r="B188" s="2">
        <v>2019</v>
      </c>
      <c r="C188" s="68">
        <v>43741</v>
      </c>
      <c r="D188" s="48" t="s">
        <v>14</v>
      </c>
      <c r="E188" s="38" t="s">
        <v>541</v>
      </c>
      <c r="F188" s="49" t="s">
        <v>16</v>
      </c>
      <c r="G188" s="3">
        <v>1.55</v>
      </c>
      <c r="H188" s="1" t="s">
        <v>17</v>
      </c>
      <c r="I188" s="1" t="s">
        <v>58</v>
      </c>
      <c r="J188" s="1"/>
      <c r="K188" s="48"/>
      <c r="M188" s="1" t="s">
        <v>538</v>
      </c>
      <c r="R188" s="35"/>
      <c r="U188" s="76"/>
      <c r="W188" s="1"/>
      <c r="AC188" s="1"/>
      <c r="AE188" s="1"/>
      <c r="AF188" s="6"/>
      <c r="AG188" s="6"/>
      <c r="AH188" s="6"/>
      <c r="AI188" s="6"/>
      <c r="AJ188" s="6"/>
      <c r="AL188" s="6"/>
      <c r="AM188" s="5"/>
      <c r="AQ188" s="5"/>
      <c r="AR188" s="5"/>
      <c r="AS188" s="41"/>
      <c r="AT188" s="56"/>
      <c r="AV188" s="7"/>
      <c r="AX188" s="5"/>
      <c r="AY188" s="1"/>
      <c r="AZ188" s="35"/>
      <c r="BB188" s="47"/>
      <c r="AMW188" s="1"/>
    </row>
    <row r="189" spans="1:1037" x14ac:dyDescent="0.25">
      <c r="A189" s="1">
        <v>187</v>
      </c>
      <c r="B189" s="2">
        <v>2019</v>
      </c>
      <c r="C189" s="68">
        <v>43742</v>
      </c>
      <c r="D189" s="48" t="s">
        <v>14</v>
      </c>
      <c r="E189" s="38" t="s">
        <v>544</v>
      </c>
      <c r="F189" s="49" t="s">
        <v>21</v>
      </c>
      <c r="G189" s="3">
        <v>1.55</v>
      </c>
      <c r="H189" s="1" t="s">
        <v>22</v>
      </c>
      <c r="I189" s="1" t="s">
        <v>22</v>
      </c>
      <c r="J189" s="1"/>
      <c r="K189" s="48">
        <v>150</v>
      </c>
      <c r="L189" s="1" t="s">
        <v>23</v>
      </c>
      <c r="M189" s="1" t="s">
        <v>538</v>
      </c>
      <c r="N189" s="35">
        <v>0.41799999999999998</v>
      </c>
      <c r="O189" s="35">
        <v>5.0000000000000001E-4</v>
      </c>
      <c r="P189" s="35">
        <v>1.9E-2</v>
      </c>
      <c r="Q189" s="35">
        <v>2.0000000000000002E-5</v>
      </c>
      <c r="R189" s="35">
        <v>9.4799999999999995E-2</v>
      </c>
      <c r="S189" s="31">
        <f>K189*(1-R189)*N189</f>
        <v>56.756039999999999</v>
      </c>
      <c r="T189" s="31">
        <f>K189*(1-R189)*P189</f>
        <v>2.5798199999999998</v>
      </c>
      <c r="U189" s="76"/>
      <c r="W189" s="1"/>
      <c r="AC189" s="1"/>
      <c r="AE189" s="1"/>
      <c r="AF189" s="6"/>
      <c r="AG189" s="6"/>
      <c r="AH189" s="6"/>
      <c r="AI189" s="6"/>
      <c r="AJ189" s="6"/>
      <c r="AL189" s="6"/>
      <c r="AM189" s="5"/>
      <c r="AQ189" s="5"/>
      <c r="AR189" s="5"/>
      <c r="AS189" s="41"/>
      <c r="AT189" s="56"/>
      <c r="AV189" s="7"/>
      <c r="AX189" s="5"/>
      <c r="AY189" s="1"/>
      <c r="AZ189" s="35"/>
      <c r="BB189" s="47"/>
      <c r="AMW189" s="1"/>
    </row>
    <row r="190" spans="1:1037" x14ac:dyDescent="0.25">
      <c r="A190" s="1">
        <v>188</v>
      </c>
      <c r="B190" s="2">
        <v>2019</v>
      </c>
      <c r="C190" s="68">
        <v>43764</v>
      </c>
      <c r="D190" s="48" t="s">
        <v>14</v>
      </c>
      <c r="E190" s="38" t="s">
        <v>542</v>
      </c>
      <c r="F190" s="49" t="s">
        <v>21</v>
      </c>
      <c r="G190" s="3">
        <v>1.55</v>
      </c>
      <c r="H190" s="1" t="s">
        <v>30</v>
      </c>
      <c r="I190" s="1" t="s">
        <v>31</v>
      </c>
      <c r="J190" s="1" t="s">
        <v>570</v>
      </c>
      <c r="K190" s="48">
        <v>2.5</v>
      </c>
      <c r="L190" s="1" t="s">
        <v>33</v>
      </c>
      <c r="M190" s="1" t="s">
        <v>538</v>
      </c>
      <c r="R190" s="35"/>
      <c r="U190" s="76"/>
      <c r="W190" s="1"/>
      <c r="AC190" s="1"/>
      <c r="AE190" s="1"/>
      <c r="AF190" s="6"/>
      <c r="AG190" s="6"/>
      <c r="AH190" s="6"/>
      <c r="AI190" s="6"/>
      <c r="AJ190" s="6"/>
      <c r="AL190" s="6"/>
      <c r="AM190" s="5"/>
      <c r="AQ190" s="5"/>
      <c r="AR190" s="5"/>
      <c r="AS190" s="41"/>
      <c r="AT190" s="56"/>
      <c r="AV190" s="7"/>
      <c r="AX190" s="5"/>
      <c r="AY190" s="1"/>
      <c r="AZ190" s="35"/>
      <c r="BB190" s="47"/>
      <c r="AMW190" s="1"/>
    </row>
    <row r="191" spans="1:1037" x14ac:dyDescent="0.25">
      <c r="A191" s="1">
        <v>189</v>
      </c>
      <c r="B191" s="2">
        <v>2020</v>
      </c>
      <c r="C191" s="68">
        <v>43910</v>
      </c>
      <c r="D191" s="48" t="s">
        <v>14</v>
      </c>
      <c r="E191" s="38" t="s">
        <v>543</v>
      </c>
      <c r="F191" s="49" t="s">
        <v>21</v>
      </c>
      <c r="G191" s="3">
        <v>1.55</v>
      </c>
      <c r="H191" s="1" t="s">
        <v>26</v>
      </c>
      <c r="I191" s="1" t="s">
        <v>27</v>
      </c>
      <c r="J191" s="1" t="s">
        <v>504</v>
      </c>
      <c r="K191" s="48">
        <v>200</v>
      </c>
      <c r="L191" s="1" t="s">
        <v>23</v>
      </c>
      <c r="M191" s="1" t="s">
        <v>538</v>
      </c>
      <c r="R191" s="35"/>
      <c r="U191" s="76"/>
      <c r="W191" s="1"/>
      <c r="AC191" s="1"/>
      <c r="AE191" s="1">
        <v>48</v>
      </c>
      <c r="AF191" s="6"/>
      <c r="AG191" s="6"/>
      <c r="AH191" s="6">
        <v>10</v>
      </c>
      <c r="AI191"/>
      <c r="AJ191" s="6">
        <v>14</v>
      </c>
      <c r="AL191" s="6"/>
      <c r="AM191" s="5"/>
      <c r="AQ191" s="5"/>
      <c r="AR191" s="5"/>
      <c r="AS191" s="41"/>
      <c r="AT191" s="56"/>
      <c r="AV191" s="7"/>
      <c r="AX191" s="5"/>
      <c r="AY191" s="1"/>
      <c r="AZ191" s="35"/>
      <c r="BB191" s="47"/>
      <c r="AMW191" s="1"/>
    </row>
    <row r="192" spans="1:1037" x14ac:dyDescent="0.25">
      <c r="A192" s="1">
        <v>190</v>
      </c>
      <c r="B192" s="2">
        <v>2020</v>
      </c>
      <c r="C192" s="68">
        <v>43924</v>
      </c>
      <c r="D192" s="48" t="s">
        <v>14</v>
      </c>
      <c r="E192" s="38" t="s">
        <v>535</v>
      </c>
      <c r="F192" s="49" t="s">
        <v>21</v>
      </c>
      <c r="G192" s="3">
        <v>1.55</v>
      </c>
      <c r="H192" s="1" t="s">
        <v>22</v>
      </c>
      <c r="I192" s="1" t="s">
        <v>22</v>
      </c>
      <c r="J192" s="1"/>
      <c r="K192" s="82">
        <v>1.925E-2</v>
      </c>
      <c r="L192" s="1" t="s">
        <v>23</v>
      </c>
      <c r="M192" s="1" t="s">
        <v>281</v>
      </c>
      <c r="N192" s="35">
        <v>0.43840000000000001</v>
      </c>
      <c r="O192" s="35">
        <v>1.8E-3</v>
      </c>
      <c r="R192" s="35">
        <v>0.1002</v>
      </c>
      <c r="S192" s="83">
        <f>K192*(1-R192)*N192</f>
        <v>7.5935921600000008E-3</v>
      </c>
      <c r="T192" s="83"/>
      <c r="U192" s="76" t="s">
        <v>567</v>
      </c>
      <c r="W192" s="1"/>
      <c r="AC192" s="1"/>
      <c r="AE192" s="1"/>
      <c r="AF192" s="6"/>
      <c r="AG192" s="6"/>
      <c r="AH192" s="6"/>
      <c r="AI192" s="6"/>
      <c r="AJ192" s="6"/>
      <c r="AL192" s="6"/>
      <c r="AM192" s="5"/>
      <c r="AQ192" s="5"/>
      <c r="AR192" s="5"/>
      <c r="AS192" s="41"/>
      <c r="AT192" s="56"/>
      <c r="AV192" s="7"/>
      <c r="AX192" s="5"/>
      <c r="AY192" s="1"/>
      <c r="AZ192" s="35"/>
      <c r="BB192" s="47"/>
      <c r="AMW192" s="1"/>
    </row>
    <row r="193" spans="1:54 1037:1037" x14ac:dyDescent="0.25">
      <c r="A193" s="1">
        <v>191</v>
      </c>
      <c r="B193" s="2">
        <v>2020</v>
      </c>
      <c r="C193" s="68">
        <v>44013</v>
      </c>
      <c r="D193" s="48" t="s">
        <v>14</v>
      </c>
      <c r="E193" s="38" t="s">
        <v>546</v>
      </c>
      <c r="F193" s="49" t="s">
        <v>21</v>
      </c>
      <c r="G193" s="3">
        <v>1.55</v>
      </c>
      <c r="H193" s="1" t="s">
        <v>46</v>
      </c>
      <c r="I193" s="1" t="s">
        <v>499</v>
      </c>
      <c r="J193" s="1" t="s">
        <v>231</v>
      </c>
      <c r="K193" s="48">
        <v>4919</v>
      </c>
      <c r="L193" s="1" t="s">
        <v>23</v>
      </c>
      <c r="M193" s="1" t="s">
        <v>547</v>
      </c>
      <c r="R193" s="35"/>
      <c r="U193" s="31"/>
      <c r="W193" s="1"/>
      <c r="AC193" s="1"/>
      <c r="AE193" s="1"/>
      <c r="AF193" s="6"/>
      <c r="AG193" s="6"/>
      <c r="AH193" s="6"/>
      <c r="AI193" s="6"/>
      <c r="AJ193" s="6"/>
      <c r="AL193" s="6"/>
      <c r="AM193" s="5"/>
      <c r="AQ193" s="5"/>
      <c r="AR193" s="5"/>
      <c r="AS193" s="41">
        <v>0.1275</v>
      </c>
      <c r="AT193" s="55">
        <f>(1-AS193)*K193</f>
        <v>4291.8275000000003</v>
      </c>
      <c r="AU193" s="7">
        <v>0.41599999999999998</v>
      </c>
      <c r="AV193" s="7">
        <v>1.4999999999999999E-2</v>
      </c>
      <c r="AW193" s="5">
        <f>AT193*AU193</f>
        <v>1785.4002400000002</v>
      </c>
      <c r="AX193" s="5">
        <f>AT193*AV193</f>
        <v>64.377412500000005</v>
      </c>
      <c r="AY193" s="1"/>
      <c r="AZ193" s="35">
        <v>1.8E-3</v>
      </c>
      <c r="BB193" s="47"/>
      <c r="AMW193" s="1"/>
    </row>
    <row r="194" spans="1:54 1037:1037" x14ac:dyDescent="0.25">
      <c r="A194" s="1">
        <v>192</v>
      </c>
      <c r="B194" s="2">
        <v>2020</v>
      </c>
      <c r="C194" s="68">
        <v>44016</v>
      </c>
      <c r="D194" s="48" t="s">
        <v>14</v>
      </c>
      <c r="E194" s="38" t="s">
        <v>545</v>
      </c>
      <c r="F194" s="49" t="s">
        <v>21</v>
      </c>
      <c r="G194" s="3">
        <v>1.55</v>
      </c>
      <c r="H194" s="1" t="s">
        <v>46</v>
      </c>
      <c r="I194" s="1" t="s">
        <v>230</v>
      </c>
      <c r="J194" s="1" t="s">
        <v>231</v>
      </c>
      <c r="K194" s="48">
        <v>1084</v>
      </c>
      <c r="L194" s="1" t="s">
        <v>23</v>
      </c>
      <c r="M194" s="1" t="s">
        <v>281</v>
      </c>
      <c r="R194" s="35"/>
      <c r="U194" s="31"/>
      <c r="W194" s="1"/>
      <c r="AC194" s="1"/>
      <c r="AE194" s="1"/>
      <c r="AF194" s="6"/>
      <c r="AG194" s="6"/>
      <c r="AH194" s="6"/>
      <c r="AI194" s="6"/>
      <c r="AJ194" s="6"/>
      <c r="AL194" s="6"/>
      <c r="AM194" s="5"/>
      <c r="AQ194" s="5"/>
      <c r="AR194" s="5"/>
      <c r="AS194" s="41">
        <v>0.1014</v>
      </c>
      <c r="AT194" s="55">
        <f>(1-AS194)*K194</f>
        <v>974.08240000000001</v>
      </c>
      <c r="AU194" s="7">
        <v>0.44400000000000001</v>
      </c>
      <c r="AV194" s="7">
        <v>4.0000000000000001E-3</v>
      </c>
      <c r="AW194" s="5">
        <f>AT194*AU194</f>
        <v>432.49258559999998</v>
      </c>
      <c r="AX194" s="5">
        <f>AT194*AV194</f>
        <v>3.8963296000000001</v>
      </c>
      <c r="AY194" s="1"/>
      <c r="AZ194" s="35">
        <v>5.4999999999999997E-3</v>
      </c>
      <c r="BB194" s="47"/>
      <c r="AMW194" s="1"/>
    </row>
    <row r="195" spans="1:54 1037:1037" x14ac:dyDescent="0.25">
      <c r="A195" s="1">
        <v>193</v>
      </c>
      <c r="B195" s="2">
        <v>2020</v>
      </c>
      <c r="C195" s="68">
        <v>44022</v>
      </c>
      <c r="D195" s="48" t="s">
        <v>14</v>
      </c>
      <c r="E195" s="38" t="s">
        <v>557</v>
      </c>
      <c r="F195" s="49" t="s">
        <v>16</v>
      </c>
      <c r="G195" s="3">
        <v>1.55</v>
      </c>
      <c r="H195" s="1" t="s">
        <v>26</v>
      </c>
      <c r="I195" s="1" t="s">
        <v>63</v>
      </c>
      <c r="J195" s="1" t="s">
        <v>407</v>
      </c>
      <c r="K195" s="48"/>
      <c r="M195" s="1" t="s">
        <v>559</v>
      </c>
      <c r="R195" s="35"/>
      <c r="U195" s="76"/>
      <c r="W195" s="1"/>
      <c r="AC195" s="1"/>
      <c r="AD195" s="31">
        <f t="shared" ref="AD195:AD196" si="8">$K195*1000*$AM195*V195/1000</f>
        <v>0</v>
      </c>
      <c r="AE195" s="1"/>
      <c r="AF195" s="6"/>
      <c r="AG195" s="6"/>
      <c r="AH195" s="6"/>
      <c r="AI195" s="6"/>
      <c r="AJ195" s="6"/>
      <c r="AL195" s="6"/>
      <c r="AM195" s="5"/>
      <c r="AQ195" s="5"/>
      <c r="AR195" s="5"/>
      <c r="AS195" s="41"/>
      <c r="AT195" s="56"/>
      <c r="AV195" s="7"/>
      <c r="AX195" s="5"/>
      <c r="AY195" s="1"/>
      <c r="AZ195" s="35"/>
      <c r="BB195" s="47"/>
      <c r="AMW195" s="1"/>
    </row>
    <row r="196" spans="1:54 1037:1037" x14ac:dyDescent="0.25">
      <c r="A196" s="1">
        <v>194</v>
      </c>
      <c r="B196" s="2">
        <v>2020</v>
      </c>
      <c r="C196" s="68">
        <v>44023</v>
      </c>
      <c r="D196" s="48" t="s">
        <v>14</v>
      </c>
      <c r="E196" s="38" t="s">
        <v>556</v>
      </c>
      <c r="F196" s="49" t="s">
        <v>16</v>
      </c>
      <c r="G196" s="3">
        <v>1.55</v>
      </c>
      <c r="H196" s="1" t="s">
        <v>26</v>
      </c>
      <c r="I196" s="1" t="s">
        <v>63</v>
      </c>
      <c r="J196" s="1" t="s">
        <v>407</v>
      </c>
      <c r="K196" s="48">
        <v>20</v>
      </c>
      <c r="L196" s="1" t="s">
        <v>106</v>
      </c>
      <c r="M196" s="1" t="s">
        <v>559</v>
      </c>
      <c r="R196" s="35"/>
      <c r="U196" s="31"/>
      <c r="W196" s="1"/>
      <c r="AC196" s="1"/>
      <c r="AD196" s="31">
        <f t="shared" si="8"/>
        <v>0</v>
      </c>
      <c r="AE196" s="1">
        <v>26</v>
      </c>
      <c r="AF196" s="6">
        <v>40</v>
      </c>
      <c r="AG196" s="6">
        <v>160</v>
      </c>
      <c r="AH196" s="6">
        <v>10</v>
      </c>
      <c r="AI196" s="6"/>
      <c r="AJ196" s="6"/>
      <c r="AL196" s="6"/>
      <c r="AM196" s="5"/>
      <c r="AQ196" s="5"/>
      <c r="AR196" s="5"/>
      <c r="AS196" s="41"/>
      <c r="AT196" s="56"/>
      <c r="AV196" s="7"/>
      <c r="AX196" s="5"/>
      <c r="AY196" s="1"/>
      <c r="AZ196" s="35"/>
      <c r="BB196" s="47"/>
      <c r="AMW196" s="1"/>
    </row>
    <row r="197" spans="1:54 1037:1037" x14ac:dyDescent="0.25">
      <c r="A197" s="1">
        <v>195</v>
      </c>
      <c r="B197" s="2">
        <v>2020</v>
      </c>
      <c r="C197" s="68">
        <v>44023</v>
      </c>
      <c r="D197" s="48" t="s">
        <v>14</v>
      </c>
      <c r="E197" s="38" t="s">
        <v>548</v>
      </c>
      <c r="F197" s="49" t="s">
        <v>16</v>
      </c>
      <c r="G197" s="3">
        <v>1.55</v>
      </c>
      <c r="H197" s="1" t="s">
        <v>17</v>
      </c>
      <c r="I197" s="1" t="s">
        <v>58</v>
      </c>
      <c r="J197" s="1"/>
      <c r="K197" s="48"/>
      <c r="M197" s="1" t="s">
        <v>560</v>
      </c>
      <c r="R197" s="35"/>
      <c r="U197" s="76"/>
      <c r="W197" s="1"/>
      <c r="AC197" s="1"/>
      <c r="AE197" s="1"/>
      <c r="AF197" s="6"/>
      <c r="AG197" s="6"/>
      <c r="AH197" s="6"/>
      <c r="AI197" s="6"/>
      <c r="AJ197" s="6"/>
      <c r="AL197" s="6"/>
      <c r="AM197" s="5"/>
      <c r="AQ197" s="5"/>
      <c r="AR197" s="5"/>
      <c r="AS197" s="41"/>
      <c r="AT197" s="56"/>
      <c r="AV197" s="7"/>
      <c r="AX197" s="5"/>
      <c r="AY197" s="1"/>
      <c r="AZ197" s="35"/>
      <c r="BB197" s="47"/>
      <c r="AMW197" s="1"/>
    </row>
    <row r="198" spans="1:54 1037:1037" x14ac:dyDescent="0.25">
      <c r="A198" s="1">
        <v>196</v>
      </c>
      <c r="B198" s="2">
        <v>2020</v>
      </c>
      <c r="C198" s="68">
        <v>44026</v>
      </c>
      <c r="D198" s="48" t="s">
        <v>14</v>
      </c>
      <c r="E198" s="38" t="s">
        <v>549</v>
      </c>
      <c r="F198" s="49" t="s">
        <v>16</v>
      </c>
      <c r="G198" s="3">
        <v>1.55</v>
      </c>
      <c r="H198" s="1" t="s">
        <v>17</v>
      </c>
      <c r="I198" s="1" t="s">
        <v>58</v>
      </c>
      <c r="J198" s="1"/>
      <c r="K198" s="48"/>
      <c r="M198" s="1" t="s">
        <v>560</v>
      </c>
      <c r="R198" s="35"/>
      <c r="U198" s="76"/>
      <c r="W198" s="1"/>
      <c r="AC198" s="1"/>
      <c r="AE198" s="1"/>
      <c r="AF198" s="6"/>
      <c r="AG198" s="6"/>
      <c r="AH198" s="6"/>
      <c r="AI198" s="6"/>
      <c r="AJ198" s="6"/>
      <c r="AL198" s="6"/>
      <c r="AM198" s="5"/>
      <c r="AQ198" s="5"/>
      <c r="AR198" s="5"/>
      <c r="AS198" s="41"/>
      <c r="AT198" s="56"/>
      <c r="AV198" s="7"/>
      <c r="AX198" s="5"/>
      <c r="AY198" s="1"/>
      <c r="AZ198" s="35"/>
      <c r="BB198" s="47"/>
      <c r="AMW198" s="1"/>
    </row>
    <row r="199" spans="1:54 1037:1037" x14ac:dyDescent="0.25">
      <c r="A199" s="1">
        <v>197</v>
      </c>
      <c r="B199" s="2">
        <v>2020</v>
      </c>
      <c r="C199" s="68">
        <v>44053</v>
      </c>
      <c r="D199" s="48" t="s">
        <v>14</v>
      </c>
      <c r="E199" s="38" t="s">
        <v>550</v>
      </c>
      <c r="F199" s="49" t="s">
        <v>16</v>
      </c>
      <c r="G199" s="3">
        <v>1.55</v>
      </c>
      <c r="H199" s="1" t="s">
        <v>17</v>
      </c>
      <c r="I199" s="1" t="s">
        <v>58</v>
      </c>
      <c r="J199" s="1"/>
      <c r="K199" s="48"/>
      <c r="M199" s="1" t="s">
        <v>561</v>
      </c>
      <c r="R199" s="35"/>
      <c r="U199" s="76"/>
      <c r="W199" s="1"/>
      <c r="AC199" s="1"/>
      <c r="AE199" s="1"/>
      <c r="AF199" s="6"/>
      <c r="AG199" s="6"/>
      <c r="AH199" s="6"/>
      <c r="AI199" s="6"/>
      <c r="AJ199" s="6"/>
      <c r="AL199" s="6"/>
      <c r="AM199" s="5"/>
      <c r="AQ199" s="5"/>
      <c r="AR199" s="5"/>
      <c r="AS199" s="41"/>
      <c r="AT199" s="56"/>
      <c r="AV199" s="7"/>
      <c r="AX199" s="5"/>
      <c r="AY199" s="1"/>
      <c r="AZ199" s="35"/>
      <c r="BB199" s="47"/>
      <c r="AMW199" s="1"/>
    </row>
    <row r="200" spans="1:54 1037:1037" x14ac:dyDescent="0.25">
      <c r="A200" s="1">
        <v>198</v>
      </c>
      <c r="B200" s="2">
        <v>2020</v>
      </c>
      <c r="C200" s="68">
        <v>44062</v>
      </c>
      <c r="D200" s="48" t="s">
        <v>14</v>
      </c>
      <c r="E200" s="38" t="s">
        <v>562</v>
      </c>
      <c r="F200" s="49" t="s">
        <v>551</v>
      </c>
      <c r="G200" s="3">
        <v>1.55</v>
      </c>
      <c r="H200" s="1" t="s">
        <v>22</v>
      </c>
      <c r="I200" s="1" t="s">
        <v>22</v>
      </c>
      <c r="J200" s="1"/>
      <c r="K200" s="48">
        <v>35</v>
      </c>
      <c r="L200" s="1" t="s">
        <v>23</v>
      </c>
      <c r="M200" s="1" t="s">
        <v>563</v>
      </c>
      <c r="N200" s="35">
        <v>0.43840000000000001</v>
      </c>
      <c r="O200" s="35">
        <v>1.8E-3</v>
      </c>
      <c r="R200" s="35">
        <v>0.1002</v>
      </c>
      <c r="S200" s="31">
        <f>K200*(1-R200)*N200</f>
        <v>13.806531200000002</v>
      </c>
      <c r="U200" s="31" t="s">
        <v>553</v>
      </c>
      <c r="W200" s="1"/>
      <c r="AC200" s="1"/>
      <c r="AE200" s="1"/>
      <c r="AF200" s="6"/>
      <c r="AG200" s="6"/>
      <c r="AH200" s="6"/>
      <c r="AI200" s="6"/>
      <c r="AJ200" s="6"/>
      <c r="AL200" s="6"/>
      <c r="AM200" s="5"/>
      <c r="AQ200" s="5"/>
      <c r="AR200" s="5"/>
      <c r="AS200" s="41"/>
      <c r="AT200" s="56"/>
      <c r="AV200" s="7"/>
      <c r="AX200" s="5"/>
      <c r="AY200" s="1"/>
      <c r="AZ200" s="35"/>
      <c r="BB200" s="47"/>
      <c r="AMW200" s="1"/>
    </row>
    <row r="201" spans="1:54 1037:1037" x14ac:dyDescent="0.25">
      <c r="A201" s="1">
        <v>199</v>
      </c>
      <c r="B201" s="2">
        <v>2020</v>
      </c>
      <c r="C201" s="68">
        <v>44063</v>
      </c>
      <c r="D201" s="48" t="s">
        <v>14</v>
      </c>
      <c r="E201" s="38" t="s">
        <v>552</v>
      </c>
      <c r="F201" s="49" t="s">
        <v>551</v>
      </c>
      <c r="G201" s="3">
        <v>1.55</v>
      </c>
      <c r="H201" s="1" t="s">
        <v>17</v>
      </c>
      <c r="J201" s="1"/>
      <c r="K201" s="48"/>
      <c r="M201" s="1" t="s">
        <v>564</v>
      </c>
      <c r="R201" s="35"/>
      <c r="U201" s="76"/>
      <c r="W201" s="1"/>
      <c r="AC201" s="1"/>
      <c r="AE201" s="1"/>
      <c r="AF201" s="6"/>
      <c r="AG201" s="6"/>
      <c r="AH201" s="6"/>
      <c r="AI201" s="6"/>
      <c r="AJ201" s="6"/>
      <c r="AL201" s="6"/>
      <c r="AM201" s="5"/>
      <c r="AQ201" s="5"/>
      <c r="AR201" s="5"/>
      <c r="AS201" s="41"/>
      <c r="AT201" s="56"/>
      <c r="AV201" s="7"/>
      <c r="AX201" s="5"/>
      <c r="AY201" s="1"/>
      <c r="AZ201" s="35"/>
      <c r="BB201" s="47"/>
      <c r="AMW201" s="1"/>
    </row>
    <row r="202" spans="1:54 1037:1037" x14ac:dyDescent="0.25">
      <c r="A202" s="1">
        <v>200</v>
      </c>
      <c r="B202" s="2">
        <v>2020</v>
      </c>
      <c r="C202" s="68">
        <v>44097</v>
      </c>
      <c r="D202" s="48" t="s">
        <v>14</v>
      </c>
      <c r="E202" s="38" t="s">
        <v>554</v>
      </c>
      <c r="F202" s="49" t="s">
        <v>551</v>
      </c>
      <c r="G202" s="3">
        <v>1.55</v>
      </c>
      <c r="H202" s="1" t="s">
        <v>26</v>
      </c>
      <c r="I202" s="1" t="s">
        <v>27</v>
      </c>
      <c r="J202" s="1" t="s">
        <v>555</v>
      </c>
      <c r="K202" s="48">
        <v>100</v>
      </c>
      <c r="L202" s="1" t="s">
        <v>23</v>
      </c>
      <c r="M202" s="1" t="s">
        <v>558</v>
      </c>
      <c r="R202" s="35"/>
      <c r="U202" s="31"/>
      <c r="W202" s="1"/>
      <c r="AC202" s="1"/>
      <c r="AE202" s="1">
        <v>27</v>
      </c>
      <c r="AF202" s="6"/>
      <c r="AG202" s="6"/>
      <c r="AH202" s="6">
        <v>2.5</v>
      </c>
      <c r="AI202" s="6"/>
      <c r="AJ202" s="6"/>
      <c r="AL202" s="6"/>
      <c r="AM202" s="5"/>
      <c r="AQ202" s="5"/>
      <c r="AR202" s="5"/>
      <c r="AS202" s="41"/>
      <c r="AT202" s="56"/>
      <c r="AV202" s="7"/>
      <c r="AX202" s="5"/>
      <c r="AY202" s="1"/>
      <c r="AZ202" s="35"/>
      <c r="BB202" s="47"/>
      <c r="AMW202" s="1"/>
    </row>
    <row r="203" spans="1:54 1037:1037" x14ac:dyDescent="0.25">
      <c r="A203" s="1">
        <v>201</v>
      </c>
      <c r="B203" s="2">
        <v>2020</v>
      </c>
      <c r="C203" s="68">
        <v>44123</v>
      </c>
      <c r="D203" s="48" t="s">
        <v>14</v>
      </c>
      <c r="E203" s="38" t="s">
        <v>565</v>
      </c>
      <c r="F203" s="49" t="s">
        <v>551</v>
      </c>
      <c r="G203" s="3">
        <v>1.55</v>
      </c>
      <c r="H203" s="1" t="s">
        <v>46</v>
      </c>
      <c r="I203" s="1" t="s">
        <v>571</v>
      </c>
      <c r="J203" s="1" t="s">
        <v>566</v>
      </c>
      <c r="K203" s="48">
        <v>387.1</v>
      </c>
      <c r="L203" s="1" t="s">
        <v>23</v>
      </c>
      <c r="M203" s="1" t="s">
        <v>558</v>
      </c>
      <c r="R203" s="35"/>
      <c r="U203" s="76"/>
      <c r="W203" s="1"/>
      <c r="AC203" s="1"/>
      <c r="AE203" s="1"/>
      <c r="AF203" s="6"/>
      <c r="AG203" s="6"/>
      <c r="AH203" s="6"/>
      <c r="AI203" s="6"/>
      <c r="AJ203" s="6"/>
      <c r="AL203" s="6"/>
      <c r="AM203" s="5"/>
      <c r="AQ203" s="5"/>
      <c r="AR203" s="5"/>
      <c r="AS203" s="41">
        <v>0.85540000000000005</v>
      </c>
      <c r="AT203" s="55">
        <f>(1-AS203)*K203</f>
        <v>55.974659999999986</v>
      </c>
      <c r="AV203" s="7"/>
      <c r="AX203" s="5"/>
      <c r="AY203" s="1"/>
      <c r="AZ203" s="35"/>
      <c r="BB203" s="47"/>
      <c r="AMW203" s="1"/>
    </row>
    <row r="204" spans="1:54 1037:1037" x14ac:dyDescent="0.25">
      <c r="A204" s="1">
        <v>202</v>
      </c>
      <c r="B204" s="2">
        <v>2021</v>
      </c>
      <c r="C204" s="68">
        <v>44208</v>
      </c>
      <c r="D204" s="48" t="s">
        <v>14</v>
      </c>
      <c r="E204" s="38" t="s">
        <v>568</v>
      </c>
      <c r="F204" s="49" t="s">
        <v>551</v>
      </c>
      <c r="G204" s="3">
        <v>1.55</v>
      </c>
      <c r="H204" s="1" t="s">
        <v>26</v>
      </c>
      <c r="I204" s="1" t="s">
        <v>63</v>
      </c>
      <c r="J204" s="1" t="s">
        <v>407</v>
      </c>
      <c r="K204" s="48"/>
      <c r="M204" s="1" t="s">
        <v>583</v>
      </c>
      <c r="R204" s="35"/>
      <c r="U204" s="76"/>
      <c r="W204" s="1"/>
      <c r="AC204" s="1"/>
      <c r="AE204" s="1"/>
      <c r="AF204" s="6"/>
      <c r="AG204" s="6"/>
      <c r="AH204" s="6"/>
      <c r="AI204" s="6"/>
      <c r="AJ204" s="6"/>
      <c r="AL204" s="6"/>
      <c r="AM204" s="5"/>
      <c r="AQ204" s="5"/>
      <c r="AR204" s="5"/>
      <c r="AS204" s="41"/>
      <c r="AT204" s="56"/>
      <c r="AV204" s="7"/>
      <c r="AX204" s="5"/>
      <c r="AY204" s="1"/>
      <c r="AZ204" s="35"/>
      <c r="BB204" s="47"/>
      <c r="AMW204" s="1"/>
    </row>
    <row r="205" spans="1:54 1037:1037" x14ac:dyDescent="0.25">
      <c r="A205" s="1">
        <v>203</v>
      </c>
      <c r="B205" s="2">
        <v>2021</v>
      </c>
      <c r="C205" s="68">
        <v>44253</v>
      </c>
      <c r="D205" s="48" t="s">
        <v>14</v>
      </c>
      <c r="E205" s="38" t="s">
        <v>590</v>
      </c>
      <c r="F205" s="49" t="s">
        <v>551</v>
      </c>
      <c r="G205" s="3">
        <v>1.55</v>
      </c>
      <c r="H205" s="1" t="s">
        <v>26</v>
      </c>
      <c r="I205" s="1" t="s">
        <v>27</v>
      </c>
      <c r="J205" s="1" t="s">
        <v>555</v>
      </c>
      <c r="K205" s="48">
        <v>100</v>
      </c>
      <c r="L205" s="1" t="s">
        <v>23</v>
      </c>
      <c r="M205" s="1" t="s">
        <v>582</v>
      </c>
      <c r="R205" s="35"/>
      <c r="U205" s="76"/>
      <c r="W205" s="1"/>
      <c r="AC205" s="1"/>
      <c r="AE205" s="1"/>
      <c r="AF205" s="6"/>
      <c r="AG205" s="6"/>
      <c r="AH205" s="6"/>
      <c r="AI205" s="6"/>
      <c r="AJ205" s="6"/>
      <c r="AL205" s="6"/>
      <c r="AM205" s="5"/>
      <c r="AQ205" s="5"/>
      <c r="AR205" s="5"/>
      <c r="AS205" s="41"/>
      <c r="AT205" s="56"/>
      <c r="AV205" s="7"/>
      <c r="AX205" s="5"/>
      <c r="AY205" s="1"/>
      <c r="AZ205" s="35"/>
      <c r="BB205" s="47"/>
      <c r="AMW205" s="1"/>
    </row>
    <row r="206" spans="1:54 1037:1037" x14ac:dyDescent="0.25">
      <c r="A206" s="1">
        <v>204</v>
      </c>
      <c r="B206" s="2">
        <v>2021</v>
      </c>
      <c r="C206" s="68">
        <v>44258</v>
      </c>
      <c r="D206" s="48" t="s">
        <v>14</v>
      </c>
      <c r="E206" s="38" t="s">
        <v>569</v>
      </c>
      <c r="F206" s="49" t="s">
        <v>551</v>
      </c>
      <c r="G206" s="3">
        <v>1.55</v>
      </c>
      <c r="H206" s="1" t="s">
        <v>26</v>
      </c>
      <c r="I206" s="1" t="s">
        <v>63</v>
      </c>
      <c r="J206" s="1" t="s">
        <v>274</v>
      </c>
      <c r="K206" s="48"/>
      <c r="M206" s="1" t="s">
        <v>582</v>
      </c>
      <c r="R206" s="35"/>
      <c r="U206" s="76"/>
      <c r="W206" s="1"/>
      <c r="AC206" s="1"/>
      <c r="AE206" s="1"/>
      <c r="AF206" s="6"/>
      <c r="AG206" s="6"/>
      <c r="AH206" s="6"/>
      <c r="AI206" s="6"/>
      <c r="AJ206" s="6"/>
      <c r="AL206" s="6"/>
      <c r="AM206" s="5"/>
      <c r="AQ206" s="5"/>
      <c r="AR206" s="5"/>
      <c r="AS206" s="41"/>
      <c r="AT206" s="56"/>
      <c r="AV206" s="7"/>
      <c r="AX206" s="5"/>
      <c r="AY206" s="1"/>
      <c r="AZ206" s="35"/>
      <c r="BB206" s="47"/>
      <c r="AMW206" s="1"/>
    </row>
    <row r="207" spans="1:54 1037:1037" x14ac:dyDescent="0.25">
      <c r="A207" s="1">
        <v>205</v>
      </c>
      <c r="B207" s="2">
        <v>2021</v>
      </c>
      <c r="C207" s="68">
        <v>44259</v>
      </c>
      <c r="D207" s="48" t="s">
        <v>14</v>
      </c>
      <c r="E207" s="38" t="s">
        <v>585</v>
      </c>
      <c r="F207" s="49" t="s">
        <v>551</v>
      </c>
      <c r="G207" s="3">
        <v>1.55</v>
      </c>
      <c r="H207" s="1" t="s">
        <v>26</v>
      </c>
      <c r="I207" s="1" t="s">
        <v>63</v>
      </c>
      <c r="J207" s="1" t="s">
        <v>274</v>
      </c>
      <c r="K207" s="48">
        <v>25</v>
      </c>
      <c r="L207" s="1" t="s">
        <v>106</v>
      </c>
      <c r="M207" s="1" t="s">
        <v>582</v>
      </c>
      <c r="R207" s="35"/>
      <c r="U207" s="76"/>
      <c r="W207" s="1"/>
      <c r="AC207" s="1"/>
      <c r="AE207" s="1"/>
      <c r="AF207" s="6"/>
      <c r="AG207" s="6"/>
      <c r="AH207" s="6"/>
      <c r="AI207" s="6"/>
      <c r="AJ207" s="6"/>
      <c r="AL207" s="6"/>
      <c r="AM207" s="5"/>
      <c r="AQ207" s="5"/>
      <c r="AR207" s="5"/>
      <c r="AS207" s="41"/>
      <c r="AT207" s="56"/>
      <c r="AV207" s="7"/>
      <c r="AX207" s="5"/>
      <c r="AY207" s="1"/>
      <c r="AZ207" s="35"/>
      <c r="BB207" s="47"/>
      <c r="AMW207" s="1"/>
    </row>
    <row r="208" spans="1:54 1037:1037" x14ac:dyDescent="0.25">
      <c r="A208" s="1">
        <v>206</v>
      </c>
      <c r="B208" s="2">
        <v>2021</v>
      </c>
      <c r="C208" s="68">
        <v>44346</v>
      </c>
      <c r="D208" s="48" t="s">
        <v>14</v>
      </c>
      <c r="E208" s="38" t="s">
        <v>574</v>
      </c>
      <c r="F208" s="49" t="s">
        <v>551</v>
      </c>
      <c r="G208" s="3">
        <v>1.55</v>
      </c>
      <c r="H208" s="1" t="s">
        <v>46</v>
      </c>
      <c r="I208" s="1" t="s">
        <v>572</v>
      </c>
      <c r="J208" s="1" t="s">
        <v>566</v>
      </c>
      <c r="K208" s="48"/>
      <c r="M208" s="1" t="s">
        <v>582</v>
      </c>
      <c r="R208" s="35"/>
      <c r="U208" s="76"/>
      <c r="W208" s="1"/>
      <c r="AC208" s="1"/>
      <c r="AE208" s="1"/>
      <c r="AF208" s="6"/>
      <c r="AG208" s="6"/>
      <c r="AH208" s="6"/>
      <c r="AI208" s="6"/>
      <c r="AJ208" s="6"/>
      <c r="AL208" s="6"/>
      <c r="AM208" s="5"/>
      <c r="AQ208" s="5"/>
      <c r="AR208" s="5"/>
      <c r="AS208" s="41"/>
      <c r="AT208" s="56"/>
      <c r="AV208" s="7"/>
      <c r="AX208" s="5"/>
      <c r="AY208" s="1"/>
      <c r="AZ208" s="35"/>
      <c r="BB208" s="47"/>
      <c r="AMW208" s="1"/>
    </row>
    <row r="209" spans="1:54 1037:1037" x14ac:dyDescent="0.25">
      <c r="A209" s="1">
        <v>207</v>
      </c>
      <c r="B209" s="2">
        <v>2021</v>
      </c>
      <c r="C209" s="68">
        <v>44348</v>
      </c>
      <c r="D209" s="48" t="s">
        <v>14</v>
      </c>
      <c r="E209" s="81" t="s">
        <v>575</v>
      </c>
      <c r="F209" s="49" t="s">
        <v>551</v>
      </c>
      <c r="G209" s="3">
        <v>1.55</v>
      </c>
      <c r="H209" s="1" t="s">
        <v>46</v>
      </c>
      <c r="J209" s="1"/>
      <c r="K209" s="48">
        <v>13548</v>
      </c>
      <c r="L209" s="1" t="s">
        <v>23</v>
      </c>
      <c r="M209" s="1" t="s">
        <v>582</v>
      </c>
      <c r="R209" s="35"/>
      <c r="U209" s="76"/>
      <c r="W209" s="1"/>
      <c r="AC209" s="1"/>
      <c r="AE209" s="1"/>
      <c r="AF209" s="6"/>
      <c r="AG209" s="6"/>
      <c r="AH209" s="6"/>
      <c r="AI209" s="6"/>
      <c r="AJ209" s="6"/>
      <c r="AL209" s="6"/>
      <c r="AM209" s="5"/>
      <c r="AQ209" s="5"/>
      <c r="AR209" s="5"/>
      <c r="AS209" s="41"/>
      <c r="AT209" s="56"/>
      <c r="AV209" s="7"/>
      <c r="AX209" s="5"/>
      <c r="AY209" s="1"/>
      <c r="AZ209" s="35"/>
      <c r="BB209" s="47"/>
      <c r="AMW209" s="1"/>
    </row>
    <row r="210" spans="1:54 1037:1037" x14ac:dyDescent="0.25">
      <c r="A210" s="1">
        <v>208</v>
      </c>
      <c r="B210" s="2">
        <v>2021</v>
      </c>
      <c r="C210" s="68">
        <v>44351</v>
      </c>
      <c r="D210" s="48" t="s">
        <v>14</v>
      </c>
      <c r="E210" s="38" t="s">
        <v>584</v>
      </c>
      <c r="F210" s="49" t="s">
        <v>551</v>
      </c>
      <c r="G210" s="3">
        <v>1.55</v>
      </c>
      <c r="H210" s="1" t="s">
        <v>26</v>
      </c>
      <c r="I210" s="1" t="s">
        <v>63</v>
      </c>
      <c r="J210" s="1" t="s">
        <v>274</v>
      </c>
      <c r="K210" s="48">
        <v>25</v>
      </c>
      <c r="L210" s="1" t="s">
        <v>106</v>
      </c>
      <c r="M210" s="1" t="s">
        <v>582</v>
      </c>
      <c r="R210" s="35"/>
      <c r="U210" s="76"/>
      <c r="W210" s="1"/>
      <c r="AC210" s="1"/>
      <c r="AE210" s="1"/>
      <c r="AF210" s="6"/>
      <c r="AG210" s="6"/>
      <c r="AH210" s="6"/>
      <c r="AI210" s="6"/>
      <c r="AJ210" s="6"/>
      <c r="AL210" s="6"/>
      <c r="AM210" s="5"/>
      <c r="AQ210" s="5"/>
      <c r="AR210" s="5"/>
      <c r="AS210" s="41"/>
      <c r="AT210" s="56"/>
      <c r="AV210" s="7"/>
      <c r="AX210" s="5"/>
      <c r="AY210" s="1"/>
      <c r="AZ210" s="35"/>
      <c r="BB210" s="47"/>
      <c r="AMW210" s="1"/>
    </row>
    <row r="211" spans="1:54 1037:1037" x14ac:dyDescent="0.25">
      <c r="A211" s="1">
        <v>209</v>
      </c>
      <c r="B211" s="2">
        <v>2021</v>
      </c>
      <c r="C211" s="68">
        <v>44397</v>
      </c>
      <c r="D211" s="48" t="s">
        <v>14</v>
      </c>
      <c r="E211" s="38" t="s">
        <v>586</v>
      </c>
      <c r="F211" s="49" t="s">
        <v>551</v>
      </c>
      <c r="G211" s="3">
        <v>1.55</v>
      </c>
      <c r="H211" s="1" t="s">
        <v>46</v>
      </c>
      <c r="I211" s="1" t="s">
        <v>573</v>
      </c>
      <c r="J211" s="1" t="s">
        <v>566</v>
      </c>
      <c r="K211" s="48"/>
      <c r="M211" s="1" t="s">
        <v>582</v>
      </c>
      <c r="R211" s="35"/>
      <c r="U211" s="76"/>
      <c r="W211" s="1"/>
      <c r="AC211" s="1"/>
      <c r="AE211" s="1"/>
      <c r="AF211" s="6"/>
      <c r="AG211" s="6"/>
      <c r="AH211" s="6"/>
      <c r="AI211" s="6"/>
      <c r="AJ211" s="6"/>
      <c r="AL211" s="6"/>
      <c r="AM211" s="5"/>
      <c r="AQ211" s="5"/>
      <c r="AR211" s="5"/>
      <c r="AS211" s="41"/>
      <c r="AT211" s="56"/>
      <c r="AV211" s="7"/>
      <c r="AX211" s="5"/>
      <c r="AY211" s="1"/>
      <c r="AZ211" s="35"/>
      <c r="BB211" s="47"/>
      <c r="AMW211" s="1"/>
    </row>
    <row r="212" spans="1:54 1037:1037" x14ac:dyDescent="0.25">
      <c r="A212" s="1">
        <v>210</v>
      </c>
      <c r="B212" s="2">
        <v>2021</v>
      </c>
      <c r="C212" s="68">
        <v>44398</v>
      </c>
      <c r="D212" s="48" t="s">
        <v>14</v>
      </c>
      <c r="E212" s="38" t="s">
        <v>576</v>
      </c>
      <c r="F212" s="49" t="s">
        <v>551</v>
      </c>
      <c r="G212" s="3">
        <v>1.55</v>
      </c>
      <c r="H212" s="1" t="s">
        <v>46</v>
      </c>
      <c r="J212" s="1"/>
      <c r="K212" s="48">
        <v>8709</v>
      </c>
      <c r="L212" s="1" t="s">
        <v>23</v>
      </c>
      <c r="M212" s="1" t="s">
        <v>582</v>
      </c>
      <c r="R212" s="35"/>
      <c r="U212" s="76"/>
      <c r="W212" s="1"/>
      <c r="AC212" s="1"/>
      <c r="AE212" s="1"/>
      <c r="AF212" s="6"/>
      <c r="AG212" s="6"/>
      <c r="AH212" s="6"/>
      <c r="AI212" s="6"/>
      <c r="AJ212" s="6"/>
      <c r="AL212" s="6"/>
      <c r="AM212" s="5"/>
      <c r="AQ212" s="5"/>
      <c r="AR212" s="5"/>
      <c r="AS212" s="41"/>
      <c r="AT212" s="56"/>
      <c r="AV212" s="7"/>
      <c r="AX212" s="5"/>
      <c r="AY212" s="1"/>
      <c r="AZ212" s="35"/>
      <c r="BB212" s="47"/>
      <c r="AMW212" s="1"/>
    </row>
    <row r="213" spans="1:54 1037:1037" x14ac:dyDescent="0.25">
      <c r="A213" s="1">
        <v>211</v>
      </c>
      <c r="B213" s="2">
        <v>2021</v>
      </c>
      <c r="C213" s="68">
        <v>44404</v>
      </c>
      <c r="D213" s="48" t="s">
        <v>14</v>
      </c>
      <c r="E213" s="38" t="s">
        <v>587</v>
      </c>
      <c r="F213" s="49" t="s">
        <v>551</v>
      </c>
      <c r="G213" s="3">
        <v>1.55</v>
      </c>
      <c r="H213" s="1" t="s">
        <v>26</v>
      </c>
      <c r="I213" s="1" t="s">
        <v>63</v>
      </c>
      <c r="J213" s="1" t="s">
        <v>274</v>
      </c>
      <c r="K213" s="48">
        <v>25</v>
      </c>
      <c r="L213" s="1" t="s">
        <v>106</v>
      </c>
      <c r="M213" s="1" t="s">
        <v>588</v>
      </c>
      <c r="R213" s="35"/>
      <c r="U213" s="76"/>
      <c r="W213" s="1"/>
      <c r="AC213" s="1"/>
      <c r="AE213" s="1"/>
      <c r="AF213" s="6"/>
      <c r="AG213" s="6"/>
      <c r="AH213" s="6"/>
      <c r="AI213" s="6"/>
      <c r="AJ213" s="6"/>
      <c r="AL213" s="6"/>
      <c r="AM213" s="5"/>
      <c r="AQ213" s="5"/>
      <c r="AR213" s="5"/>
      <c r="AS213" s="41"/>
      <c r="AT213" s="56"/>
      <c r="AV213" s="7"/>
      <c r="AX213" s="5"/>
      <c r="AY213" s="1"/>
      <c r="AZ213" s="35"/>
      <c r="BB213" s="47"/>
      <c r="AMW213" s="1"/>
    </row>
    <row r="214" spans="1:54 1037:1037" x14ac:dyDescent="0.25">
      <c r="A214" s="1">
        <v>212</v>
      </c>
      <c r="B214" s="2">
        <v>2021</v>
      </c>
      <c r="C214" s="68">
        <v>44441</v>
      </c>
      <c r="D214" s="48" t="s">
        <v>14</v>
      </c>
      <c r="E214" s="38" t="s">
        <v>592</v>
      </c>
      <c r="F214" s="49" t="s">
        <v>551</v>
      </c>
      <c r="G214" s="3">
        <v>1.55</v>
      </c>
      <c r="H214" s="1" t="s">
        <v>46</v>
      </c>
      <c r="I214" s="1" t="s">
        <v>577</v>
      </c>
      <c r="J214" s="1"/>
      <c r="K214" s="48"/>
      <c r="M214" s="1" t="s">
        <v>582</v>
      </c>
      <c r="R214" s="35"/>
      <c r="U214" s="76"/>
      <c r="W214" s="1"/>
      <c r="AC214" s="1"/>
      <c r="AE214" s="1"/>
      <c r="AF214" s="6"/>
      <c r="AG214" s="6"/>
      <c r="AH214" s="6"/>
      <c r="AI214" s="6"/>
      <c r="AJ214" s="6"/>
      <c r="AL214" s="6"/>
      <c r="AM214" s="5"/>
      <c r="AQ214" s="5"/>
      <c r="AR214" s="5"/>
      <c r="AS214" s="41"/>
      <c r="AT214" s="56"/>
      <c r="AV214" s="7"/>
      <c r="AX214" s="5"/>
      <c r="AY214" s="1"/>
      <c r="AZ214" s="35"/>
      <c r="BB214" s="47"/>
      <c r="AMW214" s="1"/>
    </row>
    <row r="215" spans="1:54 1037:1037" x14ac:dyDescent="0.25">
      <c r="A215" s="1">
        <v>213</v>
      </c>
      <c r="B215" s="2">
        <v>2021</v>
      </c>
      <c r="C215" s="68">
        <v>44443</v>
      </c>
      <c r="D215" s="48" t="s">
        <v>14</v>
      </c>
      <c r="E215" s="38" t="s">
        <v>589</v>
      </c>
      <c r="F215" s="49" t="s">
        <v>551</v>
      </c>
      <c r="G215" s="3">
        <v>1.55</v>
      </c>
      <c r="H215" s="1" t="s">
        <v>46</v>
      </c>
      <c r="J215" s="1"/>
      <c r="K215" s="48">
        <v>4838</v>
      </c>
      <c r="L215" s="1" t="s">
        <v>23</v>
      </c>
      <c r="M215" s="1" t="s">
        <v>582</v>
      </c>
      <c r="R215" s="35"/>
      <c r="U215" s="76"/>
      <c r="W215" s="1"/>
      <c r="AC215" s="1"/>
      <c r="AE215" s="1"/>
      <c r="AF215" s="6"/>
      <c r="AG215" s="6"/>
      <c r="AH215" s="6"/>
      <c r="AI215" s="6"/>
      <c r="AJ215" s="6"/>
      <c r="AL215" s="6"/>
      <c r="AM215" s="5"/>
      <c r="AQ215" s="5"/>
      <c r="AR215" s="5"/>
      <c r="AS215" s="41"/>
      <c r="AT215" s="56"/>
      <c r="AV215" s="7"/>
      <c r="AX215" s="5"/>
      <c r="AY215" s="1"/>
      <c r="AZ215" s="35"/>
      <c r="BB215" s="47"/>
      <c r="AMW215" s="1"/>
    </row>
    <row r="216" spans="1:54 1037:1037" x14ac:dyDescent="0.25">
      <c r="A216" s="1">
        <v>214</v>
      </c>
      <c r="B216" s="2">
        <v>2021</v>
      </c>
      <c r="C216" s="68">
        <v>44448</v>
      </c>
      <c r="D216" s="48" t="s">
        <v>14</v>
      </c>
      <c r="E216" s="81" t="s">
        <v>578</v>
      </c>
      <c r="F216" s="49" t="s">
        <v>551</v>
      </c>
      <c r="G216" s="3">
        <v>1.55</v>
      </c>
      <c r="H216" s="1" t="s">
        <v>26</v>
      </c>
      <c r="I216" s="1" t="s">
        <v>63</v>
      </c>
      <c r="J216" s="1" t="s">
        <v>274</v>
      </c>
      <c r="K216" s="48"/>
      <c r="M216" s="1" t="s">
        <v>583</v>
      </c>
      <c r="R216" s="35"/>
      <c r="U216" s="76"/>
      <c r="W216" s="1"/>
      <c r="AC216" s="1"/>
      <c r="AE216" s="1"/>
      <c r="AF216" s="6"/>
      <c r="AG216" s="6"/>
      <c r="AH216" s="6"/>
      <c r="AI216" s="6"/>
      <c r="AJ216" s="6"/>
      <c r="AL216" s="6"/>
      <c r="AM216" s="5"/>
      <c r="AQ216" s="5"/>
      <c r="AR216" s="5"/>
      <c r="AS216" s="41"/>
      <c r="AT216" s="56"/>
      <c r="AV216" s="7"/>
      <c r="AX216" s="5"/>
      <c r="AY216" s="1"/>
      <c r="AZ216" s="35"/>
      <c r="BB216" s="47"/>
      <c r="AMW216" s="1"/>
    </row>
    <row r="217" spans="1:54 1037:1037" x14ac:dyDescent="0.25">
      <c r="A217" s="1">
        <v>215</v>
      </c>
      <c r="B217" s="2">
        <v>2021</v>
      </c>
      <c r="C217" s="68">
        <v>44487</v>
      </c>
      <c r="D217" s="48" t="s">
        <v>14</v>
      </c>
      <c r="E217" s="38" t="s">
        <v>591</v>
      </c>
      <c r="F217" s="49" t="s">
        <v>551</v>
      </c>
      <c r="G217" s="3">
        <v>1.55</v>
      </c>
      <c r="H217" s="1" t="s">
        <v>46</v>
      </c>
      <c r="I217" s="1" t="s">
        <v>579</v>
      </c>
      <c r="J217" s="1" t="s">
        <v>566</v>
      </c>
      <c r="K217" s="48"/>
      <c r="M217" s="1" t="s">
        <v>582</v>
      </c>
      <c r="R217" s="35"/>
      <c r="U217" s="76"/>
      <c r="W217" s="1"/>
      <c r="AC217" s="1"/>
      <c r="AE217" s="1"/>
      <c r="AF217" s="6"/>
      <c r="AG217" s="6"/>
      <c r="AH217" s="6"/>
      <c r="AI217" s="6"/>
      <c r="AJ217" s="6"/>
      <c r="AL217" s="6"/>
      <c r="AM217" s="5"/>
      <c r="AQ217" s="5"/>
      <c r="AR217" s="5"/>
      <c r="AS217" s="41"/>
      <c r="AT217" s="56"/>
      <c r="AV217" s="7"/>
      <c r="AX217" s="5"/>
      <c r="AY217" s="1"/>
      <c r="AZ217" s="35"/>
      <c r="BB217" s="47"/>
      <c r="AMW217" s="1"/>
    </row>
    <row r="218" spans="1:54 1037:1037" x14ac:dyDescent="0.25">
      <c r="A218" s="1">
        <v>216</v>
      </c>
      <c r="B218" s="2">
        <v>2021</v>
      </c>
      <c r="C218" s="68">
        <v>44489</v>
      </c>
      <c r="D218" s="48" t="s">
        <v>14</v>
      </c>
      <c r="E218" s="38" t="s">
        <v>580</v>
      </c>
      <c r="F218" s="49" t="s">
        <v>551</v>
      </c>
      <c r="G218" s="3">
        <v>1.55</v>
      </c>
      <c r="H218" s="1" t="s">
        <v>46</v>
      </c>
      <c r="J218" s="1"/>
      <c r="K218" s="48">
        <v>3612</v>
      </c>
      <c r="L218" s="1" t="s">
        <v>23</v>
      </c>
      <c r="M218" s="1" t="s">
        <v>582</v>
      </c>
      <c r="R218" s="35"/>
      <c r="U218" s="76"/>
      <c r="W218" s="1"/>
      <c r="AC218" s="1"/>
      <c r="AE218" s="1"/>
      <c r="AF218" s="6"/>
      <c r="AG218" s="6"/>
      <c r="AH218" s="6"/>
      <c r="AI218" s="6"/>
      <c r="AJ218" s="6"/>
      <c r="AL218" s="6"/>
      <c r="AM218" s="5"/>
      <c r="AQ218" s="5"/>
      <c r="AR218" s="5"/>
      <c r="AS218" s="41"/>
      <c r="AT218" s="56"/>
      <c r="AV218" s="7"/>
      <c r="AX218" s="5"/>
      <c r="AY218" s="1"/>
      <c r="AZ218" s="35"/>
      <c r="BB218" s="47"/>
      <c r="AMW218" s="1"/>
    </row>
    <row r="219" spans="1:54 1037:1037" x14ac:dyDescent="0.25">
      <c r="A219" s="1">
        <v>217</v>
      </c>
      <c r="B219" s="2">
        <v>2022</v>
      </c>
      <c r="C219" s="68">
        <v>44575</v>
      </c>
      <c r="D219" s="48" t="s">
        <v>14</v>
      </c>
      <c r="E219" s="38" t="s">
        <v>581</v>
      </c>
      <c r="F219" s="49" t="s">
        <v>551</v>
      </c>
      <c r="G219" s="3">
        <v>1.55</v>
      </c>
      <c r="H219" s="1" t="s">
        <v>26</v>
      </c>
      <c r="I219" s="1" t="s">
        <v>63</v>
      </c>
      <c r="J219" s="1" t="s">
        <v>407</v>
      </c>
      <c r="K219" s="48">
        <v>25000</v>
      </c>
      <c r="L219" s="1" t="s">
        <v>23</v>
      </c>
      <c r="M219" s="1" t="s">
        <v>623</v>
      </c>
      <c r="R219" s="35"/>
      <c r="U219" s="76"/>
      <c r="W219" s="1"/>
      <c r="AC219" s="1"/>
      <c r="AE219" s="1"/>
      <c r="AF219" s="6"/>
      <c r="AG219" s="6"/>
      <c r="AH219" s="6"/>
      <c r="AI219" s="6"/>
      <c r="AJ219" s="6"/>
      <c r="AL219" s="6"/>
      <c r="AM219" s="5"/>
      <c r="AQ219" s="5"/>
      <c r="AR219" s="5"/>
      <c r="AS219" s="41"/>
      <c r="AT219" s="56"/>
      <c r="AV219" s="7"/>
      <c r="AX219" s="5"/>
      <c r="AY219" s="1"/>
      <c r="AZ219" s="35"/>
      <c r="BB219" s="47"/>
      <c r="AMW219" s="1"/>
    </row>
    <row r="220" spans="1:54 1037:1037" x14ac:dyDescent="0.25">
      <c r="A220" s="1">
        <v>218</v>
      </c>
      <c r="B220" s="2">
        <v>2022</v>
      </c>
      <c r="C220" s="68" t="s">
        <v>615</v>
      </c>
      <c r="D220" s="48" t="s">
        <v>14</v>
      </c>
      <c r="E220" s="38" t="s">
        <v>617</v>
      </c>
      <c r="F220" s="49" t="s">
        <v>551</v>
      </c>
      <c r="G220" s="3">
        <v>1.55</v>
      </c>
      <c r="H220" s="1" t="s">
        <v>26</v>
      </c>
      <c r="I220" s="1" t="s">
        <v>63</v>
      </c>
      <c r="J220" s="1" t="s">
        <v>274</v>
      </c>
      <c r="K220" s="48"/>
      <c r="M220" s="1" t="s">
        <v>623</v>
      </c>
      <c r="R220" s="35"/>
      <c r="U220" s="76"/>
      <c r="W220" s="1"/>
      <c r="AC220" s="1"/>
      <c r="AE220" s="1"/>
      <c r="AF220" s="6"/>
      <c r="AG220" s="6"/>
      <c r="AH220" s="6"/>
      <c r="AI220" s="6"/>
      <c r="AJ220" s="6"/>
      <c r="AL220" s="6"/>
      <c r="AM220" s="5"/>
      <c r="AQ220" s="5"/>
      <c r="AR220" s="5"/>
      <c r="AS220" s="41"/>
      <c r="AT220" s="56"/>
      <c r="AV220" s="7"/>
      <c r="AX220" s="5"/>
      <c r="AY220" s="1"/>
      <c r="AZ220" s="35"/>
      <c r="BB220" s="47"/>
      <c r="AMW220" s="1"/>
    </row>
    <row r="221" spans="1:54 1037:1037" x14ac:dyDescent="0.25">
      <c r="A221" s="1">
        <v>219</v>
      </c>
      <c r="B221" s="2">
        <v>2022</v>
      </c>
      <c r="C221" s="68" t="s">
        <v>616</v>
      </c>
      <c r="D221" s="48" t="s">
        <v>14</v>
      </c>
      <c r="E221" s="38" t="s">
        <v>618</v>
      </c>
      <c r="F221" s="49" t="s">
        <v>551</v>
      </c>
      <c r="G221" s="3">
        <v>1.55</v>
      </c>
      <c r="H221" s="1" t="s">
        <v>26</v>
      </c>
      <c r="I221" s="1" t="s">
        <v>63</v>
      </c>
      <c r="J221" s="1" t="s">
        <v>274</v>
      </c>
      <c r="K221" s="48">
        <v>40</v>
      </c>
      <c r="L221" s="1" t="s">
        <v>106</v>
      </c>
      <c r="M221" s="1" t="s">
        <v>623</v>
      </c>
      <c r="R221" s="35"/>
      <c r="U221" s="76"/>
      <c r="W221" s="1"/>
      <c r="AC221" s="1"/>
      <c r="AE221" s="1"/>
      <c r="AF221" s="6"/>
      <c r="AG221" s="6"/>
      <c r="AH221" s="6"/>
      <c r="AI221" s="6"/>
      <c r="AJ221" s="6"/>
      <c r="AL221" s="6"/>
      <c r="AM221" s="5"/>
      <c r="AQ221" s="5"/>
      <c r="AR221" s="5"/>
      <c r="AS221" s="41"/>
      <c r="AT221" s="56"/>
      <c r="AV221" s="7"/>
      <c r="AX221" s="5"/>
      <c r="AY221" s="1"/>
      <c r="AZ221" s="35"/>
      <c r="BB221" s="47"/>
      <c r="AMW221" s="1"/>
    </row>
    <row r="222" spans="1:54 1037:1037" x14ac:dyDescent="0.25">
      <c r="A222" s="1">
        <v>220</v>
      </c>
      <c r="B222" s="2">
        <v>2022</v>
      </c>
      <c r="C222" s="68">
        <v>44695</v>
      </c>
      <c r="D222" s="48" t="s">
        <v>14</v>
      </c>
      <c r="E222" s="38" t="s">
        <v>597</v>
      </c>
      <c r="F222" s="49" t="s">
        <v>551</v>
      </c>
      <c r="G222" s="3">
        <v>1.55</v>
      </c>
      <c r="H222" s="1" t="s">
        <v>46</v>
      </c>
      <c r="I222" s="1" t="s">
        <v>595</v>
      </c>
      <c r="J222" s="1" t="s">
        <v>566</v>
      </c>
      <c r="K222"/>
      <c r="L222"/>
      <c r="M222" s="1" t="s">
        <v>623</v>
      </c>
      <c r="R222" s="35"/>
      <c r="U222" s="76"/>
      <c r="W222" s="1"/>
      <c r="AC222" s="1"/>
      <c r="AE222" s="1"/>
      <c r="AF222" s="6"/>
      <c r="AG222" s="6"/>
      <c r="AH222" s="6"/>
      <c r="AI222" s="6"/>
      <c r="AJ222" s="6"/>
      <c r="AL222" s="6"/>
      <c r="AM222" s="5"/>
      <c r="AQ222" s="5"/>
      <c r="AR222" s="5"/>
      <c r="AS222" s="41"/>
      <c r="AT222" s="56"/>
      <c r="AV222" s="7"/>
      <c r="AX222" s="5"/>
      <c r="AY222" s="1"/>
      <c r="AZ222" s="35"/>
      <c r="BB222" s="47"/>
      <c r="AMW222" s="1"/>
    </row>
    <row r="223" spans="1:54 1037:1037" x14ac:dyDescent="0.25">
      <c r="A223" s="1">
        <v>221</v>
      </c>
      <c r="B223" s="2">
        <v>2022</v>
      </c>
      <c r="C223" s="68">
        <v>44696</v>
      </c>
      <c r="D223" s="48" t="s">
        <v>14</v>
      </c>
      <c r="E223" s="38" t="s">
        <v>596</v>
      </c>
      <c r="F223" s="49" t="s">
        <v>551</v>
      </c>
      <c r="G223" s="3">
        <v>1.55</v>
      </c>
      <c r="H223" s="1" t="s">
        <v>46</v>
      </c>
      <c r="J223" s="1"/>
      <c r="K223" s="48">
        <f>13000/1.55</f>
        <v>8387.0967741935474</v>
      </c>
      <c r="L223" s="1" t="s">
        <v>23</v>
      </c>
      <c r="M223" s="1" t="s">
        <v>623</v>
      </c>
      <c r="R223" s="35"/>
      <c r="U223" s="76"/>
      <c r="W223" s="1"/>
      <c r="AC223" s="1"/>
      <c r="AE223" s="1"/>
      <c r="AF223" s="6"/>
      <c r="AG223" s="6"/>
      <c r="AH223" s="6"/>
      <c r="AI223" s="6"/>
      <c r="AJ223" s="6"/>
      <c r="AL223" s="6"/>
      <c r="AM223" s="5"/>
      <c r="AQ223" s="5"/>
      <c r="AR223" s="5"/>
      <c r="AS223" s="41"/>
      <c r="AT223" s="56"/>
      <c r="AV223" s="7"/>
      <c r="AX223" s="5"/>
      <c r="AY223" s="1"/>
      <c r="AZ223" s="35"/>
      <c r="BB223" s="47"/>
      <c r="AMW223" s="1"/>
    </row>
    <row r="224" spans="1:54 1037:1037" x14ac:dyDescent="0.25">
      <c r="A224" s="1">
        <v>222</v>
      </c>
      <c r="B224" s="2">
        <v>2022</v>
      </c>
      <c r="C224" s="68">
        <v>44737</v>
      </c>
      <c r="D224" s="48" t="s">
        <v>14</v>
      </c>
      <c r="E224" s="38" t="s">
        <v>600</v>
      </c>
      <c r="F224" s="49" t="s">
        <v>551</v>
      </c>
      <c r="G224" s="3">
        <v>1.55</v>
      </c>
      <c r="H224" s="1" t="s">
        <v>46</v>
      </c>
      <c r="I224" s="1" t="s">
        <v>598</v>
      </c>
      <c r="J224" s="1" t="s">
        <v>566</v>
      </c>
      <c r="K224" s="48"/>
      <c r="M224" s="1" t="s">
        <v>623</v>
      </c>
      <c r="R224" s="35"/>
      <c r="U224" s="76"/>
      <c r="W224" s="1"/>
      <c r="AC224" s="1"/>
      <c r="AE224" s="1"/>
      <c r="AF224" s="6"/>
      <c r="AG224" s="6"/>
      <c r="AH224" s="6"/>
      <c r="AI224" s="6"/>
      <c r="AJ224" s="6"/>
      <c r="AL224" s="6"/>
      <c r="AM224" s="5"/>
      <c r="AQ224" s="5"/>
      <c r="AR224" s="5"/>
      <c r="AS224" s="41"/>
      <c r="AT224" s="56"/>
      <c r="AV224" s="7"/>
      <c r="AX224" s="5"/>
      <c r="AY224" s="1"/>
      <c r="AZ224" s="35"/>
      <c r="BB224" s="47"/>
      <c r="AMW224" s="1"/>
    </row>
    <row r="225" spans="1:54 1037:1037" x14ac:dyDescent="0.25">
      <c r="A225" s="1">
        <v>223</v>
      </c>
      <c r="B225" s="2">
        <v>2022</v>
      </c>
      <c r="C225" s="68">
        <v>44737</v>
      </c>
      <c r="D225" s="48" t="s">
        <v>14</v>
      </c>
      <c r="E225" s="38" t="s">
        <v>602</v>
      </c>
      <c r="F225" s="49" t="s">
        <v>551</v>
      </c>
      <c r="G225" s="3">
        <v>1.55</v>
      </c>
      <c r="H225" s="1" t="s">
        <v>46</v>
      </c>
      <c r="J225" s="1"/>
      <c r="K225" s="48">
        <f>7800/1.55</f>
        <v>5032.2580645161288</v>
      </c>
      <c r="L225" s="1" t="s">
        <v>23</v>
      </c>
      <c r="M225" s="1" t="s">
        <v>623</v>
      </c>
      <c r="R225" s="35"/>
      <c r="U225" s="76"/>
      <c r="W225" s="1"/>
      <c r="AC225" s="1"/>
      <c r="AE225" s="1"/>
      <c r="AF225" s="6"/>
      <c r="AG225" s="6"/>
      <c r="AH225" s="6"/>
      <c r="AI225" s="6"/>
      <c r="AJ225" s="6"/>
      <c r="AL225" s="6"/>
      <c r="AM225" s="5"/>
      <c r="AQ225" s="5"/>
      <c r="AR225" s="5"/>
      <c r="AS225" s="41"/>
      <c r="AT225" s="56"/>
      <c r="AV225" s="7"/>
      <c r="AX225" s="5"/>
      <c r="AY225" s="1"/>
      <c r="AZ225" s="35"/>
      <c r="BB225" s="47"/>
      <c r="AMW225" s="1"/>
    </row>
    <row r="226" spans="1:54 1037:1037" x14ac:dyDescent="0.25">
      <c r="A226" s="1">
        <v>224</v>
      </c>
      <c r="B226" s="2">
        <v>2022</v>
      </c>
      <c r="C226" s="68">
        <v>44781</v>
      </c>
      <c r="D226" s="48" t="s">
        <v>14</v>
      </c>
      <c r="E226" s="38" t="s">
        <v>608</v>
      </c>
      <c r="F226" s="49" t="s">
        <v>551</v>
      </c>
      <c r="G226" s="3">
        <v>1.55</v>
      </c>
      <c r="H226" s="1" t="s">
        <v>46</v>
      </c>
      <c r="I226" s="1" t="s">
        <v>599</v>
      </c>
      <c r="J226" s="1" t="s">
        <v>566</v>
      </c>
      <c r="K226" s="48"/>
      <c r="M226" s="1" t="s">
        <v>623</v>
      </c>
      <c r="R226" s="35"/>
      <c r="U226" s="76"/>
      <c r="W226" s="1"/>
      <c r="AC226" s="1"/>
      <c r="AE226" s="1"/>
      <c r="AF226" s="6"/>
      <c r="AG226" s="6"/>
      <c r="AH226" s="6"/>
      <c r="AI226" s="6"/>
      <c r="AJ226" s="6"/>
      <c r="AL226" s="6"/>
      <c r="AM226" s="5"/>
      <c r="AQ226" s="5"/>
      <c r="AR226" s="5"/>
      <c r="AS226" s="41"/>
      <c r="AT226" s="56"/>
      <c r="AV226" s="7"/>
      <c r="AX226" s="5"/>
      <c r="AY226" s="1"/>
      <c r="AZ226" s="35"/>
      <c r="BB226" s="47"/>
      <c r="AMW226" s="1"/>
    </row>
    <row r="227" spans="1:54 1037:1037" x14ac:dyDescent="0.25">
      <c r="A227" s="1">
        <v>225</v>
      </c>
      <c r="B227" s="2">
        <v>2022</v>
      </c>
      <c r="C227" s="68">
        <v>44782</v>
      </c>
      <c r="D227" s="48" t="s">
        <v>14</v>
      </c>
      <c r="E227" s="38" t="s">
        <v>601</v>
      </c>
      <c r="F227" s="49" t="s">
        <v>551</v>
      </c>
      <c r="G227" s="3">
        <v>1.55</v>
      </c>
      <c r="H227" s="1" t="s">
        <v>46</v>
      </c>
      <c r="J227" s="1"/>
      <c r="K227" s="48">
        <f>6500/1.55</f>
        <v>4193.5483870967737</v>
      </c>
      <c r="L227" s="1" t="s">
        <v>23</v>
      </c>
      <c r="M227" s="1" t="s">
        <v>623</v>
      </c>
      <c r="R227" s="35"/>
      <c r="U227" s="76"/>
      <c r="W227" s="1"/>
      <c r="AC227" s="1"/>
      <c r="AE227" s="1"/>
      <c r="AF227" s="6"/>
      <c r="AG227" s="6"/>
      <c r="AH227" s="6"/>
      <c r="AI227" s="6"/>
      <c r="AJ227" s="6"/>
      <c r="AL227" s="6"/>
      <c r="AM227" s="5"/>
      <c r="AQ227" s="5"/>
      <c r="AR227" s="5"/>
      <c r="AS227" s="41"/>
      <c r="AT227" s="56"/>
      <c r="AV227" s="7"/>
      <c r="AX227" s="5"/>
      <c r="AY227" s="1"/>
      <c r="AZ227" s="35"/>
      <c r="BB227" s="47"/>
      <c r="AMW227" s="1"/>
    </row>
    <row r="228" spans="1:54 1037:1037" x14ac:dyDescent="0.25">
      <c r="A228" s="1">
        <v>226</v>
      </c>
      <c r="B228" s="2">
        <v>2022</v>
      </c>
      <c r="C228" s="68" t="s">
        <v>603</v>
      </c>
      <c r="D228" s="48" t="s">
        <v>14</v>
      </c>
      <c r="E228" s="1" t="s">
        <v>609</v>
      </c>
      <c r="F228" s="49" t="s">
        <v>551</v>
      </c>
      <c r="G228" s="3">
        <v>1.55</v>
      </c>
      <c r="H228" s="1" t="s">
        <v>46</v>
      </c>
      <c r="I228" s="1" t="s">
        <v>605</v>
      </c>
      <c r="J228" s="1" t="s">
        <v>566</v>
      </c>
      <c r="K228" s="48"/>
      <c r="L228" s="98"/>
      <c r="M228" s="1" t="s">
        <v>623</v>
      </c>
      <c r="R228" s="35"/>
      <c r="U228" s="76"/>
      <c r="W228" s="1"/>
      <c r="AC228" s="1"/>
      <c r="AE228" s="1"/>
      <c r="AF228" s="6"/>
      <c r="AG228" s="6"/>
      <c r="AH228" s="6"/>
      <c r="AI228" s="6"/>
      <c r="AJ228" s="6"/>
      <c r="AL228" s="6"/>
      <c r="AM228" s="5"/>
      <c r="AQ228" s="5"/>
      <c r="AR228" s="5"/>
      <c r="AS228" s="41"/>
      <c r="AT228" s="56"/>
      <c r="AV228" s="7"/>
      <c r="AX228" s="5"/>
      <c r="AY228" s="1"/>
      <c r="AZ228" s="35"/>
      <c r="BB228" s="47"/>
      <c r="AMW228" s="1"/>
    </row>
    <row r="229" spans="1:54 1037:1037" x14ac:dyDescent="0.25">
      <c r="A229" s="1">
        <v>227</v>
      </c>
      <c r="B229" s="2">
        <v>2022</v>
      </c>
      <c r="C229" s="68" t="s">
        <v>612</v>
      </c>
      <c r="D229" s="48" t="s">
        <v>14</v>
      </c>
      <c r="E229" s="97" t="s">
        <v>610</v>
      </c>
      <c r="F229" s="49" t="s">
        <v>551</v>
      </c>
      <c r="G229" s="3">
        <v>1.55</v>
      </c>
      <c r="H229" s="1" t="s">
        <v>46</v>
      </c>
      <c r="J229" s="1"/>
      <c r="K229" s="48">
        <f>3250/1.55</f>
        <v>2096.7741935483868</v>
      </c>
      <c r="L229" s="1" t="s">
        <v>23</v>
      </c>
      <c r="M229" s="1" t="s">
        <v>623</v>
      </c>
      <c r="R229" s="35"/>
      <c r="U229" s="76"/>
      <c r="W229" s="1"/>
      <c r="AC229" s="1"/>
      <c r="AE229" s="1"/>
      <c r="AF229" s="6"/>
      <c r="AG229" s="6"/>
      <c r="AH229" s="6"/>
      <c r="AI229" s="6"/>
      <c r="AJ229" s="6"/>
      <c r="AL229" s="6"/>
      <c r="AM229" s="5"/>
      <c r="AQ229" s="5"/>
      <c r="AR229" s="5"/>
      <c r="AS229" s="41"/>
      <c r="AT229" s="56"/>
      <c r="AV229" s="7"/>
      <c r="AX229" s="5"/>
      <c r="AY229" s="1"/>
      <c r="AZ229" s="35"/>
      <c r="BB229" s="47"/>
      <c r="AMW229" s="1"/>
    </row>
    <row r="230" spans="1:54 1037:1037" x14ac:dyDescent="0.25">
      <c r="A230" s="1">
        <v>228</v>
      </c>
      <c r="B230" s="2">
        <v>2022</v>
      </c>
      <c r="C230" s="68" t="s">
        <v>604</v>
      </c>
      <c r="D230" s="48" t="s">
        <v>14</v>
      </c>
      <c r="E230" s="38" t="s">
        <v>614</v>
      </c>
      <c r="F230" s="49" t="s">
        <v>551</v>
      </c>
      <c r="G230" s="3">
        <v>1.55</v>
      </c>
      <c r="H230" s="1" t="s">
        <v>30</v>
      </c>
      <c r="J230" s="1"/>
      <c r="K230" s="100">
        <v>4</v>
      </c>
      <c r="L230" s="1" t="s">
        <v>33</v>
      </c>
      <c r="M230" s="1" t="s">
        <v>622</v>
      </c>
      <c r="R230" s="35"/>
      <c r="U230" s="76"/>
      <c r="W230" s="1"/>
      <c r="AC230" s="1"/>
      <c r="AE230" s="1"/>
      <c r="AF230" s="6"/>
      <c r="AG230" s="6"/>
      <c r="AH230" s="6"/>
      <c r="AI230" s="6"/>
      <c r="AJ230" s="6"/>
      <c r="AL230" s="6"/>
      <c r="AM230" s="5"/>
      <c r="AQ230" s="5"/>
      <c r="AR230" s="5"/>
      <c r="AS230" s="41"/>
      <c r="AT230" s="56"/>
      <c r="AV230" s="7"/>
      <c r="AX230" s="5"/>
      <c r="AY230" s="1"/>
      <c r="AZ230" s="35"/>
      <c r="BB230" s="47"/>
      <c r="AMW230" s="1"/>
    </row>
    <row r="231" spans="1:54 1037:1037" x14ac:dyDescent="0.25">
      <c r="A231" s="1">
        <v>229</v>
      </c>
      <c r="B231" s="2">
        <v>2022</v>
      </c>
      <c r="C231" s="68" t="s">
        <v>606</v>
      </c>
      <c r="D231" s="48" t="s">
        <v>14</v>
      </c>
      <c r="E231" s="38" t="s">
        <v>621</v>
      </c>
      <c r="F231" s="49" t="s">
        <v>25</v>
      </c>
      <c r="G231" s="3">
        <v>1.55</v>
      </c>
      <c r="H231" s="1" t="s">
        <v>22</v>
      </c>
      <c r="I231" s="1" t="s">
        <v>22</v>
      </c>
      <c r="J231" s="1" t="s">
        <v>607</v>
      </c>
      <c r="K231" s="100">
        <v>200</v>
      </c>
      <c r="L231" s="1" t="s">
        <v>23</v>
      </c>
      <c r="M231" s="1" t="s">
        <v>622</v>
      </c>
      <c r="R231" s="35"/>
      <c r="U231" s="76"/>
      <c r="W231" s="1"/>
      <c r="AC231" s="1"/>
      <c r="AE231" s="1"/>
      <c r="AF231" s="6"/>
      <c r="AG231" s="6"/>
      <c r="AH231" s="6"/>
      <c r="AI231" s="6"/>
      <c r="AJ231" s="6"/>
      <c r="AL231" s="6"/>
      <c r="AM231" s="5"/>
      <c r="AQ231" s="5"/>
      <c r="AR231" s="5"/>
      <c r="AS231" s="41"/>
      <c r="AT231" s="56"/>
      <c r="AV231" s="7"/>
      <c r="AX231" s="5"/>
      <c r="AY231" s="1"/>
      <c r="AZ231" s="35"/>
      <c r="BB231" s="47"/>
      <c r="AMW231" s="1"/>
    </row>
    <row r="232" spans="1:54 1037:1037" x14ac:dyDescent="0.25">
      <c r="A232" s="1">
        <v>230</v>
      </c>
      <c r="B232" s="2">
        <v>2022</v>
      </c>
      <c r="C232" s="68" t="s">
        <v>611</v>
      </c>
      <c r="D232" s="48" t="s">
        <v>14</v>
      </c>
      <c r="E232" s="38" t="s">
        <v>613</v>
      </c>
      <c r="F232" s="49" t="s">
        <v>25</v>
      </c>
      <c r="G232" s="3">
        <v>1.55</v>
      </c>
      <c r="H232" s="1" t="s">
        <v>30</v>
      </c>
      <c r="I232" s="1" t="s">
        <v>84</v>
      </c>
      <c r="J232" s="99"/>
      <c r="K232" s="48">
        <v>5</v>
      </c>
      <c r="L232" s="1" t="s">
        <v>23</v>
      </c>
      <c r="M232" s="1" t="s">
        <v>622</v>
      </c>
      <c r="R232" s="35"/>
      <c r="U232" s="76"/>
      <c r="W232" s="1"/>
      <c r="AC232" s="1"/>
      <c r="AE232" s="1"/>
      <c r="AF232" s="6"/>
      <c r="AG232" s="6"/>
      <c r="AH232" s="6"/>
      <c r="AI232" s="6"/>
      <c r="AJ232" s="6"/>
      <c r="AL232" s="6"/>
      <c r="AM232" s="5"/>
      <c r="AQ232" s="5"/>
      <c r="AR232" s="5"/>
      <c r="AS232" s="41"/>
      <c r="AT232" s="56"/>
      <c r="AV232" s="7"/>
      <c r="AX232" s="5"/>
      <c r="AY232" s="1"/>
      <c r="AZ232" s="35"/>
      <c r="BB232" s="47"/>
      <c r="AMW232" s="1"/>
    </row>
    <row r="233" spans="1:54 1037:1037" x14ac:dyDescent="0.25">
      <c r="A233" s="1">
        <v>231</v>
      </c>
      <c r="B233" s="2">
        <v>2023</v>
      </c>
      <c r="C233" s="68" t="s">
        <v>619</v>
      </c>
      <c r="D233" s="48" t="s">
        <v>14</v>
      </c>
      <c r="E233" s="38" t="s">
        <v>643</v>
      </c>
      <c r="F233" s="49" t="s">
        <v>25</v>
      </c>
      <c r="G233" s="3">
        <v>1.55</v>
      </c>
      <c r="H233" s="1" t="s">
        <v>26</v>
      </c>
      <c r="I233" s="1" t="s">
        <v>27</v>
      </c>
      <c r="J233" s="1" t="s">
        <v>555</v>
      </c>
      <c r="K233" s="102">
        <v>250</v>
      </c>
      <c r="L233" s="1" t="s">
        <v>23</v>
      </c>
      <c r="M233" s="1" t="s">
        <v>644</v>
      </c>
      <c r="R233" s="35"/>
      <c r="U233" s="101" t="s">
        <v>633</v>
      </c>
      <c r="W233" s="1"/>
      <c r="AC233" s="1"/>
      <c r="AE233" s="1"/>
      <c r="AF233" s="6"/>
      <c r="AG233" s="6"/>
      <c r="AH233" s="6"/>
      <c r="AI233" s="6"/>
      <c r="AJ233" s="6"/>
      <c r="AL233" s="6"/>
      <c r="AM233" s="5"/>
      <c r="AQ233" s="5"/>
      <c r="AR233" s="5"/>
      <c r="AS233" s="41"/>
      <c r="AT233" s="56"/>
      <c r="AV233" s="7"/>
      <c r="AX233" s="5"/>
      <c r="AY233" s="1"/>
      <c r="AZ233" s="35"/>
      <c r="BB233" s="47"/>
      <c r="AMW233" s="1"/>
    </row>
    <row r="234" spans="1:54 1037:1037" x14ac:dyDescent="0.25">
      <c r="A234" s="1">
        <v>232</v>
      </c>
      <c r="B234" s="2">
        <v>2023</v>
      </c>
      <c r="C234" s="68" t="s">
        <v>620</v>
      </c>
      <c r="D234" s="48" t="s">
        <v>14</v>
      </c>
      <c r="E234" s="38" t="s">
        <v>645</v>
      </c>
      <c r="F234" s="49" t="s">
        <v>25</v>
      </c>
      <c r="G234" s="3">
        <v>1.55</v>
      </c>
      <c r="H234" s="1" t="s">
        <v>26</v>
      </c>
      <c r="I234" s="1" t="s">
        <v>63</v>
      </c>
      <c r="J234" s="1" t="s">
        <v>274</v>
      </c>
      <c r="K234" s="102">
        <v>40</v>
      </c>
      <c r="L234" s="1" t="s">
        <v>106</v>
      </c>
      <c r="M234" s="1" t="s">
        <v>644</v>
      </c>
      <c r="R234" s="35"/>
      <c r="U234" s="76"/>
      <c r="W234" s="1"/>
      <c r="AC234" s="1"/>
      <c r="AE234" s="1"/>
      <c r="AF234" s="6"/>
      <c r="AG234" s="6"/>
      <c r="AH234" s="6"/>
      <c r="AI234" s="6"/>
      <c r="AJ234" s="6"/>
      <c r="AL234" s="6"/>
      <c r="AM234" s="5"/>
      <c r="AQ234" s="5"/>
      <c r="AR234" s="5"/>
      <c r="AS234" s="41"/>
      <c r="AT234" s="56"/>
      <c r="AV234" s="7"/>
      <c r="AX234" s="5"/>
      <c r="AY234" s="1"/>
      <c r="AZ234" s="35"/>
      <c r="BB234" s="47"/>
      <c r="AMW234" s="1"/>
    </row>
    <row r="235" spans="1:54 1037:1037" x14ac:dyDescent="0.25">
      <c r="A235" s="1">
        <v>233</v>
      </c>
      <c r="B235" s="2">
        <v>2023</v>
      </c>
      <c r="C235" s="68" t="s">
        <v>624</v>
      </c>
      <c r="D235" s="48" t="s">
        <v>14</v>
      </c>
      <c r="E235" s="38" t="s">
        <v>625</v>
      </c>
      <c r="F235" s="49" t="s">
        <v>25</v>
      </c>
      <c r="G235" s="3">
        <v>1.55</v>
      </c>
      <c r="H235" s="1" t="s">
        <v>30</v>
      </c>
      <c r="I235" s="1" t="s">
        <v>31</v>
      </c>
      <c r="J235" s="1" t="s">
        <v>628</v>
      </c>
      <c r="K235" s="48">
        <v>200</v>
      </c>
      <c r="L235" s="1" t="s">
        <v>35</v>
      </c>
      <c r="M235" s="1"/>
      <c r="R235" s="35"/>
      <c r="U235" s="76"/>
      <c r="W235" s="1"/>
      <c r="AC235" s="1"/>
      <c r="AE235" s="1"/>
      <c r="AF235" s="6"/>
      <c r="AG235" s="6"/>
      <c r="AH235" s="6"/>
      <c r="AI235" s="6"/>
      <c r="AJ235" s="6"/>
      <c r="AL235" s="6"/>
      <c r="AM235" s="5"/>
      <c r="AQ235" s="5"/>
      <c r="AR235" s="5"/>
      <c r="AS235" s="41"/>
      <c r="AT235" s="56"/>
      <c r="AV235" s="7"/>
      <c r="AX235" s="5"/>
      <c r="AY235" s="1"/>
      <c r="AZ235" s="35"/>
      <c r="BB235" s="47"/>
      <c r="AMW235" s="1"/>
    </row>
    <row r="236" spans="1:54 1037:1037" x14ac:dyDescent="0.25">
      <c r="A236" s="1">
        <v>234</v>
      </c>
      <c r="B236" s="2">
        <v>2023</v>
      </c>
      <c r="C236" s="68" t="s">
        <v>624</v>
      </c>
      <c r="D236" s="48" t="s">
        <v>14</v>
      </c>
      <c r="E236" s="38" t="s">
        <v>626</v>
      </c>
      <c r="F236" s="49" t="s">
        <v>25</v>
      </c>
      <c r="G236" s="3">
        <v>1.55</v>
      </c>
      <c r="H236" s="1" t="s">
        <v>30</v>
      </c>
      <c r="I236" s="1" t="s">
        <v>31</v>
      </c>
      <c r="J236" s="1" t="s">
        <v>629</v>
      </c>
      <c r="K236" s="48">
        <v>1</v>
      </c>
      <c r="L236" s="1" t="s">
        <v>33</v>
      </c>
      <c r="M236" s="1"/>
      <c r="R236" s="35"/>
      <c r="U236" s="76"/>
      <c r="W236" s="1"/>
      <c r="AC236" s="1"/>
      <c r="AE236" s="1"/>
      <c r="AF236" s="6"/>
      <c r="AG236" s="6"/>
      <c r="AH236" s="6"/>
      <c r="AI236" s="6"/>
      <c r="AJ236" s="6"/>
      <c r="AL236" s="6"/>
      <c r="AM236" s="5"/>
      <c r="AQ236" s="5"/>
      <c r="AR236" s="5"/>
      <c r="AS236" s="41"/>
      <c r="AT236" s="56"/>
      <c r="AV236" s="7"/>
      <c r="AX236" s="5"/>
      <c r="AY236" s="1"/>
      <c r="AZ236" s="35"/>
      <c r="BB236" s="47"/>
      <c r="AMW236" s="1"/>
    </row>
    <row r="237" spans="1:54 1037:1037" x14ac:dyDescent="0.25">
      <c r="A237" s="1">
        <v>235</v>
      </c>
      <c r="B237" s="2">
        <v>2023</v>
      </c>
      <c r="C237" s="68" t="s">
        <v>624</v>
      </c>
      <c r="D237" s="48" t="s">
        <v>14</v>
      </c>
      <c r="E237" s="38" t="s">
        <v>627</v>
      </c>
      <c r="F237" s="49" t="s">
        <v>25</v>
      </c>
      <c r="G237" s="3">
        <v>1.55</v>
      </c>
      <c r="H237" s="1" t="s">
        <v>30</v>
      </c>
      <c r="I237" s="1" t="s">
        <v>31</v>
      </c>
      <c r="J237" s="1" t="s">
        <v>630</v>
      </c>
      <c r="K237" s="48">
        <v>0.25</v>
      </c>
      <c r="L237" s="1" t="s">
        <v>33</v>
      </c>
      <c r="M237" s="1"/>
      <c r="R237" s="35"/>
      <c r="U237" s="76"/>
      <c r="W237" s="1"/>
      <c r="AC237" s="1"/>
      <c r="AE237" s="1"/>
      <c r="AF237" s="6"/>
      <c r="AG237" s="6"/>
      <c r="AH237" s="6"/>
      <c r="AI237" s="6"/>
      <c r="AJ237" s="6"/>
      <c r="AL237" s="6"/>
      <c r="AM237" s="5"/>
      <c r="AQ237" s="5"/>
      <c r="AR237" s="5"/>
      <c r="AS237" s="41"/>
      <c r="AT237" s="56"/>
      <c r="AV237" s="7"/>
      <c r="AX237" s="5"/>
      <c r="AY237" s="1"/>
      <c r="AZ237" s="35"/>
      <c r="BB237" s="47"/>
      <c r="AMW237" s="1"/>
    </row>
    <row r="238" spans="1:54 1037:1037" x14ac:dyDescent="0.25">
      <c r="A238" s="1">
        <v>236</v>
      </c>
      <c r="B238" s="2">
        <v>2023</v>
      </c>
      <c r="C238" s="68" t="s">
        <v>631</v>
      </c>
      <c r="D238" s="48" t="s">
        <v>14</v>
      </c>
      <c r="E238" s="38" t="s">
        <v>632</v>
      </c>
      <c r="F238" s="49" t="s">
        <v>25</v>
      </c>
      <c r="G238" s="3">
        <v>1.55</v>
      </c>
      <c r="H238" s="1" t="s">
        <v>26</v>
      </c>
      <c r="I238" s="1" t="s">
        <v>27</v>
      </c>
      <c r="J238" s="1" t="s">
        <v>555</v>
      </c>
      <c r="K238" s="48">
        <v>100</v>
      </c>
      <c r="L238" s="1" t="s">
        <v>23</v>
      </c>
      <c r="M238" s="1" t="s">
        <v>281</v>
      </c>
      <c r="R238" s="35"/>
      <c r="U238" s="76"/>
      <c r="W238" s="1"/>
      <c r="AC238" s="1"/>
      <c r="AE238" s="1"/>
      <c r="AF238" s="6"/>
      <c r="AG238" s="6"/>
      <c r="AH238" s="6"/>
      <c r="AI238" s="6"/>
      <c r="AJ238" s="6"/>
      <c r="AL238" s="6"/>
      <c r="AM238" s="5"/>
      <c r="AQ238" s="5"/>
      <c r="AR238" s="5"/>
      <c r="AS238" s="41"/>
      <c r="AT238" s="56"/>
      <c r="AV238" s="7"/>
      <c r="AX238" s="5"/>
      <c r="AY238" s="1"/>
      <c r="AZ238" s="35"/>
      <c r="BB238" s="47"/>
      <c r="AMW238" s="1"/>
    </row>
    <row r="239" spans="1:54 1037:1037" x14ac:dyDescent="0.25">
      <c r="A239" s="1">
        <v>237</v>
      </c>
      <c r="B239" s="2">
        <v>2023</v>
      </c>
      <c r="C239" s="68" t="s">
        <v>634</v>
      </c>
      <c r="D239" s="86" t="s">
        <v>14</v>
      </c>
      <c r="E239" s="38" t="s">
        <v>640</v>
      </c>
      <c r="F239" s="87" t="s">
        <v>25</v>
      </c>
      <c r="G239" s="88">
        <v>1.55</v>
      </c>
      <c r="H239" s="38" t="s">
        <v>46</v>
      </c>
      <c r="I239" s="38" t="s">
        <v>499</v>
      </c>
      <c r="J239" s="38" t="s">
        <v>231</v>
      </c>
      <c r="K239" s="86">
        <v>5765</v>
      </c>
      <c r="L239" s="1" t="s">
        <v>23</v>
      </c>
      <c r="M239" s="1" t="s">
        <v>281</v>
      </c>
      <c r="R239" s="35"/>
      <c r="U239" s="76"/>
      <c r="W239" s="1"/>
      <c r="AC239" s="1"/>
      <c r="AE239" s="1"/>
      <c r="AF239" s="6"/>
      <c r="AG239" s="6"/>
      <c r="AH239" s="6"/>
      <c r="AI239" s="6"/>
      <c r="AJ239" s="6"/>
      <c r="AL239" s="6"/>
      <c r="AM239" s="5"/>
      <c r="AQ239" s="5"/>
      <c r="AR239" s="5"/>
      <c r="AS239" s="41"/>
      <c r="AT239" s="56"/>
      <c r="AV239" s="7"/>
      <c r="AX239" s="5"/>
      <c r="AY239" s="1"/>
      <c r="AZ239" s="35"/>
      <c r="BB239" s="47"/>
      <c r="AMW239" s="1"/>
    </row>
    <row r="240" spans="1:54 1037:1037" x14ac:dyDescent="0.25">
      <c r="A240" s="1">
        <v>238</v>
      </c>
      <c r="B240" s="2">
        <v>2023</v>
      </c>
      <c r="C240" s="68" t="s">
        <v>634</v>
      </c>
      <c r="D240" s="86" t="s">
        <v>14</v>
      </c>
      <c r="E240" s="38" t="s">
        <v>636</v>
      </c>
      <c r="F240" s="87" t="s">
        <v>25</v>
      </c>
      <c r="G240" s="88">
        <v>1.55</v>
      </c>
      <c r="H240" s="38" t="s">
        <v>46</v>
      </c>
      <c r="I240" s="38" t="s">
        <v>230</v>
      </c>
      <c r="J240" s="38" t="s">
        <v>231</v>
      </c>
      <c r="K240" s="86">
        <f>9000/1.55</f>
        <v>5806.4516129032254</v>
      </c>
      <c r="L240" s="1" t="s">
        <v>23</v>
      </c>
      <c r="M240" s="1" t="s">
        <v>281</v>
      </c>
      <c r="R240" s="35"/>
      <c r="U240" s="76"/>
      <c r="W240" s="1"/>
      <c r="AC240" s="1"/>
      <c r="AE240" s="1"/>
      <c r="AF240" s="6"/>
      <c r="AG240" s="6"/>
      <c r="AH240" s="6"/>
      <c r="AI240" s="6"/>
      <c r="AJ240" s="6"/>
      <c r="AL240" s="6"/>
      <c r="AM240" s="5"/>
      <c r="AQ240" s="5"/>
      <c r="AR240" s="5"/>
      <c r="AS240" s="41"/>
      <c r="AT240" s="56"/>
      <c r="AV240" s="7"/>
      <c r="AX240" s="5"/>
      <c r="AY240" s="1"/>
      <c r="AZ240" s="35"/>
      <c r="BB240" s="47"/>
      <c r="AMW240" s="1"/>
    </row>
    <row r="241" spans="1:54 1037:1037" x14ac:dyDescent="0.25">
      <c r="A241" s="1">
        <v>239</v>
      </c>
      <c r="B241" s="2">
        <v>2023</v>
      </c>
      <c r="C241" s="68" t="s">
        <v>635</v>
      </c>
      <c r="D241" s="86" t="s">
        <v>14</v>
      </c>
      <c r="E241" s="97" t="s">
        <v>641</v>
      </c>
      <c r="F241" s="87" t="s">
        <v>16</v>
      </c>
      <c r="G241" s="88">
        <v>1.55</v>
      </c>
      <c r="H241" s="1" t="s">
        <v>17</v>
      </c>
      <c r="I241" s="1" t="s">
        <v>58</v>
      </c>
      <c r="J241" s="1"/>
      <c r="K241" s="48"/>
      <c r="M241" s="1" t="s">
        <v>281</v>
      </c>
      <c r="R241" s="35"/>
      <c r="U241" s="76"/>
      <c r="W241" s="1"/>
      <c r="AC241" s="1"/>
      <c r="AE241" s="1"/>
      <c r="AF241" s="6"/>
      <c r="AG241" s="6"/>
      <c r="AH241" s="6"/>
      <c r="AI241" s="6"/>
      <c r="AJ241" s="6"/>
      <c r="AL241" s="6"/>
      <c r="AM241" s="5"/>
      <c r="AQ241" s="5"/>
      <c r="AR241" s="5"/>
      <c r="AS241" s="41"/>
      <c r="AT241" s="56"/>
      <c r="AV241" s="7"/>
      <c r="AX241" s="5"/>
      <c r="AY241" s="1"/>
      <c r="AZ241" s="35"/>
      <c r="BB241" s="47"/>
      <c r="AMW241" s="1"/>
    </row>
    <row r="242" spans="1:54 1037:1037" x14ac:dyDescent="0.25">
      <c r="A242" s="1">
        <v>240</v>
      </c>
      <c r="B242" s="2">
        <v>2023</v>
      </c>
      <c r="C242" s="68" t="s">
        <v>637</v>
      </c>
      <c r="D242" s="86" t="s">
        <v>14</v>
      </c>
      <c r="E242" s="97" t="s">
        <v>642</v>
      </c>
      <c r="F242" s="87" t="s">
        <v>16</v>
      </c>
      <c r="G242" s="88">
        <v>1.55</v>
      </c>
      <c r="H242" s="1" t="s">
        <v>17</v>
      </c>
      <c r="I242" s="1" t="s">
        <v>58</v>
      </c>
      <c r="J242" s="1"/>
      <c r="K242" s="48"/>
      <c r="M242" s="1" t="s">
        <v>281</v>
      </c>
      <c r="R242" s="35"/>
      <c r="U242" s="76"/>
      <c r="W242" s="1"/>
      <c r="AC242" s="1"/>
      <c r="AE242" s="1"/>
      <c r="AF242" s="6"/>
      <c r="AG242" s="6"/>
      <c r="AH242" s="6"/>
      <c r="AI242" s="6"/>
      <c r="AJ242" s="6"/>
      <c r="AL242" s="6"/>
      <c r="AM242" s="5"/>
      <c r="AQ242" s="5"/>
      <c r="AR242" s="5"/>
      <c r="AS242" s="41"/>
      <c r="AT242" s="56"/>
      <c r="AV242" s="7"/>
      <c r="AX242" s="5"/>
      <c r="AY242" s="1"/>
      <c r="AZ242" s="35"/>
      <c r="BB242" s="47"/>
      <c r="AMW242" s="1"/>
    </row>
    <row r="243" spans="1:54 1037:1037" x14ac:dyDescent="0.25">
      <c r="A243" s="1">
        <v>241</v>
      </c>
      <c r="B243" s="2">
        <v>2023</v>
      </c>
      <c r="C243" s="68" t="s">
        <v>638</v>
      </c>
      <c r="D243" s="86" t="s">
        <v>14</v>
      </c>
      <c r="E243" s="38" t="s">
        <v>647</v>
      </c>
      <c r="F243" s="87" t="s">
        <v>551</v>
      </c>
      <c r="G243" s="88">
        <v>1.55</v>
      </c>
      <c r="H243" s="1" t="s">
        <v>22</v>
      </c>
      <c r="I243" s="1" t="s">
        <v>22</v>
      </c>
      <c r="J243" s="1"/>
      <c r="K243" s="48"/>
      <c r="M243" s="1" t="s">
        <v>281</v>
      </c>
      <c r="R243" s="35"/>
      <c r="U243" s="76"/>
      <c r="W243" s="1"/>
      <c r="AC243" s="1"/>
      <c r="AE243" s="1"/>
      <c r="AF243" s="6"/>
      <c r="AG243" s="6"/>
      <c r="AH243" s="6"/>
      <c r="AI243" s="6"/>
      <c r="AJ243" s="6"/>
      <c r="AL243" s="6"/>
      <c r="AM243" s="5"/>
      <c r="AQ243" s="5"/>
      <c r="AR243" s="5"/>
      <c r="AS243" s="41"/>
      <c r="AT243" s="56"/>
      <c r="AV243" s="7"/>
      <c r="AX243" s="5"/>
      <c r="AY243" s="1"/>
      <c r="AZ243" s="35"/>
      <c r="BB243" s="47"/>
      <c r="AMW243" s="1"/>
    </row>
    <row r="244" spans="1:54 1037:1037" x14ac:dyDescent="0.25">
      <c r="A244" s="1">
        <v>242</v>
      </c>
      <c r="B244" s="2">
        <v>2023</v>
      </c>
      <c r="C244" s="68" t="s">
        <v>639</v>
      </c>
      <c r="D244" s="86" t="s">
        <v>14</v>
      </c>
      <c r="E244" s="38" t="s">
        <v>648</v>
      </c>
      <c r="F244" s="87" t="s">
        <v>551</v>
      </c>
      <c r="G244" s="88">
        <v>1.55</v>
      </c>
      <c r="H244" s="1" t="s">
        <v>22</v>
      </c>
      <c r="I244" s="1" t="s">
        <v>22</v>
      </c>
      <c r="J244" s="1"/>
      <c r="K244" s="48"/>
      <c r="M244" s="1" t="s">
        <v>281</v>
      </c>
      <c r="R244" s="35"/>
      <c r="U244" s="76"/>
      <c r="W244" s="1"/>
      <c r="AC244" s="1"/>
      <c r="AE244" s="1"/>
      <c r="AF244" s="6"/>
      <c r="AG244" s="6"/>
      <c r="AH244" s="6"/>
      <c r="AI244" s="6"/>
      <c r="AJ244" s="6"/>
      <c r="AL244" s="6"/>
      <c r="AM244" s="5"/>
      <c r="AQ244" s="5"/>
      <c r="AR244" s="5"/>
      <c r="AS244" s="41"/>
      <c r="AT244" s="56"/>
      <c r="AV244" s="7"/>
      <c r="AX244" s="5"/>
      <c r="AY244" s="1"/>
      <c r="AZ244" s="35"/>
      <c r="BB244" s="47"/>
      <c r="AMW244" s="1"/>
    </row>
    <row r="245" spans="1:54 1037:1037" x14ac:dyDescent="0.25">
      <c r="A245" s="1">
        <v>243</v>
      </c>
      <c r="B245" s="2">
        <v>2023</v>
      </c>
      <c r="C245" s="68" t="s">
        <v>646</v>
      </c>
      <c r="D245" s="86" t="s">
        <v>14</v>
      </c>
      <c r="E245" s="38" t="s">
        <v>649</v>
      </c>
      <c r="F245" s="87" t="s">
        <v>551</v>
      </c>
      <c r="G245" s="88">
        <v>1.55</v>
      </c>
      <c r="H245" s="1" t="s">
        <v>46</v>
      </c>
      <c r="J245" s="1"/>
      <c r="K245" s="48"/>
      <c r="M245" s="1"/>
      <c r="R245" s="35"/>
      <c r="U245" s="76"/>
      <c r="W245" s="1"/>
      <c r="AC245" s="1"/>
      <c r="AE245" s="1"/>
      <c r="AF245" s="6"/>
      <c r="AG245" s="6"/>
      <c r="AH245" s="6"/>
      <c r="AI245" s="6"/>
      <c r="AJ245" s="6"/>
      <c r="AL245" s="6"/>
      <c r="AM245" s="5"/>
      <c r="AQ245" s="5"/>
      <c r="AR245" s="5"/>
      <c r="AS245" s="41"/>
      <c r="AT245" s="56"/>
      <c r="AV245" s="7"/>
      <c r="AX245" s="5"/>
      <c r="AY245" s="1"/>
      <c r="AZ245" s="35"/>
      <c r="BB245" s="47"/>
      <c r="AMW245" s="1"/>
    </row>
    <row r="246" spans="1:54 1037:1037" x14ac:dyDescent="0.25">
      <c r="A246" s="1">
        <v>244</v>
      </c>
      <c r="C246" s="68"/>
      <c r="D246" s="48"/>
      <c r="E246" s="38"/>
      <c r="F246" s="49"/>
      <c r="G246" s="3"/>
      <c r="J246" s="1"/>
      <c r="K246" s="48"/>
      <c r="M246" s="1"/>
      <c r="R246" s="35"/>
      <c r="U246" s="76"/>
      <c r="W246" s="1"/>
      <c r="AC246" s="1"/>
      <c r="AE246" s="1"/>
      <c r="AF246" s="6"/>
      <c r="AG246" s="6"/>
      <c r="AH246" s="6"/>
      <c r="AI246" s="6"/>
      <c r="AJ246" s="6"/>
      <c r="AL246" s="6"/>
      <c r="AM246" s="5"/>
      <c r="AQ246" s="5"/>
      <c r="AR246" s="5"/>
      <c r="AS246" s="41"/>
      <c r="AT246" s="56"/>
      <c r="AV246" s="7"/>
      <c r="AX246" s="5"/>
      <c r="AY246" s="1"/>
      <c r="AZ246" s="35"/>
      <c r="BB246" s="47"/>
      <c r="AMW246" s="1"/>
    </row>
    <row r="247" spans="1:54 1037:1037" x14ac:dyDescent="0.25">
      <c r="A247" s="1">
        <v>245</v>
      </c>
      <c r="C247" s="68"/>
      <c r="D247" s="48"/>
      <c r="E247" s="38"/>
      <c r="F247" s="49"/>
      <c r="G247" s="3"/>
      <c r="J247" s="1"/>
      <c r="K247" s="48"/>
      <c r="M247" s="1"/>
      <c r="R247" s="35"/>
      <c r="U247" s="76"/>
      <c r="W247" s="1"/>
      <c r="AC247" s="1"/>
      <c r="AE247" s="1"/>
      <c r="AF247" s="6"/>
      <c r="AG247" s="6"/>
      <c r="AH247" s="6"/>
      <c r="AI247" s="6"/>
      <c r="AJ247" s="6"/>
      <c r="AL247" s="6"/>
      <c r="AM247" s="5"/>
      <c r="AQ247" s="5"/>
      <c r="AR247" s="5"/>
      <c r="AS247" s="41"/>
      <c r="AT247" s="56"/>
      <c r="AV247" s="7"/>
      <c r="AX247" s="5"/>
      <c r="AY247" s="1"/>
      <c r="AZ247" s="35"/>
      <c r="BB247" s="47"/>
      <c r="AMW247" s="1"/>
    </row>
    <row r="248" spans="1:54 1037:1037" x14ac:dyDescent="0.25">
      <c r="A248" s="1">
        <v>246</v>
      </c>
      <c r="C248" s="68"/>
      <c r="D248" s="48"/>
      <c r="E248" s="38"/>
      <c r="F248" s="49"/>
      <c r="G248" s="3"/>
      <c r="J248" s="1"/>
      <c r="K248" s="48"/>
      <c r="M248" s="1"/>
      <c r="R248" s="35"/>
      <c r="U248" s="76"/>
      <c r="W248" s="1"/>
      <c r="AC248" s="1"/>
      <c r="AE248" s="1"/>
      <c r="AF248" s="6"/>
      <c r="AG248" s="6"/>
      <c r="AH248" s="6"/>
      <c r="AI248" s="6"/>
      <c r="AJ248" s="6"/>
      <c r="AL248" s="6"/>
      <c r="AM248" s="5"/>
      <c r="AQ248" s="5"/>
      <c r="AR248" s="5"/>
      <c r="AS248" s="41"/>
      <c r="AT248" s="56"/>
      <c r="AV248" s="7"/>
      <c r="AX248" s="5"/>
      <c r="AY248" s="1"/>
      <c r="AZ248" s="35"/>
      <c r="BB248" s="47"/>
      <c r="AMW248" s="1"/>
    </row>
    <row r="249" spans="1:54 1037:1037" x14ac:dyDescent="0.25">
      <c r="C249" s="68"/>
      <c r="D249" s="48"/>
      <c r="E249" s="38"/>
      <c r="F249" s="49"/>
      <c r="G249" s="3"/>
      <c r="J249" s="1"/>
      <c r="K249" s="48"/>
      <c r="M249" s="1"/>
      <c r="R249" s="35"/>
      <c r="U249" s="76"/>
      <c r="W249" s="1"/>
      <c r="AC249" s="1"/>
      <c r="AE249" s="1"/>
      <c r="AF249" s="6"/>
      <c r="AG249" s="6"/>
      <c r="AH249" s="6"/>
      <c r="AI249" s="6"/>
      <c r="AJ249" s="6"/>
      <c r="AL249" s="6"/>
      <c r="AM249" s="5"/>
      <c r="AQ249" s="5"/>
      <c r="AR249" s="5"/>
      <c r="AS249" s="41"/>
      <c r="AT249" s="56"/>
      <c r="AV249" s="7"/>
      <c r="AX249" s="5"/>
      <c r="AY249" s="1"/>
      <c r="AZ249" s="35"/>
      <c r="BB249" s="47"/>
      <c r="AMW249" s="1"/>
    </row>
    <row r="250" spans="1:54 1037:1037" x14ac:dyDescent="0.25">
      <c r="C250" s="68"/>
      <c r="D250" s="48"/>
      <c r="E250" s="38"/>
      <c r="F250" s="49"/>
      <c r="G250" s="3"/>
      <c r="J250" s="1"/>
      <c r="K250" s="48"/>
      <c r="M250" s="1"/>
      <c r="R250" s="35"/>
      <c r="U250" s="76"/>
      <c r="W250" s="1"/>
      <c r="AC250" s="1"/>
      <c r="AE250" s="1"/>
      <c r="AF250" s="6"/>
      <c r="AG250" s="6"/>
      <c r="AH250" s="6"/>
      <c r="AI250" s="6"/>
      <c r="AJ250" s="6"/>
      <c r="AL250" s="6"/>
      <c r="AM250" s="5"/>
      <c r="AQ250" s="5"/>
      <c r="AR250" s="5"/>
      <c r="AS250" s="41"/>
      <c r="AT250" s="56"/>
      <c r="AV250" s="7"/>
      <c r="AX250" s="5"/>
      <c r="AY250" s="1"/>
      <c r="AZ250" s="35"/>
      <c r="BB250" s="47"/>
      <c r="AMW250" s="1"/>
    </row>
    <row r="251" spans="1:54 1037:1037" x14ac:dyDescent="0.25">
      <c r="C251" s="68"/>
      <c r="D251" s="48"/>
      <c r="E251" s="38"/>
      <c r="F251" s="49"/>
      <c r="G251" s="3"/>
      <c r="J251" s="1"/>
      <c r="K251" s="48"/>
      <c r="M251" s="1"/>
      <c r="R251" s="35"/>
      <c r="U251" s="76"/>
      <c r="W251" s="1"/>
      <c r="AC251" s="1"/>
      <c r="AE251" s="1"/>
      <c r="AF251" s="6"/>
      <c r="AG251" s="6"/>
      <c r="AH251" s="6"/>
      <c r="AI251" s="6"/>
      <c r="AJ251" s="6"/>
      <c r="AL251" s="6"/>
      <c r="AM251" s="5"/>
      <c r="AQ251" s="5"/>
      <c r="AR251" s="5"/>
      <c r="AS251" s="41"/>
      <c r="AT251" s="56"/>
      <c r="AV251" s="7"/>
      <c r="AX251" s="5"/>
      <c r="AY251" s="1"/>
      <c r="AZ251" s="35"/>
      <c r="BB251" s="47"/>
      <c r="AMW251" s="1"/>
    </row>
    <row r="252" spans="1:54 1037:1037" x14ac:dyDescent="0.25">
      <c r="C252" s="68"/>
      <c r="D252" s="48"/>
      <c r="E252" s="38"/>
      <c r="F252" s="49"/>
      <c r="G252" s="3"/>
      <c r="J252" s="1"/>
      <c r="K252" s="48"/>
      <c r="M252" s="1"/>
      <c r="R252" s="35"/>
      <c r="U252" s="76"/>
      <c r="W252" s="1"/>
      <c r="AC252" s="1"/>
      <c r="AE252" s="1"/>
      <c r="AF252" s="6"/>
      <c r="AG252" s="6"/>
      <c r="AH252" s="6"/>
      <c r="AI252" s="6"/>
      <c r="AJ252" s="6"/>
      <c r="AL252" s="6"/>
      <c r="AM252" s="5"/>
      <c r="AQ252" s="5"/>
      <c r="AR252" s="5"/>
      <c r="AS252" s="41"/>
      <c r="AT252" s="56"/>
      <c r="AV252" s="7"/>
      <c r="AX252" s="5"/>
      <c r="AY252" s="1"/>
      <c r="AZ252" s="35"/>
      <c r="BB252" s="47"/>
      <c r="AMW252" s="1"/>
    </row>
    <row r="253" spans="1:54 1037:1037" x14ac:dyDescent="0.25">
      <c r="C253" s="68"/>
      <c r="D253" s="48"/>
      <c r="E253" s="38"/>
      <c r="F253" s="49"/>
      <c r="G253" s="3"/>
      <c r="J253" s="1"/>
      <c r="K253" s="48"/>
      <c r="M253" s="1"/>
      <c r="R253" s="35"/>
      <c r="U253" s="76"/>
      <c r="W253" s="1"/>
      <c r="AC253" s="1"/>
      <c r="AE253" s="1"/>
      <c r="AF253" s="6"/>
      <c r="AG253" s="6"/>
      <c r="AH253" s="6"/>
      <c r="AI253" s="6"/>
      <c r="AJ253" s="6"/>
      <c r="AL253" s="6"/>
      <c r="AM253" s="5"/>
      <c r="AQ253" s="5"/>
      <c r="AR253" s="5"/>
      <c r="AS253" s="41"/>
      <c r="AT253" s="56"/>
      <c r="AV253" s="7"/>
      <c r="AX253" s="5"/>
      <c r="AY253" s="1"/>
      <c r="AZ253" s="35"/>
      <c r="BB253" s="47"/>
      <c r="AMW253" s="1"/>
    </row>
    <row r="254" spans="1:54 1037:1037" x14ac:dyDescent="0.25">
      <c r="C254" s="68"/>
      <c r="D254" s="48"/>
      <c r="E254" s="38"/>
      <c r="F254" s="49"/>
      <c r="G254" s="3"/>
      <c r="J254" s="1"/>
      <c r="K254" s="48"/>
      <c r="M254" s="1"/>
      <c r="R254" s="35"/>
      <c r="U254" s="76"/>
      <c r="W254" s="1"/>
      <c r="AC254" s="1"/>
      <c r="AE254" s="1"/>
      <c r="AF254" s="6"/>
      <c r="AG254" s="6"/>
      <c r="AH254" s="6"/>
      <c r="AI254" s="6"/>
      <c r="AJ254" s="6"/>
      <c r="AL254" s="6"/>
      <c r="AM254" s="5"/>
      <c r="AQ254" s="5"/>
      <c r="AR254" s="5"/>
      <c r="AS254" s="41"/>
      <c r="AT254" s="56"/>
      <c r="AV254" s="7"/>
      <c r="AX254" s="5"/>
      <c r="AY254" s="1"/>
      <c r="AZ254" s="35"/>
      <c r="BB254" s="47"/>
      <c r="AMW254" s="1"/>
    </row>
    <row r="255" spans="1:54 1037:1037" x14ac:dyDescent="0.25">
      <c r="C255" s="68"/>
      <c r="D255" s="48"/>
      <c r="E255" s="38"/>
      <c r="F255" s="49"/>
      <c r="G255" s="3"/>
      <c r="J255" s="1"/>
      <c r="K255" s="48"/>
      <c r="M255" s="1"/>
      <c r="R255" s="35"/>
      <c r="U255" s="76"/>
      <c r="W255" s="1"/>
      <c r="AC255" s="1"/>
      <c r="AE255" s="1"/>
      <c r="AF255" s="6"/>
      <c r="AG255" s="6"/>
      <c r="AH255" s="6"/>
      <c r="AI255" s="6"/>
      <c r="AJ255" s="6"/>
      <c r="AL255" s="6"/>
      <c r="AM255" s="5"/>
      <c r="AQ255" s="5"/>
      <c r="AR255" s="5"/>
      <c r="AS255" s="41"/>
      <c r="AT255" s="56"/>
      <c r="AV255" s="7"/>
      <c r="AX255" s="5"/>
      <c r="AY255" s="1"/>
      <c r="AZ255" s="35"/>
      <c r="BB255" s="47"/>
      <c r="AMW255" s="1"/>
    </row>
    <row r="256" spans="1:54 1037:1037" x14ac:dyDescent="0.25">
      <c r="C256" s="68"/>
      <c r="D256" s="48"/>
      <c r="E256" s="38"/>
      <c r="F256" s="49"/>
      <c r="G256" s="3"/>
      <c r="J256" s="1"/>
      <c r="K256" s="48"/>
      <c r="M256" s="1"/>
      <c r="R256" s="35"/>
      <c r="U256" s="76"/>
      <c r="W256" s="1"/>
      <c r="AC256" s="1"/>
      <c r="AE256" s="1"/>
      <c r="AF256" s="6"/>
      <c r="AG256" s="6"/>
      <c r="AH256" s="6"/>
      <c r="AI256" s="6"/>
      <c r="AJ256" s="6"/>
      <c r="AL256" s="6"/>
      <c r="AM256" s="5"/>
      <c r="AQ256" s="5"/>
      <c r="AR256" s="5"/>
      <c r="AS256" s="41"/>
      <c r="AT256" s="56"/>
      <c r="AV256" s="7"/>
      <c r="AX256" s="5"/>
      <c r="AY256" s="1"/>
      <c r="AZ256" s="35"/>
      <c r="BB256" s="47"/>
      <c r="AMW256" s="1"/>
    </row>
    <row r="257" spans="3:54 1037:1037" x14ac:dyDescent="0.25">
      <c r="C257" s="68"/>
      <c r="D257" s="48"/>
      <c r="E257" s="38"/>
      <c r="F257" s="49"/>
      <c r="G257" s="3"/>
      <c r="J257" s="1"/>
      <c r="K257" s="48"/>
      <c r="M257" s="1"/>
      <c r="R257" s="35"/>
      <c r="U257" s="76"/>
      <c r="W257" s="1"/>
      <c r="AC257" s="1"/>
      <c r="AE257" s="1"/>
      <c r="AF257" s="6"/>
      <c r="AG257" s="6"/>
      <c r="AH257" s="6"/>
      <c r="AI257" s="6"/>
      <c r="AJ257" s="6"/>
      <c r="AL257" s="6"/>
      <c r="AM257" s="5"/>
      <c r="AQ257" s="5"/>
      <c r="AR257" s="5"/>
      <c r="AS257" s="41"/>
      <c r="AT257" s="56"/>
      <c r="AV257" s="7"/>
      <c r="AX257" s="5"/>
      <c r="AY257" s="1"/>
      <c r="AZ257" s="35"/>
      <c r="BB257" s="47"/>
      <c r="AMW257" s="1"/>
    </row>
    <row r="258" spans="3:54 1037:1037" x14ac:dyDescent="0.25">
      <c r="C258" s="68"/>
      <c r="D258" s="48"/>
      <c r="E258" s="38"/>
      <c r="F258" s="49"/>
      <c r="G258" s="3"/>
      <c r="J258" s="1"/>
      <c r="K258" s="48"/>
      <c r="M258" s="1"/>
      <c r="R258" s="35"/>
      <c r="U258" s="76"/>
      <c r="W258" s="1"/>
      <c r="AC258" s="1"/>
      <c r="AE258" s="1"/>
      <c r="AF258" s="6"/>
      <c r="AG258" s="6"/>
      <c r="AH258" s="6"/>
      <c r="AI258" s="6"/>
      <c r="AJ258" s="6"/>
      <c r="AL258" s="6"/>
      <c r="AM258" s="5"/>
      <c r="AQ258" s="5"/>
      <c r="AR258" s="5"/>
      <c r="AS258" s="41"/>
      <c r="AT258" s="56"/>
      <c r="AV258" s="7"/>
      <c r="AX258" s="5"/>
      <c r="AY258" s="1"/>
      <c r="AZ258" s="35"/>
      <c r="BB258" s="47"/>
      <c r="AMW258" s="1"/>
    </row>
    <row r="259" spans="3:54 1037:1037" x14ac:dyDescent="0.25">
      <c r="C259" s="68"/>
      <c r="D259" s="48"/>
      <c r="E259" s="38"/>
      <c r="F259" s="49"/>
      <c r="G259" s="3"/>
      <c r="J259" s="1"/>
      <c r="K259" s="48"/>
      <c r="M259" s="1"/>
      <c r="R259" s="35"/>
      <c r="U259" s="76"/>
      <c r="W259" s="1"/>
      <c r="AC259" s="1"/>
      <c r="AE259" s="1"/>
      <c r="AF259" s="6"/>
      <c r="AG259" s="6"/>
      <c r="AH259" s="6"/>
      <c r="AI259" s="6"/>
      <c r="AJ259" s="6"/>
      <c r="AL259" s="6"/>
      <c r="AM259" s="5"/>
      <c r="AQ259" s="5"/>
      <c r="AR259" s="5"/>
      <c r="AS259" s="41"/>
      <c r="AT259" s="56"/>
      <c r="AV259" s="7"/>
      <c r="AX259" s="5"/>
      <c r="AY259" s="1"/>
      <c r="AZ259" s="35"/>
      <c r="BB259" s="47"/>
      <c r="AMW259" s="1"/>
    </row>
    <row r="260" spans="3:54 1037:1037" x14ac:dyDescent="0.25">
      <c r="C260" s="68"/>
      <c r="D260" s="48"/>
      <c r="E260" s="38"/>
      <c r="F260" s="49"/>
      <c r="G260" s="3"/>
      <c r="J260" s="1"/>
      <c r="K260" s="48"/>
      <c r="M260" s="1"/>
      <c r="R260" s="35"/>
      <c r="U260" s="76"/>
      <c r="W260" s="1"/>
      <c r="AC260" s="1"/>
      <c r="AE260" s="1"/>
      <c r="AF260" s="6"/>
      <c r="AG260" s="6"/>
      <c r="AH260" s="6"/>
      <c r="AI260" s="6"/>
      <c r="AJ260" s="6"/>
      <c r="AL260" s="6"/>
      <c r="AM260" s="5"/>
      <c r="AQ260" s="5"/>
      <c r="AR260" s="5"/>
      <c r="AS260" s="41"/>
      <c r="AT260" s="56"/>
      <c r="AV260" s="7"/>
      <c r="AX260" s="5"/>
      <c r="AY260" s="1"/>
      <c r="AZ260" s="35"/>
      <c r="BB260" s="47"/>
      <c r="AMW260" s="1"/>
    </row>
    <row r="261" spans="3:54 1037:1037" x14ac:dyDescent="0.25">
      <c r="C261" s="68"/>
      <c r="D261" s="48"/>
      <c r="E261" s="38"/>
      <c r="F261" s="49"/>
      <c r="G261" s="3"/>
      <c r="J261" s="1"/>
      <c r="K261" s="48"/>
      <c r="M261" s="1"/>
      <c r="R261" s="35"/>
      <c r="U261" s="76"/>
      <c r="W261" s="1"/>
      <c r="AC261" s="1"/>
      <c r="AE261" s="1"/>
      <c r="AF261" s="6"/>
      <c r="AG261" s="6"/>
      <c r="AH261" s="6"/>
      <c r="AI261" s="6"/>
      <c r="AJ261" s="6"/>
      <c r="AL261" s="6"/>
      <c r="AM261" s="5"/>
      <c r="AQ261" s="5"/>
      <c r="AR261" s="5"/>
      <c r="AS261" s="41"/>
      <c r="AT261" s="56"/>
      <c r="AV261" s="7"/>
      <c r="AX261" s="5"/>
      <c r="AY261" s="1"/>
      <c r="AZ261" s="35"/>
      <c r="BB261" s="47"/>
      <c r="AMW261" s="1"/>
    </row>
    <row r="262" spans="3:54 1037:1037" x14ac:dyDescent="0.25">
      <c r="C262" s="68"/>
      <c r="D262" s="48"/>
      <c r="E262" s="38"/>
      <c r="F262" s="49"/>
      <c r="G262" s="3"/>
      <c r="J262" s="1"/>
      <c r="K262" s="48"/>
      <c r="M262" s="1"/>
      <c r="R262" s="35"/>
      <c r="U262" s="76"/>
      <c r="W262" s="1"/>
      <c r="AC262" s="1"/>
      <c r="AE262" s="1"/>
      <c r="AF262" s="6"/>
      <c r="AG262" s="6"/>
      <c r="AH262" s="6"/>
      <c r="AI262" s="6"/>
      <c r="AJ262" s="6"/>
      <c r="AL262" s="6"/>
      <c r="AM262" s="5"/>
      <c r="AQ262" s="5"/>
      <c r="AR262" s="5"/>
      <c r="AS262" s="41"/>
      <c r="AT262" s="56"/>
      <c r="AV262" s="7"/>
      <c r="AX262" s="5"/>
      <c r="AY262" s="1"/>
      <c r="AZ262" s="35"/>
      <c r="BB262" s="47"/>
      <c r="AMW262" s="1"/>
    </row>
    <row r="263" spans="3:54 1037:1037" x14ac:dyDescent="0.25">
      <c r="C263" s="68"/>
      <c r="D263" s="48"/>
      <c r="E263" s="38"/>
      <c r="F263" s="49"/>
      <c r="G263" s="3"/>
      <c r="J263" s="1"/>
      <c r="K263" s="48"/>
      <c r="M263" s="1"/>
      <c r="R263" s="35"/>
      <c r="U263" s="76"/>
      <c r="W263" s="1"/>
      <c r="AC263" s="1"/>
      <c r="AE263" s="1"/>
      <c r="AF263" s="6"/>
      <c r="AG263" s="6"/>
      <c r="AH263" s="6"/>
      <c r="AI263" s="6"/>
      <c r="AJ263" s="6"/>
      <c r="AL263" s="6"/>
      <c r="AM263" s="5"/>
      <c r="AQ263" s="5"/>
      <c r="AR263" s="5"/>
      <c r="AS263" s="41"/>
      <c r="AT263" s="56"/>
      <c r="AV263" s="7"/>
      <c r="AX263" s="5"/>
      <c r="AY263" s="1"/>
      <c r="AZ263" s="35"/>
      <c r="BB263" s="47"/>
      <c r="AMW263" s="1"/>
    </row>
    <row r="264" spans="3:54 1037:1037" x14ac:dyDescent="0.25">
      <c r="C264" s="68"/>
      <c r="D264" s="48"/>
      <c r="E264" s="38"/>
      <c r="F264" s="49"/>
      <c r="G264" s="3"/>
      <c r="J264" s="1"/>
      <c r="K264" s="48"/>
      <c r="M264" s="1"/>
      <c r="R264" s="35"/>
      <c r="U264" s="76"/>
      <c r="W264" s="1"/>
      <c r="AC264" s="1"/>
      <c r="AE264" s="1"/>
      <c r="AF264" s="6"/>
      <c r="AG264" s="6"/>
      <c r="AH264" s="6"/>
      <c r="AI264" s="6"/>
      <c r="AJ264" s="6"/>
      <c r="AL264" s="6"/>
      <c r="AM264" s="5"/>
      <c r="AQ264" s="5"/>
      <c r="AR264" s="5"/>
      <c r="AS264" s="41"/>
      <c r="AT264" s="56"/>
      <c r="AV264" s="7"/>
      <c r="AX264" s="5"/>
      <c r="AY264" s="1"/>
      <c r="AZ264" s="35"/>
      <c r="BB264" s="47"/>
      <c r="AMW264" s="1"/>
    </row>
    <row r="265" spans="3:54 1037:1037" x14ac:dyDescent="0.25">
      <c r="C265" s="68"/>
      <c r="D265" s="48"/>
      <c r="E265" s="38"/>
      <c r="F265" s="49"/>
      <c r="G265" s="3"/>
      <c r="J265" s="1"/>
      <c r="K265" s="48"/>
      <c r="M265" s="1"/>
      <c r="R265" s="35"/>
      <c r="U265" s="76"/>
      <c r="W265" s="1"/>
      <c r="AC265" s="1"/>
      <c r="AE265" s="1"/>
      <c r="AF265" s="6"/>
      <c r="AG265" s="6"/>
      <c r="AH265" s="6"/>
      <c r="AI265" s="6"/>
      <c r="AJ265" s="6"/>
      <c r="AL265" s="6"/>
      <c r="AM265" s="5"/>
      <c r="AQ265" s="5"/>
      <c r="AR265" s="5"/>
      <c r="AS265" s="41"/>
      <c r="AT265" s="56"/>
      <c r="AV265" s="7"/>
      <c r="AX265" s="5"/>
      <c r="AY265" s="1"/>
      <c r="AZ265" s="35"/>
      <c r="BB265" s="47"/>
      <c r="AMW265" s="1"/>
    </row>
    <row r="266" spans="3:54 1037:1037" x14ac:dyDescent="0.25">
      <c r="C266" s="68"/>
      <c r="D266" s="48"/>
      <c r="E266" s="38"/>
      <c r="F266" s="49"/>
      <c r="G266" s="3"/>
      <c r="J266" s="1"/>
      <c r="K266" s="48"/>
      <c r="M266" s="1"/>
      <c r="R266" s="35"/>
      <c r="U266" s="76"/>
      <c r="W266" s="1"/>
      <c r="AC266" s="1"/>
      <c r="AE266" s="1"/>
      <c r="AF266" s="6"/>
      <c r="AG266" s="6"/>
      <c r="AH266" s="6"/>
      <c r="AI266" s="6"/>
      <c r="AJ266" s="6"/>
      <c r="AL266" s="6"/>
      <c r="AM266" s="5"/>
      <c r="AQ266" s="5"/>
      <c r="AR266" s="5"/>
      <c r="AS266" s="41"/>
      <c r="AT266" s="56"/>
      <c r="AV266" s="7"/>
      <c r="AX266" s="5"/>
      <c r="AY266" s="1"/>
      <c r="AZ266" s="35"/>
      <c r="BB266" s="47"/>
      <c r="AMW266" s="1"/>
    </row>
    <row r="267" spans="3:54 1037:1037" x14ac:dyDescent="0.25">
      <c r="C267" s="68"/>
      <c r="D267" s="48"/>
      <c r="E267" s="38"/>
      <c r="F267" s="49"/>
      <c r="G267" s="3"/>
      <c r="J267" s="1"/>
      <c r="K267" s="48"/>
      <c r="M267" s="1"/>
      <c r="R267" s="35"/>
      <c r="U267" s="76"/>
      <c r="W267" s="1"/>
      <c r="AC267" s="1"/>
      <c r="AE267" s="1"/>
      <c r="AF267" s="6"/>
      <c r="AG267" s="6"/>
      <c r="AH267" s="6"/>
      <c r="AI267" s="6"/>
      <c r="AJ267" s="6"/>
      <c r="AL267" s="6"/>
      <c r="AM267" s="5"/>
      <c r="AQ267" s="5"/>
      <c r="AR267" s="5"/>
      <c r="AS267" s="41"/>
      <c r="AT267" s="56"/>
      <c r="AV267" s="7"/>
      <c r="AX267" s="5"/>
      <c r="AY267" s="1"/>
      <c r="AZ267" s="35"/>
      <c r="BB267" s="47"/>
      <c r="AMW267" s="1"/>
    </row>
    <row r="268" spans="3:54 1037:1037" x14ac:dyDescent="0.25">
      <c r="C268" s="68"/>
      <c r="D268" s="48"/>
      <c r="E268" s="38"/>
      <c r="F268" s="49"/>
      <c r="G268" s="3"/>
      <c r="J268" s="1"/>
      <c r="K268" s="48"/>
      <c r="M268" s="1"/>
      <c r="R268" s="35"/>
      <c r="U268" s="76"/>
      <c r="W268" s="1"/>
      <c r="AC268" s="1"/>
      <c r="AE268" s="1"/>
      <c r="AF268" s="6"/>
      <c r="AG268" s="6"/>
      <c r="AH268" s="6"/>
      <c r="AI268" s="6"/>
      <c r="AJ268" s="6"/>
      <c r="AL268" s="6"/>
      <c r="AM268" s="5"/>
      <c r="AQ268" s="5"/>
      <c r="AR268" s="5"/>
      <c r="AS268" s="41"/>
      <c r="AT268" s="56"/>
      <c r="AV268" s="7"/>
      <c r="AX268" s="5"/>
      <c r="AY268" s="1"/>
      <c r="AZ268" s="35"/>
      <c r="BB268" s="47"/>
      <c r="AMW268" s="1"/>
    </row>
    <row r="269" spans="3:54 1037:1037" x14ac:dyDescent="0.25">
      <c r="C269" s="68"/>
      <c r="D269" s="48"/>
      <c r="E269" s="38"/>
      <c r="F269" s="49"/>
      <c r="G269" s="3"/>
      <c r="J269" s="1"/>
      <c r="K269" s="48"/>
      <c r="M269" s="1"/>
      <c r="R269" s="35"/>
      <c r="U269" s="76"/>
      <c r="W269" s="1"/>
      <c r="AC269" s="1"/>
      <c r="AE269" s="1"/>
      <c r="AF269" s="6"/>
      <c r="AG269" s="6"/>
      <c r="AH269" s="6"/>
      <c r="AI269" s="6"/>
      <c r="AJ269" s="6"/>
      <c r="AL269" s="6"/>
      <c r="AM269" s="5"/>
      <c r="AQ269" s="5"/>
      <c r="AR269" s="5"/>
      <c r="AS269" s="41"/>
      <c r="AT269" s="56"/>
      <c r="AV269" s="7"/>
      <c r="AX269" s="5"/>
      <c r="AY269" s="1"/>
      <c r="AZ269" s="35"/>
      <c r="BB269" s="47"/>
      <c r="AMW269" s="1"/>
    </row>
    <row r="270" spans="3:54 1037:1037" x14ac:dyDescent="0.25">
      <c r="C270" s="68"/>
      <c r="D270" s="48"/>
      <c r="E270" s="38"/>
      <c r="F270" s="49"/>
      <c r="G270" s="3"/>
      <c r="J270" s="1"/>
      <c r="K270" s="48"/>
      <c r="M270" s="1"/>
      <c r="R270" s="35"/>
      <c r="U270" s="76"/>
      <c r="W270" s="1"/>
      <c r="AC270" s="1"/>
      <c r="AE270" s="1"/>
      <c r="AF270" s="6"/>
      <c r="AG270" s="6"/>
      <c r="AH270" s="6"/>
      <c r="AI270" s="6"/>
      <c r="AJ270" s="6"/>
      <c r="AL270" s="6"/>
      <c r="AM270" s="5"/>
      <c r="AQ270" s="5"/>
      <c r="AR270" s="5"/>
      <c r="AS270" s="41"/>
      <c r="AT270" s="56"/>
      <c r="AV270" s="7"/>
      <c r="AX270" s="5"/>
      <c r="AY270" s="1"/>
      <c r="AZ270" s="35"/>
      <c r="BB270" s="47"/>
      <c r="AMW270" s="1"/>
    </row>
    <row r="271" spans="3:54 1037:1037" x14ac:dyDescent="0.25">
      <c r="C271" s="68"/>
      <c r="D271" s="48"/>
      <c r="E271" s="38"/>
      <c r="F271" s="49"/>
      <c r="G271" s="3"/>
      <c r="J271" s="1"/>
      <c r="K271" s="48"/>
      <c r="M271" s="1"/>
      <c r="R271" s="35"/>
      <c r="U271" s="76"/>
      <c r="W271" s="1"/>
      <c r="AC271" s="1"/>
      <c r="AE271" s="1"/>
      <c r="AF271" s="6"/>
      <c r="AG271" s="6"/>
      <c r="AH271" s="6"/>
      <c r="AI271" s="6"/>
      <c r="AJ271" s="6"/>
      <c r="AL271" s="6"/>
      <c r="AM271" s="5"/>
      <c r="AQ271" s="5"/>
      <c r="AR271" s="5"/>
      <c r="AS271" s="41"/>
      <c r="AT271" s="56"/>
      <c r="AV271" s="7"/>
      <c r="AX271" s="5"/>
      <c r="AY271" s="1"/>
      <c r="AZ271" s="35"/>
      <c r="BB271" s="47"/>
      <c r="AMW271" s="1"/>
    </row>
    <row r="272" spans="3:54 1037:1037" x14ac:dyDescent="0.25">
      <c r="C272" s="68"/>
      <c r="D272" s="48"/>
      <c r="E272" s="38"/>
      <c r="F272" s="49"/>
      <c r="G272" s="3"/>
      <c r="J272" s="1"/>
      <c r="K272" s="48"/>
      <c r="M272" s="1"/>
      <c r="R272" s="35"/>
      <c r="U272" s="76"/>
      <c r="W272" s="1"/>
      <c r="AC272" s="1"/>
      <c r="AE272" s="1"/>
      <c r="AF272" s="6"/>
      <c r="AG272" s="6"/>
      <c r="AH272" s="6"/>
      <c r="AI272" s="6"/>
      <c r="AJ272" s="6"/>
      <c r="AL272" s="6"/>
      <c r="AM272" s="5"/>
      <c r="AQ272" s="5"/>
      <c r="AR272" s="5"/>
      <c r="AS272" s="41"/>
      <c r="AT272" s="56"/>
      <c r="AV272" s="7"/>
      <c r="AX272" s="5"/>
      <c r="AY272" s="1"/>
      <c r="AZ272" s="35"/>
      <c r="BB272" s="47"/>
      <c r="AMW272" s="1"/>
    </row>
    <row r="273" spans="3:54 1037:1037" x14ac:dyDescent="0.25">
      <c r="C273" s="68"/>
      <c r="D273" s="48"/>
      <c r="E273" s="38"/>
      <c r="F273" s="49"/>
      <c r="G273" s="3"/>
      <c r="J273" s="1"/>
      <c r="K273" s="48"/>
      <c r="M273" s="1"/>
      <c r="R273" s="35"/>
      <c r="U273" s="76"/>
      <c r="W273" s="1"/>
      <c r="AC273" s="1"/>
      <c r="AE273" s="1"/>
      <c r="AF273" s="6"/>
      <c r="AG273" s="6"/>
      <c r="AH273" s="6"/>
      <c r="AI273" s="6"/>
      <c r="AJ273" s="6"/>
      <c r="AL273" s="6"/>
      <c r="AM273" s="5"/>
      <c r="AQ273" s="5"/>
      <c r="AR273" s="5"/>
      <c r="AS273" s="41"/>
      <c r="AT273" s="56"/>
      <c r="AV273" s="7"/>
      <c r="AX273" s="5"/>
      <c r="AY273" s="1"/>
      <c r="AZ273" s="35"/>
      <c r="BB273" s="47"/>
      <c r="AMW273" s="1"/>
    </row>
    <row r="274" spans="3:54 1037:1037" x14ac:dyDescent="0.25">
      <c r="C274" s="68"/>
      <c r="D274" s="48"/>
      <c r="E274" s="38"/>
      <c r="F274" s="49"/>
      <c r="G274" s="3"/>
      <c r="J274" s="1"/>
      <c r="K274" s="48"/>
      <c r="M274" s="1"/>
      <c r="R274" s="35"/>
      <c r="U274" s="76"/>
      <c r="W274" s="1"/>
      <c r="AC274" s="1"/>
      <c r="AE274" s="1"/>
      <c r="AF274" s="6"/>
      <c r="AG274" s="6"/>
      <c r="AH274" s="6"/>
      <c r="AI274" s="6"/>
      <c r="AJ274" s="6"/>
      <c r="AL274" s="6"/>
      <c r="AM274" s="5"/>
      <c r="AQ274" s="5"/>
      <c r="AR274" s="5"/>
      <c r="AS274" s="41"/>
      <c r="AT274" s="56"/>
      <c r="AV274" s="7"/>
      <c r="AX274" s="5"/>
      <c r="AY274" s="1"/>
      <c r="AZ274" s="35"/>
      <c r="BB274" s="47"/>
      <c r="AMW274" s="1"/>
    </row>
    <row r="275" spans="3:54 1037:1037" x14ac:dyDescent="0.25">
      <c r="C275" s="68"/>
      <c r="D275" s="48"/>
      <c r="E275" s="38"/>
      <c r="F275" s="49"/>
      <c r="G275" s="3"/>
      <c r="J275" s="1"/>
      <c r="K275" s="48"/>
      <c r="M275" s="1"/>
      <c r="R275" s="35"/>
      <c r="U275" s="76"/>
      <c r="W275" s="1"/>
      <c r="AC275" s="1"/>
      <c r="AE275" s="1"/>
      <c r="AF275" s="6"/>
      <c r="AG275" s="6"/>
      <c r="AH275" s="6"/>
      <c r="AI275" s="6"/>
      <c r="AJ275" s="6"/>
      <c r="AL275" s="6"/>
      <c r="AM275" s="5"/>
      <c r="AQ275" s="5"/>
      <c r="AR275" s="5"/>
      <c r="AS275" s="41"/>
      <c r="AT275" s="56"/>
      <c r="AV275" s="7"/>
      <c r="AX275" s="5"/>
      <c r="AY275" s="1"/>
      <c r="AZ275" s="35"/>
      <c r="BB275" s="47"/>
      <c r="AMW275" s="1"/>
    </row>
    <row r="276" spans="3:54 1037:1037" x14ac:dyDescent="0.25">
      <c r="C276" s="68"/>
      <c r="D276" s="48"/>
      <c r="E276" s="38"/>
      <c r="F276" s="49"/>
      <c r="G276" s="3"/>
      <c r="J276" s="1"/>
      <c r="K276" s="48"/>
      <c r="M276" s="1"/>
      <c r="R276" s="35"/>
      <c r="U276" s="76"/>
      <c r="W276" s="1"/>
      <c r="AC276" s="1"/>
      <c r="AE276" s="1"/>
      <c r="AF276" s="6"/>
      <c r="AG276" s="6"/>
      <c r="AH276" s="6"/>
      <c r="AI276" s="6"/>
      <c r="AJ276" s="6"/>
      <c r="AL276" s="6"/>
      <c r="AM276" s="5"/>
      <c r="AQ276" s="5"/>
      <c r="AR276" s="5"/>
      <c r="AS276" s="41"/>
      <c r="AT276" s="56"/>
      <c r="AV276" s="7"/>
      <c r="AX276" s="5"/>
      <c r="AY276" s="1"/>
      <c r="AZ276" s="35"/>
      <c r="BB276" s="47"/>
      <c r="AMW276" s="1"/>
    </row>
    <row r="277" spans="3:54 1037:1037" x14ac:dyDescent="0.25">
      <c r="C277" s="68"/>
      <c r="D277" s="48"/>
      <c r="E277" s="38"/>
      <c r="F277" s="49"/>
      <c r="G277" s="3"/>
      <c r="J277" s="1"/>
      <c r="K277" s="48"/>
      <c r="M277" s="1"/>
      <c r="R277" s="35"/>
      <c r="U277" s="76"/>
      <c r="W277" s="1"/>
      <c r="AC277" s="1"/>
      <c r="AE277" s="1"/>
      <c r="AF277" s="6"/>
      <c r="AG277" s="6"/>
      <c r="AH277" s="6"/>
      <c r="AI277" s="6"/>
      <c r="AJ277" s="6"/>
      <c r="AL277" s="6"/>
      <c r="AM277" s="5"/>
      <c r="AQ277" s="5"/>
      <c r="AR277" s="5"/>
      <c r="AS277" s="41"/>
      <c r="AT277" s="56"/>
      <c r="AV277" s="7"/>
      <c r="AX277" s="5"/>
      <c r="AY277" s="1"/>
      <c r="AZ277" s="35"/>
      <c r="BB277" s="47"/>
      <c r="AMW277" s="1"/>
    </row>
    <row r="278" spans="3:54 1037:1037" x14ac:dyDescent="0.25">
      <c r="C278" s="68"/>
      <c r="D278" s="48"/>
      <c r="E278" s="38"/>
      <c r="F278" s="49"/>
      <c r="G278" s="3"/>
      <c r="J278" s="1"/>
      <c r="K278" s="48"/>
      <c r="M278" s="1"/>
      <c r="R278" s="35"/>
      <c r="U278" s="76"/>
      <c r="W278" s="1"/>
      <c r="AC278" s="1"/>
      <c r="AE278" s="1"/>
      <c r="AF278" s="6"/>
      <c r="AG278" s="6"/>
      <c r="AH278" s="6"/>
      <c r="AI278" s="6"/>
      <c r="AJ278" s="6"/>
      <c r="AL278" s="6"/>
      <c r="AM278" s="5"/>
      <c r="AQ278" s="5"/>
      <c r="AR278" s="5"/>
      <c r="AS278" s="41"/>
      <c r="AT278" s="56"/>
      <c r="AV278" s="7"/>
      <c r="AX278" s="5"/>
      <c r="AY278" s="1"/>
      <c r="AZ278" s="35"/>
      <c r="BB278" s="47"/>
      <c r="AMW278" s="1"/>
    </row>
    <row r="279" spans="3:54 1037:1037" x14ac:dyDescent="0.25">
      <c r="C279" s="68"/>
      <c r="D279" s="48"/>
      <c r="E279" s="38"/>
      <c r="F279" s="49"/>
      <c r="G279" s="3"/>
      <c r="J279" s="1"/>
      <c r="K279" s="48"/>
      <c r="M279" s="1"/>
      <c r="R279" s="35"/>
      <c r="U279" s="76"/>
      <c r="W279" s="1"/>
      <c r="AC279" s="1"/>
      <c r="AE279" s="1"/>
      <c r="AF279" s="6"/>
      <c r="AG279" s="6"/>
      <c r="AH279" s="6"/>
      <c r="AI279" s="6"/>
      <c r="AJ279" s="6"/>
      <c r="AL279" s="6"/>
      <c r="AM279" s="5"/>
      <c r="AQ279" s="5"/>
      <c r="AR279" s="5"/>
      <c r="AS279" s="41"/>
      <c r="AT279" s="56"/>
      <c r="AV279" s="7"/>
      <c r="AX279" s="5"/>
      <c r="AY279" s="1"/>
      <c r="AZ279" s="35"/>
      <c r="BB279" s="47"/>
      <c r="AMW279" s="1"/>
    </row>
    <row r="280" spans="3:54 1037:1037" x14ac:dyDescent="0.25">
      <c r="C280" s="68"/>
      <c r="D280" s="48"/>
      <c r="E280" s="38"/>
      <c r="F280" s="49"/>
      <c r="G280" s="3"/>
      <c r="J280" s="1"/>
      <c r="K280" s="48"/>
      <c r="M280" s="1"/>
      <c r="R280" s="35"/>
      <c r="U280" s="76"/>
      <c r="W280" s="1"/>
      <c r="AC280" s="1"/>
      <c r="AE280" s="1"/>
      <c r="AF280" s="6"/>
      <c r="AG280" s="6"/>
      <c r="AH280" s="6"/>
      <c r="AI280" s="6"/>
      <c r="AJ280" s="6"/>
      <c r="AL280" s="6"/>
      <c r="AM280" s="5"/>
      <c r="AQ280" s="5"/>
      <c r="AR280" s="5"/>
      <c r="AS280" s="41"/>
      <c r="AT280" s="56"/>
      <c r="AV280" s="7"/>
      <c r="AX280" s="5"/>
      <c r="AY280" s="1"/>
      <c r="AZ280" s="35"/>
      <c r="BB280" s="47"/>
      <c r="AMW280" s="1"/>
    </row>
    <row r="281" spans="3:54 1037:1037" x14ac:dyDescent="0.25">
      <c r="C281" s="68"/>
      <c r="D281" s="48"/>
      <c r="E281" s="38"/>
      <c r="F281" s="49"/>
      <c r="G281" s="3"/>
      <c r="J281" s="1"/>
      <c r="K281" s="48"/>
      <c r="M281" s="1"/>
      <c r="R281" s="35"/>
      <c r="U281" s="76"/>
      <c r="W281" s="1"/>
      <c r="AC281" s="1"/>
      <c r="AE281" s="1"/>
      <c r="AF281" s="6"/>
      <c r="AG281" s="6"/>
      <c r="AH281" s="6"/>
      <c r="AI281" s="6"/>
      <c r="AJ281" s="6"/>
      <c r="AL281" s="6"/>
      <c r="AM281" s="5"/>
      <c r="AQ281" s="5"/>
      <c r="AR281" s="5"/>
      <c r="AS281" s="41"/>
      <c r="AT281" s="56"/>
      <c r="AV281" s="7"/>
      <c r="AX281" s="5"/>
      <c r="AY281" s="1"/>
      <c r="AZ281" s="35"/>
      <c r="BB281" s="47"/>
      <c r="AMW281" s="1"/>
    </row>
    <row r="282" spans="3:54 1037:1037" x14ac:dyDescent="0.25">
      <c r="C282" s="68"/>
      <c r="D282" s="48"/>
      <c r="E282" s="38"/>
      <c r="F282" s="49"/>
      <c r="G282" s="3"/>
      <c r="J282" s="1"/>
      <c r="K282" s="48"/>
      <c r="M282" s="1"/>
      <c r="R282" s="35"/>
      <c r="U282" s="76"/>
      <c r="W282" s="1"/>
      <c r="AC282" s="1"/>
      <c r="AE282" s="1"/>
      <c r="AF282" s="6"/>
      <c r="AG282" s="6"/>
      <c r="AH282" s="6"/>
      <c r="AI282" s="6"/>
      <c r="AJ282" s="6"/>
      <c r="AL282" s="6"/>
      <c r="AM282" s="5"/>
      <c r="AQ282" s="5"/>
      <c r="AR282" s="5"/>
      <c r="AS282" s="41"/>
      <c r="AT282" s="56"/>
      <c r="AV282" s="7"/>
      <c r="AX282" s="5"/>
      <c r="AY282" s="1"/>
      <c r="AZ282" s="35"/>
      <c r="BB282" s="47"/>
      <c r="AMW282" s="1"/>
    </row>
    <row r="283" spans="3:54 1037:1037" x14ac:dyDescent="0.25">
      <c r="C283" s="68"/>
      <c r="D283" s="48"/>
      <c r="E283" s="38"/>
      <c r="F283" s="49"/>
      <c r="G283" s="3"/>
      <c r="J283" s="1"/>
      <c r="K283" s="48"/>
      <c r="M283" s="1"/>
      <c r="R283" s="35"/>
      <c r="U283" s="76"/>
      <c r="W283" s="1"/>
      <c r="AC283" s="1"/>
      <c r="AE283" s="1"/>
      <c r="AF283" s="6"/>
      <c r="AG283" s="6"/>
      <c r="AH283" s="6"/>
      <c r="AI283" s="6"/>
      <c r="AJ283" s="6"/>
      <c r="AL283" s="6"/>
      <c r="AM283" s="5"/>
      <c r="AQ283" s="5"/>
      <c r="AR283" s="5"/>
      <c r="AS283" s="41"/>
      <c r="AT283" s="56"/>
      <c r="AV283" s="7"/>
      <c r="AX283" s="5"/>
      <c r="AY283" s="1"/>
      <c r="AZ283" s="35"/>
      <c r="BB283" s="47"/>
      <c r="AMW283" s="1"/>
    </row>
    <row r="284" spans="3:54 1037:1037" x14ac:dyDescent="0.25">
      <c r="C284" s="68"/>
      <c r="D284" s="48"/>
      <c r="E284" s="38"/>
      <c r="F284" s="49"/>
      <c r="G284" s="3"/>
      <c r="J284" s="1"/>
      <c r="K284" s="48"/>
      <c r="M284" s="1"/>
      <c r="R284" s="35"/>
      <c r="U284" s="76"/>
      <c r="W284" s="1"/>
      <c r="AC284" s="1"/>
      <c r="AE284" s="1"/>
      <c r="AF284" s="6"/>
      <c r="AG284" s="6"/>
      <c r="AH284" s="6"/>
      <c r="AI284" s="6"/>
      <c r="AJ284" s="6"/>
      <c r="AL284" s="6"/>
      <c r="AM284" s="5"/>
      <c r="AQ284" s="5"/>
      <c r="AR284" s="5"/>
      <c r="AS284" s="41"/>
      <c r="AT284" s="56"/>
      <c r="AV284" s="7"/>
      <c r="AX284" s="5"/>
      <c r="AY284" s="1"/>
      <c r="AZ284" s="35"/>
      <c r="BB284" s="47"/>
      <c r="AMW284" s="1"/>
    </row>
    <row r="285" spans="3:54 1037:1037" x14ac:dyDescent="0.25">
      <c r="C285" s="68"/>
      <c r="D285" s="48"/>
      <c r="E285" s="38"/>
      <c r="F285" s="49"/>
      <c r="G285" s="3"/>
      <c r="J285" s="1"/>
      <c r="K285" s="48"/>
      <c r="M285" s="1"/>
      <c r="R285" s="35"/>
      <c r="U285" s="76"/>
      <c r="W285" s="1"/>
      <c r="AC285" s="1"/>
      <c r="AE285" s="1"/>
      <c r="AF285" s="6"/>
      <c r="AG285" s="6"/>
      <c r="AH285" s="6"/>
      <c r="AI285" s="6"/>
      <c r="AJ285" s="6"/>
      <c r="AL285" s="6"/>
      <c r="AM285" s="5"/>
      <c r="AQ285" s="5"/>
      <c r="AR285" s="5"/>
      <c r="AS285" s="41"/>
      <c r="AT285" s="56"/>
      <c r="AV285" s="7"/>
      <c r="AX285" s="5"/>
      <c r="AY285" s="1"/>
      <c r="AZ285" s="35"/>
      <c r="BB285" s="47"/>
      <c r="AMW285" s="1"/>
    </row>
    <row r="286" spans="3:54 1037:1037" x14ac:dyDescent="0.25">
      <c r="C286" s="68"/>
      <c r="D286" s="48"/>
      <c r="E286" s="38"/>
      <c r="F286" s="49"/>
      <c r="G286" s="3"/>
      <c r="J286" s="1"/>
      <c r="K286" s="48"/>
      <c r="M286" s="1"/>
      <c r="R286" s="35"/>
      <c r="U286" s="76"/>
      <c r="W286" s="1"/>
      <c r="AC286" s="1"/>
      <c r="AE286" s="1"/>
      <c r="AF286" s="6"/>
      <c r="AG286" s="6"/>
      <c r="AH286" s="6"/>
      <c r="AI286" s="6"/>
      <c r="AJ286" s="6"/>
      <c r="AL286" s="6"/>
      <c r="AM286" s="5"/>
      <c r="AQ286" s="5"/>
      <c r="AR286" s="5"/>
      <c r="AS286" s="41"/>
      <c r="AT286" s="56"/>
      <c r="AV286" s="7"/>
      <c r="AX286" s="5"/>
      <c r="AY286" s="1"/>
      <c r="AZ286" s="35"/>
      <c r="BB286" s="47"/>
      <c r="AMW286" s="1"/>
    </row>
    <row r="287" spans="3:54 1037:1037" x14ac:dyDescent="0.25">
      <c r="C287" s="68"/>
      <c r="D287" s="48"/>
      <c r="E287" s="38"/>
      <c r="F287" s="49"/>
      <c r="G287" s="3"/>
      <c r="J287" s="1"/>
      <c r="K287" s="48"/>
      <c r="M287" s="1"/>
      <c r="R287" s="35"/>
      <c r="U287" s="76"/>
      <c r="W287" s="1"/>
      <c r="AC287" s="1"/>
      <c r="AE287" s="1"/>
      <c r="AF287" s="6"/>
      <c r="AG287" s="6"/>
      <c r="AH287" s="6"/>
      <c r="AI287" s="6"/>
      <c r="AJ287" s="6"/>
      <c r="AL287" s="6"/>
      <c r="AM287" s="5"/>
      <c r="AQ287" s="5"/>
      <c r="AR287" s="5"/>
      <c r="AS287" s="41"/>
      <c r="AT287" s="56"/>
      <c r="AV287" s="7"/>
      <c r="AX287" s="5"/>
      <c r="AY287" s="1"/>
      <c r="AZ287" s="35"/>
      <c r="BB287" s="47"/>
      <c r="AMW287" s="1"/>
    </row>
    <row r="288" spans="3:54 1037:1037" x14ac:dyDescent="0.25">
      <c r="C288" s="68"/>
      <c r="D288" s="48"/>
      <c r="E288" s="38"/>
      <c r="F288" s="49"/>
      <c r="G288" s="3"/>
      <c r="J288" s="1"/>
      <c r="K288" s="48"/>
      <c r="M288" s="1"/>
      <c r="R288" s="35"/>
      <c r="U288" s="76"/>
      <c r="W288" s="1"/>
      <c r="AC288" s="1"/>
      <c r="AE288" s="1"/>
      <c r="AF288" s="6"/>
      <c r="AG288" s="6"/>
      <c r="AH288" s="6"/>
      <c r="AI288" s="6"/>
      <c r="AJ288" s="6"/>
      <c r="AL288" s="6"/>
      <c r="AM288" s="5"/>
      <c r="AQ288" s="5"/>
      <c r="AR288" s="5"/>
      <c r="AS288" s="41"/>
      <c r="AT288" s="56"/>
      <c r="AV288" s="7"/>
      <c r="AX288" s="5"/>
      <c r="AY288" s="1"/>
      <c r="AZ288" s="35"/>
      <c r="BB288" s="47"/>
      <c r="AMW288" s="1"/>
    </row>
    <row r="289" spans="3:54 1037:1037" x14ac:dyDescent="0.25">
      <c r="C289" s="68"/>
      <c r="D289" s="48"/>
      <c r="E289" s="38"/>
      <c r="F289" s="49"/>
      <c r="G289" s="3"/>
      <c r="J289" s="1"/>
      <c r="K289" s="48"/>
      <c r="M289" s="1"/>
      <c r="R289" s="35"/>
      <c r="U289" s="76"/>
      <c r="W289" s="1"/>
      <c r="AC289" s="1"/>
      <c r="AE289" s="1"/>
      <c r="AF289" s="6"/>
      <c r="AG289" s="6"/>
      <c r="AH289" s="6"/>
      <c r="AI289" s="6"/>
      <c r="AJ289" s="6"/>
      <c r="AL289" s="6"/>
      <c r="AM289" s="5"/>
      <c r="AQ289" s="5"/>
      <c r="AR289" s="5"/>
      <c r="AS289" s="41"/>
      <c r="AT289" s="56"/>
      <c r="AV289" s="7"/>
      <c r="AX289" s="5"/>
      <c r="AY289" s="1"/>
      <c r="AZ289" s="35"/>
      <c r="BB289" s="47"/>
      <c r="AMW289" s="1"/>
    </row>
    <row r="290" spans="3:54 1037:1037" x14ac:dyDescent="0.25">
      <c r="C290" s="68"/>
      <c r="D290" s="48"/>
      <c r="E290" s="38"/>
      <c r="F290" s="49"/>
      <c r="G290" s="3"/>
      <c r="J290" s="1"/>
      <c r="K290" s="48"/>
      <c r="M290" s="1"/>
      <c r="R290" s="35"/>
      <c r="U290" s="76"/>
      <c r="W290" s="1"/>
      <c r="AC290" s="1"/>
      <c r="AE290" s="1"/>
      <c r="AF290" s="6"/>
      <c r="AG290" s="6"/>
      <c r="AH290" s="6"/>
      <c r="AI290" s="6"/>
      <c r="AJ290" s="6"/>
      <c r="AL290" s="6"/>
      <c r="AM290" s="5"/>
      <c r="AQ290" s="5"/>
      <c r="AR290" s="5"/>
      <c r="AS290" s="41"/>
      <c r="AT290" s="56"/>
      <c r="AV290" s="7"/>
      <c r="AX290" s="5"/>
      <c r="AY290" s="1"/>
      <c r="AZ290" s="35"/>
      <c r="BB290" s="47"/>
      <c r="AMW290" s="1"/>
    </row>
    <row r="291" spans="3:54 1037:1037" x14ac:dyDescent="0.25">
      <c r="C291" s="68"/>
      <c r="D291" s="48"/>
      <c r="E291" s="38"/>
      <c r="F291" s="49"/>
      <c r="G291" s="3"/>
      <c r="J291" s="1"/>
      <c r="K291" s="48"/>
      <c r="M291" s="1"/>
      <c r="R291" s="35"/>
      <c r="U291" s="76"/>
      <c r="W291" s="1"/>
      <c r="AC291" s="1"/>
      <c r="AE291" s="1"/>
      <c r="AF291" s="6"/>
      <c r="AG291" s="6"/>
      <c r="AH291" s="6"/>
      <c r="AI291" s="6"/>
      <c r="AJ291" s="6"/>
      <c r="AL291" s="6"/>
      <c r="AM291" s="5"/>
      <c r="AQ291" s="5"/>
      <c r="AR291" s="5"/>
      <c r="AS291" s="41"/>
      <c r="AT291" s="56"/>
      <c r="AV291" s="7"/>
      <c r="AX291" s="5"/>
      <c r="AY291" s="1"/>
      <c r="AZ291" s="35"/>
      <c r="BB291" s="47"/>
      <c r="AMW291" s="1"/>
    </row>
    <row r="292" spans="3:54 1037:1037" x14ac:dyDescent="0.25">
      <c r="C292" s="68"/>
      <c r="D292" s="48"/>
      <c r="E292" s="38"/>
      <c r="F292" s="49"/>
      <c r="G292" s="3"/>
      <c r="J292" s="1"/>
      <c r="K292" s="48"/>
      <c r="M292" s="1"/>
      <c r="R292" s="35"/>
      <c r="U292" s="76"/>
      <c r="W292" s="1"/>
      <c r="AC292" s="1"/>
      <c r="AE292" s="1"/>
      <c r="AF292" s="6"/>
      <c r="AG292" s="6"/>
      <c r="AH292" s="6"/>
      <c r="AI292" s="6"/>
      <c r="AJ292" s="6"/>
      <c r="AL292" s="6"/>
      <c r="AM292" s="5"/>
      <c r="AQ292" s="5"/>
      <c r="AR292" s="5"/>
      <c r="AS292" s="41"/>
      <c r="AT292" s="56"/>
      <c r="AV292" s="7"/>
      <c r="AX292" s="5"/>
      <c r="AY292" s="1"/>
      <c r="AZ292" s="35"/>
      <c r="BB292" s="47"/>
      <c r="AMW292" s="1"/>
    </row>
    <row r="293" spans="3:54 1037:1037" x14ac:dyDescent="0.25">
      <c r="C293" s="68"/>
      <c r="D293" s="48"/>
      <c r="E293" s="38"/>
      <c r="F293" s="49"/>
      <c r="G293" s="3"/>
      <c r="J293" s="1"/>
      <c r="K293" s="48"/>
      <c r="M293" s="1"/>
      <c r="R293" s="35"/>
      <c r="U293" s="76"/>
      <c r="W293" s="1"/>
      <c r="AC293" s="1"/>
      <c r="AE293" s="1"/>
      <c r="AF293" s="6"/>
      <c r="AG293" s="6"/>
      <c r="AH293" s="6"/>
      <c r="AI293" s="6"/>
      <c r="AJ293" s="6"/>
      <c r="AL293" s="6"/>
      <c r="AM293" s="5"/>
      <c r="AQ293" s="5"/>
      <c r="AR293" s="5"/>
      <c r="AS293" s="41"/>
      <c r="AT293" s="56"/>
      <c r="AV293" s="7"/>
      <c r="AX293" s="5"/>
      <c r="AY293" s="1"/>
      <c r="AZ293" s="35"/>
      <c r="BB293" s="47"/>
      <c r="AMW293" s="1"/>
    </row>
    <row r="294" spans="3:54 1037:1037" x14ac:dyDescent="0.25">
      <c r="C294" s="68"/>
      <c r="D294" s="48"/>
      <c r="E294" s="38"/>
      <c r="F294" s="49"/>
      <c r="G294" s="3"/>
      <c r="J294" s="1"/>
      <c r="K294" s="48"/>
      <c r="M294" s="1"/>
      <c r="R294" s="35"/>
      <c r="U294" s="76"/>
      <c r="W294" s="1"/>
      <c r="AC294" s="1"/>
      <c r="AE294" s="1"/>
      <c r="AF294" s="6"/>
      <c r="AG294" s="6"/>
      <c r="AH294" s="6"/>
      <c r="AI294" s="6"/>
      <c r="AJ294" s="6"/>
      <c r="AL294" s="6"/>
      <c r="AM294" s="5"/>
      <c r="AQ294" s="5"/>
      <c r="AR294" s="5"/>
      <c r="AS294" s="41"/>
      <c r="AT294" s="56"/>
      <c r="AV294" s="7"/>
      <c r="AX294" s="5"/>
      <c r="AY294" s="1"/>
      <c r="AZ294" s="35"/>
      <c r="BB294" s="47"/>
      <c r="AMW294" s="1"/>
    </row>
    <row r="295" spans="3:54 1037:1037" x14ac:dyDescent="0.25">
      <c r="C295" s="68"/>
      <c r="D295" s="48"/>
      <c r="E295" s="38"/>
      <c r="F295" s="49"/>
      <c r="G295" s="3"/>
      <c r="J295" s="1"/>
      <c r="K295" s="48"/>
      <c r="M295" s="1"/>
      <c r="R295" s="35"/>
      <c r="U295" s="76"/>
      <c r="W295" s="1"/>
      <c r="AC295" s="1"/>
      <c r="AE295" s="1"/>
      <c r="AF295" s="6"/>
      <c r="AG295" s="6"/>
      <c r="AH295" s="6"/>
      <c r="AI295" s="6"/>
      <c r="AJ295" s="6"/>
      <c r="AL295" s="6"/>
      <c r="AM295" s="5"/>
      <c r="AQ295" s="5"/>
      <c r="AR295" s="5"/>
      <c r="AS295" s="41"/>
      <c r="AT295" s="56"/>
      <c r="AV295" s="7"/>
      <c r="AX295" s="5"/>
      <c r="AY295" s="1"/>
      <c r="AZ295" s="35"/>
      <c r="BB295" s="47"/>
      <c r="AMW295" s="1"/>
    </row>
    <row r="296" spans="3:54 1037:1037" x14ac:dyDescent="0.25">
      <c r="C296" s="68"/>
      <c r="D296" s="48"/>
      <c r="E296" s="38"/>
      <c r="F296" s="49"/>
      <c r="G296" s="3"/>
      <c r="J296" s="1"/>
      <c r="K296" s="48"/>
      <c r="M296" s="1"/>
      <c r="R296" s="35"/>
      <c r="U296" s="76"/>
      <c r="W296" s="1"/>
      <c r="AC296" s="1"/>
      <c r="AE296" s="1"/>
      <c r="AF296" s="6"/>
      <c r="AG296" s="6"/>
      <c r="AH296" s="6"/>
      <c r="AI296" s="6"/>
      <c r="AJ296" s="6"/>
      <c r="AL296" s="6"/>
      <c r="AM296" s="5"/>
      <c r="AQ296" s="5"/>
      <c r="AR296" s="5"/>
      <c r="AS296" s="41"/>
      <c r="AT296" s="56"/>
      <c r="AV296" s="7"/>
      <c r="AX296" s="5"/>
      <c r="AY296" s="1"/>
      <c r="AZ296" s="35"/>
      <c r="BB296" s="47"/>
      <c r="AMW296" s="1"/>
    </row>
    <row r="297" spans="3:54 1037:1037" x14ac:dyDescent="0.25">
      <c r="C297" s="68"/>
      <c r="D297" s="48"/>
      <c r="E297" s="38"/>
      <c r="F297" s="49"/>
      <c r="G297" s="3"/>
      <c r="J297" s="1"/>
      <c r="K297" s="48"/>
      <c r="M297" s="1"/>
      <c r="R297" s="35"/>
      <c r="U297" s="76"/>
      <c r="W297" s="1"/>
      <c r="AC297" s="1"/>
      <c r="AE297" s="1"/>
      <c r="AF297" s="6"/>
      <c r="AG297" s="6"/>
      <c r="AH297" s="6"/>
      <c r="AI297" s="6"/>
      <c r="AJ297" s="6"/>
      <c r="AL297" s="6"/>
      <c r="AM297" s="5"/>
      <c r="AQ297" s="5"/>
      <c r="AR297" s="5"/>
      <c r="AS297" s="41"/>
      <c r="AT297" s="56"/>
      <c r="AV297" s="7"/>
      <c r="AX297" s="5"/>
      <c r="AY297" s="1"/>
      <c r="AZ297" s="35"/>
      <c r="BB297" s="47"/>
      <c r="AMW297" s="1"/>
    </row>
    <row r="298" spans="3:54 1037:1037" x14ac:dyDescent="0.25">
      <c r="C298" s="68"/>
      <c r="D298" s="48"/>
      <c r="E298" s="38"/>
      <c r="F298" s="49"/>
      <c r="G298" s="3"/>
      <c r="J298" s="1"/>
      <c r="K298" s="48"/>
      <c r="M298" s="1"/>
      <c r="R298" s="35"/>
      <c r="U298" s="76"/>
      <c r="W298" s="1"/>
      <c r="AC298" s="1"/>
      <c r="AE298" s="1"/>
      <c r="AF298" s="6"/>
      <c r="AG298" s="6"/>
      <c r="AH298" s="6"/>
      <c r="AI298" s="6"/>
      <c r="AJ298" s="6"/>
      <c r="AL298" s="6"/>
      <c r="AM298" s="5"/>
      <c r="AQ298" s="5"/>
      <c r="AR298" s="5"/>
      <c r="AS298" s="41"/>
      <c r="AT298" s="56"/>
      <c r="AV298" s="7"/>
      <c r="AX298" s="5"/>
      <c r="AY298" s="1"/>
      <c r="AZ298" s="35"/>
      <c r="BB298" s="47"/>
      <c r="AMW298" s="1"/>
    </row>
    <row r="299" spans="3:54 1037:1037" x14ac:dyDescent="0.25">
      <c r="C299" s="68"/>
      <c r="D299" s="48"/>
      <c r="E299" s="38"/>
      <c r="F299" s="49"/>
      <c r="G299" s="3"/>
      <c r="J299" s="1"/>
      <c r="K299" s="48"/>
      <c r="M299" s="1"/>
      <c r="R299" s="35"/>
      <c r="U299" s="76"/>
      <c r="W299" s="1"/>
      <c r="AC299" s="1"/>
      <c r="AE299" s="1"/>
      <c r="AF299" s="6"/>
      <c r="AG299" s="6"/>
      <c r="AH299" s="6"/>
      <c r="AI299" s="6"/>
      <c r="AJ299" s="6"/>
      <c r="AL299" s="6"/>
      <c r="AM299" s="5"/>
      <c r="AQ299" s="5"/>
      <c r="AR299" s="5"/>
      <c r="AS299" s="41"/>
      <c r="AT299" s="56"/>
      <c r="AV299" s="7"/>
      <c r="AX299" s="5"/>
      <c r="AY299" s="1"/>
      <c r="AZ299" s="35"/>
      <c r="BB299" s="47"/>
      <c r="AMW299" s="1"/>
    </row>
    <row r="300" spans="3:54 1037:1037" x14ac:dyDescent="0.25">
      <c r="C300" s="68"/>
      <c r="D300" s="48"/>
      <c r="E300" s="38"/>
      <c r="F300" s="49"/>
      <c r="G300" s="3"/>
      <c r="J300" s="1"/>
      <c r="K300" s="48"/>
      <c r="M300" s="1"/>
      <c r="R300" s="35"/>
      <c r="U300" s="76"/>
      <c r="W300" s="1"/>
      <c r="AC300" s="1"/>
      <c r="AE300" s="1"/>
      <c r="AF300" s="6"/>
      <c r="AG300" s="6"/>
      <c r="AH300" s="6"/>
      <c r="AI300" s="6"/>
      <c r="AJ300" s="6"/>
      <c r="AL300" s="6"/>
      <c r="AM300" s="5"/>
      <c r="AQ300" s="5"/>
      <c r="AR300" s="5"/>
      <c r="AS300" s="41"/>
      <c r="AT300" s="56"/>
      <c r="AV300" s="7"/>
      <c r="AX300" s="5"/>
      <c r="AY300" s="1"/>
      <c r="AZ300" s="35"/>
      <c r="BB300" s="47"/>
      <c r="AMW300" s="1"/>
    </row>
    <row r="301" spans="3:54 1037:1037" x14ac:dyDescent="0.25">
      <c r="C301" s="68"/>
      <c r="D301" s="48"/>
      <c r="E301" s="38"/>
      <c r="F301" s="49"/>
      <c r="G301" s="3"/>
      <c r="J301" s="1"/>
      <c r="K301" s="48"/>
      <c r="M301" s="1"/>
      <c r="R301" s="35"/>
      <c r="U301" s="76"/>
      <c r="W301" s="1"/>
      <c r="AC301" s="1"/>
      <c r="AE301" s="1"/>
      <c r="AF301" s="6"/>
      <c r="AG301" s="6"/>
      <c r="AH301" s="6"/>
      <c r="AI301" s="6"/>
      <c r="AJ301" s="6"/>
      <c r="AL301" s="6"/>
      <c r="AM301" s="5"/>
      <c r="AQ301" s="5"/>
      <c r="AR301" s="5"/>
      <c r="AS301" s="41"/>
      <c r="AT301" s="56"/>
      <c r="AV301" s="7"/>
      <c r="AX301" s="5"/>
      <c r="AY301" s="1"/>
      <c r="AZ301" s="35"/>
      <c r="BB301" s="47"/>
      <c r="AMW301" s="1"/>
    </row>
    <row r="302" spans="3:54 1037:1037" x14ac:dyDescent="0.25">
      <c r="C302" s="68"/>
      <c r="D302" s="48"/>
      <c r="E302" s="38"/>
      <c r="F302" s="49"/>
      <c r="G302" s="3"/>
      <c r="J302" s="1"/>
      <c r="K302" s="48"/>
      <c r="M302" s="1"/>
      <c r="R302" s="35"/>
      <c r="U302" s="76"/>
      <c r="W302" s="1"/>
      <c r="AC302" s="1"/>
      <c r="AE302" s="1"/>
      <c r="AF302" s="6"/>
      <c r="AG302" s="6"/>
      <c r="AH302" s="6"/>
      <c r="AI302" s="6"/>
      <c r="AJ302" s="6"/>
      <c r="AL302" s="6"/>
      <c r="AM302" s="5"/>
      <c r="AQ302" s="5"/>
      <c r="AR302" s="5"/>
      <c r="AS302" s="41"/>
      <c r="AT302" s="56"/>
      <c r="AV302" s="7"/>
      <c r="AX302" s="5"/>
      <c r="AY302" s="1"/>
      <c r="AZ302" s="35"/>
      <c r="BB302" s="47"/>
      <c r="AMW302" s="1"/>
    </row>
    <row r="303" spans="3:54 1037:1037" x14ac:dyDescent="0.25">
      <c r="C303" s="68"/>
      <c r="D303" s="48"/>
      <c r="E303" s="38"/>
      <c r="F303" s="49"/>
      <c r="G303" s="3"/>
      <c r="J303" s="1"/>
      <c r="K303" s="48"/>
      <c r="M303" s="1"/>
      <c r="R303" s="35"/>
      <c r="U303" s="76"/>
      <c r="W303" s="1"/>
      <c r="AC303" s="1"/>
      <c r="AE303" s="1"/>
      <c r="AF303" s="6"/>
      <c r="AG303" s="6"/>
      <c r="AH303" s="6"/>
      <c r="AI303" s="6"/>
      <c r="AJ303" s="6"/>
      <c r="AL303" s="6"/>
      <c r="AM303" s="5"/>
      <c r="AQ303" s="5"/>
      <c r="AR303" s="5"/>
      <c r="AS303" s="41"/>
      <c r="AT303" s="56"/>
      <c r="AV303" s="7"/>
      <c r="AX303" s="5"/>
      <c r="AY303" s="1"/>
      <c r="AZ303" s="35"/>
      <c r="BB303" s="47"/>
      <c r="AMW303" s="1"/>
    </row>
    <row r="304" spans="3:54 1037:1037" x14ac:dyDescent="0.25">
      <c r="C304" s="68"/>
      <c r="D304" s="48"/>
      <c r="E304" s="38"/>
      <c r="F304" s="49"/>
      <c r="G304" s="3"/>
      <c r="J304" s="1"/>
      <c r="K304" s="48"/>
      <c r="M304" s="1"/>
      <c r="R304" s="35"/>
      <c r="U304" s="76"/>
      <c r="W304" s="1"/>
      <c r="AC304" s="1"/>
      <c r="AE304" s="1"/>
      <c r="AF304" s="6"/>
      <c r="AG304" s="6"/>
      <c r="AH304" s="6"/>
      <c r="AI304" s="6"/>
      <c r="AJ304" s="6"/>
      <c r="AL304" s="6"/>
      <c r="AM304" s="5"/>
      <c r="AQ304" s="5"/>
      <c r="AR304" s="5"/>
      <c r="AS304" s="41"/>
      <c r="AT304" s="56"/>
      <c r="AV304" s="7"/>
      <c r="AX304" s="5"/>
      <c r="AY304" s="1"/>
      <c r="AZ304" s="35"/>
      <c r="BB304" s="47"/>
      <c r="AMW304" s="1"/>
    </row>
    <row r="305" spans="3:54 1037:1037" x14ac:dyDescent="0.25">
      <c r="C305" s="68"/>
      <c r="D305" s="48"/>
      <c r="E305" s="38"/>
      <c r="F305" s="49"/>
      <c r="G305" s="3"/>
      <c r="J305" s="1"/>
      <c r="K305" s="48"/>
      <c r="M305" s="1"/>
      <c r="R305" s="35"/>
      <c r="U305" s="76"/>
      <c r="W305" s="1"/>
      <c r="AC305" s="1"/>
      <c r="AE305" s="1"/>
      <c r="AF305" s="6"/>
      <c r="AG305" s="6"/>
      <c r="AH305" s="6"/>
      <c r="AI305" s="6"/>
      <c r="AJ305" s="6"/>
      <c r="AL305" s="6"/>
      <c r="AM305" s="5"/>
      <c r="AQ305" s="5"/>
      <c r="AR305" s="5"/>
      <c r="AS305" s="41"/>
      <c r="AT305" s="56"/>
      <c r="AV305" s="7"/>
      <c r="AX305" s="5"/>
      <c r="AY305" s="1"/>
      <c r="AZ305" s="35"/>
      <c r="BB305" s="47"/>
      <c r="AMW305" s="1"/>
    </row>
    <row r="306" spans="3:54 1037:1037" x14ac:dyDescent="0.25">
      <c r="C306" s="68"/>
      <c r="D306" s="48"/>
      <c r="E306" s="38"/>
      <c r="F306" s="49"/>
      <c r="G306" s="3"/>
      <c r="J306" s="1"/>
      <c r="K306" s="48"/>
      <c r="M306" s="1"/>
      <c r="R306" s="35"/>
      <c r="U306" s="76"/>
      <c r="W306" s="1"/>
      <c r="AC306" s="1"/>
      <c r="AE306" s="1"/>
      <c r="AF306" s="6"/>
      <c r="AG306" s="6"/>
      <c r="AH306" s="6"/>
      <c r="AI306" s="6"/>
      <c r="AJ306" s="6"/>
      <c r="AL306" s="6"/>
      <c r="AM306" s="5"/>
      <c r="AQ306" s="5"/>
      <c r="AR306" s="5"/>
      <c r="AS306" s="41"/>
      <c r="AT306" s="56"/>
      <c r="AV306" s="7"/>
      <c r="AX306" s="5"/>
      <c r="AY306" s="1"/>
      <c r="AZ306" s="35"/>
      <c r="BB306" s="47"/>
      <c r="AMW306" s="1"/>
    </row>
    <row r="307" spans="3:54 1037:1037" x14ac:dyDescent="0.25">
      <c r="C307" s="68"/>
      <c r="D307" s="48"/>
      <c r="E307" s="38"/>
      <c r="F307" s="49"/>
      <c r="G307" s="3"/>
      <c r="J307" s="1"/>
      <c r="K307" s="48"/>
      <c r="M307" s="1"/>
      <c r="R307" s="35"/>
      <c r="U307" s="76"/>
      <c r="W307" s="1"/>
      <c r="AC307" s="1"/>
      <c r="AE307" s="1"/>
      <c r="AF307" s="6"/>
      <c r="AG307" s="6"/>
      <c r="AH307" s="6"/>
      <c r="AI307" s="6"/>
      <c r="AJ307" s="6"/>
      <c r="AL307" s="6"/>
      <c r="AM307" s="5"/>
      <c r="AQ307" s="5"/>
      <c r="AR307" s="5"/>
      <c r="AS307" s="41"/>
      <c r="AT307" s="56"/>
      <c r="AV307" s="7"/>
      <c r="AX307" s="5"/>
      <c r="AY307" s="1"/>
      <c r="AZ307" s="35"/>
      <c r="BB307" s="47"/>
      <c r="AMW307" s="1"/>
    </row>
    <row r="308" spans="3:54 1037:1037" x14ac:dyDescent="0.25">
      <c r="C308" s="68"/>
      <c r="D308" s="48"/>
      <c r="E308" s="38"/>
      <c r="F308" s="49"/>
      <c r="G308" s="3"/>
      <c r="J308" s="1"/>
      <c r="K308" s="48"/>
      <c r="M308" s="1"/>
      <c r="R308" s="35"/>
      <c r="U308" s="76"/>
      <c r="W308" s="1"/>
      <c r="AC308" s="1"/>
      <c r="AE308" s="1"/>
      <c r="AF308" s="6"/>
      <c r="AG308" s="6"/>
      <c r="AH308" s="6"/>
      <c r="AI308" s="6"/>
      <c r="AJ308" s="6"/>
      <c r="AL308" s="6"/>
      <c r="AM308" s="5"/>
      <c r="AQ308" s="5"/>
      <c r="AR308" s="5"/>
      <c r="AS308" s="41"/>
      <c r="AT308" s="56"/>
      <c r="AV308" s="7"/>
      <c r="AX308" s="5"/>
      <c r="AY308" s="1"/>
      <c r="AZ308" s="35"/>
      <c r="BB308" s="47"/>
      <c r="AMW308" s="1"/>
    </row>
    <row r="309" spans="3:54 1037:1037" x14ac:dyDescent="0.25">
      <c r="C309" s="68"/>
      <c r="D309" s="48"/>
      <c r="E309" s="38"/>
      <c r="F309" s="49"/>
      <c r="G309" s="3"/>
      <c r="J309" s="1"/>
      <c r="K309" s="48"/>
      <c r="M309" s="1"/>
      <c r="R309" s="35"/>
      <c r="U309" s="76"/>
      <c r="W309" s="1"/>
      <c r="AC309" s="1"/>
      <c r="AE309" s="1"/>
      <c r="AF309" s="6"/>
      <c r="AG309" s="6"/>
      <c r="AH309" s="6"/>
      <c r="AI309" s="6"/>
      <c r="AJ309" s="6"/>
      <c r="AL309" s="6"/>
      <c r="AM309" s="5"/>
      <c r="AQ309" s="5"/>
      <c r="AR309" s="5"/>
      <c r="AS309" s="41"/>
      <c r="AT309" s="56"/>
      <c r="AV309" s="7"/>
      <c r="AX309" s="5"/>
      <c r="AY309" s="1"/>
      <c r="AZ309" s="35"/>
      <c r="BB309" s="47"/>
      <c r="AMW309" s="1"/>
    </row>
    <row r="310" spans="3:54 1037:1037" x14ac:dyDescent="0.25">
      <c r="C310" s="68"/>
      <c r="D310" s="48"/>
      <c r="E310" s="38"/>
      <c r="F310" s="49"/>
      <c r="G310" s="3"/>
      <c r="J310" s="1"/>
      <c r="K310" s="48"/>
      <c r="M310" s="1"/>
      <c r="R310" s="35"/>
      <c r="U310" s="76"/>
      <c r="W310" s="1"/>
      <c r="AC310" s="1"/>
      <c r="AE310" s="1"/>
      <c r="AF310" s="6"/>
      <c r="AG310" s="6"/>
      <c r="AH310" s="6"/>
      <c r="AI310" s="6"/>
      <c r="AJ310" s="6"/>
      <c r="AL310" s="6"/>
      <c r="AM310" s="5"/>
      <c r="AQ310" s="5"/>
      <c r="AR310" s="5"/>
      <c r="AS310" s="41"/>
      <c r="AT310" s="56"/>
      <c r="AV310" s="7"/>
      <c r="AX310" s="5"/>
      <c r="AY310" s="1"/>
      <c r="AZ310" s="35"/>
      <c r="BB310" s="47"/>
      <c r="AMW310" s="1"/>
    </row>
    <row r="311" spans="3:54 1037:1037" x14ac:dyDescent="0.25">
      <c r="C311" s="68"/>
      <c r="D311" s="48"/>
      <c r="E311" s="38"/>
      <c r="F311" s="49"/>
      <c r="G311" s="3"/>
      <c r="J311" s="1"/>
      <c r="K311" s="48"/>
      <c r="M311" s="1"/>
      <c r="R311" s="35"/>
      <c r="U311" s="76"/>
      <c r="W311" s="1"/>
      <c r="AC311" s="1"/>
      <c r="AE311" s="1"/>
      <c r="AF311" s="6"/>
      <c r="AG311" s="6"/>
      <c r="AH311" s="6"/>
      <c r="AI311" s="6"/>
      <c r="AJ311" s="6"/>
      <c r="AL311" s="6"/>
      <c r="AM311" s="5"/>
      <c r="AQ311" s="5"/>
      <c r="AR311" s="5"/>
      <c r="AS311" s="41"/>
      <c r="AT311" s="56"/>
      <c r="AV311" s="7"/>
      <c r="AX311" s="5"/>
      <c r="AY311" s="1"/>
      <c r="AZ311" s="35"/>
      <c r="BB311" s="47"/>
      <c r="AMW311" s="1"/>
    </row>
    <row r="312" spans="3:54 1037:1037" x14ac:dyDescent="0.25">
      <c r="C312" s="68"/>
      <c r="D312" s="48"/>
      <c r="E312" s="38"/>
      <c r="F312" s="49"/>
      <c r="G312" s="3"/>
      <c r="J312" s="1"/>
      <c r="K312" s="48"/>
      <c r="M312" s="1"/>
      <c r="R312" s="35"/>
      <c r="U312" s="76"/>
      <c r="W312" s="1"/>
      <c r="AC312" s="1"/>
      <c r="AE312" s="1"/>
      <c r="AF312" s="6"/>
      <c r="AG312" s="6"/>
      <c r="AH312" s="6"/>
      <c r="AI312" s="6"/>
      <c r="AJ312" s="6"/>
      <c r="AL312" s="6"/>
      <c r="AM312" s="5"/>
      <c r="AQ312" s="5"/>
      <c r="AR312" s="5"/>
      <c r="AS312" s="41"/>
      <c r="AT312" s="56"/>
      <c r="AV312" s="7"/>
      <c r="AX312" s="5"/>
      <c r="AY312" s="1"/>
      <c r="AZ312" s="35"/>
      <c r="BB312" s="47"/>
      <c r="AMW312" s="1"/>
    </row>
    <row r="313" spans="3:54 1037:1037" x14ac:dyDescent="0.25">
      <c r="C313" s="68"/>
      <c r="D313" s="48"/>
      <c r="E313" s="38"/>
      <c r="F313" s="49"/>
      <c r="G313" s="3"/>
      <c r="J313" s="1"/>
      <c r="K313" s="48"/>
      <c r="M313" s="1"/>
      <c r="R313" s="35"/>
      <c r="U313" s="76"/>
      <c r="W313" s="1"/>
      <c r="AC313" s="1"/>
      <c r="AE313" s="1"/>
      <c r="AF313" s="6"/>
      <c r="AG313" s="6"/>
      <c r="AH313" s="6"/>
      <c r="AI313" s="6"/>
      <c r="AJ313" s="6"/>
      <c r="AL313" s="6"/>
      <c r="AM313" s="5"/>
      <c r="AQ313" s="5"/>
      <c r="AR313" s="5"/>
      <c r="AS313" s="41"/>
      <c r="AT313" s="56"/>
      <c r="AV313" s="7"/>
      <c r="AX313" s="5"/>
      <c r="AY313" s="1"/>
      <c r="AZ313" s="35"/>
      <c r="BB313" s="47"/>
      <c r="AMW313" s="1"/>
    </row>
    <row r="314" spans="3:54 1037:1037" x14ac:dyDescent="0.25">
      <c r="C314" s="68"/>
      <c r="D314" s="48"/>
      <c r="E314" s="38"/>
      <c r="F314" s="49"/>
      <c r="G314" s="3"/>
      <c r="J314" s="1"/>
      <c r="K314" s="48"/>
      <c r="M314" s="1"/>
      <c r="R314" s="35"/>
      <c r="U314" s="76"/>
      <c r="W314" s="1"/>
      <c r="AC314" s="1"/>
      <c r="AE314" s="1"/>
      <c r="AF314" s="6"/>
      <c r="AG314" s="6"/>
      <c r="AH314" s="6"/>
      <c r="AI314" s="6"/>
      <c r="AJ314" s="6"/>
      <c r="AL314" s="6"/>
      <c r="AM314" s="5"/>
      <c r="AQ314" s="5"/>
      <c r="AR314" s="5"/>
      <c r="AS314" s="41"/>
      <c r="AT314" s="56"/>
      <c r="AV314" s="7"/>
      <c r="AX314" s="5"/>
      <c r="AY314" s="1"/>
      <c r="AZ314" s="35"/>
      <c r="BB314" s="47"/>
      <c r="AMW314" s="1"/>
    </row>
    <row r="315" spans="3:54 1037:1037" x14ac:dyDescent="0.25">
      <c r="C315" s="68"/>
      <c r="D315" s="48"/>
      <c r="E315" s="38"/>
      <c r="F315" s="49"/>
      <c r="G315" s="3"/>
      <c r="J315" s="1"/>
      <c r="K315" s="48"/>
      <c r="M315" s="1"/>
      <c r="R315" s="35"/>
      <c r="U315" s="76"/>
      <c r="W315" s="1"/>
      <c r="AC315" s="1"/>
      <c r="AE315" s="1"/>
      <c r="AF315" s="6"/>
      <c r="AG315" s="6"/>
      <c r="AH315" s="6"/>
      <c r="AI315" s="6"/>
      <c r="AJ315" s="6"/>
      <c r="AL315" s="6"/>
      <c r="AM315" s="5"/>
      <c r="AQ315" s="5"/>
      <c r="AR315" s="5"/>
      <c r="AS315" s="41"/>
      <c r="AT315" s="56"/>
      <c r="AV315" s="7"/>
      <c r="AX315" s="5"/>
      <c r="AY315" s="1"/>
      <c r="AZ315" s="35"/>
      <c r="BB315" s="47"/>
      <c r="AMW315" s="1"/>
    </row>
    <row r="316" spans="3:54 1037:1037" x14ac:dyDescent="0.25">
      <c r="C316" s="68"/>
      <c r="D316" s="48"/>
      <c r="E316" s="38"/>
      <c r="F316" s="49"/>
      <c r="G316" s="3"/>
      <c r="J316" s="1"/>
      <c r="K316" s="48"/>
      <c r="M316" s="1"/>
      <c r="R316" s="35"/>
      <c r="U316" s="76"/>
      <c r="W316" s="1"/>
      <c r="AC316" s="1"/>
      <c r="AE316" s="1"/>
      <c r="AF316" s="6"/>
      <c r="AG316" s="6"/>
      <c r="AH316" s="6"/>
      <c r="AI316" s="6"/>
      <c r="AJ316" s="6"/>
      <c r="AL316" s="6"/>
      <c r="AM316" s="5"/>
      <c r="AQ316" s="5"/>
      <c r="AR316" s="5"/>
      <c r="AS316" s="41"/>
      <c r="AT316" s="56"/>
      <c r="AV316" s="7"/>
      <c r="AX316" s="5"/>
      <c r="AY316" s="1"/>
      <c r="AZ316" s="35"/>
      <c r="BB316" s="47"/>
      <c r="AMW316" s="1"/>
    </row>
    <row r="317" spans="3:54 1037:1037" x14ac:dyDescent="0.25">
      <c r="C317" s="68"/>
      <c r="D317" s="48"/>
      <c r="E317" s="38"/>
      <c r="F317" s="49"/>
      <c r="G317" s="3"/>
      <c r="J317" s="1"/>
      <c r="K317" s="48"/>
      <c r="M317" s="1"/>
      <c r="R317" s="35"/>
      <c r="U317" s="76"/>
      <c r="W317" s="1"/>
      <c r="AC317" s="1"/>
      <c r="AE317" s="1"/>
      <c r="AF317" s="6"/>
      <c r="AG317" s="6"/>
      <c r="AH317" s="6"/>
      <c r="AI317" s="6"/>
      <c r="AJ317" s="6"/>
      <c r="AL317" s="6"/>
      <c r="AM317" s="5"/>
      <c r="AQ317" s="5"/>
      <c r="AR317" s="5"/>
      <c r="AS317" s="41"/>
      <c r="AT317" s="56"/>
      <c r="AV317" s="7"/>
      <c r="AX317" s="5"/>
      <c r="AY317" s="1"/>
      <c r="AZ317" s="35"/>
      <c r="BB317" s="47"/>
      <c r="AMW317" s="1"/>
    </row>
    <row r="318" spans="3:54 1037:1037" x14ac:dyDescent="0.25">
      <c r="C318" s="68"/>
      <c r="D318" s="48"/>
      <c r="E318" s="38"/>
      <c r="F318" s="49"/>
      <c r="G318" s="3"/>
      <c r="J318" s="1"/>
      <c r="K318" s="48"/>
      <c r="M318" s="1"/>
      <c r="R318" s="35"/>
      <c r="U318" s="76"/>
      <c r="W318" s="1"/>
      <c r="AC318" s="1"/>
      <c r="AE318" s="1"/>
      <c r="AF318" s="6"/>
      <c r="AG318" s="6"/>
      <c r="AH318" s="6"/>
      <c r="AI318" s="6"/>
      <c r="AJ318" s="6"/>
      <c r="AL318" s="6"/>
      <c r="AM318" s="5"/>
      <c r="AQ318" s="5"/>
      <c r="AR318" s="5"/>
      <c r="AS318" s="41"/>
      <c r="AT318" s="56"/>
      <c r="AV318" s="7"/>
      <c r="AX318" s="5"/>
      <c r="AY318" s="1"/>
      <c r="AZ318" s="35"/>
      <c r="BB318" s="47"/>
      <c r="AMW318" s="1"/>
    </row>
    <row r="319" spans="3:54 1037:1037" x14ac:dyDescent="0.25">
      <c r="C319" s="68"/>
      <c r="D319" s="48"/>
      <c r="E319" s="38"/>
      <c r="F319" s="49"/>
      <c r="G319" s="3"/>
      <c r="J319" s="1"/>
      <c r="K319" s="48"/>
      <c r="M319" s="1"/>
      <c r="R319" s="35"/>
      <c r="U319" s="76"/>
      <c r="W319" s="1"/>
      <c r="AC319" s="1"/>
      <c r="AE319" s="1"/>
      <c r="AF319" s="6"/>
      <c r="AG319" s="6"/>
      <c r="AH319" s="6"/>
      <c r="AI319" s="6"/>
      <c r="AJ319" s="6"/>
      <c r="AL319" s="6"/>
      <c r="AM319" s="5"/>
      <c r="AQ319" s="5"/>
      <c r="AR319" s="5"/>
      <c r="AS319" s="41"/>
      <c r="AT319" s="56"/>
      <c r="AV319" s="7"/>
      <c r="AX319" s="5"/>
      <c r="AY319" s="1"/>
      <c r="AZ319" s="35"/>
      <c r="BB319" s="47"/>
      <c r="AMW319" s="1"/>
    </row>
    <row r="320" spans="3:54 1037:1037" x14ac:dyDescent="0.25">
      <c r="C320" s="68"/>
      <c r="D320" s="48"/>
      <c r="E320" s="38"/>
      <c r="F320" s="49"/>
      <c r="G320" s="3"/>
      <c r="J320" s="1"/>
      <c r="K320" s="48"/>
      <c r="M320" s="1"/>
      <c r="R320" s="35"/>
      <c r="U320" s="76"/>
      <c r="W320" s="1"/>
      <c r="AC320" s="1"/>
      <c r="AE320" s="1"/>
      <c r="AF320" s="6"/>
      <c r="AG320" s="6"/>
      <c r="AH320" s="6"/>
      <c r="AI320" s="6"/>
      <c r="AJ320" s="6"/>
      <c r="AL320" s="6"/>
      <c r="AM320" s="5"/>
      <c r="AQ320" s="5"/>
      <c r="AR320" s="5"/>
      <c r="AS320" s="41"/>
      <c r="AT320" s="56"/>
      <c r="AV320" s="7"/>
      <c r="AX320" s="5"/>
      <c r="AY320" s="1"/>
      <c r="AZ320" s="35"/>
      <c r="BB320" s="47"/>
      <c r="AMW320" s="1"/>
    </row>
    <row r="321" spans="3:54 1037:1037" x14ac:dyDescent="0.25">
      <c r="C321" s="68"/>
      <c r="D321" s="48"/>
      <c r="E321" s="38"/>
      <c r="F321" s="49"/>
      <c r="G321" s="3"/>
      <c r="J321" s="1"/>
      <c r="K321" s="48"/>
      <c r="M321" s="1"/>
      <c r="R321" s="35"/>
      <c r="U321" s="76"/>
      <c r="W321" s="1"/>
      <c r="AC321" s="1"/>
      <c r="AE321" s="1"/>
      <c r="AF321" s="6"/>
      <c r="AG321" s="6"/>
      <c r="AH321" s="6"/>
      <c r="AI321" s="6"/>
      <c r="AJ321" s="6"/>
      <c r="AL321" s="6"/>
      <c r="AM321" s="5"/>
      <c r="AQ321" s="5"/>
      <c r="AR321" s="5"/>
      <c r="AS321" s="41"/>
      <c r="AT321" s="56"/>
      <c r="AV321" s="7"/>
      <c r="AX321" s="5"/>
      <c r="AY321" s="1"/>
      <c r="AZ321" s="35"/>
      <c r="BB321" s="47"/>
      <c r="AMW321" s="1"/>
    </row>
    <row r="322" spans="3:54 1037:1037" x14ac:dyDescent="0.25">
      <c r="C322" s="68"/>
      <c r="D322" s="48"/>
      <c r="E322" s="38"/>
      <c r="F322" s="49"/>
      <c r="G322" s="3"/>
      <c r="J322" s="1"/>
      <c r="K322" s="48"/>
      <c r="M322" s="1"/>
      <c r="R322" s="35"/>
      <c r="U322" s="76"/>
      <c r="W322" s="1"/>
      <c r="AC322" s="1"/>
      <c r="AE322" s="1"/>
      <c r="AF322" s="6"/>
      <c r="AG322" s="6"/>
      <c r="AH322" s="6"/>
      <c r="AI322" s="6"/>
      <c r="AJ322" s="6"/>
      <c r="AL322" s="6"/>
      <c r="AM322" s="5"/>
      <c r="AQ322" s="5"/>
      <c r="AR322" s="5"/>
      <c r="AS322" s="41"/>
      <c r="AT322" s="56"/>
      <c r="AV322" s="7"/>
      <c r="AX322" s="5"/>
      <c r="AY322" s="1"/>
      <c r="AZ322" s="35"/>
      <c r="BB322" s="47"/>
      <c r="AMW322" s="1"/>
    </row>
    <row r="323" spans="3:54 1037:1037" x14ac:dyDescent="0.25">
      <c r="C323" s="68"/>
      <c r="D323" s="48"/>
      <c r="E323" s="38"/>
      <c r="F323" s="49"/>
      <c r="G323" s="3"/>
      <c r="J323" s="1"/>
      <c r="K323" s="48"/>
      <c r="M323" s="1"/>
      <c r="R323" s="35"/>
      <c r="U323" s="76"/>
      <c r="W323" s="1"/>
      <c r="AC323" s="1"/>
      <c r="AE323" s="1"/>
      <c r="AF323" s="6"/>
      <c r="AG323" s="6"/>
      <c r="AH323" s="6"/>
      <c r="AI323" s="6"/>
      <c r="AJ323" s="6"/>
      <c r="AL323" s="6"/>
      <c r="AM323" s="5"/>
      <c r="AQ323" s="5"/>
      <c r="AR323" s="5"/>
      <c r="AS323" s="41"/>
      <c r="AT323" s="56"/>
      <c r="AV323" s="7"/>
      <c r="AX323" s="5"/>
      <c r="AY323" s="1"/>
      <c r="AZ323" s="35"/>
      <c r="BB323" s="47"/>
      <c r="AMW323" s="1"/>
    </row>
    <row r="324" spans="3:54 1037:1037" x14ac:dyDescent="0.25">
      <c r="C324" s="68"/>
      <c r="D324" s="48"/>
      <c r="E324" s="38"/>
      <c r="F324" s="49"/>
      <c r="G324" s="3"/>
      <c r="J324" s="1"/>
      <c r="K324" s="48"/>
      <c r="M324" s="1"/>
      <c r="R324" s="35"/>
      <c r="U324" s="76"/>
      <c r="W324" s="1"/>
      <c r="AC324" s="1"/>
      <c r="AE324" s="1"/>
      <c r="AF324" s="6"/>
      <c r="AG324" s="6"/>
      <c r="AH324" s="6"/>
      <c r="AI324" s="6"/>
      <c r="AJ324" s="6"/>
      <c r="AL324" s="6"/>
      <c r="AM324" s="5"/>
      <c r="AQ324" s="5"/>
      <c r="AR324" s="5"/>
      <c r="AS324" s="41"/>
      <c r="AT324" s="56"/>
      <c r="AV324" s="7"/>
      <c r="AX324" s="5"/>
      <c r="AY324" s="1"/>
      <c r="AZ324" s="35"/>
      <c r="BB324" s="47"/>
      <c r="AMW324" s="1"/>
    </row>
    <row r="325" spans="3:54 1037:1037" x14ac:dyDescent="0.25">
      <c r="C325" s="68"/>
      <c r="D325" s="48"/>
      <c r="E325" s="38"/>
      <c r="F325" s="49"/>
      <c r="G325" s="3"/>
      <c r="J325" s="1"/>
      <c r="K325" s="48"/>
      <c r="M325" s="1"/>
      <c r="R325" s="35"/>
      <c r="U325" s="76"/>
      <c r="W325" s="1"/>
      <c r="AC325" s="1"/>
      <c r="AE325" s="1"/>
      <c r="AF325" s="6"/>
      <c r="AG325" s="6"/>
      <c r="AH325" s="6"/>
      <c r="AI325" s="6"/>
      <c r="AJ325" s="6"/>
      <c r="AL325" s="6"/>
      <c r="AM325" s="5"/>
      <c r="AQ325" s="5"/>
      <c r="AR325" s="5"/>
      <c r="AS325" s="41"/>
      <c r="AT325" s="56"/>
      <c r="AV325" s="7"/>
      <c r="AX325" s="5"/>
      <c r="AY325" s="1"/>
      <c r="AZ325" s="35"/>
      <c r="BB325" s="47"/>
      <c r="AMW325" s="1"/>
    </row>
    <row r="326" spans="3:54 1037:1037" x14ac:dyDescent="0.25">
      <c r="C326" s="68"/>
      <c r="D326" s="48"/>
      <c r="E326" s="38"/>
      <c r="F326" s="49"/>
      <c r="G326" s="3"/>
      <c r="J326" s="1"/>
      <c r="K326" s="48"/>
      <c r="M326" s="1"/>
      <c r="R326" s="35"/>
      <c r="U326" s="76"/>
      <c r="W326" s="1"/>
      <c r="AC326" s="1"/>
      <c r="AE326" s="1"/>
      <c r="AF326" s="6"/>
      <c r="AG326" s="6"/>
      <c r="AH326" s="6"/>
      <c r="AI326" s="6"/>
      <c r="AJ326" s="6"/>
      <c r="AL326" s="6"/>
      <c r="AM326" s="5"/>
      <c r="AQ326" s="5"/>
      <c r="AR326" s="5"/>
      <c r="AS326" s="41"/>
      <c r="AT326" s="56"/>
      <c r="AV326" s="7"/>
      <c r="AX326" s="5"/>
      <c r="AY326" s="1"/>
      <c r="AZ326" s="35"/>
      <c r="BB326" s="47"/>
      <c r="AMW326" s="1"/>
    </row>
    <row r="327" spans="3:54 1037:1037" x14ac:dyDescent="0.25">
      <c r="C327" s="68"/>
      <c r="D327" s="48"/>
      <c r="E327" s="38"/>
      <c r="F327" s="49"/>
      <c r="G327" s="3"/>
      <c r="J327" s="1"/>
      <c r="K327" s="48"/>
      <c r="M327" s="1"/>
      <c r="R327" s="35"/>
      <c r="U327" s="76"/>
      <c r="W327" s="1"/>
      <c r="AC327" s="1"/>
      <c r="AE327" s="1"/>
      <c r="AF327" s="6"/>
      <c r="AG327" s="6"/>
      <c r="AH327" s="6"/>
      <c r="AI327" s="6"/>
      <c r="AJ327" s="6"/>
      <c r="AL327" s="6"/>
      <c r="AM327" s="5"/>
      <c r="AQ327" s="5"/>
      <c r="AR327" s="5"/>
      <c r="AS327" s="41"/>
      <c r="AT327" s="56"/>
      <c r="AV327" s="7"/>
      <c r="AX327" s="5"/>
      <c r="AY327" s="1"/>
      <c r="AZ327" s="35"/>
      <c r="BB327" s="47"/>
      <c r="AMW327" s="1"/>
    </row>
    <row r="328" spans="3:54 1037:1037" x14ac:dyDescent="0.25">
      <c r="C328" s="68"/>
      <c r="D328" s="48"/>
      <c r="E328" s="38"/>
      <c r="F328" s="49"/>
      <c r="G328" s="3"/>
      <c r="J328" s="1"/>
      <c r="K328" s="48"/>
      <c r="M328" s="1"/>
      <c r="R328" s="35"/>
      <c r="U328" s="76"/>
      <c r="W328" s="1"/>
      <c r="AC328" s="1"/>
      <c r="AE328" s="1"/>
      <c r="AF328" s="6"/>
      <c r="AG328" s="6"/>
      <c r="AH328" s="6"/>
      <c r="AI328" s="6"/>
      <c r="AJ328" s="6"/>
      <c r="AL328" s="6"/>
      <c r="AM328" s="5"/>
      <c r="AQ328" s="5"/>
      <c r="AR328" s="5"/>
      <c r="AS328" s="41"/>
      <c r="AT328" s="56"/>
      <c r="AV328" s="7"/>
      <c r="AX328" s="5"/>
      <c r="AY328" s="1"/>
      <c r="AZ328" s="35"/>
      <c r="BB328" s="47"/>
      <c r="AMW328" s="1"/>
    </row>
    <row r="329" spans="3:54 1037:1037" x14ac:dyDescent="0.25">
      <c r="C329" s="68"/>
      <c r="D329" s="48"/>
      <c r="E329" s="38"/>
      <c r="F329" s="49"/>
      <c r="G329" s="3"/>
      <c r="J329" s="1"/>
      <c r="K329" s="48"/>
      <c r="M329" s="1"/>
      <c r="R329" s="35"/>
      <c r="U329" s="76"/>
      <c r="W329" s="1"/>
      <c r="AC329" s="1"/>
      <c r="AE329" s="1"/>
      <c r="AF329" s="6"/>
      <c r="AG329" s="6"/>
      <c r="AH329" s="6"/>
      <c r="AI329" s="6"/>
      <c r="AJ329" s="6"/>
      <c r="AL329" s="6"/>
      <c r="AM329" s="5"/>
      <c r="AQ329" s="5"/>
      <c r="AR329" s="5"/>
      <c r="AS329" s="41"/>
      <c r="AT329" s="56"/>
      <c r="AV329" s="7"/>
      <c r="AX329" s="5"/>
      <c r="AY329" s="1"/>
      <c r="AZ329" s="35"/>
      <c r="BB329" s="47"/>
      <c r="AMW329" s="1"/>
    </row>
    <row r="330" spans="3:54 1037:1037" x14ac:dyDescent="0.25">
      <c r="C330" s="68"/>
      <c r="D330" s="48"/>
      <c r="E330" s="38"/>
      <c r="F330" s="49"/>
      <c r="G330" s="3"/>
      <c r="J330" s="1"/>
      <c r="K330" s="48"/>
      <c r="M330" s="1"/>
      <c r="R330" s="35"/>
      <c r="U330" s="76"/>
      <c r="W330" s="1"/>
      <c r="AC330" s="1"/>
      <c r="AE330" s="1"/>
      <c r="AF330" s="6"/>
      <c r="AG330" s="6"/>
      <c r="AH330" s="6"/>
      <c r="AI330" s="6"/>
      <c r="AJ330" s="6"/>
      <c r="AL330" s="6"/>
      <c r="AM330" s="5"/>
      <c r="AQ330" s="5"/>
      <c r="AR330" s="5"/>
      <c r="AS330" s="41"/>
      <c r="AT330" s="56"/>
      <c r="AV330" s="7"/>
      <c r="AX330" s="5"/>
      <c r="AY330" s="1"/>
      <c r="AZ330" s="35"/>
      <c r="BB330" s="47"/>
      <c r="AMW330" s="1"/>
    </row>
    <row r="331" spans="3:54 1037:1037" x14ac:dyDescent="0.25">
      <c r="C331" s="68"/>
      <c r="D331" s="48"/>
      <c r="E331" s="38"/>
      <c r="F331" s="49"/>
      <c r="G331" s="3"/>
      <c r="J331" s="1"/>
      <c r="K331" s="48"/>
      <c r="M331" s="1"/>
      <c r="R331" s="35"/>
      <c r="U331" s="76"/>
      <c r="W331" s="1"/>
      <c r="AC331" s="1"/>
      <c r="AE331" s="1"/>
      <c r="AF331" s="6"/>
      <c r="AG331" s="6"/>
      <c r="AH331" s="6"/>
      <c r="AI331" s="6"/>
      <c r="AJ331" s="6"/>
      <c r="AL331" s="6"/>
      <c r="AM331" s="5"/>
      <c r="AQ331" s="5"/>
      <c r="AR331" s="5"/>
      <c r="AS331" s="41"/>
      <c r="AT331" s="56"/>
      <c r="AV331" s="7"/>
      <c r="AX331" s="5"/>
      <c r="AY331" s="1"/>
      <c r="AZ331" s="35"/>
      <c r="BB331" s="47"/>
      <c r="AMW331" s="1"/>
    </row>
    <row r="332" spans="3:54 1037:1037" x14ac:dyDescent="0.25">
      <c r="C332" s="68"/>
      <c r="D332" s="48"/>
      <c r="E332" s="38"/>
      <c r="F332" s="49"/>
      <c r="G332" s="3"/>
      <c r="J332" s="1"/>
      <c r="K332" s="48"/>
      <c r="M332" s="1"/>
      <c r="R332" s="35"/>
      <c r="U332" s="76"/>
      <c r="W332" s="1"/>
      <c r="AC332" s="1"/>
      <c r="AE332" s="1"/>
      <c r="AF332" s="6"/>
      <c r="AG332" s="6"/>
      <c r="AH332" s="6"/>
      <c r="AI332" s="6"/>
      <c r="AJ332" s="6"/>
      <c r="AL332" s="6"/>
      <c r="AM332" s="5"/>
      <c r="AQ332" s="5"/>
      <c r="AR332" s="5"/>
      <c r="AS332" s="41"/>
      <c r="AT332" s="56"/>
      <c r="AV332" s="7"/>
      <c r="AX332" s="5"/>
      <c r="AY332" s="1"/>
      <c r="AZ332" s="35"/>
      <c r="BB332" s="47"/>
      <c r="AMW332" s="1"/>
    </row>
    <row r="333" spans="3:54 1037:1037" x14ac:dyDescent="0.25">
      <c r="C333" s="68"/>
      <c r="D333" s="48"/>
      <c r="E333" s="38"/>
      <c r="F333" s="49"/>
      <c r="G333" s="3"/>
      <c r="J333" s="1"/>
      <c r="K333" s="48"/>
      <c r="M333" s="1"/>
      <c r="R333" s="35"/>
      <c r="U333" s="76"/>
      <c r="W333" s="1"/>
      <c r="AC333" s="1"/>
      <c r="AE333" s="1"/>
      <c r="AF333" s="6"/>
      <c r="AG333" s="6"/>
      <c r="AH333" s="6"/>
      <c r="AI333" s="6"/>
      <c r="AJ333" s="6"/>
      <c r="AL333" s="6"/>
      <c r="AM333" s="5"/>
      <c r="AQ333" s="5"/>
      <c r="AR333" s="5"/>
      <c r="AS333" s="41"/>
      <c r="AT333" s="56"/>
      <c r="AV333" s="7"/>
      <c r="AX333" s="5"/>
      <c r="AY333" s="1"/>
      <c r="AZ333" s="35"/>
      <c r="BB333" s="47"/>
      <c r="AMW333" s="1"/>
    </row>
    <row r="334" spans="3:54 1037:1037" x14ac:dyDescent="0.25">
      <c r="C334" s="68"/>
      <c r="D334" s="48"/>
      <c r="E334" s="38"/>
      <c r="F334" s="49"/>
      <c r="G334" s="3"/>
      <c r="J334" s="1"/>
      <c r="K334" s="48"/>
      <c r="M334" s="1"/>
      <c r="R334" s="35"/>
      <c r="U334" s="76"/>
      <c r="W334" s="1"/>
      <c r="AC334" s="1"/>
      <c r="AE334" s="1"/>
      <c r="AF334" s="6"/>
      <c r="AG334" s="6"/>
      <c r="AH334" s="6"/>
      <c r="AI334" s="6"/>
      <c r="AJ334" s="6"/>
      <c r="AL334" s="6"/>
      <c r="AM334" s="5"/>
      <c r="AQ334" s="5"/>
      <c r="AR334" s="5"/>
      <c r="AS334" s="41"/>
      <c r="AT334" s="56"/>
      <c r="AV334" s="7"/>
      <c r="AX334" s="5"/>
      <c r="AY334" s="1"/>
      <c r="AZ334" s="35"/>
      <c r="BB334" s="47"/>
      <c r="AMW334" s="1"/>
    </row>
    <row r="335" spans="3:54 1037:1037" x14ac:dyDescent="0.25">
      <c r="C335" s="68"/>
      <c r="D335" s="48"/>
      <c r="E335" s="38"/>
      <c r="F335" s="49"/>
      <c r="G335" s="3"/>
      <c r="J335" s="1"/>
      <c r="K335" s="48"/>
      <c r="M335" s="1"/>
      <c r="R335" s="35"/>
      <c r="U335" s="76"/>
      <c r="W335" s="1"/>
      <c r="AC335" s="1"/>
      <c r="AE335" s="1"/>
      <c r="AF335" s="6"/>
      <c r="AG335" s="6"/>
      <c r="AH335" s="6"/>
      <c r="AI335" s="6"/>
      <c r="AJ335" s="6"/>
      <c r="AL335" s="6"/>
      <c r="AM335" s="5"/>
      <c r="AQ335" s="5"/>
      <c r="AR335" s="5"/>
      <c r="AS335" s="41"/>
      <c r="AT335" s="56"/>
      <c r="AV335" s="7"/>
      <c r="AX335" s="5"/>
      <c r="AY335" s="1"/>
      <c r="AZ335" s="35"/>
      <c r="BB335" s="47"/>
      <c r="AMW335" s="1"/>
    </row>
    <row r="336" spans="3:54 1037:1037" x14ac:dyDescent="0.25">
      <c r="C336" s="68"/>
      <c r="D336" s="48"/>
      <c r="E336" s="38"/>
      <c r="F336" s="49"/>
      <c r="G336" s="3"/>
      <c r="J336" s="1"/>
      <c r="K336" s="48"/>
      <c r="M336" s="1"/>
      <c r="R336" s="35"/>
      <c r="U336" s="76"/>
      <c r="W336" s="1"/>
      <c r="AC336" s="1"/>
      <c r="AE336" s="1"/>
      <c r="AF336" s="6"/>
      <c r="AG336" s="6"/>
      <c r="AH336" s="6"/>
      <c r="AI336" s="6"/>
      <c r="AJ336" s="6"/>
      <c r="AL336" s="6"/>
      <c r="AM336" s="5"/>
      <c r="AQ336" s="5"/>
      <c r="AR336" s="5"/>
      <c r="AS336" s="41"/>
      <c r="AT336" s="56"/>
      <c r="AV336" s="7"/>
      <c r="AX336" s="5"/>
      <c r="AY336" s="1"/>
      <c r="AZ336" s="35"/>
      <c r="BB336" s="47"/>
      <c r="AMW336" s="1"/>
    </row>
    <row r="337" spans="3:54 1037:1037" x14ac:dyDescent="0.25">
      <c r="C337" s="68"/>
      <c r="D337" s="48"/>
      <c r="E337" s="38"/>
      <c r="F337" s="49"/>
      <c r="G337" s="3"/>
      <c r="J337" s="1"/>
      <c r="K337" s="48"/>
      <c r="M337" s="1"/>
      <c r="R337" s="35"/>
      <c r="U337" s="76"/>
      <c r="W337" s="1"/>
      <c r="AC337" s="1"/>
      <c r="AE337" s="1"/>
      <c r="AF337" s="6"/>
      <c r="AG337" s="6"/>
      <c r="AH337" s="6"/>
      <c r="AI337" s="6"/>
      <c r="AJ337" s="6"/>
      <c r="AL337" s="6"/>
      <c r="AM337" s="5"/>
      <c r="AQ337" s="5"/>
      <c r="AR337" s="5"/>
      <c r="AS337" s="41"/>
      <c r="AT337" s="56"/>
      <c r="AV337" s="7"/>
      <c r="AX337" s="5"/>
      <c r="AY337" s="1"/>
      <c r="AZ337" s="35"/>
      <c r="BB337" s="47"/>
      <c r="AMW337" s="1"/>
    </row>
    <row r="338" spans="3:54 1037:1037" x14ac:dyDescent="0.25">
      <c r="C338" s="68"/>
      <c r="D338" s="48"/>
      <c r="E338" s="38"/>
      <c r="F338" s="49"/>
      <c r="G338" s="3"/>
      <c r="J338" s="1"/>
      <c r="K338" s="48"/>
      <c r="M338" s="1"/>
      <c r="R338" s="35"/>
      <c r="U338" s="76"/>
      <c r="W338" s="1"/>
      <c r="AC338" s="1"/>
      <c r="AE338" s="1"/>
      <c r="AF338" s="6"/>
      <c r="AG338" s="6"/>
      <c r="AH338" s="6"/>
      <c r="AI338" s="6"/>
      <c r="AJ338" s="6"/>
      <c r="AL338" s="6"/>
      <c r="AM338" s="5"/>
      <c r="AQ338" s="5"/>
      <c r="AR338" s="5"/>
      <c r="AS338" s="41"/>
      <c r="AT338" s="56"/>
      <c r="AV338" s="7"/>
      <c r="AX338" s="5"/>
      <c r="AY338" s="1"/>
      <c r="AZ338" s="35"/>
      <c r="BB338" s="47"/>
      <c r="AMW338" s="1"/>
    </row>
    <row r="339" spans="3:54 1037:1037" x14ac:dyDescent="0.25">
      <c r="C339" s="68"/>
      <c r="D339" s="48"/>
      <c r="E339" s="38"/>
      <c r="F339" s="49"/>
      <c r="G339" s="3"/>
      <c r="J339" s="1"/>
      <c r="K339" s="48"/>
      <c r="M339" s="1"/>
      <c r="R339" s="35"/>
      <c r="U339" s="76"/>
      <c r="W339" s="1"/>
      <c r="AC339" s="1"/>
      <c r="AE339" s="1"/>
      <c r="AF339" s="6"/>
      <c r="AG339" s="6"/>
      <c r="AH339" s="6"/>
      <c r="AI339" s="6"/>
      <c r="AJ339" s="6"/>
      <c r="AL339" s="6"/>
      <c r="AM339" s="5"/>
      <c r="AQ339" s="5"/>
      <c r="AR339" s="5"/>
      <c r="AS339" s="41"/>
      <c r="AT339" s="56"/>
      <c r="AV339" s="7"/>
      <c r="AX339" s="5"/>
      <c r="AY339" s="1"/>
      <c r="AZ339" s="35"/>
      <c r="BB339" s="47"/>
      <c r="AMW339" s="1"/>
    </row>
    <row r="340" spans="3:54 1037:1037" x14ac:dyDescent="0.25">
      <c r="C340" s="68"/>
      <c r="D340" s="48"/>
      <c r="E340" s="38"/>
      <c r="F340" s="49"/>
      <c r="G340" s="3"/>
      <c r="J340" s="1"/>
      <c r="K340" s="48"/>
      <c r="M340" s="1"/>
      <c r="R340" s="35"/>
      <c r="U340" s="76"/>
      <c r="W340" s="1"/>
      <c r="AC340" s="1"/>
      <c r="AE340" s="1"/>
      <c r="AF340" s="6"/>
      <c r="AG340" s="6"/>
      <c r="AH340" s="6"/>
      <c r="AI340" s="6"/>
      <c r="AJ340" s="6"/>
      <c r="AL340" s="6"/>
      <c r="AM340" s="5"/>
      <c r="AQ340" s="5"/>
      <c r="AR340" s="5"/>
      <c r="AS340" s="41"/>
      <c r="AT340" s="56"/>
      <c r="AV340" s="7"/>
      <c r="AX340" s="5"/>
      <c r="AY340" s="1"/>
      <c r="AZ340" s="35"/>
      <c r="BB340" s="47"/>
      <c r="AMW340" s="1"/>
    </row>
    <row r="341" spans="3:54 1037:1037" x14ac:dyDescent="0.25">
      <c r="C341" s="68"/>
      <c r="D341" s="48"/>
      <c r="E341" s="38"/>
      <c r="F341" s="49"/>
      <c r="G341" s="3"/>
      <c r="J341" s="1"/>
      <c r="K341" s="48"/>
      <c r="M341" s="1"/>
      <c r="R341" s="35"/>
      <c r="U341" s="76"/>
      <c r="W341" s="1"/>
      <c r="AC341" s="1"/>
      <c r="AE341" s="1"/>
      <c r="AF341" s="6"/>
      <c r="AG341" s="6"/>
      <c r="AH341" s="6"/>
      <c r="AI341" s="6"/>
      <c r="AJ341" s="6"/>
      <c r="AL341" s="6"/>
      <c r="AM341" s="5"/>
      <c r="AQ341" s="5"/>
      <c r="AR341" s="5"/>
      <c r="AS341" s="41"/>
      <c r="AT341" s="56"/>
      <c r="AV341" s="7"/>
      <c r="AX341" s="5"/>
      <c r="AY341" s="1"/>
      <c r="AZ341" s="35"/>
      <c r="BB341" s="47"/>
      <c r="AMW341" s="1"/>
    </row>
    <row r="342" spans="3:54 1037:1037" x14ac:dyDescent="0.25">
      <c r="C342" s="68"/>
      <c r="D342" s="48"/>
      <c r="E342" s="38"/>
      <c r="F342" s="49"/>
      <c r="G342" s="3"/>
      <c r="J342" s="1"/>
      <c r="K342" s="48"/>
      <c r="M342" s="1"/>
      <c r="R342" s="35"/>
      <c r="U342" s="76"/>
      <c r="W342" s="1"/>
      <c r="AC342" s="1"/>
      <c r="AE342" s="1"/>
      <c r="AF342" s="6"/>
      <c r="AG342" s="6"/>
      <c r="AH342" s="6"/>
      <c r="AI342" s="6"/>
      <c r="AJ342" s="6"/>
      <c r="AL342" s="6"/>
      <c r="AM342" s="5"/>
      <c r="AQ342" s="5"/>
      <c r="AR342" s="5"/>
      <c r="AS342" s="41"/>
      <c r="AT342" s="56"/>
      <c r="AV342" s="7"/>
      <c r="AX342" s="5"/>
      <c r="AY342" s="1"/>
      <c r="AZ342" s="35"/>
      <c r="BB342" s="47"/>
      <c r="AMW342" s="1"/>
    </row>
    <row r="343" spans="3:54 1037:1037" x14ac:dyDescent="0.25">
      <c r="C343" s="68"/>
      <c r="D343" s="48"/>
      <c r="E343" s="38"/>
      <c r="F343" s="49"/>
      <c r="G343" s="3"/>
      <c r="J343" s="1"/>
      <c r="K343" s="48"/>
      <c r="M343" s="1"/>
      <c r="R343" s="35"/>
      <c r="U343" s="76"/>
      <c r="W343" s="1"/>
      <c r="AC343" s="1"/>
      <c r="AE343" s="1"/>
      <c r="AF343" s="6"/>
      <c r="AG343" s="6"/>
      <c r="AH343" s="6"/>
      <c r="AI343" s="6"/>
      <c r="AJ343" s="6"/>
      <c r="AL343" s="6"/>
      <c r="AM343" s="5"/>
      <c r="AQ343" s="5"/>
      <c r="AR343" s="5"/>
      <c r="AS343" s="41"/>
      <c r="AT343" s="56"/>
      <c r="AV343" s="7"/>
      <c r="AX343" s="5"/>
      <c r="AY343" s="1"/>
      <c r="AZ343" s="35"/>
      <c r="BB343" s="47"/>
      <c r="AMW343" s="1"/>
    </row>
    <row r="344" spans="3:54 1037:1037" x14ac:dyDescent="0.25">
      <c r="C344" s="68"/>
      <c r="D344" s="48"/>
      <c r="E344" s="38"/>
      <c r="F344" s="49"/>
      <c r="G344" s="3"/>
      <c r="J344" s="1"/>
      <c r="K344" s="48"/>
      <c r="M344" s="1"/>
      <c r="R344" s="35"/>
      <c r="U344" s="76"/>
      <c r="W344" s="1"/>
      <c r="AC344" s="1"/>
      <c r="AE344" s="1"/>
      <c r="AF344" s="6"/>
      <c r="AG344" s="6"/>
      <c r="AH344" s="6"/>
      <c r="AI344" s="6"/>
      <c r="AJ344" s="6"/>
      <c r="AL344" s="6"/>
      <c r="AM344" s="5"/>
      <c r="AQ344" s="5"/>
      <c r="AR344" s="5"/>
      <c r="AS344" s="41"/>
      <c r="AT344" s="56"/>
      <c r="AV344" s="7"/>
      <c r="AX344" s="5"/>
      <c r="AY344" s="1"/>
      <c r="AZ344" s="35"/>
      <c r="BB344" s="47"/>
      <c r="AMW344" s="1"/>
    </row>
    <row r="345" spans="3:54 1037:1037" x14ac:dyDescent="0.25">
      <c r="C345" s="68"/>
      <c r="D345" s="48"/>
      <c r="E345" s="38"/>
      <c r="F345" s="49"/>
      <c r="G345" s="3"/>
      <c r="J345" s="1"/>
      <c r="K345" s="48"/>
      <c r="M345" s="1"/>
      <c r="R345" s="35"/>
      <c r="U345" s="76"/>
      <c r="W345" s="1"/>
      <c r="AC345" s="1"/>
      <c r="AE345" s="1"/>
      <c r="AF345" s="6"/>
      <c r="AG345" s="6"/>
      <c r="AH345" s="6"/>
      <c r="AI345" s="6"/>
      <c r="AJ345" s="6"/>
      <c r="AL345" s="6"/>
      <c r="AM345" s="5"/>
      <c r="AQ345" s="5"/>
      <c r="AR345" s="5"/>
      <c r="AS345" s="41"/>
      <c r="AT345" s="56"/>
      <c r="AV345" s="7"/>
      <c r="AX345" s="5"/>
      <c r="AY345" s="1"/>
      <c r="AZ345" s="35"/>
      <c r="BB345" s="47"/>
      <c r="AMW345" s="1"/>
    </row>
    <row r="346" spans="3:54 1037:1037" x14ac:dyDescent="0.25">
      <c r="C346" s="68"/>
      <c r="D346" s="48"/>
      <c r="E346" s="38"/>
      <c r="F346" s="49"/>
      <c r="G346" s="3"/>
      <c r="J346" s="1"/>
      <c r="K346" s="48"/>
      <c r="M346" s="1"/>
      <c r="R346" s="35"/>
      <c r="U346" s="76"/>
      <c r="W346" s="1"/>
      <c r="AC346" s="1"/>
      <c r="AE346" s="1"/>
      <c r="AF346" s="6"/>
      <c r="AG346" s="6"/>
      <c r="AH346" s="6"/>
      <c r="AI346" s="6"/>
      <c r="AJ346" s="6"/>
      <c r="AL346" s="6"/>
      <c r="AM346" s="5"/>
      <c r="AQ346" s="5"/>
      <c r="AR346" s="5"/>
      <c r="AS346" s="41"/>
      <c r="AT346" s="56"/>
      <c r="AV346" s="7"/>
      <c r="AX346" s="5"/>
      <c r="AY346" s="1"/>
      <c r="AZ346" s="35"/>
      <c r="BB346" s="47"/>
      <c r="AMW346" s="1"/>
    </row>
    <row r="347" spans="3:54 1037:1037" x14ac:dyDescent="0.25">
      <c r="C347" s="68"/>
      <c r="D347" s="48"/>
      <c r="E347" s="38"/>
      <c r="F347" s="49"/>
      <c r="G347" s="3"/>
      <c r="J347" s="1"/>
      <c r="K347" s="48"/>
      <c r="M347" s="1"/>
      <c r="R347" s="35"/>
      <c r="U347" s="76"/>
      <c r="W347" s="1"/>
      <c r="AC347" s="1"/>
      <c r="AE347" s="1"/>
      <c r="AF347" s="6"/>
      <c r="AG347" s="6"/>
      <c r="AH347" s="6"/>
      <c r="AI347" s="6"/>
      <c r="AJ347" s="6"/>
      <c r="AL347" s="6"/>
      <c r="AM347" s="5"/>
      <c r="AQ347" s="5"/>
      <c r="AR347" s="5"/>
      <c r="AS347" s="41"/>
      <c r="AT347" s="56"/>
      <c r="AV347" s="7"/>
      <c r="AX347" s="5"/>
      <c r="AY347" s="1"/>
      <c r="AZ347" s="35"/>
      <c r="BB347" s="47"/>
      <c r="AMW347" s="1"/>
    </row>
    <row r="348" spans="3:54 1037:1037" x14ac:dyDescent="0.25">
      <c r="C348" s="68"/>
      <c r="D348" s="48"/>
      <c r="E348" s="38"/>
      <c r="F348" s="49"/>
      <c r="G348" s="3"/>
      <c r="J348" s="1"/>
      <c r="K348" s="48"/>
      <c r="M348" s="1"/>
      <c r="R348" s="35"/>
      <c r="U348" s="76"/>
      <c r="W348" s="1"/>
      <c r="AC348" s="1"/>
      <c r="AE348" s="1"/>
      <c r="AF348" s="6"/>
      <c r="AG348" s="6"/>
      <c r="AH348" s="6"/>
      <c r="AI348" s="6"/>
      <c r="AJ348" s="6"/>
      <c r="AL348" s="6"/>
      <c r="AM348" s="5"/>
      <c r="AQ348" s="5"/>
      <c r="AR348" s="5"/>
      <c r="AS348" s="41"/>
      <c r="AT348" s="56"/>
      <c r="AV348" s="7"/>
      <c r="AX348" s="5"/>
      <c r="AY348" s="1"/>
      <c r="AZ348" s="35"/>
      <c r="BB348" s="47"/>
      <c r="AMW348" s="1"/>
    </row>
    <row r="349" spans="3:54 1037:1037" x14ac:dyDescent="0.25">
      <c r="C349" s="68"/>
      <c r="D349" s="48"/>
      <c r="E349" s="38"/>
      <c r="F349" s="49"/>
      <c r="G349" s="3"/>
      <c r="J349" s="1"/>
      <c r="K349" s="48"/>
      <c r="M349" s="1"/>
      <c r="R349" s="35"/>
      <c r="U349" s="76"/>
      <c r="W349" s="1"/>
      <c r="AC349" s="1"/>
      <c r="AE349" s="1"/>
      <c r="AF349" s="6"/>
      <c r="AG349" s="6"/>
      <c r="AH349" s="6"/>
      <c r="AI349" s="6"/>
      <c r="AJ349" s="6"/>
      <c r="AL349" s="6"/>
      <c r="AM349" s="5"/>
      <c r="AQ349" s="5"/>
      <c r="AR349" s="5"/>
      <c r="AS349" s="41"/>
      <c r="AT349" s="56"/>
      <c r="AV349" s="7"/>
      <c r="AX349" s="5"/>
      <c r="AY349" s="1"/>
      <c r="AZ349" s="35"/>
      <c r="BB349" s="47"/>
      <c r="AMW349" s="1"/>
    </row>
    <row r="350" spans="3:54 1037:1037" x14ac:dyDescent="0.25">
      <c r="C350" s="68"/>
      <c r="D350" s="48"/>
      <c r="E350" s="38"/>
      <c r="F350" s="49"/>
      <c r="G350" s="3"/>
      <c r="J350" s="1"/>
      <c r="K350" s="48"/>
      <c r="M350" s="1"/>
      <c r="R350" s="35"/>
      <c r="U350" s="76"/>
      <c r="W350" s="1"/>
      <c r="AC350" s="1"/>
      <c r="AE350" s="1"/>
      <c r="AF350" s="6"/>
      <c r="AG350" s="6"/>
      <c r="AH350" s="6"/>
      <c r="AI350" s="6"/>
      <c r="AJ350" s="6"/>
      <c r="AL350" s="6"/>
      <c r="AM350" s="5"/>
      <c r="AQ350" s="5"/>
      <c r="AR350" s="5"/>
      <c r="AS350" s="41"/>
      <c r="AT350" s="56"/>
      <c r="AV350" s="7"/>
      <c r="AX350" s="5"/>
      <c r="AY350" s="1"/>
      <c r="AZ350" s="35"/>
      <c r="BB350" s="47"/>
      <c r="AMW350" s="1"/>
    </row>
    <row r="351" spans="3:54 1037:1037" x14ac:dyDescent="0.25">
      <c r="C351" s="68"/>
      <c r="D351" s="48"/>
      <c r="E351" s="38"/>
      <c r="F351" s="49"/>
      <c r="G351" s="3"/>
      <c r="J351" s="1"/>
      <c r="K351" s="48"/>
      <c r="M351" s="1"/>
      <c r="R351" s="35"/>
      <c r="U351" s="76"/>
      <c r="W351" s="1"/>
      <c r="AC351" s="1"/>
      <c r="AE351" s="1"/>
      <c r="AF351" s="6"/>
      <c r="AG351" s="6"/>
      <c r="AH351" s="6"/>
      <c r="AI351" s="6"/>
      <c r="AJ351" s="6"/>
      <c r="AL351" s="6"/>
      <c r="AM351" s="5"/>
      <c r="AQ351" s="5"/>
      <c r="AR351" s="5"/>
      <c r="AS351" s="41"/>
      <c r="AT351" s="56"/>
      <c r="AV351" s="7"/>
      <c r="AX351" s="5"/>
      <c r="AY351" s="1"/>
      <c r="AZ351" s="35"/>
      <c r="BB351" s="47"/>
      <c r="AMW351" s="1"/>
    </row>
    <row r="352" spans="3:54 1037:1037" x14ac:dyDescent="0.25">
      <c r="C352" s="68"/>
      <c r="D352" s="48"/>
      <c r="E352" s="38"/>
      <c r="F352" s="49"/>
      <c r="G352" s="3"/>
      <c r="J352" s="1"/>
      <c r="K352" s="48"/>
      <c r="M352" s="1"/>
      <c r="R352" s="35"/>
      <c r="U352" s="76"/>
      <c r="W352" s="1"/>
      <c r="AC352" s="1"/>
      <c r="AE352" s="1"/>
      <c r="AF352" s="6"/>
      <c r="AG352" s="6"/>
      <c r="AH352" s="6"/>
      <c r="AI352" s="6"/>
      <c r="AJ352" s="6"/>
      <c r="AL352" s="6"/>
      <c r="AM352" s="5"/>
      <c r="AQ352" s="5"/>
      <c r="AR352" s="5"/>
      <c r="AS352" s="41"/>
      <c r="AT352" s="56"/>
      <c r="AV352" s="7"/>
      <c r="AX352" s="5"/>
      <c r="AY352" s="1"/>
      <c r="AZ352" s="35"/>
      <c r="BB352" s="47"/>
      <c r="AMW352" s="1"/>
    </row>
    <row r="353" spans="3:54 1037:1037" x14ac:dyDescent="0.25">
      <c r="C353" s="68"/>
      <c r="D353" s="48"/>
      <c r="E353" s="38"/>
      <c r="F353" s="49"/>
      <c r="G353" s="3"/>
      <c r="J353" s="1"/>
      <c r="K353" s="48"/>
      <c r="M353" s="1"/>
      <c r="R353" s="35"/>
      <c r="U353" s="76"/>
      <c r="W353" s="1"/>
      <c r="AC353" s="1"/>
      <c r="AE353" s="1"/>
      <c r="AF353" s="6"/>
      <c r="AG353" s="6"/>
      <c r="AH353" s="6"/>
      <c r="AI353" s="6"/>
      <c r="AJ353" s="6"/>
      <c r="AL353" s="6"/>
      <c r="AM353" s="5"/>
      <c r="AQ353" s="5"/>
      <c r="AR353" s="5"/>
      <c r="AS353" s="41"/>
      <c r="AT353" s="56"/>
      <c r="AV353" s="7"/>
      <c r="AX353" s="5"/>
      <c r="AY353" s="1"/>
      <c r="AZ353" s="35"/>
      <c r="BB353" s="47"/>
      <c r="AMW353" s="1"/>
    </row>
    <row r="354" spans="3:54 1037:1037" x14ac:dyDescent="0.25">
      <c r="C354" s="68"/>
      <c r="D354" s="48"/>
      <c r="E354" s="38"/>
      <c r="F354" s="49"/>
      <c r="G354" s="3"/>
      <c r="J354" s="1"/>
      <c r="K354" s="48"/>
      <c r="M354" s="1"/>
      <c r="R354" s="35"/>
      <c r="U354" s="76"/>
      <c r="W354" s="1"/>
      <c r="AC354" s="1"/>
      <c r="AE354" s="1"/>
      <c r="AF354" s="6"/>
      <c r="AG354" s="6"/>
      <c r="AH354" s="6"/>
      <c r="AI354" s="6"/>
      <c r="AJ354" s="6"/>
      <c r="AL354" s="6"/>
      <c r="AM354" s="5"/>
      <c r="AQ354" s="5"/>
      <c r="AR354" s="5"/>
      <c r="AS354" s="41"/>
      <c r="AT354" s="56"/>
      <c r="AV354" s="7"/>
      <c r="AX354" s="5"/>
      <c r="AY354" s="1"/>
      <c r="AZ354" s="35"/>
      <c r="BB354" s="47"/>
      <c r="AMW354" s="1"/>
    </row>
    <row r="355" spans="3:54 1037:1037" x14ac:dyDescent="0.25">
      <c r="C355" s="68"/>
      <c r="D355" s="48"/>
      <c r="E355" s="38"/>
      <c r="F355" s="49"/>
      <c r="G355" s="3"/>
      <c r="J355" s="1"/>
      <c r="K355" s="48"/>
      <c r="M355" s="1"/>
      <c r="R355" s="35"/>
      <c r="U355" s="76"/>
      <c r="W355" s="1"/>
      <c r="AC355" s="1"/>
      <c r="AE355" s="1"/>
      <c r="AF355" s="6"/>
      <c r="AG355" s="6"/>
      <c r="AH355" s="6"/>
      <c r="AI355" s="6"/>
      <c r="AJ355" s="6"/>
      <c r="AL355" s="6"/>
      <c r="AM355" s="5"/>
      <c r="AQ355" s="5"/>
      <c r="AR355" s="5"/>
      <c r="AS355" s="41"/>
      <c r="AT355" s="56"/>
      <c r="AV355" s="7"/>
      <c r="AX355" s="5"/>
      <c r="AY355" s="1"/>
      <c r="AZ355" s="35"/>
      <c r="BB355" s="47"/>
      <c r="AMW355" s="1"/>
    </row>
    <row r="356" spans="3:54 1037:1037" x14ac:dyDescent="0.25">
      <c r="C356" s="68"/>
      <c r="D356" s="48"/>
      <c r="E356" s="38"/>
      <c r="F356" s="49"/>
      <c r="G356" s="3"/>
      <c r="J356" s="1"/>
      <c r="K356" s="48"/>
      <c r="M356" s="1"/>
      <c r="R356" s="35"/>
      <c r="U356" s="76"/>
      <c r="W356" s="1"/>
      <c r="AC356" s="1"/>
      <c r="AE356" s="1"/>
      <c r="AF356" s="6"/>
      <c r="AG356" s="6"/>
      <c r="AH356" s="6"/>
      <c r="AI356" s="6"/>
      <c r="AJ356" s="6"/>
      <c r="AL356" s="6"/>
      <c r="AM356" s="5"/>
      <c r="AQ356" s="5"/>
      <c r="AR356" s="5"/>
      <c r="AS356" s="41"/>
      <c r="AT356" s="56"/>
      <c r="AV356" s="7"/>
      <c r="AX356" s="5"/>
      <c r="AY356" s="1"/>
      <c r="AZ356" s="35"/>
      <c r="BB356" s="47"/>
      <c r="AMW356" s="1"/>
    </row>
    <row r="357" spans="3:54 1037:1037" x14ac:dyDescent="0.25">
      <c r="C357" s="68"/>
      <c r="D357" s="48"/>
      <c r="E357" s="38"/>
      <c r="F357" s="49"/>
      <c r="G357" s="3"/>
      <c r="J357" s="1"/>
      <c r="K357" s="48"/>
      <c r="M357" s="1"/>
      <c r="R357" s="35"/>
      <c r="U357" s="76"/>
      <c r="W357" s="1"/>
      <c r="AC357" s="1"/>
      <c r="AE357" s="1"/>
      <c r="AF357" s="6"/>
      <c r="AG357" s="6"/>
      <c r="AH357" s="6"/>
      <c r="AI357" s="6"/>
      <c r="AJ357" s="6"/>
      <c r="AL357" s="6"/>
      <c r="AM357" s="5"/>
      <c r="AQ357" s="5"/>
      <c r="AR357" s="5"/>
      <c r="AS357" s="41"/>
      <c r="AT357" s="56"/>
      <c r="AV357" s="7"/>
      <c r="AX357" s="5"/>
      <c r="AY357" s="1"/>
      <c r="AZ357" s="35"/>
      <c r="BB357" s="47"/>
      <c r="AMW357" s="1"/>
    </row>
    <row r="358" spans="3:54 1037:1037" x14ac:dyDescent="0.25">
      <c r="C358" s="68"/>
      <c r="D358" s="48"/>
      <c r="E358" s="38"/>
      <c r="F358" s="49"/>
      <c r="G358" s="3"/>
      <c r="J358" s="1"/>
      <c r="K358" s="48"/>
      <c r="M358" s="1"/>
      <c r="R358" s="35"/>
      <c r="U358" s="76"/>
      <c r="W358" s="1"/>
      <c r="AC358" s="1"/>
      <c r="AE358" s="1"/>
      <c r="AF358" s="6"/>
      <c r="AG358" s="6"/>
      <c r="AH358" s="6"/>
      <c r="AI358" s="6"/>
      <c r="AJ358" s="6"/>
      <c r="AL358" s="6"/>
      <c r="AM358" s="5"/>
      <c r="AQ358" s="5"/>
      <c r="AR358" s="5"/>
      <c r="AS358" s="41"/>
      <c r="AT358" s="56"/>
      <c r="AV358" s="7"/>
      <c r="AX358" s="5"/>
      <c r="AY358" s="1"/>
      <c r="AZ358" s="35"/>
      <c r="BB358" s="47"/>
      <c r="AMW358" s="1"/>
    </row>
    <row r="359" spans="3:54 1037:1037" x14ac:dyDescent="0.25">
      <c r="C359" s="68"/>
      <c r="D359" s="48"/>
      <c r="E359" s="38"/>
      <c r="F359" s="49"/>
      <c r="G359" s="3"/>
      <c r="J359" s="1"/>
      <c r="K359" s="48"/>
      <c r="M359" s="1"/>
      <c r="R359" s="35"/>
      <c r="U359" s="76"/>
      <c r="W359" s="1"/>
      <c r="AC359" s="1"/>
      <c r="AE359" s="1"/>
      <c r="AF359" s="6"/>
      <c r="AG359" s="6"/>
      <c r="AH359" s="6"/>
      <c r="AI359" s="6"/>
      <c r="AJ359" s="6"/>
      <c r="AL359" s="6"/>
      <c r="AM359" s="5"/>
      <c r="AQ359" s="5"/>
      <c r="AR359" s="5"/>
      <c r="AS359" s="41"/>
      <c r="AT359" s="56"/>
      <c r="AV359" s="7"/>
      <c r="AX359" s="5"/>
      <c r="AY359" s="1"/>
      <c r="AZ359" s="35"/>
      <c r="BB359" s="47"/>
      <c r="AMW359" s="1"/>
    </row>
    <row r="360" spans="3:54 1037:1037" x14ac:dyDescent="0.25">
      <c r="C360" s="68"/>
      <c r="D360" s="48"/>
      <c r="E360" s="38"/>
      <c r="F360" s="49"/>
      <c r="G360" s="3"/>
      <c r="J360" s="1"/>
      <c r="K360" s="48"/>
      <c r="M360" s="1"/>
      <c r="R360" s="35"/>
      <c r="U360" s="76"/>
      <c r="W360" s="1"/>
      <c r="AC360" s="1"/>
      <c r="AE360" s="1"/>
      <c r="AF360" s="6"/>
      <c r="AG360" s="6"/>
      <c r="AH360" s="6"/>
      <c r="AI360" s="6"/>
      <c r="AJ360" s="6"/>
      <c r="AL360" s="6"/>
      <c r="AM360" s="5"/>
      <c r="AQ360" s="5"/>
      <c r="AR360" s="5"/>
      <c r="AS360" s="41"/>
      <c r="AT360" s="56"/>
      <c r="AV360" s="7"/>
      <c r="AX360" s="5"/>
      <c r="AY360" s="1"/>
      <c r="AZ360" s="35"/>
      <c r="BB360" s="47"/>
      <c r="AMW360" s="1"/>
    </row>
    <row r="361" spans="3:54 1037:1037" x14ac:dyDescent="0.25">
      <c r="C361" s="68"/>
      <c r="D361" s="48"/>
      <c r="E361" s="38"/>
      <c r="F361" s="49"/>
      <c r="G361" s="3"/>
      <c r="J361" s="1"/>
      <c r="K361" s="48"/>
      <c r="M361" s="1"/>
      <c r="R361" s="35"/>
      <c r="U361" s="76"/>
      <c r="W361" s="1"/>
      <c r="AC361" s="1"/>
      <c r="AE361" s="1"/>
      <c r="AF361" s="6"/>
      <c r="AG361" s="6"/>
      <c r="AH361" s="6"/>
      <c r="AI361" s="6"/>
      <c r="AJ361" s="6"/>
      <c r="AL361" s="6"/>
      <c r="AM361" s="5"/>
      <c r="AQ361" s="5"/>
      <c r="AR361" s="5"/>
      <c r="AS361" s="41"/>
      <c r="AT361" s="56"/>
      <c r="AV361" s="7"/>
      <c r="AX361" s="5"/>
      <c r="AY361" s="1"/>
      <c r="AZ361" s="35"/>
      <c r="BB361" s="47"/>
      <c r="AMW361" s="1"/>
    </row>
    <row r="362" spans="3:54 1037:1037" x14ac:dyDescent="0.25">
      <c r="C362" s="68"/>
      <c r="D362" s="48"/>
      <c r="E362" s="38"/>
      <c r="F362" s="49"/>
      <c r="G362" s="3"/>
      <c r="J362" s="1"/>
      <c r="K362" s="48"/>
      <c r="M362" s="1"/>
      <c r="R362" s="35"/>
      <c r="U362" s="76"/>
      <c r="W362" s="1"/>
      <c r="AC362" s="1"/>
      <c r="AE362" s="1"/>
      <c r="AF362" s="6"/>
      <c r="AG362" s="6"/>
      <c r="AH362" s="6"/>
      <c r="AI362" s="6"/>
      <c r="AJ362" s="6"/>
      <c r="AL362" s="6"/>
      <c r="AM362" s="5"/>
      <c r="AQ362" s="5"/>
      <c r="AR362" s="5"/>
      <c r="AS362" s="41"/>
      <c r="AT362" s="56"/>
      <c r="AV362" s="7"/>
      <c r="AX362" s="5"/>
      <c r="AY362" s="1"/>
      <c r="AZ362" s="35"/>
      <c r="BB362" s="47"/>
      <c r="AMW362" s="1"/>
    </row>
    <row r="363" spans="3:54 1037:1037" x14ac:dyDescent="0.25">
      <c r="C363" s="68"/>
      <c r="D363" s="48"/>
      <c r="E363" s="38"/>
      <c r="F363" s="49"/>
      <c r="G363" s="3"/>
      <c r="J363" s="1"/>
      <c r="K363" s="48"/>
      <c r="M363" s="1"/>
      <c r="R363" s="35"/>
      <c r="U363" s="76"/>
      <c r="W363" s="1"/>
      <c r="AC363" s="1"/>
      <c r="AE363" s="1"/>
      <c r="AF363" s="6"/>
      <c r="AG363" s="6"/>
      <c r="AH363" s="6"/>
      <c r="AI363" s="6"/>
      <c r="AJ363" s="6"/>
      <c r="AL363" s="6"/>
      <c r="AM363" s="5"/>
      <c r="AQ363" s="5"/>
      <c r="AR363" s="5"/>
      <c r="AS363" s="41"/>
      <c r="AT363" s="56"/>
      <c r="AV363" s="7"/>
      <c r="AX363" s="5"/>
      <c r="AY363" s="1"/>
      <c r="AZ363" s="35"/>
      <c r="BB363" s="47"/>
      <c r="AMW363" s="1"/>
    </row>
    <row r="364" spans="3:54 1037:1037" x14ac:dyDescent="0.25">
      <c r="C364" s="68"/>
      <c r="D364" s="48"/>
      <c r="E364" s="38"/>
      <c r="F364" s="49"/>
      <c r="G364" s="3"/>
      <c r="J364" s="1"/>
      <c r="K364" s="48"/>
      <c r="M364" s="1"/>
      <c r="R364" s="35"/>
      <c r="U364" s="76"/>
      <c r="W364" s="1"/>
      <c r="AC364" s="1"/>
      <c r="AE364" s="1"/>
      <c r="AF364" s="6"/>
      <c r="AG364" s="6"/>
      <c r="AH364" s="6"/>
      <c r="AI364" s="6"/>
      <c r="AJ364" s="6"/>
      <c r="AL364" s="6"/>
      <c r="AM364" s="5"/>
      <c r="AQ364" s="5"/>
      <c r="AR364" s="5"/>
      <c r="AS364" s="41"/>
      <c r="AT364" s="56"/>
      <c r="AV364" s="7"/>
      <c r="AX364" s="5"/>
      <c r="AY364" s="1"/>
      <c r="AZ364" s="35"/>
      <c r="BB364" s="47"/>
      <c r="AMW364" s="1"/>
    </row>
    <row r="365" spans="3:54 1037:1037" x14ac:dyDescent="0.25">
      <c r="C365" s="68"/>
      <c r="D365" s="48"/>
      <c r="E365" s="38"/>
      <c r="F365" s="49"/>
      <c r="G365" s="3"/>
      <c r="J365" s="1"/>
      <c r="K365" s="48"/>
      <c r="M365" s="1"/>
      <c r="R365" s="35"/>
      <c r="U365" s="76"/>
      <c r="W365" s="1"/>
      <c r="AC365" s="1"/>
      <c r="AE365" s="1"/>
      <c r="AF365" s="6"/>
      <c r="AG365" s="6"/>
      <c r="AH365" s="6"/>
      <c r="AI365" s="6"/>
      <c r="AJ365" s="6"/>
      <c r="AL365" s="6"/>
      <c r="AM365" s="5"/>
      <c r="AQ365" s="5"/>
      <c r="AR365" s="5"/>
      <c r="AS365" s="41"/>
      <c r="AT365" s="56"/>
      <c r="AV365" s="7"/>
      <c r="AX365" s="5"/>
      <c r="AY365" s="1"/>
      <c r="AZ365" s="35"/>
      <c r="BB365" s="47"/>
      <c r="AMW365" s="1"/>
    </row>
    <row r="366" spans="3:54 1037:1037" x14ac:dyDescent="0.25">
      <c r="C366" s="68"/>
      <c r="D366" s="48"/>
      <c r="E366" s="38"/>
      <c r="F366" s="49"/>
      <c r="G366" s="3"/>
      <c r="J366" s="1"/>
      <c r="K366" s="48"/>
      <c r="M366" s="1"/>
      <c r="R366" s="35"/>
      <c r="U366" s="76"/>
      <c r="W366" s="1"/>
      <c r="AC366" s="1"/>
      <c r="AE366" s="1"/>
      <c r="AF366" s="6"/>
      <c r="AG366" s="6"/>
      <c r="AH366" s="6"/>
      <c r="AI366" s="6"/>
      <c r="AJ366" s="6"/>
      <c r="AL366" s="6"/>
      <c r="AM366" s="5"/>
      <c r="AQ366" s="5"/>
      <c r="AR366" s="5"/>
      <c r="AS366" s="41"/>
      <c r="AT366" s="56"/>
      <c r="AV366" s="7"/>
      <c r="AX366" s="5"/>
      <c r="AY366" s="1"/>
      <c r="AZ366" s="35"/>
      <c r="BB366" s="47"/>
      <c r="AMW366" s="1"/>
    </row>
    <row r="367" spans="3:54 1037:1037" x14ac:dyDescent="0.25">
      <c r="C367" s="68"/>
      <c r="D367" s="48"/>
      <c r="E367" s="38"/>
      <c r="F367" s="49"/>
      <c r="G367" s="3"/>
      <c r="J367" s="1"/>
      <c r="K367" s="48"/>
      <c r="M367" s="1"/>
      <c r="R367" s="35"/>
      <c r="U367" s="76"/>
      <c r="W367" s="1"/>
      <c r="AC367" s="1"/>
      <c r="AE367" s="1"/>
      <c r="AF367" s="6"/>
      <c r="AG367" s="6"/>
      <c r="AH367" s="6"/>
      <c r="AI367" s="6"/>
      <c r="AJ367" s="6"/>
      <c r="AL367" s="6"/>
      <c r="AM367" s="5"/>
      <c r="AQ367" s="5"/>
      <c r="AR367" s="5"/>
      <c r="AS367" s="41"/>
      <c r="AT367" s="56"/>
      <c r="AV367" s="7"/>
      <c r="AX367" s="5"/>
      <c r="AY367" s="1"/>
      <c r="AZ367" s="35"/>
      <c r="BB367" s="47"/>
      <c r="AMW367" s="1"/>
    </row>
    <row r="368" spans="3:54 1037:1037" x14ac:dyDescent="0.25">
      <c r="C368" s="68"/>
      <c r="D368" s="48"/>
      <c r="E368" s="38"/>
      <c r="F368" s="49"/>
      <c r="G368" s="3"/>
      <c r="J368" s="1"/>
      <c r="K368" s="48"/>
      <c r="M368" s="1"/>
      <c r="R368" s="35"/>
      <c r="U368" s="76"/>
      <c r="W368" s="1"/>
      <c r="AC368" s="1"/>
      <c r="AE368" s="1"/>
      <c r="AF368" s="6"/>
      <c r="AG368" s="6"/>
      <c r="AH368" s="6"/>
      <c r="AI368" s="6"/>
      <c r="AJ368" s="6"/>
      <c r="AL368" s="6"/>
      <c r="AM368" s="5"/>
      <c r="AQ368" s="5"/>
      <c r="AR368" s="5"/>
      <c r="AS368" s="41"/>
      <c r="AT368" s="56"/>
      <c r="AV368" s="7"/>
      <c r="AX368" s="5"/>
      <c r="AY368" s="1"/>
      <c r="AZ368" s="35"/>
      <c r="BB368" s="47"/>
      <c r="AMW368" s="1"/>
    </row>
    <row r="369" spans="3:54 1037:1037" x14ac:dyDescent="0.25">
      <c r="C369" s="68"/>
      <c r="D369" s="48"/>
      <c r="E369" s="38"/>
      <c r="F369" s="49"/>
      <c r="G369" s="3"/>
      <c r="J369" s="1"/>
      <c r="K369" s="48"/>
      <c r="M369" s="1"/>
      <c r="R369" s="35"/>
      <c r="U369" s="76"/>
      <c r="W369" s="1"/>
      <c r="AC369" s="1"/>
      <c r="AE369" s="1"/>
      <c r="AF369" s="6"/>
      <c r="AG369" s="6"/>
      <c r="AH369" s="6"/>
      <c r="AI369" s="6"/>
      <c r="AJ369" s="6"/>
      <c r="AL369" s="6"/>
      <c r="AM369" s="5"/>
      <c r="AQ369" s="5"/>
      <c r="AR369" s="5"/>
      <c r="AS369" s="41"/>
      <c r="AT369" s="56"/>
      <c r="AV369" s="7"/>
      <c r="AX369" s="5"/>
      <c r="AY369" s="1"/>
      <c r="AZ369" s="35"/>
      <c r="BB369" s="47"/>
      <c r="AMW369" s="1"/>
    </row>
    <row r="370" spans="3:54 1037:1037" x14ac:dyDescent="0.25">
      <c r="C370" s="68"/>
      <c r="D370" s="48"/>
      <c r="E370" s="38"/>
      <c r="F370" s="49"/>
      <c r="G370" s="3"/>
      <c r="J370" s="1"/>
      <c r="K370" s="48"/>
      <c r="M370" s="1"/>
      <c r="R370" s="35"/>
      <c r="U370" s="76"/>
      <c r="W370" s="1"/>
      <c r="AC370" s="1"/>
      <c r="AE370" s="1"/>
      <c r="AF370" s="6"/>
      <c r="AG370" s="6"/>
      <c r="AH370" s="6"/>
      <c r="AI370" s="6"/>
      <c r="AJ370" s="6"/>
      <c r="AL370" s="6"/>
      <c r="AM370" s="5"/>
      <c r="AQ370" s="5"/>
      <c r="AR370" s="5"/>
      <c r="AS370" s="41"/>
      <c r="AT370" s="56"/>
      <c r="AV370" s="7"/>
      <c r="AX370" s="5"/>
      <c r="AY370" s="1"/>
      <c r="AZ370" s="35"/>
      <c r="BB370" s="47"/>
      <c r="AMW370" s="1"/>
    </row>
    <row r="371" spans="3:54 1037:1037" x14ac:dyDescent="0.25">
      <c r="C371" s="68"/>
      <c r="D371" s="48"/>
      <c r="E371" s="38"/>
      <c r="F371" s="49"/>
      <c r="G371" s="3"/>
      <c r="J371" s="1"/>
      <c r="K371" s="48"/>
      <c r="M371" s="1"/>
      <c r="R371" s="35"/>
      <c r="U371" s="76"/>
      <c r="W371" s="1"/>
      <c r="AC371" s="1"/>
      <c r="AE371" s="1"/>
      <c r="AF371" s="6"/>
      <c r="AG371" s="6"/>
      <c r="AH371" s="6"/>
      <c r="AI371" s="6"/>
      <c r="AJ371" s="6"/>
      <c r="AL371" s="6"/>
      <c r="AM371" s="5"/>
      <c r="AQ371" s="5"/>
      <c r="AR371" s="5"/>
      <c r="AS371" s="41"/>
      <c r="AT371" s="56"/>
      <c r="AV371" s="7"/>
      <c r="AX371" s="5"/>
      <c r="AY371" s="1"/>
      <c r="AZ371" s="35"/>
      <c r="BB371" s="47"/>
      <c r="AMW371" s="1"/>
    </row>
    <row r="372" spans="3:54 1037:1037" x14ac:dyDescent="0.25">
      <c r="C372" s="68"/>
      <c r="D372" s="48"/>
      <c r="E372" s="38"/>
      <c r="F372" s="49"/>
      <c r="G372" s="3"/>
      <c r="J372" s="1"/>
      <c r="K372" s="48"/>
      <c r="M372" s="1"/>
      <c r="R372" s="35"/>
      <c r="U372" s="76"/>
      <c r="W372" s="1"/>
      <c r="AC372" s="1"/>
      <c r="AE372" s="1"/>
      <c r="AF372" s="6"/>
      <c r="AG372" s="6"/>
      <c r="AH372" s="6"/>
      <c r="AI372" s="6"/>
      <c r="AJ372" s="6"/>
      <c r="AL372" s="6"/>
      <c r="AM372" s="5"/>
      <c r="AQ372" s="5"/>
      <c r="AR372" s="5"/>
      <c r="AS372" s="41"/>
      <c r="AT372" s="56"/>
      <c r="AV372" s="7"/>
      <c r="AX372" s="5"/>
      <c r="AY372" s="1"/>
      <c r="AZ372" s="35"/>
      <c r="BB372" s="47"/>
      <c r="AMW372" s="1"/>
    </row>
    <row r="373" spans="3:54 1037:1037" x14ac:dyDescent="0.25">
      <c r="C373" s="68"/>
      <c r="D373" s="48"/>
      <c r="E373" s="38"/>
      <c r="F373" s="49"/>
      <c r="G373" s="3"/>
      <c r="J373" s="1"/>
      <c r="K373" s="48"/>
      <c r="M373" s="1"/>
      <c r="R373" s="35"/>
      <c r="U373" s="76"/>
      <c r="W373" s="1"/>
      <c r="AC373" s="1"/>
      <c r="AE373" s="1"/>
      <c r="AF373" s="6"/>
      <c r="AG373" s="6"/>
      <c r="AH373" s="6"/>
      <c r="AI373" s="6"/>
      <c r="AJ373" s="6"/>
      <c r="AL373" s="6"/>
      <c r="AM373" s="5"/>
      <c r="AQ373" s="5"/>
      <c r="AR373" s="5"/>
      <c r="AS373" s="41"/>
      <c r="AT373" s="56"/>
      <c r="AV373" s="7"/>
      <c r="AX373" s="5"/>
      <c r="AY373" s="1"/>
      <c r="AZ373" s="35"/>
      <c r="BB373" s="47"/>
      <c r="AMW373" s="1"/>
    </row>
    <row r="374" spans="3:54 1037:1037" x14ac:dyDescent="0.25">
      <c r="C374" s="68"/>
      <c r="D374" s="48"/>
      <c r="E374" s="38"/>
      <c r="F374" s="49"/>
      <c r="G374" s="3"/>
      <c r="J374" s="1"/>
      <c r="K374" s="48"/>
      <c r="M374" s="1"/>
      <c r="R374" s="35"/>
      <c r="U374" s="76"/>
      <c r="W374" s="1"/>
      <c r="AC374" s="1"/>
      <c r="AE374" s="1"/>
      <c r="AF374" s="6"/>
      <c r="AG374" s="6"/>
      <c r="AH374" s="6"/>
      <c r="AI374" s="6"/>
      <c r="AJ374" s="6"/>
      <c r="AL374" s="6"/>
      <c r="AM374" s="5"/>
      <c r="AQ374" s="5"/>
      <c r="AR374" s="5"/>
      <c r="AS374" s="41"/>
      <c r="AT374" s="56"/>
      <c r="AV374" s="7"/>
      <c r="AX374" s="5"/>
      <c r="AY374" s="1"/>
      <c r="AZ374" s="35"/>
      <c r="BB374" s="47"/>
      <c r="AMW374" s="1"/>
    </row>
    <row r="375" spans="3:54 1037:1037" x14ac:dyDescent="0.25">
      <c r="C375" s="68"/>
      <c r="D375" s="48"/>
      <c r="E375" s="38"/>
      <c r="F375" s="49"/>
      <c r="G375" s="3"/>
      <c r="J375" s="1"/>
      <c r="K375" s="48"/>
      <c r="M375" s="1"/>
      <c r="R375" s="35"/>
      <c r="U375" s="76"/>
      <c r="W375" s="1"/>
      <c r="AC375" s="1"/>
      <c r="AE375" s="1"/>
      <c r="AF375" s="6"/>
      <c r="AG375" s="6"/>
      <c r="AH375" s="6"/>
      <c r="AI375" s="6"/>
      <c r="AJ375" s="6"/>
      <c r="AL375" s="6"/>
      <c r="AM375" s="5"/>
      <c r="AQ375" s="5"/>
      <c r="AR375" s="5"/>
      <c r="AS375" s="41"/>
      <c r="AT375" s="56"/>
      <c r="AV375" s="7"/>
      <c r="AX375" s="5"/>
      <c r="AY375" s="1"/>
      <c r="AZ375" s="35"/>
      <c r="BB375" s="47"/>
      <c r="AMW375" s="1"/>
    </row>
    <row r="376" spans="3:54 1037:1037" x14ac:dyDescent="0.25">
      <c r="C376" s="68"/>
      <c r="D376" s="48"/>
      <c r="E376" s="38"/>
      <c r="F376" s="49"/>
      <c r="G376" s="3"/>
      <c r="J376" s="1"/>
      <c r="K376" s="48"/>
      <c r="M376" s="1"/>
      <c r="R376" s="35"/>
      <c r="U376" s="76"/>
      <c r="W376" s="1"/>
      <c r="AC376" s="1"/>
      <c r="AE376" s="1"/>
      <c r="AF376" s="6"/>
      <c r="AG376" s="6"/>
      <c r="AH376" s="6"/>
      <c r="AI376" s="6"/>
      <c r="AJ376" s="6"/>
      <c r="AL376" s="6"/>
      <c r="AM376" s="5"/>
      <c r="AQ376" s="5"/>
      <c r="AR376" s="5"/>
      <c r="AS376" s="41"/>
      <c r="AT376" s="56"/>
      <c r="AV376" s="7"/>
      <c r="AX376" s="5"/>
      <c r="AY376" s="1"/>
      <c r="AZ376" s="35"/>
      <c r="BB376" s="47"/>
      <c r="AMW376" s="1"/>
    </row>
    <row r="377" spans="3:54 1037:1037" x14ac:dyDescent="0.25">
      <c r="C377" s="68"/>
      <c r="D377" s="48"/>
      <c r="E377" s="38"/>
      <c r="F377" s="49"/>
      <c r="G377" s="3"/>
      <c r="J377" s="1"/>
      <c r="K377" s="48"/>
      <c r="M377" s="1"/>
      <c r="R377" s="35"/>
      <c r="U377" s="76"/>
      <c r="W377" s="1"/>
      <c r="AC377" s="1"/>
      <c r="AE377" s="1"/>
      <c r="AF377" s="6"/>
      <c r="AG377" s="6"/>
      <c r="AH377" s="6"/>
      <c r="AI377" s="6"/>
      <c r="AJ377" s="6"/>
      <c r="AL377" s="6"/>
      <c r="AM377" s="5"/>
      <c r="AQ377" s="5"/>
      <c r="AR377" s="5"/>
      <c r="AS377" s="41"/>
      <c r="AT377" s="56"/>
      <c r="AV377" s="7"/>
      <c r="AX377" s="5"/>
      <c r="AY377" s="1"/>
      <c r="AZ377" s="35"/>
      <c r="BB377" s="47"/>
      <c r="AMW377" s="1"/>
    </row>
    <row r="378" spans="3:54 1037:1037" x14ac:dyDescent="0.25">
      <c r="C378" s="68"/>
      <c r="D378" s="48"/>
      <c r="E378" s="38"/>
      <c r="F378" s="49"/>
      <c r="G378" s="3"/>
      <c r="J378" s="1"/>
      <c r="K378" s="48"/>
      <c r="M378" s="1"/>
      <c r="R378" s="35"/>
      <c r="U378" s="76"/>
      <c r="W378" s="1"/>
      <c r="AC378" s="1"/>
      <c r="AE378" s="1"/>
      <c r="AF378" s="6"/>
      <c r="AG378" s="6"/>
      <c r="AH378" s="6"/>
      <c r="AI378" s="6"/>
      <c r="AJ378" s="6"/>
      <c r="AL378" s="6"/>
      <c r="AM378" s="5"/>
      <c r="AQ378" s="5"/>
      <c r="AR378" s="5"/>
      <c r="AS378" s="41"/>
      <c r="AT378" s="56"/>
      <c r="AV378" s="7"/>
      <c r="AX378" s="5"/>
      <c r="AY378" s="1"/>
      <c r="AZ378" s="35"/>
      <c r="BB378" s="47"/>
      <c r="AMW378" s="1"/>
    </row>
    <row r="379" spans="3:54 1037:1037" x14ac:dyDescent="0.25">
      <c r="C379" s="68"/>
      <c r="D379" s="48"/>
      <c r="E379" s="38"/>
      <c r="F379" s="49"/>
      <c r="G379" s="3"/>
      <c r="J379" s="1"/>
      <c r="K379" s="48"/>
      <c r="M379" s="1"/>
      <c r="R379" s="35"/>
      <c r="U379" s="76"/>
      <c r="W379" s="1"/>
      <c r="AC379" s="1"/>
      <c r="AE379" s="1"/>
      <c r="AF379" s="6"/>
      <c r="AG379" s="6"/>
      <c r="AH379" s="6"/>
      <c r="AI379" s="6"/>
      <c r="AJ379" s="6"/>
      <c r="AL379" s="6"/>
      <c r="AM379" s="5"/>
      <c r="AQ379" s="5"/>
      <c r="AR379" s="5"/>
      <c r="AS379" s="41"/>
      <c r="AT379" s="56"/>
      <c r="AV379" s="7"/>
      <c r="AX379" s="5"/>
      <c r="AY379" s="1"/>
      <c r="AZ379" s="35"/>
      <c r="BB379" s="47"/>
      <c r="AMW379" s="1"/>
    </row>
    <row r="380" spans="3:54 1037:1037" x14ac:dyDescent="0.25">
      <c r="C380" s="68"/>
      <c r="D380" s="48"/>
      <c r="E380" s="38"/>
      <c r="F380" s="49"/>
      <c r="G380" s="3"/>
      <c r="J380" s="1"/>
      <c r="K380" s="48"/>
      <c r="M380" s="1"/>
      <c r="R380" s="35"/>
      <c r="U380" s="76"/>
      <c r="W380" s="1"/>
      <c r="AC380" s="1"/>
      <c r="AE380" s="1"/>
      <c r="AF380" s="6"/>
      <c r="AG380" s="6"/>
      <c r="AH380" s="6"/>
      <c r="AI380" s="6"/>
      <c r="AJ380" s="6"/>
      <c r="AL380" s="6"/>
      <c r="AM380" s="5"/>
      <c r="AQ380" s="5"/>
      <c r="AR380" s="5"/>
      <c r="AS380" s="41"/>
      <c r="AT380" s="56"/>
      <c r="AV380" s="7"/>
      <c r="AX380" s="5"/>
      <c r="AY380" s="1"/>
      <c r="AZ380" s="35"/>
      <c r="BB380" s="47"/>
      <c r="AMW380" s="1"/>
    </row>
    <row r="381" spans="3:54 1037:1037" x14ac:dyDescent="0.25">
      <c r="C381" s="68"/>
      <c r="D381" s="48"/>
      <c r="E381" s="38"/>
      <c r="F381" s="49"/>
      <c r="G381" s="3"/>
      <c r="J381" s="1"/>
      <c r="K381" s="48"/>
      <c r="M381" s="1"/>
      <c r="R381" s="35"/>
      <c r="U381" s="76"/>
      <c r="W381" s="1"/>
      <c r="AC381" s="1"/>
      <c r="AE381" s="1"/>
      <c r="AF381" s="6"/>
      <c r="AG381" s="6"/>
      <c r="AH381" s="6"/>
      <c r="AI381" s="6"/>
      <c r="AJ381" s="6"/>
      <c r="AL381" s="6"/>
      <c r="AM381" s="5"/>
      <c r="AQ381" s="5"/>
      <c r="AR381" s="5"/>
      <c r="AS381" s="41"/>
      <c r="AT381" s="56"/>
      <c r="AV381" s="7"/>
      <c r="AX381" s="5"/>
      <c r="AY381" s="1"/>
      <c r="AZ381" s="35"/>
      <c r="BB381" s="47"/>
      <c r="AMW381" s="1"/>
    </row>
    <row r="382" spans="3:54 1037:1037" x14ac:dyDescent="0.25">
      <c r="C382" s="68"/>
      <c r="D382" s="48"/>
      <c r="E382" s="38"/>
      <c r="F382" s="49"/>
      <c r="G382" s="3"/>
      <c r="J382" s="1"/>
      <c r="K382" s="48"/>
      <c r="M382" s="1"/>
      <c r="R382" s="35"/>
      <c r="U382" s="76"/>
      <c r="W382" s="1"/>
      <c r="AC382" s="1"/>
      <c r="AE382" s="1"/>
      <c r="AF382" s="6"/>
      <c r="AG382" s="6"/>
      <c r="AH382" s="6"/>
      <c r="AI382" s="6"/>
      <c r="AJ382" s="6"/>
      <c r="AL382" s="6"/>
      <c r="AM382" s="5"/>
      <c r="AQ382" s="5"/>
      <c r="AR382" s="5"/>
      <c r="AS382" s="41"/>
      <c r="AT382" s="56"/>
      <c r="AV382" s="7"/>
      <c r="AX382" s="5"/>
      <c r="AY382" s="1"/>
      <c r="AZ382" s="35"/>
      <c r="BB382" s="47"/>
      <c r="AMW382" s="1"/>
    </row>
    <row r="383" spans="3:54 1037:1037" x14ac:dyDescent="0.25">
      <c r="C383" s="68"/>
      <c r="D383" s="48"/>
      <c r="E383" s="38"/>
      <c r="F383" s="49"/>
      <c r="G383" s="3"/>
      <c r="J383" s="1"/>
      <c r="K383" s="48"/>
      <c r="M383" s="1"/>
      <c r="R383" s="35"/>
      <c r="U383" s="76"/>
      <c r="W383" s="1"/>
      <c r="AC383" s="1"/>
      <c r="AE383" s="1"/>
      <c r="AF383" s="6"/>
      <c r="AG383" s="6"/>
      <c r="AH383" s="6"/>
      <c r="AI383" s="6"/>
      <c r="AJ383" s="6"/>
      <c r="AL383" s="6"/>
      <c r="AM383" s="5"/>
      <c r="AQ383" s="5"/>
      <c r="AR383" s="5"/>
      <c r="AS383" s="41"/>
      <c r="AT383" s="56"/>
      <c r="AV383" s="7"/>
      <c r="AX383" s="5"/>
      <c r="AY383" s="1"/>
      <c r="AZ383" s="35"/>
      <c r="BB383" s="47"/>
      <c r="AMW383" s="1"/>
    </row>
    <row r="384" spans="3:54 1037:1037" x14ac:dyDescent="0.25">
      <c r="C384" s="68"/>
      <c r="D384" s="48"/>
      <c r="E384" s="38"/>
      <c r="F384" s="49"/>
      <c r="G384" s="3"/>
      <c r="J384" s="1"/>
      <c r="K384" s="48"/>
      <c r="M384" s="1"/>
      <c r="R384" s="35"/>
      <c r="U384" s="76"/>
      <c r="W384" s="1"/>
      <c r="AC384" s="1"/>
      <c r="AE384" s="1"/>
      <c r="AF384" s="6"/>
      <c r="AG384" s="6"/>
      <c r="AH384" s="6"/>
      <c r="AI384" s="6"/>
      <c r="AJ384" s="6"/>
      <c r="AL384" s="6"/>
      <c r="AM384" s="5"/>
      <c r="AQ384" s="5"/>
      <c r="AR384" s="5"/>
      <c r="AS384" s="41"/>
      <c r="AT384" s="56"/>
      <c r="AV384" s="7"/>
      <c r="AX384" s="5"/>
      <c r="AY384" s="1"/>
      <c r="AZ384" s="35"/>
      <c r="BB384" s="47"/>
      <c r="AMW384" s="1"/>
    </row>
    <row r="385" spans="3:54 1037:1037" x14ac:dyDescent="0.25">
      <c r="C385" s="68"/>
      <c r="D385" s="48"/>
      <c r="E385" s="38"/>
      <c r="F385" s="49"/>
      <c r="G385" s="3"/>
      <c r="J385" s="1"/>
      <c r="K385" s="48"/>
      <c r="M385" s="1"/>
      <c r="R385" s="35"/>
      <c r="U385" s="76"/>
      <c r="W385" s="1"/>
      <c r="AC385" s="1"/>
      <c r="AE385" s="1"/>
      <c r="AF385" s="6"/>
      <c r="AG385" s="6"/>
      <c r="AH385" s="6"/>
      <c r="AI385" s="6"/>
      <c r="AJ385" s="6"/>
      <c r="AL385" s="6"/>
      <c r="AM385" s="5"/>
      <c r="AQ385" s="5"/>
      <c r="AR385" s="5"/>
      <c r="AS385" s="41"/>
      <c r="AT385" s="56"/>
      <c r="AV385" s="7"/>
      <c r="AX385" s="5"/>
      <c r="AY385" s="1"/>
      <c r="AZ385" s="35"/>
      <c r="BB385" s="47"/>
      <c r="AMW385" s="1"/>
    </row>
    <row r="386" spans="3:54 1037:1037" x14ac:dyDescent="0.25">
      <c r="C386" s="68"/>
      <c r="D386" s="48"/>
      <c r="E386" s="38"/>
      <c r="F386" s="49"/>
      <c r="G386" s="3"/>
      <c r="J386" s="1"/>
      <c r="K386" s="48"/>
      <c r="M386" s="1"/>
      <c r="R386" s="35"/>
      <c r="U386" s="76"/>
      <c r="W386" s="1"/>
      <c r="AC386" s="1"/>
      <c r="AE386" s="1"/>
      <c r="AF386" s="6"/>
      <c r="AG386" s="6"/>
      <c r="AH386" s="6"/>
      <c r="AI386" s="6"/>
      <c r="AJ386" s="6"/>
      <c r="AL386" s="6"/>
      <c r="AM386" s="5"/>
      <c r="AQ386" s="5"/>
      <c r="AR386" s="5"/>
      <c r="AS386" s="41"/>
      <c r="AT386" s="56"/>
      <c r="AV386" s="7"/>
      <c r="AX386" s="5"/>
      <c r="AY386" s="1"/>
      <c r="AZ386" s="35"/>
      <c r="BB386" s="47"/>
      <c r="AMW386" s="1"/>
    </row>
    <row r="387" spans="3:54 1037:1037" x14ac:dyDescent="0.25">
      <c r="AV387" s="7"/>
    </row>
    <row r="388" spans="3:54 1037:1037" x14ac:dyDescent="0.25">
      <c r="AV388" s="7"/>
    </row>
    <row r="389" spans="3:54 1037:1037" x14ac:dyDescent="0.25">
      <c r="AV389" s="7"/>
    </row>
    <row r="390" spans="3:54 1037:1037" x14ac:dyDescent="0.25">
      <c r="AV390" s="7"/>
    </row>
    <row r="391" spans="3:54 1037:1037" x14ac:dyDescent="0.25">
      <c r="AV391" s="7"/>
    </row>
    <row r="392" spans="3:54 1037:1037" x14ac:dyDescent="0.25">
      <c r="AV392" s="7"/>
    </row>
    <row r="393" spans="3:54 1037:1037" x14ac:dyDescent="0.25">
      <c r="AV393" s="7"/>
    </row>
    <row r="394" spans="3:54 1037:1037" x14ac:dyDescent="0.25">
      <c r="AV394" s="7"/>
    </row>
    <row r="395" spans="3:54 1037:1037" x14ac:dyDescent="0.25">
      <c r="AV395" s="7"/>
    </row>
    <row r="396" spans="3:54 1037:1037" x14ac:dyDescent="0.25">
      <c r="AV396" s="7"/>
    </row>
    <row r="397" spans="3:54 1037:1037" x14ac:dyDescent="0.25">
      <c r="AV397" s="7"/>
    </row>
    <row r="398" spans="3:54 1037:1037" x14ac:dyDescent="0.25">
      <c r="AV398" s="7"/>
    </row>
    <row r="399" spans="3:54 1037:1037" x14ac:dyDescent="0.25">
      <c r="AV399" s="7"/>
    </row>
    <row r="400" spans="3:54 1037:1037" x14ac:dyDescent="0.25">
      <c r="AV400" s="7"/>
    </row>
    <row r="401" spans="48:48" x14ac:dyDescent="0.25">
      <c r="AV401" s="7"/>
    </row>
    <row r="402" spans="48:48" x14ac:dyDescent="0.25">
      <c r="AV402" s="7"/>
    </row>
    <row r="403" spans="48:48" x14ac:dyDescent="0.25">
      <c r="AV403" s="7"/>
    </row>
    <row r="404" spans="48:48" x14ac:dyDescent="0.25">
      <c r="AV404" s="7"/>
    </row>
    <row r="405" spans="48:48" x14ac:dyDescent="0.25">
      <c r="AV405" s="7"/>
    </row>
    <row r="406" spans="48:48" x14ac:dyDescent="0.25">
      <c r="AV406" s="7"/>
    </row>
    <row r="407" spans="48:48" x14ac:dyDescent="0.25">
      <c r="AV407" s="7"/>
    </row>
    <row r="408" spans="48:48" x14ac:dyDescent="0.25">
      <c r="AV408" s="7"/>
    </row>
    <row r="409" spans="48:48" x14ac:dyDescent="0.25">
      <c r="AV409" s="7"/>
    </row>
    <row r="410" spans="48:48" x14ac:dyDescent="0.25">
      <c r="AV410" s="7"/>
    </row>
    <row r="411" spans="48:48" x14ac:dyDescent="0.25">
      <c r="AV411" s="7"/>
    </row>
    <row r="412" spans="48:48" x14ac:dyDescent="0.25">
      <c r="AV412" s="7"/>
    </row>
    <row r="413" spans="48:48" x14ac:dyDescent="0.25">
      <c r="AV413" s="7"/>
    </row>
    <row r="414" spans="48:48" x14ac:dyDescent="0.25">
      <c r="AV414" s="7"/>
    </row>
    <row r="415" spans="48:48" x14ac:dyDescent="0.25">
      <c r="AV415" s="7"/>
    </row>
    <row r="416" spans="48:48" x14ac:dyDescent="0.25">
      <c r="AV416" s="7"/>
    </row>
    <row r="417" spans="48:48" x14ac:dyDescent="0.25">
      <c r="AV417" s="7"/>
    </row>
    <row r="418" spans="48:48" x14ac:dyDescent="0.25">
      <c r="AV418" s="7"/>
    </row>
    <row r="419" spans="48:48" x14ac:dyDescent="0.25">
      <c r="AV419" s="7"/>
    </row>
    <row r="420" spans="48:48" x14ac:dyDescent="0.25">
      <c r="AV420" s="7"/>
    </row>
    <row r="421" spans="48:48" x14ac:dyDescent="0.25">
      <c r="AV421" s="7"/>
    </row>
    <row r="422" spans="48:48" x14ac:dyDescent="0.25">
      <c r="AV422" s="7"/>
    </row>
    <row r="423" spans="48:48" x14ac:dyDescent="0.25">
      <c r="AV423" s="7"/>
    </row>
    <row r="424" spans="48:48" x14ac:dyDescent="0.25">
      <c r="AV424" s="7"/>
    </row>
    <row r="425" spans="48:48" x14ac:dyDescent="0.25">
      <c r="AV425" s="7"/>
    </row>
    <row r="426" spans="48:48" x14ac:dyDescent="0.25">
      <c r="AV426" s="7"/>
    </row>
    <row r="427" spans="48:48" x14ac:dyDescent="0.25">
      <c r="AV427" s="7"/>
    </row>
    <row r="428" spans="48:48" x14ac:dyDescent="0.25">
      <c r="AV428" s="7"/>
    </row>
    <row r="429" spans="48:48" x14ac:dyDescent="0.25">
      <c r="AV429" s="7"/>
    </row>
    <row r="430" spans="48:48" x14ac:dyDescent="0.25">
      <c r="AV430" s="7"/>
    </row>
    <row r="431" spans="48:48" x14ac:dyDescent="0.25">
      <c r="AV431" s="7"/>
    </row>
    <row r="432" spans="48:48" x14ac:dyDescent="0.25">
      <c r="AV432" s="7"/>
    </row>
    <row r="433" spans="48:48" x14ac:dyDescent="0.25">
      <c r="AV433" s="7"/>
    </row>
    <row r="434" spans="48:48" x14ac:dyDescent="0.25">
      <c r="AV434" s="7"/>
    </row>
    <row r="435" spans="48:48" x14ac:dyDescent="0.25">
      <c r="AV435" s="7"/>
    </row>
    <row r="436" spans="48:48" x14ac:dyDescent="0.25">
      <c r="AV436" s="7"/>
    </row>
    <row r="437" spans="48:48" x14ac:dyDescent="0.25">
      <c r="AV437" s="7"/>
    </row>
    <row r="438" spans="48:48" x14ac:dyDescent="0.25">
      <c r="AV438" s="7"/>
    </row>
    <row r="439" spans="48:48" x14ac:dyDescent="0.25">
      <c r="AV439" s="7"/>
    </row>
    <row r="440" spans="48:48" x14ac:dyDescent="0.25">
      <c r="AV440" s="7"/>
    </row>
    <row r="441" spans="48:48" x14ac:dyDescent="0.25">
      <c r="AV441" s="7"/>
    </row>
    <row r="442" spans="48:48" x14ac:dyDescent="0.25">
      <c r="AV442" s="7"/>
    </row>
    <row r="443" spans="48:48" x14ac:dyDescent="0.25">
      <c r="AV443" s="7"/>
    </row>
    <row r="444" spans="48:48" x14ac:dyDescent="0.25">
      <c r="AV444" s="7"/>
    </row>
    <row r="445" spans="48:48" x14ac:dyDescent="0.25">
      <c r="AV445" s="7"/>
    </row>
    <row r="446" spans="48:48" x14ac:dyDescent="0.25">
      <c r="AV446" s="7"/>
    </row>
    <row r="447" spans="48:48" x14ac:dyDescent="0.25">
      <c r="AV447" s="7"/>
    </row>
    <row r="448" spans="48:48" x14ac:dyDescent="0.25">
      <c r="AV448" s="7"/>
    </row>
    <row r="449" spans="48:48" x14ac:dyDescent="0.25">
      <c r="AV449" s="7"/>
    </row>
    <row r="450" spans="48:48" x14ac:dyDescent="0.25">
      <c r="AV450" s="7"/>
    </row>
    <row r="451" spans="48:48" x14ac:dyDescent="0.25">
      <c r="AV451" s="7"/>
    </row>
    <row r="452" spans="48:48" x14ac:dyDescent="0.25">
      <c r="AV452" s="7"/>
    </row>
    <row r="453" spans="48:48" x14ac:dyDescent="0.25">
      <c r="AV453" s="7"/>
    </row>
    <row r="454" spans="48:48" x14ac:dyDescent="0.25">
      <c r="AV454" s="7"/>
    </row>
    <row r="455" spans="48:48" x14ac:dyDescent="0.25">
      <c r="AV455" s="7"/>
    </row>
    <row r="456" spans="48:48" x14ac:dyDescent="0.25">
      <c r="AV456" s="7"/>
    </row>
    <row r="457" spans="48:48" x14ac:dyDescent="0.25">
      <c r="AV457" s="7"/>
    </row>
    <row r="458" spans="48:48" x14ac:dyDescent="0.25">
      <c r="AV458" s="7"/>
    </row>
    <row r="459" spans="48:48" x14ac:dyDescent="0.25">
      <c r="AV459" s="7"/>
    </row>
    <row r="460" spans="48:48" x14ac:dyDescent="0.25">
      <c r="AV460" s="7"/>
    </row>
    <row r="461" spans="48:48" x14ac:dyDescent="0.25">
      <c r="AV461" s="7"/>
    </row>
    <row r="462" spans="48:48" x14ac:dyDescent="0.25">
      <c r="AV462" s="7"/>
    </row>
    <row r="463" spans="48:48" x14ac:dyDescent="0.25">
      <c r="AV463" s="7"/>
    </row>
    <row r="464" spans="48:48" x14ac:dyDescent="0.25">
      <c r="AV464" s="7"/>
    </row>
    <row r="465" spans="48:48" x14ac:dyDescent="0.25">
      <c r="AV465" s="7"/>
    </row>
    <row r="466" spans="48:48" x14ac:dyDescent="0.25">
      <c r="AV466" s="7"/>
    </row>
    <row r="467" spans="48:48" x14ac:dyDescent="0.25">
      <c r="AV467" s="7"/>
    </row>
    <row r="468" spans="48:48" x14ac:dyDescent="0.25">
      <c r="AV468" s="7"/>
    </row>
    <row r="469" spans="48:48" x14ac:dyDescent="0.25">
      <c r="AV469" s="7"/>
    </row>
    <row r="470" spans="48:48" x14ac:dyDescent="0.25">
      <c r="AV470" s="7"/>
    </row>
    <row r="471" spans="48:48" x14ac:dyDescent="0.25">
      <c r="AV471" s="7"/>
    </row>
    <row r="472" spans="48:48" x14ac:dyDescent="0.25">
      <c r="AV472" s="7"/>
    </row>
    <row r="473" spans="48:48" x14ac:dyDescent="0.25">
      <c r="AV473" s="7"/>
    </row>
    <row r="474" spans="48:48" x14ac:dyDescent="0.25">
      <c r="AV474" s="7"/>
    </row>
    <row r="475" spans="48:48" x14ac:dyDescent="0.25">
      <c r="AV475" s="7"/>
    </row>
    <row r="476" spans="48:48" x14ac:dyDescent="0.25">
      <c r="AV476" s="7"/>
    </row>
    <row r="477" spans="48:48" x14ac:dyDescent="0.25">
      <c r="AV477" s="7"/>
    </row>
    <row r="478" spans="48:48" x14ac:dyDescent="0.25">
      <c r="AV478" s="7"/>
    </row>
    <row r="479" spans="48:48" x14ac:dyDescent="0.25">
      <c r="AV479" s="7"/>
    </row>
    <row r="480" spans="48:48" x14ac:dyDescent="0.25">
      <c r="AV480" s="7"/>
    </row>
    <row r="481" spans="48:48" x14ac:dyDescent="0.25">
      <c r="AV481" s="7"/>
    </row>
    <row r="482" spans="48:48" x14ac:dyDescent="0.25">
      <c r="AV482" s="7"/>
    </row>
    <row r="483" spans="48:48" x14ac:dyDescent="0.25">
      <c r="AV483" s="7"/>
    </row>
    <row r="484" spans="48:48" x14ac:dyDescent="0.25">
      <c r="AV484" s="7"/>
    </row>
    <row r="485" spans="48:48" x14ac:dyDescent="0.25">
      <c r="AV485" s="7"/>
    </row>
    <row r="486" spans="48:48" x14ac:dyDescent="0.25">
      <c r="AV486" s="7"/>
    </row>
    <row r="487" spans="48:48" x14ac:dyDescent="0.25">
      <c r="AV487" s="7"/>
    </row>
    <row r="488" spans="48:48" x14ac:dyDescent="0.25">
      <c r="AV488" s="7"/>
    </row>
    <row r="489" spans="48:48" x14ac:dyDescent="0.25">
      <c r="AV489" s="7"/>
    </row>
    <row r="490" spans="48:48" x14ac:dyDescent="0.25">
      <c r="AV490" s="7"/>
    </row>
    <row r="491" spans="48:48" x14ac:dyDescent="0.25">
      <c r="AV491" s="7"/>
    </row>
    <row r="492" spans="48:48" x14ac:dyDescent="0.25">
      <c r="AV492" s="7"/>
    </row>
    <row r="493" spans="48:48" x14ac:dyDescent="0.25">
      <c r="AV493" s="7"/>
    </row>
    <row r="494" spans="48:48" x14ac:dyDescent="0.25">
      <c r="AV494" s="7"/>
    </row>
    <row r="495" spans="48:48" x14ac:dyDescent="0.25">
      <c r="AV495" s="7"/>
    </row>
    <row r="496" spans="48:48" x14ac:dyDescent="0.25">
      <c r="AV496" s="7"/>
    </row>
    <row r="497" spans="48:48" x14ac:dyDescent="0.25">
      <c r="AV497" s="7"/>
    </row>
    <row r="498" spans="48:48" x14ac:dyDescent="0.25">
      <c r="AV498" s="7"/>
    </row>
    <row r="499" spans="48:48" x14ac:dyDescent="0.25">
      <c r="AV499" s="7"/>
    </row>
    <row r="500" spans="48:48" x14ac:dyDescent="0.25">
      <c r="AV500" s="7"/>
    </row>
    <row r="501" spans="48:48" x14ac:dyDescent="0.25">
      <c r="AV501" s="7"/>
    </row>
    <row r="502" spans="48:48" x14ac:dyDescent="0.25">
      <c r="AV502" s="7"/>
    </row>
    <row r="503" spans="48:48" x14ac:dyDescent="0.25">
      <c r="AV503" s="7"/>
    </row>
    <row r="504" spans="48:48" x14ac:dyDescent="0.25">
      <c r="AV504" s="7"/>
    </row>
    <row r="505" spans="48:48" x14ac:dyDescent="0.25">
      <c r="AV505" s="7"/>
    </row>
    <row r="506" spans="48:48" x14ac:dyDescent="0.25">
      <c r="AV506" s="7"/>
    </row>
    <row r="507" spans="48:48" x14ac:dyDescent="0.25">
      <c r="AV507" s="7"/>
    </row>
    <row r="508" spans="48:48" x14ac:dyDescent="0.25">
      <c r="AV508" s="7"/>
    </row>
    <row r="509" spans="48:48" x14ac:dyDescent="0.25">
      <c r="AV509" s="7"/>
    </row>
    <row r="510" spans="48:48" x14ac:dyDescent="0.25">
      <c r="AV510" s="7"/>
    </row>
    <row r="511" spans="48:48" x14ac:dyDescent="0.25">
      <c r="AV511" s="7"/>
    </row>
    <row r="512" spans="48:48" x14ac:dyDescent="0.25">
      <c r="AV512" s="7"/>
    </row>
    <row r="513" spans="48:48" x14ac:dyDescent="0.25">
      <c r="AV513" s="7"/>
    </row>
    <row r="514" spans="48:48" x14ac:dyDescent="0.25">
      <c r="AV514" s="7"/>
    </row>
    <row r="515" spans="48:48" x14ac:dyDescent="0.25">
      <c r="AV515" s="7"/>
    </row>
    <row r="516" spans="48:48" x14ac:dyDescent="0.25">
      <c r="AV516" s="7"/>
    </row>
    <row r="517" spans="48:48" x14ac:dyDescent="0.25">
      <c r="AV517" s="7"/>
    </row>
    <row r="518" spans="48:48" x14ac:dyDescent="0.25">
      <c r="AV518" s="7"/>
    </row>
    <row r="519" spans="48:48" x14ac:dyDescent="0.25">
      <c r="AV519" s="7"/>
    </row>
    <row r="520" spans="48:48" x14ac:dyDescent="0.25">
      <c r="AV520" s="7"/>
    </row>
    <row r="521" spans="48:48" x14ac:dyDescent="0.25">
      <c r="AV521" s="7"/>
    </row>
    <row r="522" spans="48:48" x14ac:dyDescent="0.25">
      <c r="AV522" s="7"/>
    </row>
    <row r="523" spans="48:48" x14ac:dyDescent="0.25">
      <c r="AV523" s="7"/>
    </row>
    <row r="524" spans="48:48" x14ac:dyDescent="0.25">
      <c r="AV524" s="7"/>
    </row>
    <row r="525" spans="48:48" x14ac:dyDescent="0.25">
      <c r="AV525" s="7"/>
    </row>
    <row r="526" spans="48:48" x14ac:dyDescent="0.25">
      <c r="AV526" s="7"/>
    </row>
    <row r="527" spans="48:48" x14ac:dyDescent="0.25">
      <c r="AV527" s="7"/>
    </row>
    <row r="528" spans="48:48" x14ac:dyDescent="0.25">
      <c r="AV528" s="7"/>
    </row>
    <row r="529" spans="48:48" x14ac:dyDescent="0.25">
      <c r="AV529" s="7"/>
    </row>
    <row r="530" spans="48:48" x14ac:dyDescent="0.25">
      <c r="AV530" s="7"/>
    </row>
    <row r="531" spans="48:48" x14ac:dyDescent="0.25">
      <c r="AV531" s="7"/>
    </row>
    <row r="532" spans="48:48" x14ac:dyDescent="0.25">
      <c r="AV532" s="7"/>
    </row>
    <row r="533" spans="48:48" x14ac:dyDescent="0.25">
      <c r="AV533" s="7"/>
    </row>
    <row r="534" spans="48:48" x14ac:dyDescent="0.25">
      <c r="AV534" s="7"/>
    </row>
    <row r="535" spans="48:48" x14ac:dyDescent="0.25">
      <c r="AV535" s="7"/>
    </row>
    <row r="536" spans="48:48" x14ac:dyDescent="0.25">
      <c r="AV536" s="7"/>
    </row>
    <row r="537" spans="48:48" x14ac:dyDescent="0.25">
      <c r="AV537" s="7"/>
    </row>
    <row r="538" spans="48:48" x14ac:dyDescent="0.25">
      <c r="AV538" s="7"/>
    </row>
    <row r="539" spans="48:48" x14ac:dyDescent="0.25">
      <c r="AV539" s="7"/>
    </row>
    <row r="540" spans="48:48" x14ac:dyDescent="0.25">
      <c r="AV540" s="7"/>
    </row>
    <row r="541" spans="48:48" x14ac:dyDescent="0.25">
      <c r="AV541" s="7"/>
    </row>
    <row r="542" spans="48:48" x14ac:dyDescent="0.25">
      <c r="AV542" s="7"/>
    </row>
    <row r="543" spans="48:48" x14ac:dyDescent="0.25">
      <c r="AV543" s="7"/>
    </row>
    <row r="544" spans="48:48" x14ac:dyDescent="0.25">
      <c r="AV544" s="7"/>
    </row>
    <row r="545" spans="48:48" x14ac:dyDescent="0.25">
      <c r="AV545" s="7"/>
    </row>
    <row r="546" spans="48:48" x14ac:dyDescent="0.25">
      <c r="AV546" s="7"/>
    </row>
    <row r="547" spans="48:48" x14ac:dyDescent="0.25">
      <c r="AV547" s="7"/>
    </row>
    <row r="548" spans="48:48" x14ac:dyDescent="0.25">
      <c r="AV548" s="7"/>
    </row>
    <row r="549" spans="48:48" x14ac:dyDescent="0.25">
      <c r="AV549" s="7"/>
    </row>
    <row r="550" spans="48:48" x14ac:dyDescent="0.25">
      <c r="AV550" s="7"/>
    </row>
    <row r="551" spans="48:48" x14ac:dyDescent="0.25">
      <c r="AV551" s="7"/>
    </row>
    <row r="552" spans="48:48" x14ac:dyDescent="0.25">
      <c r="AV552" s="7"/>
    </row>
    <row r="553" spans="48:48" x14ac:dyDescent="0.25">
      <c r="AV553" s="7"/>
    </row>
    <row r="554" spans="48:48" x14ac:dyDescent="0.25">
      <c r="AV554" s="7"/>
    </row>
    <row r="555" spans="48:48" x14ac:dyDescent="0.25">
      <c r="AV555" s="7"/>
    </row>
    <row r="556" spans="48:48" x14ac:dyDescent="0.25">
      <c r="AV556" s="7"/>
    </row>
    <row r="557" spans="48:48" x14ac:dyDescent="0.25">
      <c r="AV557" s="7"/>
    </row>
    <row r="558" spans="48:48" x14ac:dyDescent="0.25">
      <c r="AV558" s="7"/>
    </row>
    <row r="559" spans="48:48" x14ac:dyDescent="0.25">
      <c r="AV559" s="7"/>
    </row>
    <row r="560" spans="48:48" x14ac:dyDescent="0.25">
      <c r="AV560" s="7"/>
    </row>
    <row r="561" spans="48:48" x14ac:dyDescent="0.25">
      <c r="AV561" s="7"/>
    </row>
    <row r="562" spans="48:48" x14ac:dyDescent="0.25">
      <c r="AV562" s="7"/>
    </row>
    <row r="563" spans="48:48" x14ac:dyDescent="0.25">
      <c r="AV563" s="7"/>
    </row>
    <row r="564" spans="48:48" x14ac:dyDescent="0.25">
      <c r="AV564" s="7"/>
    </row>
    <row r="565" spans="48:48" x14ac:dyDescent="0.25">
      <c r="AV565" s="7"/>
    </row>
    <row r="566" spans="48:48" x14ac:dyDescent="0.25">
      <c r="AV566" s="7"/>
    </row>
    <row r="567" spans="48:48" x14ac:dyDescent="0.25">
      <c r="AV567" s="7"/>
    </row>
    <row r="568" spans="48:48" x14ac:dyDescent="0.25">
      <c r="AV568" s="7"/>
    </row>
    <row r="569" spans="48:48" x14ac:dyDescent="0.25">
      <c r="AV569" s="7"/>
    </row>
    <row r="570" spans="48:48" x14ac:dyDescent="0.25">
      <c r="AV570" s="7"/>
    </row>
    <row r="571" spans="48:48" x14ac:dyDescent="0.25">
      <c r="AV571" s="7"/>
    </row>
    <row r="572" spans="48:48" x14ac:dyDescent="0.25">
      <c r="AV572" s="7"/>
    </row>
    <row r="573" spans="48:48" x14ac:dyDescent="0.25">
      <c r="AV573" s="7"/>
    </row>
    <row r="574" spans="48:48" x14ac:dyDescent="0.25">
      <c r="AV574" s="7"/>
    </row>
    <row r="575" spans="48:48" x14ac:dyDescent="0.25">
      <c r="AV575" s="7"/>
    </row>
    <row r="576" spans="48:48" x14ac:dyDescent="0.25">
      <c r="AV576" s="7"/>
    </row>
    <row r="577" spans="48:48" x14ac:dyDescent="0.25">
      <c r="AV577" s="7"/>
    </row>
    <row r="578" spans="48:48" x14ac:dyDescent="0.25">
      <c r="AV578" s="7"/>
    </row>
    <row r="579" spans="48:48" x14ac:dyDescent="0.25">
      <c r="AV579" s="7"/>
    </row>
    <row r="580" spans="48:48" x14ac:dyDescent="0.25">
      <c r="AV580" s="7"/>
    </row>
    <row r="581" spans="48:48" x14ac:dyDescent="0.25">
      <c r="AV581" s="7"/>
    </row>
    <row r="582" spans="48:48" x14ac:dyDescent="0.25">
      <c r="AV582" s="7"/>
    </row>
    <row r="583" spans="48:48" x14ac:dyDescent="0.25">
      <c r="AV583" s="7"/>
    </row>
    <row r="584" spans="48:48" x14ac:dyDescent="0.25">
      <c r="AV584" s="7"/>
    </row>
    <row r="585" spans="48:48" x14ac:dyDescent="0.25">
      <c r="AV585" s="7"/>
    </row>
    <row r="586" spans="48:48" x14ac:dyDescent="0.25">
      <c r="AV586" s="7"/>
    </row>
    <row r="587" spans="48:48" x14ac:dyDescent="0.25">
      <c r="AV587" s="7"/>
    </row>
    <row r="588" spans="48:48" x14ac:dyDescent="0.25">
      <c r="AV588" s="7"/>
    </row>
    <row r="589" spans="48:48" x14ac:dyDescent="0.25">
      <c r="AV589" s="7"/>
    </row>
    <row r="590" spans="48:48" x14ac:dyDescent="0.25">
      <c r="AV590" s="7"/>
    </row>
    <row r="591" spans="48:48" x14ac:dyDescent="0.25">
      <c r="AV591" s="7"/>
    </row>
    <row r="592" spans="48:48" x14ac:dyDescent="0.25">
      <c r="AV592" s="7"/>
    </row>
    <row r="593" spans="48:48" x14ac:dyDescent="0.25">
      <c r="AV593" s="7"/>
    </row>
    <row r="594" spans="48:48" x14ac:dyDescent="0.25">
      <c r="AV594" s="7"/>
    </row>
    <row r="595" spans="48:48" x14ac:dyDescent="0.25">
      <c r="AV595" s="7"/>
    </row>
    <row r="596" spans="48:48" x14ac:dyDescent="0.25">
      <c r="AV596" s="7"/>
    </row>
    <row r="597" spans="48:48" x14ac:dyDescent="0.25">
      <c r="AV597" s="7"/>
    </row>
    <row r="598" spans="48:48" x14ac:dyDescent="0.25">
      <c r="AV598" s="7"/>
    </row>
    <row r="599" spans="48:48" x14ac:dyDescent="0.25">
      <c r="AV599" s="7"/>
    </row>
    <row r="600" spans="48:48" x14ac:dyDescent="0.25">
      <c r="AV600" s="7"/>
    </row>
    <row r="601" spans="48:48" x14ac:dyDescent="0.25">
      <c r="AV601" s="7"/>
    </row>
    <row r="602" spans="48:48" x14ac:dyDescent="0.25">
      <c r="AV602" s="7"/>
    </row>
    <row r="603" spans="48:48" x14ac:dyDescent="0.25">
      <c r="AV603" s="7"/>
    </row>
    <row r="604" spans="48:48" x14ac:dyDescent="0.25">
      <c r="AV604" s="7"/>
    </row>
    <row r="605" spans="48:48" x14ac:dyDescent="0.25">
      <c r="AV605" s="7"/>
    </row>
    <row r="606" spans="48:48" x14ac:dyDescent="0.25">
      <c r="AV606" s="7"/>
    </row>
    <row r="607" spans="48:48" x14ac:dyDescent="0.25">
      <c r="AV607" s="7"/>
    </row>
    <row r="608" spans="48:48" x14ac:dyDescent="0.25">
      <c r="AV608" s="7"/>
    </row>
    <row r="609" spans="48:48" x14ac:dyDescent="0.25">
      <c r="AV609" s="7"/>
    </row>
    <row r="610" spans="48:48" x14ac:dyDescent="0.25">
      <c r="AV610" s="7"/>
    </row>
    <row r="611" spans="48:48" x14ac:dyDescent="0.25">
      <c r="AV611" s="7"/>
    </row>
    <row r="612" spans="48:48" x14ac:dyDescent="0.25">
      <c r="AV612" s="7"/>
    </row>
    <row r="613" spans="48:48" x14ac:dyDescent="0.25">
      <c r="AV613" s="7"/>
    </row>
    <row r="614" spans="48:48" x14ac:dyDescent="0.25">
      <c r="AV614" s="7"/>
    </row>
    <row r="615" spans="48:48" x14ac:dyDescent="0.25">
      <c r="AV615" s="7"/>
    </row>
    <row r="616" spans="48:48" x14ac:dyDescent="0.25">
      <c r="AV616" s="7"/>
    </row>
  </sheetData>
  <autoFilter ref="A2:BA232" xr:uid="{00000000-0009-0000-0000-000000000000}"/>
  <phoneticPr fontId="12" type="noConversion"/>
  <pageMargins left="0.75" right="0.75" top="1" bottom="1" header="0.51180555555555496" footer="0.51180555555555496"/>
  <pageSetup paperSize="9" firstPageNumber="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SITE_Management</vt:lpstr>
      <vt:lpstr>SITE_Management!_FilterDatabase_0</vt:lpstr>
      <vt:lpstr>SITE_Management!_FilterDatabase_0_0</vt:lpstr>
      <vt:lpstr>SITE_Management!_FilterDatabase_0_0_0</vt:lpstr>
      <vt:lpstr>SITE_Management!_FilterDatabase_0_0_0_0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Mitarbeiter</dc:creator>
  <dc:description/>
  <cp:lastModifiedBy>Turco  Fabio</cp:lastModifiedBy>
  <cp:revision>140</cp:revision>
  <dcterms:created xsi:type="dcterms:W3CDTF">2015-02-20T10:48:42Z</dcterms:created>
  <dcterms:modified xsi:type="dcterms:W3CDTF">2023-09-26T15:22:43Z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