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9720" windowHeight="8595" activeTab="1"/>
  </bookViews>
  <sheets>
    <sheet name="All Months" sheetId="9" r:id="rId1"/>
    <sheet name="Night Data" sheetId="7" r:id="rId2"/>
    <sheet name="Night Pairs" sheetId="12" r:id="rId3"/>
    <sheet name="Night Blocks" sheetId="4" r:id="rId4"/>
    <sheet name="Clouds" sheetId="10" r:id="rId5"/>
  </sheets>
  <calcPr calcId="124519"/>
</workbook>
</file>

<file path=xl/calcChain.xml><?xml version="1.0" encoding="utf-8"?>
<calcChain xmlns="http://schemas.openxmlformats.org/spreadsheetml/2006/main">
  <c r="A1" i="4"/>
  <c r="A2" s="1"/>
  <c r="B2" s="1"/>
  <c r="F2" i="1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I4" i="7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A20"/>
  <c r="I21" i="4"/>
  <c r="B20" i="7"/>
  <c r="E21" i="4"/>
  <c r="A57" i="7"/>
  <c r="B57"/>
  <c r="A35"/>
  <c r="B35"/>
  <c r="A53"/>
  <c r="B53"/>
  <c r="A58"/>
  <c r="B58"/>
  <c r="A51"/>
  <c r="B51"/>
  <c r="A46"/>
  <c r="B46"/>
  <c r="A28"/>
  <c r="B28"/>
  <c r="A12"/>
  <c r="B12"/>
  <c r="A7"/>
  <c r="B7"/>
  <c r="A63"/>
  <c r="B63"/>
  <c r="A52"/>
  <c r="B52"/>
  <c r="A48"/>
  <c r="B48"/>
  <c r="E48"/>
  <c r="G48"/>
  <c r="F48" s="1"/>
  <c r="H48" s="1"/>
  <c r="A26"/>
  <c r="B26"/>
  <c r="E16" i="4"/>
  <c r="E11"/>
  <c r="A45" i="7"/>
  <c r="B45"/>
  <c r="A14"/>
  <c r="B14"/>
  <c r="A68"/>
  <c r="B68"/>
  <c r="S161" i="9"/>
  <c r="V161"/>
  <c r="S159"/>
  <c r="V159"/>
  <c r="A71" i="7"/>
  <c r="B71"/>
  <c r="A41"/>
  <c r="B41"/>
  <c r="A32"/>
  <c r="B32"/>
  <c r="E47"/>
  <c r="G47"/>
  <c r="F47" s="1"/>
  <c r="H47" s="1"/>
  <c r="B47"/>
  <c r="A47"/>
  <c r="I6" i="4"/>
  <c r="Q11"/>
  <c r="V144" i="9"/>
  <c r="V145"/>
  <c r="V148"/>
  <c r="V150"/>
  <c r="V152"/>
  <c r="V153"/>
  <c r="V155"/>
  <c r="V157"/>
  <c r="V160"/>
  <c r="V162"/>
  <c r="V164"/>
  <c r="V166"/>
  <c r="V167"/>
  <c r="V168"/>
  <c r="V169"/>
  <c r="V170"/>
  <c r="V143"/>
  <c r="S144"/>
  <c r="S145"/>
  <c r="S148"/>
  <c r="S150"/>
  <c r="S152"/>
  <c r="S153"/>
  <c r="S155"/>
  <c r="S157"/>
  <c r="S160"/>
  <c r="S162"/>
  <c r="S164"/>
  <c r="S166"/>
  <c r="S167"/>
  <c r="S168"/>
  <c r="S169"/>
  <c r="S170"/>
  <c r="S143"/>
  <c r="R173"/>
  <c r="R174"/>
  <c r="R175"/>
  <c r="T144" s="1"/>
  <c r="R176"/>
  <c r="R177"/>
  <c r="R178"/>
  <c r="T145" s="1"/>
  <c r="R179"/>
  <c r="R181"/>
  <c r="R182"/>
  <c r="R185"/>
  <c r="R186"/>
  <c r="R187"/>
  <c r="R188"/>
  <c r="R189"/>
  <c r="R190"/>
  <c r="T148" s="1"/>
  <c r="R192"/>
  <c r="T150" s="1"/>
  <c r="R193"/>
  <c r="R194"/>
  <c r="R195"/>
  <c r="R196"/>
  <c r="R198"/>
  <c r="T152" s="1"/>
  <c r="R199"/>
  <c r="R200"/>
  <c r="R201"/>
  <c r="R202"/>
  <c r="T155" s="1"/>
  <c r="R203"/>
  <c r="R205"/>
  <c r="T153" s="1"/>
  <c r="R206"/>
  <c r="R208"/>
  <c r="R209"/>
  <c r="R210"/>
  <c r="R211"/>
  <c r="T157" s="1"/>
  <c r="R212"/>
  <c r="R213"/>
  <c r="R216"/>
  <c r="T160" s="1"/>
  <c r="R218"/>
  <c r="R219"/>
  <c r="R222"/>
  <c r="R223"/>
  <c r="T164" s="1"/>
  <c r="R224"/>
  <c r="R226"/>
  <c r="T166" s="1"/>
  <c r="R227"/>
  <c r="T167" s="1"/>
  <c r="R228"/>
  <c r="R229"/>
  <c r="R230"/>
  <c r="T168" s="1"/>
  <c r="R231"/>
  <c r="R232"/>
  <c r="R233"/>
  <c r="R234"/>
  <c r="R235"/>
  <c r="T169" s="1"/>
  <c r="R236"/>
  <c r="T170" s="1"/>
  <c r="R237"/>
  <c r="R238"/>
  <c r="R239"/>
  <c r="R240"/>
  <c r="R172"/>
  <c r="T143" s="1"/>
  <c r="S173"/>
  <c r="W173" s="1"/>
  <c r="S174"/>
  <c r="W174" s="1"/>
  <c r="S175"/>
  <c r="S176"/>
  <c r="W176" s="1"/>
  <c r="S177"/>
  <c r="W177" s="1"/>
  <c r="S178"/>
  <c r="W178" s="1"/>
  <c r="S179"/>
  <c r="W179" s="1"/>
  <c r="S181"/>
  <c r="W181" s="1"/>
  <c r="S182"/>
  <c r="W182" s="1"/>
  <c r="S185"/>
  <c r="W185" s="1"/>
  <c r="S186"/>
  <c r="W186" s="1"/>
  <c r="S187"/>
  <c r="W187" s="1"/>
  <c r="S188"/>
  <c r="W188" s="1"/>
  <c r="S189"/>
  <c r="W189" s="1"/>
  <c r="S190"/>
  <c r="S192"/>
  <c r="S193"/>
  <c r="W193" s="1"/>
  <c r="S194"/>
  <c r="W194" s="1"/>
  <c r="S195"/>
  <c r="W195" s="1"/>
  <c r="S196"/>
  <c r="W196" s="1"/>
  <c r="S198"/>
  <c r="W198" s="1"/>
  <c r="S199"/>
  <c r="W199" s="1"/>
  <c r="S200"/>
  <c r="W200" s="1"/>
  <c r="S201"/>
  <c r="W201" s="1"/>
  <c r="S202"/>
  <c r="S203"/>
  <c r="W203" s="1"/>
  <c r="S205"/>
  <c r="S206"/>
  <c r="W206" s="1"/>
  <c r="S208"/>
  <c r="W208" s="1"/>
  <c r="S209"/>
  <c r="W209" s="1"/>
  <c r="S210"/>
  <c r="W210" s="1"/>
  <c r="S211"/>
  <c r="W211" s="1"/>
  <c r="S212"/>
  <c r="W212" s="1"/>
  <c r="S213"/>
  <c r="W213" s="1"/>
  <c r="S216"/>
  <c r="W216" s="1"/>
  <c r="S218"/>
  <c r="W218" s="1"/>
  <c r="S219"/>
  <c r="W219" s="1"/>
  <c r="S222"/>
  <c r="W222" s="1"/>
  <c r="S223"/>
  <c r="S224"/>
  <c r="W224" s="1"/>
  <c r="S226"/>
  <c r="W226" s="1"/>
  <c r="S227"/>
  <c r="S228"/>
  <c r="W228" s="1"/>
  <c r="S229"/>
  <c r="W229" s="1"/>
  <c r="S230"/>
  <c r="W230" s="1"/>
  <c r="S231"/>
  <c r="W231" s="1"/>
  <c r="S232"/>
  <c r="W232" s="1"/>
  <c r="S233"/>
  <c r="W233" s="1"/>
  <c r="S234"/>
  <c r="W234" s="1"/>
  <c r="S235"/>
  <c r="W235" s="1"/>
  <c r="S236"/>
  <c r="S237"/>
  <c r="W237" s="1"/>
  <c r="S238"/>
  <c r="W238" s="1"/>
  <c r="S239"/>
  <c r="W239" s="1"/>
  <c r="S240"/>
  <c r="W240" s="1"/>
  <c r="S172"/>
  <c r="W172" s="1"/>
  <c r="T172"/>
  <c r="U172"/>
  <c r="T173"/>
  <c r="U173"/>
  <c r="T174"/>
  <c r="U174"/>
  <c r="T175"/>
  <c r="U175"/>
  <c r="T176"/>
  <c r="U176"/>
  <c r="T177"/>
  <c r="U177"/>
  <c r="T178"/>
  <c r="U178"/>
  <c r="T179"/>
  <c r="U179"/>
  <c r="T181"/>
  <c r="U181"/>
  <c r="T182"/>
  <c r="U182"/>
  <c r="T185"/>
  <c r="U185"/>
  <c r="T186"/>
  <c r="U186"/>
  <c r="T187"/>
  <c r="U187"/>
  <c r="T188"/>
  <c r="U188"/>
  <c r="T189"/>
  <c r="U189"/>
  <c r="T190"/>
  <c r="U190"/>
  <c r="T192"/>
  <c r="U192"/>
  <c r="T193"/>
  <c r="U193"/>
  <c r="T194"/>
  <c r="U194"/>
  <c r="T195"/>
  <c r="U195"/>
  <c r="T196"/>
  <c r="U196"/>
  <c r="T198"/>
  <c r="U198"/>
  <c r="T199"/>
  <c r="U199"/>
  <c r="T200"/>
  <c r="U200"/>
  <c r="T201"/>
  <c r="U201"/>
  <c r="T202"/>
  <c r="U202"/>
  <c r="T203"/>
  <c r="U203"/>
  <c r="T205"/>
  <c r="U205"/>
  <c r="T206"/>
  <c r="U206"/>
  <c r="T208"/>
  <c r="U208"/>
  <c r="T209"/>
  <c r="U209"/>
  <c r="T210"/>
  <c r="U210"/>
  <c r="T211"/>
  <c r="U211"/>
  <c r="T212"/>
  <c r="U212"/>
  <c r="T213"/>
  <c r="U213"/>
  <c r="T216"/>
  <c r="U216"/>
  <c r="T218"/>
  <c r="U218"/>
  <c r="T219"/>
  <c r="U219"/>
  <c r="T222"/>
  <c r="U222"/>
  <c r="T223"/>
  <c r="U223"/>
  <c r="T224"/>
  <c r="U224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B5" i="7"/>
  <c r="B6"/>
  <c r="B8"/>
  <c r="B9"/>
  <c r="B10"/>
  <c r="B11"/>
  <c r="B13"/>
  <c r="B15"/>
  <c r="B16"/>
  <c r="B17"/>
  <c r="B18"/>
  <c r="B19"/>
  <c r="B21"/>
  <c r="B22"/>
  <c r="B23"/>
  <c r="B24"/>
  <c r="B25"/>
  <c r="B27"/>
  <c r="B29"/>
  <c r="B30"/>
  <c r="B31"/>
  <c r="B33"/>
  <c r="B34"/>
  <c r="B36"/>
  <c r="B37"/>
  <c r="B38"/>
  <c r="B39"/>
  <c r="B40"/>
  <c r="B42"/>
  <c r="B43"/>
  <c r="B44"/>
  <c r="B49"/>
  <c r="B50"/>
  <c r="B54"/>
  <c r="B55"/>
  <c r="B56"/>
  <c r="B59"/>
  <c r="B60"/>
  <c r="B61"/>
  <c r="B62"/>
  <c r="B64"/>
  <c r="B65"/>
  <c r="B66"/>
  <c r="B67"/>
  <c r="B69"/>
  <c r="B70"/>
  <c r="B72"/>
  <c r="B73"/>
  <c r="B4"/>
  <c r="A72"/>
  <c r="A73"/>
  <c r="A39"/>
  <c r="A40"/>
  <c r="A42"/>
  <c r="A43"/>
  <c r="A44"/>
  <c r="A49"/>
  <c r="A50"/>
  <c r="A54"/>
  <c r="A55"/>
  <c r="A56"/>
  <c r="A59"/>
  <c r="A60"/>
  <c r="A61"/>
  <c r="A62"/>
  <c r="A64"/>
  <c r="A65"/>
  <c r="A66"/>
  <c r="A67"/>
  <c r="A69"/>
  <c r="A70"/>
  <c r="A6"/>
  <c r="A8"/>
  <c r="A9"/>
  <c r="A10"/>
  <c r="A11"/>
  <c r="A13"/>
  <c r="A15"/>
  <c r="A16"/>
  <c r="A17"/>
  <c r="A18"/>
  <c r="A19"/>
  <c r="A21"/>
  <c r="A22"/>
  <c r="A23"/>
  <c r="A24"/>
  <c r="A25"/>
  <c r="A27"/>
  <c r="A29"/>
  <c r="A30"/>
  <c r="A31"/>
  <c r="A33"/>
  <c r="A34"/>
  <c r="A36"/>
  <c r="A37"/>
  <c r="A38"/>
  <c r="A5"/>
  <c r="C4"/>
  <c r="E4" s="1"/>
  <c r="A4"/>
  <c r="B3" i="4" l="1"/>
  <c r="B4" s="1"/>
  <c r="B5" s="1"/>
  <c r="B6" s="1"/>
  <c r="B7" s="1"/>
  <c r="C2"/>
  <c r="D2" s="1"/>
  <c r="E2" s="1"/>
  <c r="F2" s="1"/>
  <c r="B1"/>
  <c r="C7"/>
  <c r="D7" s="1"/>
  <c r="E7" s="1"/>
  <c r="F7" s="1"/>
  <c r="G7" s="1"/>
  <c r="H7" s="1"/>
  <c r="I7" s="1"/>
  <c r="A7"/>
  <c r="B8"/>
  <c r="B9" s="1"/>
  <c r="B10" s="1"/>
  <c r="B11" s="1"/>
  <c r="B12" s="1"/>
  <c r="F1"/>
  <c r="A12"/>
  <c r="F8"/>
  <c r="F9" s="1"/>
  <c r="F10" s="1"/>
  <c r="F11" s="1"/>
  <c r="J7"/>
  <c r="J8" s="1"/>
  <c r="J9" s="1"/>
  <c r="J10" s="1"/>
  <c r="J11" s="1"/>
  <c r="J48" i="7"/>
  <c r="J47"/>
  <c r="D48"/>
  <c r="D47"/>
  <c r="G4"/>
  <c r="C5"/>
  <c r="G5" s="1"/>
  <c r="F3" i="4" l="1"/>
  <c r="F4" s="1"/>
  <c r="F5" s="1"/>
  <c r="F6" s="1"/>
  <c r="G2"/>
  <c r="H2" s="1"/>
  <c r="I2" s="1"/>
  <c r="J2" s="1"/>
  <c r="C12"/>
  <c r="D12" s="1"/>
  <c r="E12" s="1"/>
  <c r="F12" s="1"/>
  <c r="B13"/>
  <c r="B14" s="1"/>
  <c r="B15" s="1"/>
  <c r="B16" s="1"/>
  <c r="B17" s="1"/>
  <c r="K7"/>
  <c r="L7" s="1"/>
  <c r="M7" s="1"/>
  <c r="K48" i="7"/>
  <c r="L48"/>
  <c r="M48" s="1"/>
  <c r="K47"/>
  <c r="L47"/>
  <c r="M47" s="1"/>
  <c r="E5"/>
  <c r="F5" s="1"/>
  <c r="D5" s="1"/>
  <c r="F4"/>
  <c r="C6"/>
  <c r="J3" i="4" l="1"/>
  <c r="J4" s="1"/>
  <c r="J5" s="1"/>
  <c r="J6" s="1"/>
  <c r="J1"/>
  <c r="K2"/>
  <c r="L2" s="1"/>
  <c r="M2" s="1"/>
  <c r="N2" s="1"/>
  <c r="C17"/>
  <c r="D17" s="1"/>
  <c r="E17" s="1"/>
  <c r="F17" s="1"/>
  <c r="B18"/>
  <c r="B19" s="1"/>
  <c r="B20" s="1"/>
  <c r="B21" s="1"/>
  <c r="B22" s="1"/>
  <c r="G12"/>
  <c r="H12" s="1"/>
  <c r="I12" s="1"/>
  <c r="J12" s="1"/>
  <c r="J13" s="1"/>
  <c r="J14" s="1"/>
  <c r="J15" s="1"/>
  <c r="J16" s="1"/>
  <c r="F13"/>
  <c r="F14" s="1"/>
  <c r="F15" s="1"/>
  <c r="F16" s="1"/>
  <c r="N7"/>
  <c r="N8" s="1"/>
  <c r="N9" s="1"/>
  <c r="N10" s="1"/>
  <c r="N11" s="1"/>
  <c r="K12"/>
  <c r="L12" s="1"/>
  <c r="M12" s="1"/>
  <c r="G6" i="7"/>
  <c r="C7"/>
  <c r="B6" i="12"/>
  <c r="B21"/>
  <c r="E6" i="7"/>
  <c r="F6" s="1"/>
  <c r="D6" s="1"/>
  <c r="H4"/>
  <c r="J4" s="1"/>
  <c r="D4"/>
  <c r="K4" s="1"/>
  <c r="H5"/>
  <c r="J5" s="1"/>
  <c r="C8"/>
  <c r="G8" s="1"/>
  <c r="N3" i="4" l="1"/>
  <c r="N4" s="1"/>
  <c r="N5" s="1"/>
  <c r="N6" s="1"/>
  <c r="N1"/>
  <c r="O2"/>
  <c r="P2" s="1"/>
  <c r="Q2" s="1"/>
  <c r="R2" s="1"/>
  <c r="C22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A22"/>
  <c r="G17"/>
  <c r="H17" s="1"/>
  <c r="I17" s="1"/>
  <c r="J17" s="1"/>
  <c r="F18"/>
  <c r="F19" s="1"/>
  <c r="F20" s="1"/>
  <c r="F21" s="1"/>
  <c r="N12"/>
  <c r="N13" s="1"/>
  <c r="N14" s="1"/>
  <c r="N15" s="1"/>
  <c r="N16" s="1"/>
  <c r="O7"/>
  <c r="P7" s="1"/>
  <c r="Q7" s="1"/>
  <c r="R7" s="1"/>
  <c r="R8" s="1"/>
  <c r="R9" s="1"/>
  <c r="R10" s="1"/>
  <c r="R11" s="1"/>
  <c r="E7" i="7"/>
  <c r="G7"/>
  <c r="F7" s="1"/>
  <c r="H7" s="1"/>
  <c r="J7" s="1"/>
  <c r="L5"/>
  <c r="M5" s="1"/>
  <c r="K5"/>
  <c r="L4"/>
  <c r="M4" s="1"/>
  <c r="E8"/>
  <c r="F8" s="1"/>
  <c r="D8" s="1"/>
  <c r="H6"/>
  <c r="J6" s="1"/>
  <c r="C9"/>
  <c r="G9" s="1"/>
  <c r="R3" i="4" l="1"/>
  <c r="R4" s="1"/>
  <c r="R5" s="1"/>
  <c r="R6" s="1"/>
  <c r="R1"/>
  <c r="J18"/>
  <c r="J19" s="1"/>
  <c r="J20" s="1"/>
  <c r="J21" s="1"/>
  <c r="K17"/>
  <c r="L17" s="1"/>
  <c r="M17" s="1"/>
  <c r="N17" s="1"/>
  <c r="N18" s="1"/>
  <c r="N19" s="1"/>
  <c r="N20" s="1"/>
  <c r="N21" s="1"/>
  <c r="O17"/>
  <c r="P17" s="1"/>
  <c r="Q17" s="1"/>
  <c r="R17" s="1"/>
  <c r="R18" s="1"/>
  <c r="R19" s="1"/>
  <c r="R20" s="1"/>
  <c r="R21" s="1"/>
  <c r="O12"/>
  <c r="P12" s="1"/>
  <c r="Q12" s="1"/>
  <c r="R12" s="1"/>
  <c r="R13" s="1"/>
  <c r="R14" s="1"/>
  <c r="R15" s="1"/>
  <c r="R16" s="1"/>
  <c r="D7" i="7"/>
  <c r="L6"/>
  <c r="M6" s="1"/>
  <c r="K6"/>
  <c r="E9"/>
  <c r="F9" s="1"/>
  <c r="D9" s="1"/>
  <c r="H8"/>
  <c r="J8" s="1"/>
  <c r="C10"/>
  <c r="G10" s="1"/>
  <c r="K7" l="1"/>
  <c r="L7"/>
  <c r="M7" s="1"/>
  <c r="L8"/>
  <c r="K8"/>
  <c r="E10"/>
  <c r="F10" s="1"/>
  <c r="D10" s="1"/>
  <c r="H9"/>
  <c r="J9" s="1"/>
  <c r="C11"/>
  <c r="G11" l="1"/>
  <c r="C12"/>
  <c r="M8"/>
  <c r="A2" i="12"/>
  <c r="L9" i="7"/>
  <c r="K9"/>
  <c r="E11"/>
  <c r="F11" s="1"/>
  <c r="D11" s="1"/>
  <c r="H10"/>
  <c r="J10" s="1"/>
  <c r="C13"/>
  <c r="E12" l="1"/>
  <c r="G12"/>
  <c r="F12" s="1"/>
  <c r="H12" s="1"/>
  <c r="J12" s="1"/>
  <c r="M9"/>
  <c r="G13"/>
  <c r="C14"/>
  <c r="L10"/>
  <c r="M10" s="1"/>
  <c r="K10"/>
  <c r="E13"/>
  <c r="F13" s="1"/>
  <c r="D13" s="1"/>
  <c r="H11"/>
  <c r="J11" s="1"/>
  <c r="C15"/>
  <c r="G15" s="1"/>
  <c r="D12" l="1"/>
  <c r="E14"/>
  <c r="G14"/>
  <c r="F14" s="1"/>
  <c r="H14" s="1"/>
  <c r="J14" s="1"/>
  <c r="L11"/>
  <c r="M11" s="1"/>
  <c r="K11"/>
  <c r="E15"/>
  <c r="F15" s="1"/>
  <c r="D15" s="1"/>
  <c r="H13"/>
  <c r="J13" s="1"/>
  <c r="C16"/>
  <c r="G16" s="1"/>
  <c r="K12" l="1"/>
  <c r="L12"/>
  <c r="M12" s="1"/>
  <c r="D14"/>
  <c r="L13"/>
  <c r="M13" s="1"/>
  <c r="K13"/>
  <c r="E16"/>
  <c r="F16" s="1"/>
  <c r="D16" s="1"/>
  <c r="H15"/>
  <c r="J15" s="1"/>
  <c r="C17"/>
  <c r="G17" s="1"/>
  <c r="K14" l="1"/>
  <c r="D14" i="4" s="1"/>
  <c r="L14" i="7"/>
  <c r="L15"/>
  <c r="K15"/>
  <c r="E17"/>
  <c r="F17" s="1"/>
  <c r="D17" s="1"/>
  <c r="H16"/>
  <c r="J16" s="1"/>
  <c r="C18"/>
  <c r="G18" s="1"/>
  <c r="M15" l="1"/>
  <c r="M14"/>
  <c r="L16"/>
  <c r="M16" s="1"/>
  <c r="K16"/>
  <c r="E18"/>
  <c r="F18" s="1"/>
  <c r="D18" s="1"/>
  <c r="H17"/>
  <c r="J17" s="1"/>
  <c r="C19"/>
  <c r="G19" l="1"/>
  <c r="C20"/>
  <c r="B10" i="12"/>
  <c r="B12"/>
  <c r="A4"/>
  <c r="A3"/>
  <c r="C13" i="4"/>
  <c r="L17" i="7"/>
  <c r="M17" s="1"/>
  <c r="K17"/>
  <c r="E19"/>
  <c r="F19" s="1"/>
  <c r="D19" s="1"/>
  <c r="H18"/>
  <c r="J18" s="1"/>
  <c r="C21"/>
  <c r="G21" s="1"/>
  <c r="E20" l="1"/>
  <c r="G20"/>
  <c r="F20" s="1"/>
  <c r="H20" s="1"/>
  <c r="J20" s="1"/>
  <c r="L18"/>
  <c r="M18" s="1"/>
  <c r="K18"/>
  <c r="E21"/>
  <c r="F21" s="1"/>
  <c r="D21" s="1"/>
  <c r="H19"/>
  <c r="J19" s="1"/>
  <c r="C22"/>
  <c r="G22" s="1"/>
  <c r="K20" l="1"/>
  <c r="H19" i="4" s="1"/>
  <c r="L20" i="7"/>
  <c r="M20" s="1"/>
  <c r="D20"/>
  <c r="L19"/>
  <c r="M19" s="1"/>
  <c r="K19"/>
  <c r="E22"/>
  <c r="F22" s="1"/>
  <c r="D22" s="1"/>
  <c r="H21"/>
  <c r="J21" s="1"/>
  <c r="C23"/>
  <c r="G23" s="1"/>
  <c r="B19" i="12" l="1"/>
  <c r="A5"/>
  <c r="G18" i="4" s="1"/>
  <c r="B8" i="12"/>
  <c r="B13"/>
  <c r="L21" i="7"/>
  <c r="M21" s="1"/>
  <c r="K21"/>
  <c r="E23"/>
  <c r="F23" s="1"/>
  <c r="D23" s="1"/>
  <c r="H22"/>
  <c r="J22" s="1"/>
  <c r="C24"/>
  <c r="G24" s="1"/>
  <c r="B17" i="12" l="1"/>
  <c r="L22" i="7"/>
  <c r="M22" s="1"/>
  <c r="K22"/>
  <c r="E24"/>
  <c r="F24" s="1"/>
  <c r="D24" s="1"/>
  <c r="H23"/>
  <c r="J23" s="1"/>
  <c r="C25"/>
  <c r="N14" s="1"/>
  <c r="T14" s="1"/>
  <c r="V14" l="1"/>
  <c r="S14"/>
  <c r="R14"/>
  <c r="W14" s="1"/>
  <c r="Q14"/>
  <c r="P14"/>
  <c r="U14" s="1"/>
  <c r="O14"/>
  <c r="G25"/>
  <c r="C26"/>
  <c r="L23"/>
  <c r="M23" s="1"/>
  <c r="K23"/>
  <c r="E25"/>
  <c r="F25" s="1"/>
  <c r="D25" s="1"/>
  <c r="H24"/>
  <c r="J24" s="1"/>
  <c r="C27"/>
  <c r="G27" s="1"/>
  <c r="C28" l="1"/>
  <c r="N20"/>
  <c r="E28"/>
  <c r="G28"/>
  <c r="F28" s="1"/>
  <c r="H28" s="1"/>
  <c r="J28" s="1"/>
  <c r="E26"/>
  <c r="G26"/>
  <c r="F26" s="1"/>
  <c r="H26" s="1"/>
  <c r="J26" s="1"/>
  <c r="L24"/>
  <c r="M24" s="1"/>
  <c r="K24"/>
  <c r="E27"/>
  <c r="F27" s="1"/>
  <c r="D27" s="1"/>
  <c r="H25"/>
  <c r="J25" s="1"/>
  <c r="C29"/>
  <c r="G29" s="1"/>
  <c r="V20" l="1"/>
  <c r="O20"/>
  <c r="P20"/>
  <c r="U20" s="1"/>
  <c r="Q20"/>
  <c r="R20"/>
  <c r="W20" s="1"/>
  <c r="S20"/>
  <c r="T20"/>
  <c r="D28"/>
  <c r="D26"/>
  <c r="L25"/>
  <c r="M25" s="1"/>
  <c r="K25"/>
  <c r="E29"/>
  <c r="F29" s="1"/>
  <c r="D29" s="1"/>
  <c r="H27"/>
  <c r="J27" s="1"/>
  <c r="C30"/>
  <c r="G30" s="1"/>
  <c r="K28" l="1"/>
  <c r="L28"/>
  <c r="M28" s="1"/>
  <c r="K26"/>
  <c r="L26"/>
  <c r="M26" s="1"/>
  <c r="L27"/>
  <c r="M27" s="1"/>
  <c r="K27"/>
  <c r="E30"/>
  <c r="F30" s="1"/>
  <c r="D30" s="1"/>
  <c r="H29"/>
  <c r="J29" s="1"/>
  <c r="C31"/>
  <c r="G31" l="1"/>
  <c r="C32"/>
  <c r="L29"/>
  <c r="K29"/>
  <c r="E31"/>
  <c r="F31" s="1"/>
  <c r="D31" s="1"/>
  <c r="H30"/>
  <c r="J30" s="1"/>
  <c r="C33"/>
  <c r="G33" l="1"/>
  <c r="N33"/>
  <c r="E32"/>
  <c r="G32"/>
  <c r="F32" s="1"/>
  <c r="H32" s="1"/>
  <c r="J32" s="1"/>
  <c r="M29"/>
  <c r="L30"/>
  <c r="M30" s="1"/>
  <c r="K30"/>
  <c r="E33"/>
  <c r="F33" s="1"/>
  <c r="D33" s="1"/>
  <c r="H31"/>
  <c r="J31" s="1"/>
  <c r="C34"/>
  <c r="G34" l="1"/>
  <c r="C35"/>
  <c r="V33"/>
  <c r="S33"/>
  <c r="R33"/>
  <c r="Q33"/>
  <c r="P33"/>
  <c r="O33"/>
  <c r="D32"/>
  <c r="L31"/>
  <c r="M31" s="1"/>
  <c r="K31"/>
  <c r="E34"/>
  <c r="F34" s="1"/>
  <c r="D34" s="1"/>
  <c r="H33"/>
  <c r="J33" s="1"/>
  <c r="U33" s="1"/>
  <c r="C36"/>
  <c r="G36" s="1"/>
  <c r="T33" l="1"/>
  <c r="W33"/>
  <c r="E35"/>
  <c r="G35"/>
  <c r="F35" s="1"/>
  <c r="H35" s="1"/>
  <c r="J35" s="1"/>
  <c r="K32"/>
  <c r="L32"/>
  <c r="M32" s="1"/>
  <c r="L33"/>
  <c r="K33"/>
  <c r="H4" i="4" s="1"/>
  <c r="E36" i="7"/>
  <c r="F36" s="1"/>
  <c r="D36" s="1"/>
  <c r="H34"/>
  <c r="J34" s="1"/>
  <c r="C37"/>
  <c r="G37" s="1"/>
  <c r="D35" l="1"/>
  <c r="M33"/>
  <c r="C5" i="12" s="1"/>
  <c r="B18"/>
  <c r="L34" i="7"/>
  <c r="K34"/>
  <c r="E37"/>
  <c r="F37" s="1"/>
  <c r="D37" s="1"/>
  <c r="H36"/>
  <c r="J36" s="1"/>
  <c r="C38"/>
  <c r="G38" s="1"/>
  <c r="H5" i="12" l="1"/>
  <c r="I5" s="1"/>
  <c r="G5"/>
  <c r="D5"/>
  <c r="E5"/>
  <c r="C2"/>
  <c r="G2" s="1"/>
  <c r="B5"/>
  <c r="K35" i="7"/>
  <c r="L35"/>
  <c r="M35" s="1"/>
  <c r="B14" i="12" s="1"/>
  <c r="H2"/>
  <c r="M34" i="7"/>
  <c r="D2" i="12"/>
  <c r="C6"/>
  <c r="G6" s="1"/>
  <c r="A6"/>
  <c r="A7"/>
  <c r="B2"/>
  <c r="G3" i="4" s="1"/>
  <c r="L36" i="7"/>
  <c r="K36"/>
  <c r="M36"/>
  <c r="E38"/>
  <c r="F38" s="1"/>
  <c r="D38" s="1"/>
  <c r="H37"/>
  <c r="J37" s="1"/>
  <c r="C39"/>
  <c r="E6" i="12" l="1"/>
  <c r="C8"/>
  <c r="A9"/>
  <c r="A8"/>
  <c r="G39" i="7"/>
  <c r="N51"/>
  <c r="H6" i="12"/>
  <c r="I6" s="1"/>
  <c r="D6"/>
  <c r="L37" i="7"/>
  <c r="K37"/>
  <c r="E39"/>
  <c r="F39" s="1"/>
  <c r="D39" s="1"/>
  <c r="H38"/>
  <c r="J38" s="1"/>
  <c r="C40"/>
  <c r="H8" i="12" l="1"/>
  <c r="I8" s="1"/>
  <c r="G8"/>
  <c r="D8"/>
  <c r="E8"/>
  <c r="V51" i="7"/>
  <c r="S51"/>
  <c r="R51"/>
  <c r="Q51"/>
  <c r="P51"/>
  <c r="O51"/>
  <c r="M37"/>
  <c r="G40"/>
  <c r="C41"/>
  <c r="L38"/>
  <c r="M38" s="1"/>
  <c r="K38"/>
  <c r="E40"/>
  <c r="F40" s="1"/>
  <c r="D40" s="1"/>
  <c r="H39"/>
  <c r="J39" s="1"/>
  <c r="C42"/>
  <c r="G42" s="1"/>
  <c r="E41" l="1"/>
  <c r="G41"/>
  <c r="F41" s="1"/>
  <c r="H41" s="1"/>
  <c r="J41" s="1"/>
  <c r="L39"/>
  <c r="M39" s="1"/>
  <c r="K39"/>
  <c r="E42"/>
  <c r="F42" s="1"/>
  <c r="D42" s="1"/>
  <c r="H40"/>
  <c r="J40" s="1"/>
  <c r="C43"/>
  <c r="G43" s="1"/>
  <c r="D41" l="1"/>
  <c r="L40"/>
  <c r="M40" s="1"/>
  <c r="K40"/>
  <c r="E43"/>
  <c r="F43" s="1"/>
  <c r="D43" s="1"/>
  <c r="H42"/>
  <c r="J42" s="1"/>
  <c r="C44"/>
  <c r="G44" l="1"/>
  <c r="C45"/>
  <c r="C46" s="1"/>
  <c r="K41"/>
  <c r="L41"/>
  <c r="M41" s="1"/>
  <c r="L42"/>
  <c r="M42" s="1"/>
  <c r="K42"/>
  <c r="E44"/>
  <c r="F44" s="1"/>
  <c r="D44" s="1"/>
  <c r="H43"/>
  <c r="J43" s="1"/>
  <c r="C49"/>
  <c r="G49" s="1"/>
  <c r="E46" l="1"/>
  <c r="G46"/>
  <c r="F46" s="1"/>
  <c r="H46" s="1"/>
  <c r="J46" s="1"/>
  <c r="E45"/>
  <c r="G45"/>
  <c r="F45" s="1"/>
  <c r="H45" s="1"/>
  <c r="J45" s="1"/>
  <c r="L43"/>
  <c r="K43"/>
  <c r="E49"/>
  <c r="F49" s="1"/>
  <c r="D49" s="1"/>
  <c r="H44"/>
  <c r="J44" s="1"/>
  <c r="C50"/>
  <c r="C51" s="1"/>
  <c r="C53" s="1"/>
  <c r="E53" l="1"/>
  <c r="G53"/>
  <c r="F53" s="1"/>
  <c r="H53" s="1"/>
  <c r="J53" s="1"/>
  <c r="E51"/>
  <c r="G51"/>
  <c r="F51" s="1"/>
  <c r="H51" s="1"/>
  <c r="J51" s="1"/>
  <c r="D46"/>
  <c r="G50"/>
  <c r="C52"/>
  <c r="D45"/>
  <c r="M43"/>
  <c r="L44"/>
  <c r="M44" s="1"/>
  <c r="K44"/>
  <c r="E50"/>
  <c r="F50" s="1"/>
  <c r="D50" s="1"/>
  <c r="H49"/>
  <c r="J49" s="1"/>
  <c r="C54"/>
  <c r="G54" s="1"/>
  <c r="D53" l="1"/>
  <c r="D51"/>
  <c r="U51" s="1"/>
  <c r="K46"/>
  <c r="L46"/>
  <c r="E52"/>
  <c r="G52"/>
  <c r="F52" s="1"/>
  <c r="H52" s="1"/>
  <c r="J52" s="1"/>
  <c r="K45"/>
  <c r="L45"/>
  <c r="L49"/>
  <c r="K49"/>
  <c r="E54"/>
  <c r="F54" s="1"/>
  <c r="D54" s="1"/>
  <c r="H50"/>
  <c r="J50" s="1"/>
  <c r="C55"/>
  <c r="T51" l="1"/>
  <c r="W51"/>
  <c r="K53"/>
  <c r="L53"/>
  <c r="M45"/>
  <c r="M46"/>
  <c r="B3" i="12"/>
  <c r="K51" i="7"/>
  <c r="D19" i="4" s="1"/>
  <c r="L51" i="7"/>
  <c r="D52"/>
  <c r="M49"/>
  <c r="E2" i="12"/>
  <c r="I2"/>
  <c r="N55" i="7"/>
  <c r="O55" s="1"/>
  <c r="G55"/>
  <c r="L50"/>
  <c r="M50" s="1"/>
  <c r="K50"/>
  <c r="E55"/>
  <c r="F55" s="1"/>
  <c r="H54"/>
  <c r="J54" s="1"/>
  <c r="C56"/>
  <c r="C57" s="1"/>
  <c r="E57" l="1"/>
  <c r="G57"/>
  <c r="F57" s="1"/>
  <c r="H57" s="1"/>
  <c r="J57" s="1"/>
  <c r="M53"/>
  <c r="B16" i="12" s="1"/>
  <c r="A11"/>
  <c r="B15"/>
  <c r="C10"/>
  <c r="G10" s="1"/>
  <c r="A10"/>
  <c r="G56" i="7"/>
  <c r="C58"/>
  <c r="M51"/>
  <c r="C13" i="12" s="1"/>
  <c r="C3"/>
  <c r="G3" s="1"/>
  <c r="K52" i="7"/>
  <c r="L52"/>
  <c r="V55"/>
  <c r="D55"/>
  <c r="S55"/>
  <c r="R55"/>
  <c r="Q55"/>
  <c r="P55"/>
  <c r="L54"/>
  <c r="K54"/>
  <c r="E56"/>
  <c r="F56" s="1"/>
  <c r="D56" s="1"/>
  <c r="H55"/>
  <c r="J55" s="1"/>
  <c r="U55" s="1"/>
  <c r="C59"/>
  <c r="G59" s="1"/>
  <c r="H13" i="12" l="1"/>
  <c r="I13" s="1"/>
  <c r="G13"/>
  <c r="T55" i="7"/>
  <c r="W55"/>
  <c r="D13" i="12"/>
  <c r="E13"/>
  <c r="H10"/>
  <c r="I10" s="1"/>
  <c r="E10"/>
  <c r="A12"/>
  <c r="A13"/>
  <c r="D57" i="7"/>
  <c r="M52"/>
  <c r="C15" i="12"/>
  <c r="G15" s="1"/>
  <c r="C16"/>
  <c r="G16" s="1"/>
  <c r="C14"/>
  <c r="G14" s="1"/>
  <c r="A16"/>
  <c r="C12"/>
  <c r="G12" s="1"/>
  <c r="C18" i="4"/>
  <c r="A14" i="12"/>
  <c r="A15"/>
  <c r="H3"/>
  <c r="H12"/>
  <c r="I12" s="1"/>
  <c r="K55" i="7"/>
  <c r="E58"/>
  <c r="G58"/>
  <c r="F58" s="1"/>
  <c r="H58" s="1"/>
  <c r="J58" s="1"/>
  <c r="D3" i="12"/>
  <c r="E3"/>
  <c r="D12"/>
  <c r="I3"/>
  <c r="M54" i="7"/>
  <c r="L55"/>
  <c r="P9" i="4"/>
  <c r="M55" i="7"/>
  <c r="E59"/>
  <c r="F59" s="1"/>
  <c r="D59" s="1"/>
  <c r="H56"/>
  <c r="J56" s="1"/>
  <c r="C60"/>
  <c r="G60" s="1"/>
  <c r="E12" i="12" l="1"/>
  <c r="H16"/>
  <c r="I16" s="1"/>
  <c r="E14"/>
  <c r="E16"/>
  <c r="E15"/>
  <c r="K57" i="7"/>
  <c r="L57"/>
  <c r="M57" s="1"/>
  <c r="H15" i="12"/>
  <c r="I15" s="1"/>
  <c r="H14"/>
  <c r="D14"/>
  <c r="D16"/>
  <c r="D15"/>
  <c r="D58" i="7"/>
  <c r="A18" i="12"/>
  <c r="C18"/>
  <c r="G18" s="1"/>
  <c r="C9"/>
  <c r="G9" s="1"/>
  <c r="B20"/>
  <c r="B9"/>
  <c r="A17"/>
  <c r="O8" i="4" s="1"/>
  <c r="C17" i="12"/>
  <c r="G17" s="1"/>
  <c r="L56" i="7"/>
  <c r="K56"/>
  <c r="E60"/>
  <c r="F60" s="1"/>
  <c r="D60" s="1"/>
  <c r="H59"/>
  <c r="J59" s="1"/>
  <c r="C61"/>
  <c r="C19" i="4" l="1"/>
  <c r="I14" i="12"/>
  <c r="D20" i="4" s="1"/>
  <c r="E17" i="12"/>
  <c r="E9"/>
  <c r="E18"/>
  <c r="E20" i="4"/>
  <c r="H9" i="12"/>
  <c r="I9" s="1"/>
  <c r="H17"/>
  <c r="I17" s="1"/>
  <c r="H18"/>
  <c r="I18" s="1"/>
  <c r="K58" i="7"/>
  <c r="L58"/>
  <c r="G61"/>
  <c r="N68"/>
  <c r="M56"/>
  <c r="D9" i="12"/>
  <c r="D18"/>
  <c r="D17"/>
  <c r="L59" i="7"/>
  <c r="K59"/>
  <c r="M59"/>
  <c r="E61"/>
  <c r="F61" s="1"/>
  <c r="D61" s="1"/>
  <c r="H60"/>
  <c r="J60" s="1"/>
  <c r="C62"/>
  <c r="C20" i="4" l="1"/>
  <c r="E19"/>
  <c r="C20" i="12"/>
  <c r="G20" s="1"/>
  <c r="A20"/>
  <c r="M58" i="7"/>
  <c r="G62"/>
  <c r="C63"/>
  <c r="V68"/>
  <c r="S68"/>
  <c r="R68"/>
  <c r="Q68"/>
  <c r="P68"/>
  <c r="O68"/>
  <c r="E20" i="12"/>
  <c r="O9" i="4"/>
  <c r="Q9" s="1"/>
  <c r="I5"/>
  <c r="D20" i="12"/>
  <c r="Q10" i="4" s="1"/>
  <c r="L60" i="7"/>
  <c r="K60"/>
  <c r="E62"/>
  <c r="F62" s="1"/>
  <c r="D62" s="1"/>
  <c r="H61"/>
  <c r="J61" s="1"/>
  <c r="C64"/>
  <c r="G64" s="1"/>
  <c r="A19" i="12" l="1"/>
  <c r="C19"/>
  <c r="H20"/>
  <c r="O10" i="4"/>
  <c r="E63" i="7"/>
  <c r="G63"/>
  <c r="F63" s="1"/>
  <c r="H63" s="1"/>
  <c r="J63" s="1"/>
  <c r="M60"/>
  <c r="I20" i="12"/>
  <c r="P10" i="4"/>
  <c r="L61" i="7"/>
  <c r="M61" s="1"/>
  <c r="K61"/>
  <c r="E64"/>
  <c r="F64" s="1"/>
  <c r="D64" s="1"/>
  <c r="H62"/>
  <c r="J62" s="1"/>
  <c r="C65"/>
  <c r="G65" s="1"/>
  <c r="H19" i="12" l="1"/>
  <c r="I19" s="1"/>
  <c r="H20" i="4" s="1"/>
  <c r="G19" i="12"/>
  <c r="D19"/>
  <c r="I20" i="4" s="1"/>
  <c r="E19" i="12"/>
  <c r="G19" i="4"/>
  <c r="D10" i="12"/>
  <c r="D63" i="7"/>
  <c r="L62"/>
  <c r="M62" s="1"/>
  <c r="K62"/>
  <c r="E65"/>
  <c r="F65" s="1"/>
  <c r="D65" s="1"/>
  <c r="H64"/>
  <c r="J64" s="1"/>
  <c r="C66"/>
  <c r="G66" s="1"/>
  <c r="G20" i="4" l="1"/>
  <c r="I19"/>
  <c r="K63" i="7"/>
  <c r="L63"/>
  <c r="M63" s="1"/>
  <c r="L64"/>
  <c r="K64"/>
  <c r="M64"/>
  <c r="E66"/>
  <c r="F66" s="1"/>
  <c r="D66" s="1"/>
  <c r="H65"/>
  <c r="J65" s="1"/>
  <c r="C67"/>
  <c r="G67" l="1"/>
  <c r="C68"/>
  <c r="L65"/>
  <c r="M65" s="1"/>
  <c r="K65"/>
  <c r="E67"/>
  <c r="F67" s="1"/>
  <c r="D67" s="1"/>
  <c r="H66"/>
  <c r="J66" s="1"/>
  <c r="C69"/>
  <c r="G69" s="1"/>
  <c r="E68" l="1"/>
  <c r="G68"/>
  <c r="F68" s="1"/>
  <c r="H68" s="1"/>
  <c r="J68" s="1"/>
  <c r="L66"/>
  <c r="M66" s="1"/>
  <c r="K66"/>
  <c r="E69"/>
  <c r="F69" s="1"/>
  <c r="D69" s="1"/>
  <c r="H67"/>
  <c r="J67" s="1"/>
  <c r="C70"/>
  <c r="D68" l="1"/>
  <c r="U68" s="1"/>
  <c r="G70"/>
  <c r="C71"/>
  <c r="L67"/>
  <c r="M67" s="1"/>
  <c r="K67"/>
  <c r="E70"/>
  <c r="F70" s="1"/>
  <c r="D70" s="1"/>
  <c r="H69"/>
  <c r="J69" s="1"/>
  <c r="C72"/>
  <c r="G72" s="1"/>
  <c r="W68" l="1"/>
  <c r="T68"/>
  <c r="K68"/>
  <c r="D9" i="4" s="1"/>
  <c r="L68" i="7"/>
  <c r="E71"/>
  <c r="G71"/>
  <c r="F71" s="1"/>
  <c r="H71" s="1"/>
  <c r="J71" s="1"/>
  <c r="L69"/>
  <c r="K69"/>
  <c r="E72"/>
  <c r="F72" s="1"/>
  <c r="D72" s="1"/>
  <c r="H70"/>
  <c r="J70" s="1"/>
  <c r="C73"/>
  <c r="G73" s="1"/>
  <c r="M69" l="1"/>
  <c r="M68"/>
  <c r="C21" i="12" s="1"/>
  <c r="G21" s="1"/>
  <c r="D21"/>
  <c r="E21"/>
  <c r="C4"/>
  <c r="C11"/>
  <c r="G11" s="1"/>
  <c r="B4"/>
  <c r="B11"/>
  <c r="C8" i="4" s="1"/>
  <c r="B7" i="12"/>
  <c r="A21"/>
  <c r="C7"/>
  <c r="G7" s="1"/>
  <c r="D71" i="7"/>
  <c r="L70"/>
  <c r="M70" s="1"/>
  <c r="K70"/>
  <c r="E73"/>
  <c r="F73" s="1"/>
  <c r="D73" s="1"/>
  <c r="H72"/>
  <c r="J72" s="1"/>
  <c r="H4" i="12" l="1"/>
  <c r="G4"/>
  <c r="E7"/>
  <c r="H11"/>
  <c r="I11" s="1"/>
  <c r="E11"/>
  <c r="H7"/>
  <c r="I7" s="1"/>
  <c r="H21"/>
  <c r="I4"/>
  <c r="D15" i="4" s="1"/>
  <c r="I21" i="12"/>
  <c r="D7"/>
  <c r="D11"/>
  <c r="D4"/>
  <c r="E15" i="4" s="1"/>
  <c r="E4" i="12"/>
  <c r="G4" i="4"/>
  <c r="I4" s="1"/>
  <c r="K71" i="7"/>
  <c r="L71"/>
  <c r="M71" s="1"/>
  <c r="L72"/>
  <c r="M72" s="1"/>
  <c r="K72"/>
  <c r="H73"/>
  <c r="J73" s="1"/>
  <c r="G5" i="4" l="1"/>
  <c r="C9"/>
  <c r="C14"/>
  <c r="E14" s="1"/>
  <c r="E10"/>
  <c r="H5"/>
  <c r="L73" i="7"/>
  <c r="M73" s="1"/>
  <c r="K73"/>
  <c r="C10" i="4" l="1"/>
  <c r="E9"/>
  <c r="C15"/>
  <c r="D10"/>
</calcChain>
</file>

<file path=xl/sharedStrings.xml><?xml version="1.0" encoding="utf-8"?>
<sst xmlns="http://schemas.openxmlformats.org/spreadsheetml/2006/main" count="454" uniqueCount="178">
  <si>
    <t>Place</t>
  </si>
  <si>
    <t>Table</t>
  </si>
  <si>
    <t>Jan</t>
  </si>
  <si>
    <t>Feb</t>
  </si>
  <si>
    <t>Mar</t>
  </si>
  <si>
    <t>May</t>
  </si>
  <si>
    <t>Apr</t>
  </si>
  <si>
    <t>Jun</t>
  </si>
  <si>
    <t>Jul</t>
  </si>
  <si>
    <t>Aug</t>
  </si>
  <si>
    <t>Sep</t>
  </si>
  <si>
    <t>Oct</t>
  </si>
  <si>
    <t>Nov</t>
  </si>
  <si>
    <t>Dec</t>
  </si>
  <si>
    <t>Year</t>
  </si>
  <si>
    <t>Elev.</t>
  </si>
  <si>
    <t>Ohrid</t>
  </si>
  <si>
    <t>Skopje</t>
  </si>
  <si>
    <t>Bitola</t>
  </si>
  <si>
    <t>Rainfall (mm)</t>
  </si>
  <si>
    <t>Coldest Month</t>
  </si>
  <si>
    <t>Warmest Month</t>
  </si>
  <si>
    <t>Amisos</t>
  </si>
  <si>
    <t>Tokat</t>
  </si>
  <si>
    <t>Gemerek</t>
  </si>
  <si>
    <t>Low</t>
  </si>
  <si>
    <t>Mean</t>
  </si>
  <si>
    <t>High</t>
  </si>
  <si>
    <t>Drift</t>
  </si>
  <si>
    <t>Av. Maximum Temperature</t>
  </si>
  <si>
    <t>Av. Minimum Temperature</t>
  </si>
  <si>
    <t>Corum</t>
  </si>
  <si>
    <t>Amasya</t>
  </si>
  <si>
    <t>Zile</t>
  </si>
  <si>
    <t>Gokhoyuk</t>
  </si>
  <si>
    <t>Merzifon</t>
  </si>
  <si>
    <t>Mass</t>
  </si>
  <si>
    <t>Mesudiye</t>
  </si>
  <si>
    <t>Kangal</t>
  </si>
  <si>
    <t>Sebaste</t>
  </si>
  <si>
    <t>Ulas</t>
  </si>
  <si>
    <t>Zara</t>
  </si>
  <si>
    <t>Elbistan</t>
  </si>
  <si>
    <t>Goksun</t>
  </si>
  <si>
    <t>Pinarbasi</t>
  </si>
  <si>
    <t>Sariz</t>
  </si>
  <si>
    <t>Develi</t>
  </si>
  <si>
    <t>Kayseri</t>
  </si>
  <si>
    <t>Tomarza</t>
  </si>
  <si>
    <t>Adana</t>
  </si>
  <si>
    <t>Ceyhan</t>
  </si>
  <si>
    <t>Incirlik</t>
  </si>
  <si>
    <t>Karaisali</t>
  </si>
  <si>
    <t>Kozan</t>
  </si>
  <si>
    <t>Lat</t>
  </si>
  <si>
    <t>Lon</t>
  </si>
  <si>
    <t>Ulas Duc</t>
  </si>
  <si>
    <t>Islahiye</t>
  </si>
  <si>
    <t>Kahramanmaras</t>
  </si>
  <si>
    <t xml:space="preserve"> </t>
  </si>
  <si>
    <t>Gaziantep</t>
  </si>
  <si>
    <t>Adiyaman</t>
  </si>
  <si>
    <t>Birecik</t>
  </si>
  <si>
    <t>Edessa</t>
  </si>
  <si>
    <t>Siverek</t>
  </si>
  <si>
    <t>Viransehir</t>
  </si>
  <si>
    <t>Akcakale</t>
  </si>
  <si>
    <t>Kilis</t>
  </si>
  <si>
    <t>Aleppo</t>
  </si>
  <si>
    <t>Deir Ezzor</t>
  </si>
  <si>
    <t>Palmyra</t>
  </si>
  <si>
    <t>Ceylanpinar</t>
  </si>
  <si>
    <t>Mosul</t>
  </si>
  <si>
    <t>24-hr Average Temperature</t>
  </si>
  <si>
    <t>Rutbah</t>
  </si>
  <si>
    <t>Antioch</t>
  </si>
  <si>
    <t>Alexandretta</t>
  </si>
  <si>
    <t>Dortykol</t>
  </si>
  <si>
    <t>Samandag</t>
  </si>
  <si>
    <t>Hama</t>
  </si>
  <si>
    <t>Latakia</t>
  </si>
  <si>
    <t>Tripoli</t>
  </si>
  <si>
    <t>Damascus</t>
  </si>
  <si>
    <t>Rayack</t>
  </si>
  <si>
    <t>Amman</t>
  </si>
  <si>
    <t>Irwaished</t>
  </si>
  <si>
    <t>Turaif</t>
  </si>
  <si>
    <t>Arar</t>
  </si>
  <si>
    <t>SELECT</t>
  </si>
  <si>
    <t>Minimum</t>
  </si>
  <si>
    <t>Maximum</t>
  </si>
  <si>
    <t>City</t>
  </si>
  <si>
    <t>Elevation</t>
  </si>
  <si>
    <t>Scale</t>
  </si>
  <si>
    <t>a &amp; b</t>
  </si>
  <si>
    <t>h</t>
  </si>
  <si>
    <t>k</t>
  </si>
  <si>
    <t>h &amp; k</t>
  </si>
  <si>
    <t>A to E</t>
  </si>
  <si>
    <t>B</t>
  </si>
  <si>
    <t>In.</t>
  </si>
  <si>
    <t>Av.T</t>
  </si>
  <si>
    <t>?</t>
  </si>
  <si>
    <t>B?</t>
  </si>
  <si>
    <t>n</t>
  </si>
  <si>
    <t>Summer</t>
  </si>
  <si>
    <t>S &amp; W</t>
  </si>
  <si>
    <t>f</t>
  </si>
  <si>
    <t>CODE</t>
  </si>
  <si>
    <t>s</t>
  </si>
  <si>
    <t>Bsah</t>
  </si>
  <si>
    <t>overcast</t>
  </si>
  <si>
    <t>rain clouds</t>
  </si>
  <si>
    <t>light clouds</t>
  </si>
  <si>
    <t>stratus</t>
  </si>
  <si>
    <t>cirrus</t>
  </si>
  <si>
    <t>Cloud Type</t>
  </si>
  <si>
    <t>haze</t>
  </si>
  <si>
    <t>altostratus</t>
  </si>
  <si>
    <t>altocumulus</t>
  </si>
  <si>
    <t>cumulus</t>
  </si>
  <si>
    <t>wind storm</t>
  </si>
  <si>
    <t>Precipitation</t>
  </si>
  <si>
    <t>120 mm+</t>
  </si>
  <si>
    <t>Overcast</t>
  </si>
  <si>
    <t>Wind Storm</t>
  </si>
  <si>
    <t>Rain Clouds</t>
  </si>
  <si>
    <t>Light Clouds</t>
  </si>
  <si>
    <t>nimbus</t>
  </si>
  <si>
    <t>Condensation</t>
  </si>
  <si>
    <t>STORMS</t>
  </si>
  <si>
    <t>CLOUDS</t>
  </si>
  <si>
    <t>CALCULATIONS</t>
  </si>
  <si>
    <r>
      <rPr>
        <b/>
        <sz val="10"/>
        <rFont val="Times New Roman"/>
        <family val="1"/>
      </rPr>
      <t>°</t>
    </r>
    <r>
      <rPr>
        <b/>
        <sz val="10"/>
        <rFont val="Garamond"/>
        <family val="1"/>
      </rPr>
      <t>F</t>
    </r>
  </si>
  <si>
    <t>Higher</t>
  </si>
  <si>
    <t>Lower</t>
  </si>
  <si>
    <t>Pair</t>
  </si>
  <si>
    <t>Wind Direction</t>
  </si>
  <si>
    <t>Wind Shear</t>
  </si>
  <si>
    <t>Conditions</t>
  </si>
  <si>
    <t>Wind Speed (mph)</t>
  </si>
  <si>
    <t>Beaufort Scale</t>
  </si>
  <si>
    <t>34°N</t>
  </si>
  <si>
    <t>Haciali</t>
  </si>
  <si>
    <t>Karatas</t>
  </si>
  <si>
    <t>Yumurtalik</t>
  </si>
  <si>
    <t>Larnaka</t>
  </si>
  <si>
    <t>Beyrut</t>
  </si>
  <si>
    <t>Ksara Obsy</t>
  </si>
  <si>
    <t>Deir Alla</t>
  </si>
  <si>
    <t>Mount Kenaan</t>
  </si>
  <si>
    <t>Haifa</t>
  </si>
  <si>
    <t>Irbid</t>
  </si>
  <si>
    <t>Natanya</t>
  </si>
  <si>
    <t>Lod</t>
  </si>
  <si>
    <t>Beersheba</t>
  </si>
  <si>
    <t>Gaza</t>
  </si>
  <si>
    <t>Jerusalem</t>
  </si>
  <si>
    <r>
      <t>37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Garamond"/>
        <family val="1"/>
      </rPr>
      <t>E</t>
    </r>
  </si>
  <si>
    <r>
      <t>38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Garamond"/>
        <family val="1"/>
      </rPr>
      <t>E</t>
    </r>
  </si>
  <si>
    <r>
      <t>36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Garamond"/>
        <family val="1"/>
      </rPr>
      <t>E</t>
    </r>
  </si>
  <si>
    <t>35°N</t>
  </si>
  <si>
    <t>Mersin</t>
  </si>
  <si>
    <t>Erdemli</t>
  </si>
  <si>
    <t>Mut</t>
  </si>
  <si>
    <t>Silifke</t>
  </si>
  <si>
    <t>Alanya</t>
  </si>
  <si>
    <t>Anamur</t>
  </si>
  <si>
    <t>Gazipasa</t>
  </si>
  <si>
    <t>thunderhead</t>
  </si>
  <si>
    <t>Thunderhead</t>
  </si>
  <si>
    <t>0 to 14.9 mm</t>
  </si>
  <si>
    <t>15 to 29.9 mm</t>
  </si>
  <si>
    <t>30 to 59.9 mm</t>
  </si>
  <si>
    <t>60 to 119.9 mm</t>
  </si>
  <si>
    <t>Port Said</t>
  </si>
  <si>
    <t>33°N</t>
  </si>
  <si>
    <t>Night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</si>
</sst>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0"/>
      <color theme="1"/>
      <name val="Garamond"/>
      <family val="1"/>
    </font>
    <font>
      <b/>
      <sz val="10"/>
      <color theme="0"/>
      <name val="Garamond"/>
      <family val="1"/>
    </font>
    <font>
      <sz val="10"/>
      <color theme="1"/>
      <name val="Garamond"/>
      <family val="1"/>
    </font>
    <font>
      <sz val="10"/>
      <color theme="4" tint="0.39997558519241921"/>
      <name val="Garamond"/>
      <family val="1"/>
    </font>
    <font>
      <sz val="9"/>
      <color theme="1"/>
      <name val="Garamond"/>
      <family val="1"/>
    </font>
    <font>
      <b/>
      <sz val="10"/>
      <name val="Garamond"/>
      <family val="1"/>
    </font>
    <font>
      <b/>
      <sz val="10"/>
      <color rgb="FFFF0000"/>
      <name val="Garamond"/>
      <family val="1"/>
    </font>
    <font>
      <sz val="10"/>
      <name val="Garamond"/>
      <family val="1"/>
    </font>
    <font>
      <sz val="10"/>
      <color rgb="FFFF0000"/>
      <name val="Garamond"/>
      <family val="1"/>
    </font>
    <font>
      <b/>
      <sz val="10"/>
      <name val="Times New Roman"/>
      <family val="1"/>
    </font>
    <font>
      <sz val="9"/>
      <color rgb="FFFF0000"/>
      <name val="Garamond"/>
      <family val="1"/>
    </font>
    <font>
      <b/>
      <sz val="11"/>
      <color theme="1"/>
      <name val="Garamond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83">
    <xf numFmtId="0" fontId="0" fillId="0" borderId="0" xfId="0"/>
    <xf numFmtId="0" fontId="3" fillId="3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right"/>
    </xf>
    <xf numFmtId="0" fontId="8" fillId="9" borderId="8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164" fontId="11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right"/>
    </xf>
    <xf numFmtId="164" fontId="10" fillId="7" borderId="1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9" fontId="10" fillId="9" borderId="0" xfId="1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left"/>
    </xf>
    <xf numFmtId="164" fontId="11" fillId="7" borderId="4" xfId="0" applyNumberFormat="1" applyFont="1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right"/>
    </xf>
    <xf numFmtId="0" fontId="10" fillId="7" borderId="1" xfId="0" applyFont="1" applyFill="1" applyBorder="1" applyAlignment="1">
      <alignment horizontal="left" vertical="center"/>
    </xf>
    <xf numFmtId="164" fontId="11" fillId="7" borderId="1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right" vertical="center"/>
    </xf>
    <xf numFmtId="164" fontId="10" fillId="9" borderId="14" xfId="0" applyNumberFormat="1" applyFont="1" applyFill="1" applyBorder="1" applyAlignment="1">
      <alignment horizontal="center"/>
    </xf>
    <xf numFmtId="164" fontId="10" fillId="9" borderId="0" xfId="0" applyNumberFormat="1" applyFont="1" applyFill="1" applyBorder="1" applyAlignment="1">
      <alignment horizontal="center"/>
    </xf>
    <xf numFmtId="164" fontId="10" fillId="9" borderId="15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right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/>
    </xf>
    <xf numFmtId="164" fontId="11" fillId="6" borderId="4" xfId="0" applyNumberFormat="1" applyFont="1" applyFill="1" applyBorder="1" applyAlignment="1">
      <alignment horizontal="center" vertical="center"/>
    </xf>
    <xf numFmtId="1" fontId="11" fillId="6" borderId="4" xfId="0" applyNumberFormat="1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/>
    </xf>
    <xf numFmtId="164" fontId="11" fillId="6" borderId="4" xfId="0" applyNumberFormat="1" applyFont="1" applyFill="1" applyBorder="1" applyAlignment="1">
      <alignment horizontal="center"/>
    </xf>
    <xf numFmtId="1" fontId="11" fillId="6" borderId="4" xfId="0" applyNumberFormat="1" applyFont="1" applyFill="1" applyBorder="1" applyAlignment="1">
      <alignment horizontal="right"/>
    </xf>
    <xf numFmtId="0" fontId="10" fillId="8" borderId="4" xfId="0" applyFont="1" applyFill="1" applyBorder="1" applyAlignment="1">
      <alignment horizontal="left"/>
    </xf>
    <xf numFmtId="164" fontId="11" fillId="8" borderId="4" xfId="0" applyNumberFormat="1" applyFont="1" applyFill="1" applyBorder="1" applyAlignment="1">
      <alignment horizontal="center"/>
    </xf>
    <xf numFmtId="1" fontId="11" fillId="8" borderId="4" xfId="0" applyNumberFormat="1" applyFont="1" applyFill="1" applyBorder="1" applyAlignment="1">
      <alignment horizontal="right"/>
    </xf>
    <xf numFmtId="164" fontId="10" fillId="8" borderId="1" xfId="0" applyNumberFormat="1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left"/>
    </xf>
    <xf numFmtId="164" fontId="11" fillId="9" borderId="9" xfId="0" applyNumberFormat="1" applyFont="1" applyFill="1" applyBorder="1" applyAlignment="1">
      <alignment horizontal="center"/>
    </xf>
    <xf numFmtId="1" fontId="11" fillId="9" borderId="9" xfId="0" applyNumberFormat="1" applyFont="1" applyFill="1" applyBorder="1" applyAlignment="1">
      <alignment horizontal="right"/>
    </xf>
    <xf numFmtId="164" fontId="10" fillId="9" borderId="6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left"/>
    </xf>
    <xf numFmtId="164" fontId="11" fillId="9" borderId="14" xfId="0" applyNumberFormat="1" applyFont="1" applyFill="1" applyBorder="1" applyAlignment="1">
      <alignment horizontal="center"/>
    </xf>
    <xf numFmtId="164" fontId="11" fillId="9" borderId="0" xfId="0" applyNumberFormat="1" applyFont="1" applyFill="1" applyBorder="1" applyAlignment="1">
      <alignment horizontal="center"/>
    </xf>
    <xf numFmtId="1" fontId="11" fillId="9" borderId="15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11" fillId="9" borderId="12" xfId="0" applyNumberFormat="1" applyFont="1" applyFill="1" applyBorder="1" applyAlignment="1">
      <alignment horizontal="center"/>
    </xf>
    <xf numFmtId="164" fontId="11" fillId="9" borderId="16" xfId="0" applyNumberFormat="1" applyFont="1" applyFill="1" applyBorder="1" applyAlignment="1">
      <alignment horizontal="center"/>
    </xf>
    <xf numFmtId="1" fontId="11" fillId="9" borderId="13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wrapText="1"/>
    </xf>
    <xf numFmtId="9" fontId="10" fillId="0" borderId="0" xfId="1" applyFont="1" applyFill="1" applyBorder="1" applyAlignment="1">
      <alignment horizontal="center"/>
    </xf>
    <xf numFmtId="9" fontId="10" fillId="0" borderId="16" xfId="1" applyFont="1" applyFill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10" fillId="0" borderId="16" xfId="0" applyNumberFormat="1" applyFont="1" applyFill="1" applyBorder="1" applyAlignment="1">
      <alignment horizontal="center"/>
    </xf>
    <xf numFmtId="9" fontId="10" fillId="0" borderId="15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5" fillId="11" borderId="25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1" fontId="10" fillId="12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5" fillId="14" borderId="29" xfId="0" applyFont="1" applyFill="1" applyBorder="1" applyAlignment="1">
      <alignment horizontal="center"/>
    </xf>
    <xf numFmtId="0" fontId="3" fillId="14" borderId="30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center"/>
    </xf>
    <xf numFmtId="0" fontId="10" fillId="0" borderId="0" xfId="0" applyFont="1"/>
    <xf numFmtId="0" fontId="5" fillId="14" borderId="1" xfId="0" applyFont="1" applyFill="1" applyBorder="1" applyAlignment="1">
      <alignment horizontal="center"/>
    </xf>
    <xf numFmtId="0" fontId="5" fillId="14" borderId="30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1" fontId="7" fillId="5" borderId="17" xfId="0" applyNumberFormat="1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top"/>
    </xf>
    <xf numFmtId="0" fontId="3" fillId="8" borderId="37" xfId="0" applyFont="1" applyFill="1" applyBorder="1" applyAlignment="1">
      <alignment horizontal="center" vertical="top" wrapText="1"/>
    </xf>
    <xf numFmtId="1" fontId="11" fillId="9" borderId="4" xfId="0" applyNumberFormat="1" applyFont="1" applyFill="1" applyBorder="1" applyAlignment="1">
      <alignment horizontal="right"/>
    </xf>
    <xf numFmtId="0" fontId="5" fillId="2" borderId="0" xfId="0" applyFont="1" applyFill="1"/>
    <xf numFmtId="0" fontId="1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17" xfId="0" applyFont="1" applyFill="1" applyBorder="1"/>
    <xf numFmtId="1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" xfId="0" applyFont="1" applyFill="1" applyBorder="1"/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15" borderId="37" xfId="0" applyFont="1" applyFill="1" applyBorder="1" applyAlignment="1">
      <alignment horizontal="center"/>
    </xf>
    <xf numFmtId="49" fontId="5" fillId="2" borderId="17" xfId="0" applyNumberFormat="1" applyFont="1" applyFill="1" applyBorder="1" applyAlignment="1">
      <alignment horizont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center"/>
    </xf>
    <xf numFmtId="0" fontId="5" fillId="3" borderId="38" xfId="0" applyFont="1" applyFill="1" applyBorder="1"/>
    <xf numFmtId="0" fontId="3" fillId="15" borderId="42" xfId="0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center"/>
    </xf>
    <xf numFmtId="49" fontId="5" fillId="2" borderId="25" xfId="0" applyNumberFormat="1" applyFont="1" applyFill="1" applyBorder="1" applyAlignment="1">
      <alignment horizontal="center"/>
    </xf>
    <xf numFmtId="49" fontId="5" fillId="2" borderId="44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5" fillId="2" borderId="45" xfId="0" applyNumberFormat="1" applyFont="1" applyFill="1" applyBorder="1" applyAlignment="1">
      <alignment horizontal="center"/>
    </xf>
    <xf numFmtId="0" fontId="3" fillId="3" borderId="41" xfId="0" applyFont="1" applyFill="1" applyBorder="1"/>
    <xf numFmtId="0" fontId="5" fillId="15" borderId="41" xfId="0" applyFont="1" applyFill="1" applyBorder="1"/>
    <xf numFmtId="0" fontId="5" fillId="15" borderId="43" xfId="0" applyFont="1" applyFill="1" applyBorder="1"/>
    <xf numFmtId="0" fontId="4" fillId="9" borderId="0" xfId="0" applyFont="1" applyFill="1" applyAlignment="1">
      <alignment horizontal="center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3" fillId="10" borderId="27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14" borderId="26" xfId="0" applyFont="1" applyFill="1" applyBorder="1" applyAlignment="1">
      <alignment horizontal="center"/>
    </xf>
    <xf numFmtId="0" fontId="3" fillId="14" borderId="27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14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33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10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55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rgb="FF00CCFF"/>
      </font>
      <fill>
        <patternFill>
          <bgColor rgb="FF00CC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CCFF"/>
      <color rgb="FFFFCC99"/>
      <color rgb="FFFFCC00"/>
      <color rgb="FFCCFF99"/>
      <color rgb="FFFFE8D1"/>
      <color rgb="FFFFDCB9"/>
      <color rgb="FFFFCCCC"/>
      <color rgb="FF99FF66"/>
      <color rgb="FFFFFF99"/>
      <color rgb="FFF8F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0"/>
  <sheetViews>
    <sheetView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F148" sqref="F148"/>
    </sheetView>
  </sheetViews>
  <sheetFormatPr defaultRowHeight="12.75"/>
  <cols>
    <col min="1" max="1" width="6.5703125" style="5" customWidth="1"/>
    <col min="2" max="2" width="15.28515625" style="5" bestFit="1" customWidth="1"/>
    <col min="3" max="4" width="4.5703125" style="5" bestFit="1" customWidth="1"/>
    <col min="5" max="5" width="5" style="5" bestFit="1" customWidth="1"/>
    <col min="6" max="8" width="5.5703125" style="5" bestFit="1" customWidth="1"/>
    <col min="9" max="9" width="4.5703125" style="5" bestFit="1" customWidth="1"/>
    <col min="10" max="10" width="4.85546875" style="5" bestFit="1" customWidth="1"/>
    <col min="11" max="14" width="5.5703125" style="5" bestFit="1" customWidth="1"/>
    <col min="15" max="15" width="4.5703125" style="5" bestFit="1" customWidth="1"/>
    <col min="16" max="17" width="5.5703125" style="5" bestFit="1" customWidth="1"/>
    <col min="18" max="18" width="5.7109375" style="5" bestFit="1" customWidth="1"/>
    <col min="19" max="19" width="7" style="5" bestFit="1" customWidth="1"/>
    <col min="20" max="20" width="8" style="5" bestFit="1" customWidth="1"/>
    <col min="21" max="21" width="5.140625" style="5" bestFit="1" customWidth="1"/>
    <col min="22" max="22" width="7.7109375" style="5" bestFit="1" customWidth="1"/>
    <col min="23" max="23" width="6" style="5" bestFit="1" customWidth="1"/>
    <col min="24" max="16384" width="9.140625" style="5"/>
  </cols>
  <sheetData>
    <row r="1" spans="1:22">
      <c r="A1" s="10" t="s">
        <v>1</v>
      </c>
      <c r="B1" s="14" t="s">
        <v>0</v>
      </c>
      <c r="C1" s="15" t="s">
        <v>54</v>
      </c>
      <c r="D1" s="15" t="s">
        <v>55</v>
      </c>
      <c r="E1" s="16" t="s">
        <v>15</v>
      </c>
      <c r="F1" s="11" t="s">
        <v>2</v>
      </c>
      <c r="G1" s="11" t="s">
        <v>3</v>
      </c>
      <c r="H1" s="11" t="s">
        <v>4</v>
      </c>
      <c r="I1" s="11" t="s">
        <v>6</v>
      </c>
      <c r="J1" s="11" t="s">
        <v>5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7"/>
      <c r="T1" s="18"/>
      <c r="U1" s="18"/>
      <c r="V1" s="19"/>
    </row>
    <row r="2" spans="1:22">
      <c r="A2" s="146" t="s">
        <v>30</v>
      </c>
      <c r="B2" s="20" t="s">
        <v>49</v>
      </c>
      <c r="C2" s="21">
        <v>37</v>
      </c>
      <c r="D2" s="21">
        <v>35.299999999999997</v>
      </c>
      <c r="E2" s="22">
        <v>65</v>
      </c>
      <c r="F2" s="23">
        <v>41.9</v>
      </c>
      <c r="G2" s="23">
        <v>43.3</v>
      </c>
      <c r="H2" s="23">
        <v>47.5</v>
      </c>
      <c r="I2" s="23">
        <v>54.1</v>
      </c>
      <c r="J2" s="23">
        <v>60.4</v>
      </c>
      <c r="K2" s="23">
        <v>67.599999999999994</v>
      </c>
      <c r="L2" s="23">
        <v>73.2</v>
      </c>
      <c r="M2" s="23">
        <v>73.599999999999994</v>
      </c>
      <c r="N2" s="23">
        <v>68.400000000000006</v>
      </c>
      <c r="O2" s="23">
        <v>60.3</v>
      </c>
      <c r="P2" s="23">
        <v>51.4</v>
      </c>
      <c r="Q2" s="23">
        <v>45</v>
      </c>
      <c r="R2" s="23">
        <v>57.2</v>
      </c>
      <c r="S2" s="24"/>
      <c r="T2" s="25"/>
      <c r="U2" s="26"/>
      <c r="V2" s="27"/>
    </row>
    <row r="3" spans="1:22">
      <c r="A3" s="147"/>
      <c r="B3" s="28" t="s">
        <v>61</v>
      </c>
      <c r="C3" s="29">
        <v>37.799999999999997</v>
      </c>
      <c r="D3" s="29">
        <v>38.299999999999997</v>
      </c>
      <c r="E3" s="30">
        <v>2224</v>
      </c>
      <c r="F3" s="23">
        <v>33.6</v>
      </c>
      <c r="G3" s="23">
        <v>36.299999999999997</v>
      </c>
      <c r="H3" s="23">
        <v>41.7</v>
      </c>
      <c r="I3" s="23">
        <v>49.5</v>
      </c>
      <c r="J3" s="23">
        <v>57.2</v>
      </c>
      <c r="K3" s="23">
        <v>66.7</v>
      </c>
      <c r="L3" s="23">
        <v>73.900000000000006</v>
      </c>
      <c r="M3" s="23">
        <v>73.2</v>
      </c>
      <c r="N3" s="23">
        <v>65.7</v>
      </c>
      <c r="O3" s="23">
        <v>55.8</v>
      </c>
      <c r="P3" s="23">
        <v>45.3</v>
      </c>
      <c r="Q3" s="23">
        <v>37.6</v>
      </c>
      <c r="R3" s="23">
        <v>53.1</v>
      </c>
      <c r="S3" s="24"/>
      <c r="T3" s="25"/>
      <c r="U3" s="26"/>
      <c r="V3" s="27"/>
    </row>
    <row r="4" spans="1:22">
      <c r="A4" s="147"/>
      <c r="B4" s="28" t="s">
        <v>66</v>
      </c>
      <c r="C4" s="29">
        <v>36.700000000000003</v>
      </c>
      <c r="D4" s="29">
        <v>39</v>
      </c>
      <c r="E4" s="30">
        <v>1230</v>
      </c>
      <c r="F4" s="23">
        <v>34.299999999999997</v>
      </c>
      <c r="G4" s="23">
        <v>36.1</v>
      </c>
      <c r="H4" s="23">
        <v>41.5</v>
      </c>
      <c r="I4" s="23">
        <v>48.7</v>
      </c>
      <c r="J4" s="23">
        <v>56.8</v>
      </c>
      <c r="K4" s="23">
        <v>64.900000000000006</v>
      </c>
      <c r="L4" s="23">
        <v>70.3</v>
      </c>
      <c r="M4" s="23">
        <v>69.099999999999994</v>
      </c>
      <c r="N4" s="23">
        <v>61.9</v>
      </c>
      <c r="O4" s="23">
        <v>52.3</v>
      </c>
      <c r="P4" s="23">
        <v>42.4</v>
      </c>
      <c r="Q4" s="23">
        <v>36.299999999999997</v>
      </c>
      <c r="R4" s="23">
        <v>51.1</v>
      </c>
      <c r="S4" s="24"/>
      <c r="T4" s="25"/>
      <c r="U4" s="26"/>
      <c r="V4" s="27"/>
    </row>
    <row r="5" spans="1:22">
      <c r="A5" s="147"/>
      <c r="B5" s="28" t="s">
        <v>166</v>
      </c>
      <c r="C5" s="29">
        <v>36.6</v>
      </c>
      <c r="D5" s="29">
        <v>32</v>
      </c>
      <c r="E5" s="30">
        <v>22</v>
      </c>
      <c r="F5" s="23">
        <v>45.9</v>
      </c>
      <c r="G5" s="23">
        <v>46</v>
      </c>
      <c r="H5" s="23">
        <v>48.6</v>
      </c>
      <c r="I5" s="23">
        <v>53.4</v>
      </c>
      <c r="J5" s="23">
        <v>59.5</v>
      </c>
      <c r="K5" s="23">
        <v>66</v>
      </c>
      <c r="L5" s="23">
        <v>70.5</v>
      </c>
      <c r="M5" s="23">
        <v>70.900000000000006</v>
      </c>
      <c r="N5" s="23">
        <v>66.900000000000006</v>
      </c>
      <c r="O5" s="23">
        <v>60.4</v>
      </c>
      <c r="P5" s="23">
        <v>53.6</v>
      </c>
      <c r="Q5" s="23">
        <v>48.7</v>
      </c>
      <c r="R5" s="23">
        <v>57.6</v>
      </c>
      <c r="S5" s="24"/>
      <c r="T5" s="25"/>
      <c r="U5" s="26"/>
      <c r="V5" s="27"/>
    </row>
    <row r="6" spans="1:22">
      <c r="A6" s="147"/>
      <c r="B6" s="28" t="s">
        <v>68</v>
      </c>
      <c r="C6" s="29">
        <v>36.200000000000003</v>
      </c>
      <c r="D6" s="29">
        <v>37.200000000000003</v>
      </c>
      <c r="E6" s="30">
        <v>1289</v>
      </c>
      <c r="F6" s="23">
        <v>35.065795724465552</v>
      </c>
      <c r="G6" s="23">
        <v>37.311830357142853</v>
      </c>
      <c r="H6" s="23">
        <v>42.068493150684922</v>
      </c>
      <c r="I6" s="23">
        <v>49.335126050420165</v>
      </c>
      <c r="J6" s="23">
        <v>57.328467153284677</v>
      </c>
      <c r="K6" s="23">
        <v>64.654545454545456</v>
      </c>
      <c r="L6" s="23">
        <v>68.74878934624698</v>
      </c>
      <c r="M6" s="23">
        <v>68.7</v>
      </c>
      <c r="N6" s="23">
        <v>63.951483870967749</v>
      </c>
      <c r="O6" s="23">
        <v>55.568740740740736</v>
      </c>
      <c r="P6" s="23">
        <v>44.593297101449274</v>
      </c>
      <c r="Q6" s="23">
        <v>37.963296703296699</v>
      </c>
      <c r="R6" s="23">
        <v>52.047452229299367</v>
      </c>
      <c r="S6" s="24"/>
      <c r="T6" s="25"/>
      <c r="U6" s="26"/>
      <c r="V6" s="27"/>
    </row>
    <row r="7" spans="1:22">
      <c r="A7" s="147"/>
      <c r="B7" s="28" t="s">
        <v>76</v>
      </c>
      <c r="C7" s="29">
        <v>36.6</v>
      </c>
      <c r="D7" s="29">
        <v>36.200000000000003</v>
      </c>
      <c r="E7" s="30">
        <v>9</v>
      </c>
      <c r="F7" s="23">
        <v>47.1</v>
      </c>
      <c r="G7" s="23">
        <v>48.4</v>
      </c>
      <c r="H7" s="23">
        <v>52.2</v>
      </c>
      <c r="I7" s="23">
        <v>57.9</v>
      </c>
      <c r="J7" s="23">
        <v>64.400000000000006</v>
      </c>
      <c r="K7" s="23">
        <v>70.900000000000006</v>
      </c>
      <c r="L7" s="23">
        <v>76.3</v>
      </c>
      <c r="M7" s="23">
        <v>77.400000000000006</v>
      </c>
      <c r="N7" s="23">
        <v>73</v>
      </c>
      <c r="O7" s="23">
        <v>64.8</v>
      </c>
      <c r="P7" s="23">
        <v>56.5</v>
      </c>
      <c r="Q7" s="23">
        <v>50.2</v>
      </c>
      <c r="R7" s="23">
        <v>61.5</v>
      </c>
      <c r="S7" s="24"/>
      <c r="T7" s="25"/>
      <c r="U7" s="26"/>
      <c r="V7" s="27"/>
    </row>
    <row r="8" spans="1:22">
      <c r="A8" s="147"/>
      <c r="B8" s="28" t="s">
        <v>32</v>
      </c>
      <c r="C8" s="29">
        <v>40.700000000000003</v>
      </c>
      <c r="D8" s="29">
        <v>35.799999999999997</v>
      </c>
      <c r="E8" s="30">
        <v>1351</v>
      </c>
      <c r="F8" s="23">
        <v>30.9</v>
      </c>
      <c r="G8" s="23">
        <v>32.9</v>
      </c>
      <c r="H8" s="23">
        <v>37.6</v>
      </c>
      <c r="I8" s="23">
        <v>45.3</v>
      </c>
      <c r="J8" s="23">
        <v>52</v>
      </c>
      <c r="K8" s="23">
        <v>57.6</v>
      </c>
      <c r="L8" s="23">
        <v>61.5</v>
      </c>
      <c r="M8" s="23">
        <v>60.8</v>
      </c>
      <c r="N8" s="23">
        <v>54.5</v>
      </c>
      <c r="O8" s="23">
        <v>46.6</v>
      </c>
      <c r="P8" s="23">
        <v>39.700000000000003</v>
      </c>
      <c r="Q8" s="23">
        <v>34.5</v>
      </c>
      <c r="R8" s="23">
        <v>46.2</v>
      </c>
      <c r="S8" s="24"/>
      <c r="T8" s="25"/>
      <c r="U8" s="26"/>
      <c r="V8" s="27"/>
    </row>
    <row r="9" spans="1:22">
      <c r="A9" s="147"/>
      <c r="B9" s="28" t="s">
        <v>22</v>
      </c>
      <c r="C9" s="29">
        <v>41.3</v>
      </c>
      <c r="D9" s="29">
        <v>36.299999999999997</v>
      </c>
      <c r="E9" s="30">
        <v>13</v>
      </c>
      <c r="F9" s="23">
        <v>39.200000000000003</v>
      </c>
      <c r="G9" s="23">
        <v>39.6</v>
      </c>
      <c r="H9" s="23">
        <v>40.6</v>
      </c>
      <c r="I9" s="23">
        <v>46.6</v>
      </c>
      <c r="J9" s="23">
        <v>53.8</v>
      </c>
      <c r="K9" s="23">
        <v>61</v>
      </c>
      <c r="L9" s="23">
        <v>65.8</v>
      </c>
      <c r="M9" s="23">
        <v>66.2</v>
      </c>
      <c r="N9" s="23">
        <v>61.3</v>
      </c>
      <c r="O9" s="23">
        <v>54.5</v>
      </c>
      <c r="P9" s="23">
        <v>48.9</v>
      </c>
      <c r="Q9" s="23">
        <v>43.3</v>
      </c>
      <c r="R9" s="23">
        <v>51.8</v>
      </c>
      <c r="S9" s="24"/>
      <c r="T9" s="25"/>
      <c r="U9" s="26"/>
      <c r="V9" s="27"/>
    </row>
    <row r="10" spans="1:22">
      <c r="A10" s="147"/>
      <c r="B10" s="28" t="s">
        <v>167</v>
      </c>
      <c r="C10" s="29">
        <v>36.1</v>
      </c>
      <c r="D10" s="29">
        <v>32.799999999999997</v>
      </c>
      <c r="E10" s="30">
        <v>16</v>
      </c>
      <c r="F10" s="23">
        <v>46.2</v>
      </c>
      <c r="G10" s="23">
        <v>46.4</v>
      </c>
      <c r="H10" s="23">
        <v>48.7</v>
      </c>
      <c r="I10" s="23">
        <v>53.4</v>
      </c>
      <c r="J10" s="23">
        <v>59.2</v>
      </c>
      <c r="K10" s="23">
        <v>66.2</v>
      </c>
      <c r="L10" s="23">
        <v>72</v>
      </c>
      <c r="M10" s="23">
        <v>71.400000000000006</v>
      </c>
      <c r="N10" s="23">
        <v>66</v>
      </c>
      <c r="O10" s="23">
        <v>60.4</v>
      </c>
      <c r="P10" s="23">
        <v>54.5</v>
      </c>
      <c r="Q10" s="23">
        <v>49.3</v>
      </c>
      <c r="R10" s="23">
        <v>57.7</v>
      </c>
      <c r="S10" s="24"/>
      <c r="T10" s="25"/>
      <c r="U10" s="26"/>
      <c r="V10" s="27"/>
    </row>
    <row r="11" spans="1:22">
      <c r="A11" s="147"/>
      <c r="B11" s="28" t="s">
        <v>75</v>
      </c>
      <c r="C11" s="29">
        <v>36.200000000000003</v>
      </c>
      <c r="D11" s="29">
        <v>36.200000000000003</v>
      </c>
      <c r="E11" s="30">
        <v>328</v>
      </c>
      <c r="F11" s="23">
        <v>39.700000000000003</v>
      </c>
      <c r="G11" s="23">
        <v>42.1</v>
      </c>
      <c r="H11" s="23">
        <v>46.8</v>
      </c>
      <c r="I11" s="23">
        <v>53.4</v>
      </c>
      <c r="J11" s="23">
        <v>60.4</v>
      </c>
      <c r="K11" s="23">
        <v>68.5</v>
      </c>
      <c r="L11" s="23">
        <v>74.3</v>
      </c>
      <c r="M11" s="23">
        <v>75.2</v>
      </c>
      <c r="N11" s="23">
        <v>69.099999999999994</v>
      </c>
      <c r="O11" s="23">
        <v>58.3</v>
      </c>
      <c r="P11" s="23">
        <v>48</v>
      </c>
      <c r="Q11" s="23">
        <v>42.3</v>
      </c>
      <c r="R11" s="23">
        <v>56.5</v>
      </c>
      <c r="S11" s="24"/>
      <c r="T11" s="25"/>
      <c r="U11" s="26"/>
      <c r="V11" s="27"/>
    </row>
    <row r="12" spans="1:22">
      <c r="A12" s="147"/>
      <c r="B12" s="28" t="s">
        <v>147</v>
      </c>
      <c r="C12" s="29">
        <v>33.9</v>
      </c>
      <c r="D12" s="29">
        <v>35.5</v>
      </c>
      <c r="E12" s="30">
        <v>78</v>
      </c>
      <c r="F12" s="23">
        <v>49.198587285570134</v>
      </c>
      <c r="G12" s="23">
        <v>49.467305848513902</v>
      </c>
      <c r="H12" s="23">
        <v>53.025000000000006</v>
      </c>
      <c r="I12" s="23">
        <v>57.692728694292406</v>
      </c>
      <c r="J12" s="23">
        <v>63.949137931034485</v>
      </c>
      <c r="K12" s="23">
        <v>71.24406332453826</v>
      </c>
      <c r="L12" s="23">
        <v>76.182857142857159</v>
      </c>
      <c r="M12" s="23">
        <v>77.5</v>
      </c>
      <c r="N12" s="23">
        <v>73.414511041009476</v>
      </c>
      <c r="O12" s="23">
        <v>65.928982456140346</v>
      </c>
      <c r="P12" s="23">
        <v>58.544326530612246</v>
      </c>
      <c r="Q12" s="23">
        <v>52.639393939393941</v>
      </c>
      <c r="R12" s="23">
        <v>62.142944696657032</v>
      </c>
      <c r="S12" s="24"/>
      <c r="T12" s="25"/>
      <c r="U12" s="26"/>
      <c r="V12" s="27"/>
    </row>
    <row r="13" spans="1:22">
      <c r="A13" s="147"/>
      <c r="B13" s="28" t="s">
        <v>62</v>
      </c>
      <c r="C13" s="29">
        <v>37</v>
      </c>
      <c r="D13" s="29">
        <v>38</v>
      </c>
      <c r="E13" s="30">
        <v>1138</v>
      </c>
      <c r="F13" s="23">
        <v>33.799999999999997</v>
      </c>
      <c r="G13" s="23">
        <v>35.799999999999997</v>
      </c>
      <c r="H13" s="23">
        <v>40.799999999999997</v>
      </c>
      <c r="I13" s="23">
        <v>47.5</v>
      </c>
      <c r="J13" s="23">
        <v>55</v>
      </c>
      <c r="K13" s="23">
        <v>63.5</v>
      </c>
      <c r="L13" s="23">
        <v>69.8</v>
      </c>
      <c r="M13" s="23">
        <v>68</v>
      </c>
      <c r="N13" s="23">
        <v>59.4</v>
      </c>
      <c r="O13" s="23">
        <v>50.9</v>
      </c>
      <c r="P13" s="23">
        <v>42.3</v>
      </c>
      <c r="Q13" s="23">
        <v>36.700000000000003</v>
      </c>
      <c r="R13" s="23">
        <v>50.2</v>
      </c>
      <c r="S13" s="24"/>
      <c r="T13" s="25"/>
      <c r="U13" s="26"/>
      <c r="V13" s="27"/>
    </row>
    <row r="14" spans="1:22">
      <c r="A14" s="147"/>
      <c r="B14" s="28" t="s">
        <v>18</v>
      </c>
      <c r="C14" s="29"/>
      <c r="D14" s="29"/>
      <c r="E14" s="30">
        <v>1932</v>
      </c>
      <c r="F14" s="23">
        <v>24.8</v>
      </c>
      <c r="G14" s="23">
        <v>28.6</v>
      </c>
      <c r="H14" s="23">
        <v>34.9</v>
      </c>
      <c r="I14" s="23">
        <v>41</v>
      </c>
      <c r="J14" s="23">
        <v>47.7</v>
      </c>
      <c r="K14" s="23">
        <v>53.1</v>
      </c>
      <c r="L14" s="23">
        <v>55.6</v>
      </c>
      <c r="M14" s="23">
        <v>55</v>
      </c>
      <c r="N14" s="23">
        <v>49.3</v>
      </c>
      <c r="O14" s="23">
        <v>43</v>
      </c>
      <c r="P14" s="23">
        <v>34.700000000000003</v>
      </c>
      <c r="Q14" s="23">
        <v>28</v>
      </c>
      <c r="R14" s="23">
        <v>41.7</v>
      </c>
      <c r="S14" s="24"/>
      <c r="T14" s="25"/>
      <c r="U14" s="25"/>
      <c r="V14" s="27"/>
    </row>
    <row r="15" spans="1:22">
      <c r="A15" s="147"/>
      <c r="B15" s="28" t="s">
        <v>71</v>
      </c>
      <c r="C15" s="29">
        <v>36.9</v>
      </c>
      <c r="D15" s="29">
        <v>40.1</v>
      </c>
      <c r="E15" s="30">
        <v>1305</v>
      </c>
      <c r="F15" s="23">
        <v>32.4</v>
      </c>
      <c r="G15" s="23">
        <v>34.700000000000003</v>
      </c>
      <c r="H15" s="23">
        <v>39.6</v>
      </c>
      <c r="I15" s="23">
        <v>46.6</v>
      </c>
      <c r="J15" s="23">
        <v>54.7</v>
      </c>
      <c r="K15" s="23">
        <v>63.3</v>
      </c>
      <c r="L15" s="23">
        <v>69.400000000000006</v>
      </c>
      <c r="M15" s="23">
        <v>67.8</v>
      </c>
      <c r="N15" s="23">
        <v>59.2</v>
      </c>
      <c r="O15" s="23">
        <v>50.2</v>
      </c>
      <c r="P15" s="23">
        <v>40.299999999999997</v>
      </c>
      <c r="Q15" s="23">
        <v>34.9</v>
      </c>
      <c r="R15" s="23">
        <v>49.5</v>
      </c>
      <c r="S15" s="24"/>
      <c r="T15" s="25"/>
      <c r="U15" s="25"/>
      <c r="V15" s="27"/>
    </row>
    <row r="16" spans="1:22">
      <c r="A16" s="147"/>
      <c r="B16" s="28" t="s">
        <v>50</v>
      </c>
      <c r="C16" s="29">
        <v>37</v>
      </c>
      <c r="D16" s="29">
        <v>35.799999999999997</v>
      </c>
      <c r="E16" s="30">
        <v>98</v>
      </c>
      <c r="F16" s="23">
        <v>36.9</v>
      </c>
      <c r="G16" s="23">
        <v>38.5</v>
      </c>
      <c r="H16" s="23">
        <v>42.3</v>
      </c>
      <c r="I16" s="23">
        <v>49.6</v>
      </c>
      <c r="J16" s="23">
        <v>55.8</v>
      </c>
      <c r="K16" s="23">
        <v>62.2</v>
      </c>
      <c r="L16" s="23">
        <v>68.900000000000006</v>
      </c>
      <c r="M16" s="23">
        <v>68.900000000000006</v>
      </c>
      <c r="N16" s="23">
        <v>63</v>
      </c>
      <c r="O16" s="23">
        <v>53.8</v>
      </c>
      <c r="P16" s="23">
        <v>45</v>
      </c>
      <c r="Q16" s="23">
        <v>39.200000000000003</v>
      </c>
      <c r="R16" s="23">
        <v>52</v>
      </c>
      <c r="S16" s="24"/>
      <c r="T16" s="25"/>
      <c r="U16" s="25"/>
      <c r="V16" s="27"/>
    </row>
    <row r="17" spans="1:22">
      <c r="A17" s="147"/>
      <c r="B17" s="28" t="s">
        <v>31</v>
      </c>
      <c r="C17" s="29">
        <v>40.6</v>
      </c>
      <c r="D17" s="29">
        <v>35</v>
      </c>
      <c r="E17" s="30">
        <v>2746</v>
      </c>
      <c r="F17" s="23">
        <v>25.2</v>
      </c>
      <c r="G17" s="23">
        <v>27.5</v>
      </c>
      <c r="H17" s="23">
        <v>31.8</v>
      </c>
      <c r="I17" s="23">
        <v>39.4</v>
      </c>
      <c r="J17" s="23">
        <v>45.5</v>
      </c>
      <c r="K17" s="23">
        <v>50.4</v>
      </c>
      <c r="L17" s="23">
        <v>54</v>
      </c>
      <c r="M17" s="23">
        <v>53.8</v>
      </c>
      <c r="N17" s="23">
        <v>48</v>
      </c>
      <c r="O17" s="23">
        <v>41</v>
      </c>
      <c r="P17" s="23">
        <v>34.299999999999997</v>
      </c>
      <c r="Q17" s="23">
        <v>29.8</v>
      </c>
      <c r="R17" s="23">
        <v>39.9</v>
      </c>
      <c r="S17" s="24"/>
      <c r="T17" s="25"/>
      <c r="U17" s="25"/>
      <c r="V17" s="27"/>
    </row>
    <row r="18" spans="1:22">
      <c r="A18" s="147"/>
      <c r="B18" s="28" t="s">
        <v>82</v>
      </c>
      <c r="C18" s="29">
        <v>33.4</v>
      </c>
      <c r="D18" s="29">
        <v>36.5</v>
      </c>
      <c r="E18" s="30">
        <v>2001</v>
      </c>
      <c r="F18" s="23">
        <v>38.362663975782041</v>
      </c>
      <c r="G18" s="23">
        <v>40.55973154362416</v>
      </c>
      <c r="H18" s="23">
        <v>45.762500000000003</v>
      </c>
      <c r="I18" s="23">
        <v>53.363565285379202</v>
      </c>
      <c r="J18" s="23">
        <v>62.15028735632184</v>
      </c>
      <c r="K18" s="23">
        <v>71.151055408970976</v>
      </c>
      <c r="L18" s="23">
        <v>75.522857142857134</v>
      </c>
      <c r="M18" s="23">
        <v>75.326219512195124</v>
      </c>
      <c r="N18" s="23">
        <v>68.624605678233436</v>
      </c>
      <c r="O18" s="23">
        <v>58.172631578947367</v>
      </c>
      <c r="P18" s="23">
        <v>47.868081632653066</v>
      </c>
      <c r="Q18" s="23">
        <v>40.424242424242422</v>
      </c>
      <c r="R18" s="23">
        <v>56.290718530747007</v>
      </c>
      <c r="S18" s="24"/>
      <c r="T18" s="25"/>
      <c r="U18" s="25"/>
      <c r="V18" s="27"/>
    </row>
    <row r="19" spans="1:22">
      <c r="A19" s="147"/>
      <c r="B19" s="28" t="s">
        <v>69</v>
      </c>
      <c r="C19" s="29">
        <v>35.299999999999997</v>
      </c>
      <c r="D19" s="29">
        <v>40.1</v>
      </c>
      <c r="E19" s="30">
        <v>695</v>
      </c>
      <c r="F19" s="23">
        <v>34.161702127659581</v>
      </c>
      <c r="G19" s="23">
        <v>37.129759299781178</v>
      </c>
      <c r="H19" s="23">
        <v>41.875862068965517</v>
      </c>
      <c r="I19" s="23">
        <v>50.202302631578945</v>
      </c>
      <c r="J19" s="23">
        <v>58.162025316455704</v>
      </c>
      <c r="K19" s="23">
        <v>66.504074074074069</v>
      </c>
      <c r="L19" s="23">
        <v>71.855936073059382</v>
      </c>
      <c r="M19" s="23">
        <v>70.631554524361945</v>
      </c>
      <c r="N19" s="23">
        <v>61.770625798212009</v>
      </c>
      <c r="O19" s="23">
        <v>52.526158445440956</v>
      </c>
      <c r="P19" s="23">
        <v>41.789833641404805</v>
      </c>
      <c r="Q19" s="23">
        <v>36.06075388026607</v>
      </c>
      <c r="R19" s="23">
        <v>52.121495327102799</v>
      </c>
      <c r="S19" s="24"/>
      <c r="T19" s="25"/>
      <c r="U19" s="25"/>
      <c r="V19" s="27"/>
    </row>
    <row r="20" spans="1:22">
      <c r="A20" s="147"/>
      <c r="B20" s="28" t="s">
        <v>46</v>
      </c>
      <c r="C20" s="29">
        <v>38.4</v>
      </c>
      <c r="D20" s="29">
        <v>35.5</v>
      </c>
      <c r="E20" s="30">
        <v>3871</v>
      </c>
      <c r="F20" s="23">
        <v>23.5</v>
      </c>
      <c r="G20" s="23">
        <v>26.4</v>
      </c>
      <c r="H20" s="23">
        <v>32.9</v>
      </c>
      <c r="I20" s="23">
        <v>40.5</v>
      </c>
      <c r="J20" s="23">
        <v>46.4</v>
      </c>
      <c r="K20" s="23">
        <v>51.8</v>
      </c>
      <c r="L20" s="23">
        <v>56.3</v>
      </c>
      <c r="M20" s="23">
        <v>55.8</v>
      </c>
      <c r="N20" s="23">
        <v>50.4</v>
      </c>
      <c r="O20" s="23">
        <v>43.2</v>
      </c>
      <c r="P20" s="23">
        <v>34.9</v>
      </c>
      <c r="Q20" s="23">
        <v>28.2</v>
      </c>
      <c r="R20" s="23">
        <v>40.799999999999997</v>
      </c>
      <c r="S20" s="24"/>
      <c r="T20" s="25"/>
      <c r="U20" s="25"/>
      <c r="V20" s="27"/>
    </row>
    <row r="21" spans="1:22">
      <c r="A21" s="147"/>
      <c r="B21" s="28" t="s">
        <v>77</v>
      </c>
      <c r="C21" s="29">
        <v>36.9</v>
      </c>
      <c r="D21" s="29">
        <v>36.200000000000003</v>
      </c>
      <c r="E21" s="30">
        <v>91</v>
      </c>
      <c r="F21" s="23">
        <v>42.1</v>
      </c>
      <c r="G21" s="23">
        <v>43.5</v>
      </c>
      <c r="H21" s="23">
        <v>47.8</v>
      </c>
      <c r="I21" s="23">
        <v>54</v>
      </c>
      <c r="J21" s="23">
        <v>60.1</v>
      </c>
      <c r="K21" s="23">
        <v>66.7</v>
      </c>
      <c r="L21" s="23">
        <v>72.900000000000006</v>
      </c>
      <c r="M21" s="23">
        <v>73.900000000000006</v>
      </c>
      <c r="N21" s="23">
        <v>69.3</v>
      </c>
      <c r="O21" s="23">
        <v>60.6</v>
      </c>
      <c r="P21" s="23">
        <v>51.6</v>
      </c>
      <c r="Q21" s="23">
        <v>45.1</v>
      </c>
      <c r="R21" s="23">
        <v>57.4</v>
      </c>
      <c r="S21" s="24"/>
      <c r="T21" s="25"/>
      <c r="U21" s="25"/>
      <c r="V21" s="27"/>
    </row>
    <row r="22" spans="1:22">
      <c r="A22" s="147"/>
      <c r="B22" s="31" t="s">
        <v>63</v>
      </c>
      <c r="C22" s="32">
        <v>37.200000000000003</v>
      </c>
      <c r="D22" s="32">
        <v>38.799999999999997</v>
      </c>
      <c r="E22" s="33">
        <v>1794</v>
      </c>
      <c r="F22" s="23">
        <v>35.200000000000003</v>
      </c>
      <c r="G22" s="23">
        <v>37</v>
      </c>
      <c r="H22" s="23">
        <v>42.4</v>
      </c>
      <c r="I22" s="23">
        <v>50.2</v>
      </c>
      <c r="J22" s="23">
        <v>59</v>
      </c>
      <c r="K22" s="23">
        <v>68.2</v>
      </c>
      <c r="L22" s="23">
        <v>74.7</v>
      </c>
      <c r="M22" s="23">
        <v>74.3</v>
      </c>
      <c r="N22" s="23">
        <v>67.599999999999994</v>
      </c>
      <c r="O22" s="23">
        <v>57.6</v>
      </c>
      <c r="P22" s="23">
        <v>46.6</v>
      </c>
      <c r="Q22" s="23">
        <v>38.700000000000003</v>
      </c>
      <c r="R22" s="23">
        <v>54.3</v>
      </c>
      <c r="S22" s="24"/>
      <c r="T22" s="25"/>
      <c r="U22" s="25"/>
      <c r="V22" s="27"/>
    </row>
    <row r="23" spans="1:22">
      <c r="A23" s="147"/>
      <c r="B23" s="31" t="s">
        <v>42</v>
      </c>
      <c r="C23" s="32">
        <v>38.200000000000003</v>
      </c>
      <c r="D23" s="32">
        <v>37.200000000000003</v>
      </c>
      <c r="E23" s="33">
        <v>3730</v>
      </c>
      <c r="F23" s="23">
        <v>18.100000000000001</v>
      </c>
      <c r="G23" s="23">
        <v>23</v>
      </c>
      <c r="H23" s="23">
        <v>30.4</v>
      </c>
      <c r="I23" s="23">
        <v>38.1</v>
      </c>
      <c r="J23" s="23">
        <v>43.7</v>
      </c>
      <c r="K23" s="23">
        <v>48.6</v>
      </c>
      <c r="L23" s="23">
        <v>52</v>
      </c>
      <c r="M23" s="23">
        <v>51.3</v>
      </c>
      <c r="N23" s="23">
        <v>43.5</v>
      </c>
      <c r="O23" s="23">
        <v>37.4</v>
      </c>
      <c r="P23" s="23">
        <v>30.9</v>
      </c>
      <c r="Q23" s="23">
        <v>25.2</v>
      </c>
      <c r="R23" s="23">
        <v>36.9</v>
      </c>
      <c r="S23" s="24"/>
      <c r="T23" s="25"/>
      <c r="U23" s="25"/>
      <c r="V23" s="27"/>
    </row>
    <row r="24" spans="1:22">
      <c r="A24" s="147"/>
      <c r="B24" s="31" t="s">
        <v>163</v>
      </c>
      <c r="C24" s="32">
        <v>36.6</v>
      </c>
      <c r="D24" s="32">
        <v>34.299999999999997</v>
      </c>
      <c r="E24" s="33">
        <v>29</v>
      </c>
      <c r="F24" s="23">
        <v>41.4</v>
      </c>
      <c r="G24" s="23">
        <v>41.7</v>
      </c>
      <c r="H24" s="23">
        <v>45.3</v>
      </c>
      <c r="I24" s="23">
        <v>51.4</v>
      </c>
      <c r="J24" s="23">
        <v>58.3</v>
      </c>
      <c r="K24" s="23">
        <v>65.8</v>
      </c>
      <c r="L24" s="23">
        <v>72</v>
      </c>
      <c r="M24" s="23">
        <v>72.3</v>
      </c>
      <c r="N24" s="23">
        <v>65.7</v>
      </c>
      <c r="O24" s="23">
        <v>57.6</v>
      </c>
      <c r="P24" s="23">
        <v>49.6</v>
      </c>
      <c r="Q24" s="23">
        <v>44.2</v>
      </c>
      <c r="R24" s="23">
        <v>55.4</v>
      </c>
      <c r="S24" s="24"/>
      <c r="T24" s="25"/>
      <c r="U24" s="25"/>
      <c r="V24" s="27"/>
    </row>
    <row r="25" spans="1:22">
      <c r="A25" s="147"/>
      <c r="B25" s="31" t="s">
        <v>60</v>
      </c>
      <c r="C25" s="32">
        <v>37.1</v>
      </c>
      <c r="D25" s="32">
        <v>37.4</v>
      </c>
      <c r="E25" s="33">
        <v>2805</v>
      </c>
      <c r="F25" s="23">
        <v>29.7</v>
      </c>
      <c r="G25" s="23">
        <v>32</v>
      </c>
      <c r="H25" s="23">
        <v>36.700000000000003</v>
      </c>
      <c r="I25" s="23">
        <v>44.4</v>
      </c>
      <c r="J25" s="23">
        <v>52.3</v>
      </c>
      <c r="K25" s="23">
        <v>61.5</v>
      </c>
      <c r="L25" s="23">
        <v>68.7</v>
      </c>
      <c r="M25" s="23">
        <v>68.400000000000006</v>
      </c>
      <c r="N25" s="23">
        <v>59.9</v>
      </c>
      <c r="O25" s="23">
        <v>48.9</v>
      </c>
      <c r="P25" s="23">
        <v>39</v>
      </c>
      <c r="Q25" s="23">
        <v>33.299999999999997</v>
      </c>
      <c r="R25" s="23">
        <v>47.8</v>
      </c>
      <c r="S25" s="24"/>
      <c r="T25" s="25"/>
      <c r="U25" s="25"/>
      <c r="V25" s="27"/>
    </row>
    <row r="26" spans="1:22">
      <c r="A26" s="147"/>
      <c r="B26" s="31" t="s">
        <v>168</v>
      </c>
      <c r="C26" s="32">
        <v>36.299999999999997</v>
      </c>
      <c r="D26" s="32">
        <v>32.299999999999997</v>
      </c>
      <c r="E26" s="33">
        <v>114</v>
      </c>
      <c r="F26" s="23">
        <v>44.6</v>
      </c>
      <c r="G26" s="23">
        <v>44.8</v>
      </c>
      <c r="H26" s="23">
        <v>46.6</v>
      </c>
      <c r="I26" s="23">
        <v>51.3</v>
      </c>
      <c r="J26" s="23">
        <v>57.2</v>
      </c>
      <c r="K26" s="23">
        <v>64.400000000000006</v>
      </c>
      <c r="L26" s="23">
        <v>70</v>
      </c>
      <c r="M26" s="23">
        <v>69.400000000000006</v>
      </c>
      <c r="N26" s="23">
        <v>65.099999999999994</v>
      </c>
      <c r="O26" s="23">
        <v>58.6</v>
      </c>
      <c r="P26" s="23">
        <v>52</v>
      </c>
      <c r="Q26" s="23">
        <v>46.9</v>
      </c>
      <c r="R26" s="23">
        <v>55.9</v>
      </c>
      <c r="S26" s="24"/>
      <c r="T26" s="25"/>
      <c r="U26" s="25"/>
      <c r="V26" s="27"/>
    </row>
    <row r="27" spans="1:22">
      <c r="A27" s="147"/>
      <c r="B27" s="31" t="s">
        <v>24</v>
      </c>
      <c r="C27" s="32">
        <v>39.200000000000003</v>
      </c>
      <c r="D27" s="32">
        <v>36.1</v>
      </c>
      <c r="E27" s="33">
        <v>3848</v>
      </c>
      <c r="F27" s="23">
        <v>18</v>
      </c>
      <c r="G27" s="23">
        <v>21.9</v>
      </c>
      <c r="H27" s="23">
        <v>29.1</v>
      </c>
      <c r="I27" s="23">
        <v>37</v>
      </c>
      <c r="J27" s="23">
        <v>42.8</v>
      </c>
      <c r="K27" s="23">
        <v>47.5</v>
      </c>
      <c r="L27" s="23">
        <v>51.6</v>
      </c>
      <c r="M27" s="23">
        <v>50.7</v>
      </c>
      <c r="N27" s="23">
        <v>44.2</v>
      </c>
      <c r="O27" s="23">
        <v>37.200000000000003</v>
      </c>
      <c r="P27" s="23">
        <v>30</v>
      </c>
      <c r="Q27" s="23">
        <v>24.4</v>
      </c>
      <c r="R27" s="23"/>
      <c r="S27" s="34"/>
      <c r="T27" s="35"/>
      <c r="U27" s="35"/>
      <c r="V27" s="36"/>
    </row>
    <row r="28" spans="1:22">
      <c r="A28" s="147"/>
      <c r="B28" s="31" t="s">
        <v>34</v>
      </c>
      <c r="C28" s="32">
        <v>40.6</v>
      </c>
      <c r="D28" s="32">
        <v>35.700000000000003</v>
      </c>
      <c r="E28" s="33">
        <v>1640</v>
      </c>
      <c r="F28" s="23">
        <v>27.9</v>
      </c>
      <c r="G28" s="23">
        <v>29.5</v>
      </c>
      <c r="H28" s="23">
        <v>35.6</v>
      </c>
      <c r="I28" s="23">
        <v>42.8</v>
      </c>
      <c r="J28" s="23">
        <v>49.6</v>
      </c>
      <c r="K28" s="23">
        <v>55</v>
      </c>
      <c r="L28" s="23">
        <v>59.2</v>
      </c>
      <c r="M28" s="23">
        <v>59</v>
      </c>
      <c r="N28" s="23">
        <v>52.2</v>
      </c>
      <c r="O28" s="23">
        <v>44.1</v>
      </c>
      <c r="P28" s="23">
        <v>38.5</v>
      </c>
      <c r="Q28" s="23">
        <v>34.200000000000003</v>
      </c>
      <c r="R28" s="23">
        <v>44.1</v>
      </c>
      <c r="S28" s="34"/>
      <c r="T28" s="35"/>
      <c r="U28" s="35"/>
      <c r="V28" s="36"/>
    </row>
    <row r="29" spans="1:22">
      <c r="A29" s="147"/>
      <c r="B29" s="31" t="s">
        <v>43</v>
      </c>
      <c r="C29" s="32">
        <v>38</v>
      </c>
      <c r="D29" s="32">
        <v>36.5</v>
      </c>
      <c r="E29" s="33">
        <v>4409</v>
      </c>
      <c r="F29" s="23">
        <v>18</v>
      </c>
      <c r="G29" s="23">
        <v>20.8</v>
      </c>
      <c r="H29" s="23">
        <v>28.6</v>
      </c>
      <c r="I29" s="23">
        <v>36.9</v>
      </c>
      <c r="J29" s="23">
        <v>42.3</v>
      </c>
      <c r="K29" s="23">
        <v>47.3</v>
      </c>
      <c r="L29" s="23">
        <v>52.3</v>
      </c>
      <c r="M29" s="23">
        <v>51.3</v>
      </c>
      <c r="N29" s="23">
        <v>44.4</v>
      </c>
      <c r="O29" s="23">
        <v>38.1</v>
      </c>
      <c r="P29" s="23">
        <v>31.1</v>
      </c>
      <c r="Q29" s="23">
        <v>24.8</v>
      </c>
      <c r="R29" s="23">
        <v>36.299999999999997</v>
      </c>
      <c r="S29" s="34"/>
      <c r="T29" s="35"/>
      <c r="U29" s="35"/>
      <c r="V29" s="36"/>
    </row>
    <row r="30" spans="1:22">
      <c r="A30" s="147"/>
      <c r="B30" s="31" t="s">
        <v>143</v>
      </c>
      <c r="C30" s="32">
        <v>36.799999999999997</v>
      </c>
      <c r="D30" s="32">
        <v>35.299999999999997</v>
      </c>
      <c r="E30" s="33">
        <v>39</v>
      </c>
      <c r="F30" s="23">
        <v>39</v>
      </c>
      <c r="G30" s="23">
        <v>41</v>
      </c>
      <c r="H30" s="23">
        <v>45.3</v>
      </c>
      <c r="I30" s="23">
        <v>51.3</v>
      </c>
      <c r="J30" s="23">
        <v>57.6</v>
      </c>
      <c r="K30" s="23">
        <v>64.8</v>
      </c>
      <c r="L30" s="23">
        <v>70.2</v>
      </c>
      <c r="M30" s="23">
        <v>70.3</v>
      </c>
      <c r="N30" s="23">
        <v>65.099999999999994</v>
      </c>
      <c r="O30" s="23">
        <v>57</v>
      </c>
      <c r="P30" s="23">
        <v>48.6</v>
      </c>
      <c r="Q30" s="23">
        <v>42.1</v>
      </c>
      <c r="R30" s="23">
        <v>54.5</v>
      </c>
      <c r="S30" s="34"/>
      <c r="T30" s="35"/>
      <c r="U30" s="35"/>
      <c r="V30" s="36"/>
    </row>
    <row r="31" spans="1:22">
      <c r="A31" s="147"/>
      <c r="B31" s="31" t="s">
        <v>79</v>
      </c>
      <c r="C31" s="32">
        <v>35.1</v>
      </c>
      <c r="D31" s="32">
        <v>36.700000000000003</v>
      </c>
      <c r="E31" s="33">
        <v>1013</v>
      </c>
      <c r="F31" s="23">
        <v>38.166523605150211</v>
      </c>
      <c r="G31" s="23">
        <v>40.155622489959846</v>
      </c>
      <c r="H31" s="23">
        <v>44.190647482014384</v>
      </c>
      <c r="I31" s="23">
        <v>51.699363057324838</v>
      </c>
      <c r="J31" s="23">
        <v>60.573563218390809</v>
      </c>
      <c r="K31" s="23">
        <v>69.936435124508534</v>
      </c>
      <c r="L31" s="23">
        <v>75.955198019801983</v>
      </c>
      <c r="M31" s="23">
        <v>76.026373626373626</v>
      </c>
      <c r="N31" s="23">
        <v>68.305747126436785</v>
      </c>
      <c r="O31" s="23">
        <v>56.624712643678158</v>
      </c>
      <c r="P31" s="23">
        <v>45.191049913941484</v>
      </c>
      <c r="Q31" s="23">
        <v>39.479999999999997</v>
      </c>
      <c r="R31" s="23">
        <v>56.238828967642512</v>
      </c>
      <c r="S31" s="34"/>
      <c r="T31" s="35"/>
      <c r="U31" s="35"/>
      <c r="V31" s="36"/>
    </row>
    <row r="32" spans="1:22">
      <c r="A32" s="147"/>
      <c r="B32" s="31" t="s">
        <v>51</v>
      </c>
      <c r="C32" s="32">
        <v>37</v>
      </c>
      <c r="D32" s="32">
        <v>35.4</v>
      </c>
      <c r="E32" s="33">
        <v>249</v>
      </c>
      <c r="F32" s="23">
        <v>42.1</v>
      </c>
      <c r="G32" s="23">
        <v>43.2</v>
      </c>
      <c r="H32" s="23">
        <v>46.6</v>
      </c>
      <c r="I32" s="23">
        <v>52.2</v>
      </c>
      <c r="J32" s="23">
        <v>57.7</v>
      </c>
      <c r="K32" s="23">
        <v>65.5</v>
      </c>
      <c r="L32" s="23">
        <v>71.099999999999994</v>
      </c>
      <c r="M32" s="23">
        <v>72</v>
      </c>
      <c r="N32" s="23">
        <v>66.2</v>
      </c>
      <c r="O32" s="23">
        <v>59.5</v>
      </c>
      <c r="P32" s="23">
        <v>51.8</v>
      </c>
      <c r="Q32" s="23">
        <v>45.5</v>
      </c>
      <c r="R32" s="23">
        <v>56.3</v>
      </c>
      <c r="S32" s="34"/>
      <c r="T32" s="35"/>
      <c r="U32" s="35"/>
      <c r="V32" s="36"/>
    </row>
    <row r="33" spans="1:23">
      <c r="A33" s="147"/>
      <c r="B33" s="31" t="s">
        <v>152</v>
      </c>
      <c r="C33" s="32">
        <v>32.5</v>
      </c>
      <c r="D33" s="32">
        <v>35.799999999999997</v>
      </c>
      <c r="E33" s="33">
        <v>2027</v>
      </c>
      <c r="F33" s="23">
        <v>42.469828456104949</v>
      </c>
      <c r="G33" s="23">
        <v>43.240651965484176</v>
      </c>
      <c r="H33" s="23">
        <v>47.250000000000007</v>
      </c>
      <c r="I33" s="23">
        <v>54.158717748240804</v>
      </c>
      <c r="J33" s="23">
        <v>61.79051724137932</v>
      </c>
      <c r="K33" s="23">
        <v>70.127968337730877</v>
      </c>
      <c r="L33" s="23">
        <v>72.788571428571444</v>
      </c>
      <c r="M33" s="23">
        <v>74.286585365853654</v>
      </c>
      <c r="N33" s="23">
        <v>68.900946372239744</v>
      </c>
      <c r="O33" s="23">
        <v>61.169403508771936</v>
      </c>
      <c r="P33" s="23">
        <v>53.556244897959189</v>
      </c>
      <c r="Q33" s="23">
        <v>45.872727272727275</v>
      </c>
      <c r="R33" s="23">
        <v>57.916145274453164</v>
      </c>
      <c r="S33" s="34"/>
      <c r="T33" s="35"/>
      <c r="U33" s="35"/>
      <c r="V33" s="36"/>
    </row>
    <row r="34" spans="1:23">
      <c r="A34" s="147"/>
      <c r="B34" s="31" t="s">
        <v>85</v>
      </c>
      <c r="C34" s="32">
        <v>32.5</v>
      </c>
      <c r="D34" s="32">
        <v>38.200000000000003</v>
      </c>
      <c r="E34" s="33">
        <v>2250</v>
      </c>
      <c r="F34" s="23">
        <v>39.188841201716741</v>
      </c>
      <c r="G34" s="23">
        <v>41.930923694779118</v>
      </c>
      <c r="H34" s="23">
        <v>46.968345323741005</v>
      </c>
      <c r="I34" s="23">
        <v>54.420382165605091</v>
      </c>
      <c r="J34" s="23">
        <v>62.916666666666671</v>
      </c>
      <c r="K34" s="23">
        <v>71.193315858453474</v>
      </c>
      <c r="L34" s="23">
        <v>76.414975247524737</v>
      </c>
      <c r="M34" s="23">
        <v>76.026373626373626</v>
      </c>
      <c r="N34" s="23">
        <v>69.099999999999994</v>
      </c>
      <c r="O34" s="23">
        <v>58.132471264367823</v>
      </c>
      <c r="P34" s="23">
        <v>47.586919104991395</v>
      </c>
      <c r="Q34" s="23">
        <v>41.616363636363637</v>
      </c>
      <c r="R34" s="23">
        <v>57.196456086286588</v>
      </c>
      <c r="S34" s="34"/>
      <c r="T34" s="35"/>
      <c r="U34" s="35"/>
      <c r="V34" s="36"/>
    </row>
    <row r="35" spans="1:23">
      <c r="A35" s="147"/>
      <c r="B35" s="31" t="s">
        <v>57</v>
      </c>
      <c r="C35" s="32">
        <v>37</v>
      </c>
      <c r="D35" s="32">
        <v>36.6</v>
      </c>
      <c r="E35" s="33">
        <v>1699</v>
      </c>
      <c r="F35" s="23">
        <v>35.1</v>
      </c>
      <c r="G35" s="23">
        <v>37.200000000000003</v>
      </c>
      <c r="H35" s="23">
        <v>42.8</v>
      </c>
      <c r="I35" s="23">
        <v>49.8</v>
      </c>
      <c r="J35" s="23">
        <v>57.2</v>
      </c>
      <c r="K35" s="23">
        <v>65.099999999999994</v>
      </c>
      <c r="L35" s="23">
        <v>71.099999999999994</v>
      </c>
      <c r="M35" s="23">
        <v>71.099999999999994</v>
      </c>
      <c r="N35" s="23">
        <v>64.900000000000006</v>
      </c>
      <c r="O35" s="23">
        <v>55.6</v>
      </c>
      <c r="P35" s="23">
        <v>45.3</v>
      </c>
      <c r="Q35" s="23">
        <v>38.5</v>
      </c>
      <c r="R35" s="23">
        <v>52.7</v>
      </c>
      <c r="S35" s="34"/>
      <c r="T35" s="35"/>
      <c r="U35" s="35"/>
      <c r="V35" s="36"/>
    </row>
    <row r="36" spans="1:23">
      <c r="A36" s="147"/>
      <c r="B36" s="31" t="s">
        <v>58</v>
      </c>
      <c r="C36" s="32">
        <v>37.6</v>
      </c>
      <c r="D36" s="32">
        <v>36.9</v>
      </c>
      <c r="E36" s="33">
        <v>1801</v>
      </c>
      <c r="F36" s="23">
        <v>33.4</v>
      </c>
      <c r="G36" s="23">
        <v>36</v>
      </c>
      <c r="H36" s="23">
        <v>41.5</v>
      </c>
      <c r="I36" s="23">
        <v>49.1</v>
      </c>
      <c r="J36" s="23">
        <v>56.5</v>
      </c>
      <c r="K36" s="23">
        <v>64.8</v>
      </c>
      <c r="L36" s="23">
        <v>70.900000000000006</v>
      </c>
      <c r="M36" s="23">
        <v>70.7</v>
      </c>
      <c r="N36" s="23">
        <v>64.2</v>
      </c>
      <c r="O36" s="23">
        <v>54</v>
      </c>
      <c r="P36" s="23">
        <v>43.9</v>
      </c>
      <c r="Q36" s="23">
        <v>37</v>
      </c>
      <c r="R36" s="23">
        <v>51.8</v>
      </c>
      <c r="S36" s="34"/>
      <c r="T36" s="35"/>
      <c r="U36" s="35"/>
      <c r="V36" s="36"/>
    </row>
    <row r="37" spans="1:23">
      <c r="A37" s="147"/>
      <c r="B37" s="31" t="s">
        <v>38</v>
      </c>
      <c r="C37" s="32">
        <v>39.200000000000003</v>
      </c>
      <c r="D37" s="32">
        <v>37.4</v>
      </c>
      <c r="E37" s="33">
        <v>5069</v>
      </c>
      <c r="F37" s="23">
        <v>14.9</v>
      </c>
      <c r="G37" s="23">
        <v>17.2</v>
      </c>
      <c r="H37" s="23">
        <v>25.2</v>
      </c>
      <c r="I37" s="23">
        <v>32.200000000000003</v>
      </c>
      <c r="J37" s="23">
        <v>37.799999999999997</v>
      </c>
      <c r="K37" s="23">
        <v>42.4</v>
      </c>
      <c r="L37" s="23">
        <v>46.4</v>
      </c>
      <c r="M37" s="23">
        <v>45.5</v>
      </c>
      <c r="N37" s="23">
        <v>38.799999999999997</v>
      </c>
      <c r="O37" s="23">
        <v>33.299999999999997</v>
      </c>
      <c r="P37" s="23">
        <v>25.9</v>
      </c>
      <c r="Q37" s="23">
        <v>21.4</v>
      </c>
      <c r="R37" s="23">
        <v>32</v>
      </c>
      <c r="S37" s="34"/>
      <c r="T37" s="35"/>
      <c r="U37" s="35"/>
      <c r="V37" s="36"/>
    </row>
    <row r="38" spans="1:23">
      <c r="A38" s="147"/>
      <c r="B38" s="31" t="s">
        <v>52</v>
      </c>
      <c r="C38" s="32">
        <v>37.299999999999997</v>
      </c>
      <c r="D38" s="32">
        <v>35.1</v>
      </c>
      <c r="E38" s="33">
        <v>1312</v>
      </c>
      <c r="F38" s="23">
        <v>42.1</v>
      </c>
      <c r="G38" s="23">
        <v>43.2</v>
      </c>
      <c r="H38" s="23">
        <v>47.3</v>
      </c>
      <c r="I38" s="23">
        <v>53.8</v>
      </c>
      <c r="J38" s="23">
        <v>59.9</v>
      </c>
      <c r="K38" s="23">
        <v>66</v>
      </c>
      <c r="L38" s="23">
        <v>71.599999999999994</v>
      </c>
      <c r="M38" s="23">
        <v>71.8</v>
      </c>
      <c r="N38" s="23">
        <v>67.8</v>
      </c>
      <c r="O38" s="23">
        <v>61.2</v>
      </c>
      <c r="P38" s="23">
        <v>52.7</v>
      </c>
      <c r="Q38" s="23">
        <v>45.1</v>
      </c>
      <c r="R38" s="23">
        <v>56.8</v>
      </c>
      <c r="S38" s="34"/>
      <c r="T38" s="35"/>
      <c r="U38" s="35"/>
      <c r="V38" s="36"/>
    </row>
    <row r="39" spans="1:23">
      <c r="A39" s="147"/>
      <c r="B39" s="31" t="s">
        <v>144</v>
      </c>
      <c r="C39" s="32">
        <v>36.6</v>
      </c>
      <c r="D39" s="32">
        <v>35.4</v>
      </c>
      <c r="E39" s="33">
        <v>16</v>
      </c>
      <c r="F39" s="23">
        <v>41.5</v>
      </c>
      <c r="G39" s="23">
        <v>43.3</v>
      </c>
      <c r="H39" s="23">
        <v>48.4</v>
      </c>
      <c r="I39" s="23">
        <v>54.9</v>
      </c>
      <c r="J39" s="23">
        <v>61.7</v>
      </c>
      <c r="K39" s="23">
        <v>69.3</v>
      </c>
      <c r="L39" s="23">
        <v>75</v>
      </c>
      <c r="M39" s="23">
        <v>75.7</v>
      </c>
      <c r="N39" s="23">
        <v>70.2</v>
      </c>
      <c r="O39" s="23">
        <v>60.6</v>
      </c>
      <c r="P39" s="23">
        <v>51.1</v>
      </c>
      <c r="Q39" s="23">
        <v>44.4</v>
      </c>
      <c r="R39" s="23">
        <v>58.1</v>
      </c>
      <c r="S39" s="34"/>
      <c r="T39" s="35"/>
      <c r="U39" s="35"/>
      <c r="V39" s="36"/>
    </row>
    <row r="40" spans="1:23">
      <c r="A40" s="147"/>
      <c r="B40" s="31" t="s">
        <v>47</v>
      </c>
      <c r="C40" s="32">
        <v>38.700000000000003</v>
      </c>
      <c r="D40" s="32">
        <v>35.5</v>
      </c>
      <c r="E40" s="33">
        <v>3504</v>
      </c>
      <c r="F40" s="23">
        <v>18.3</v>
      </c>
      <c r="G40" s="23">
        <v>23</v>
      </c>
      <c r="H40" s="23">
        <v>29.1</v>
      </c>
      <c r="I40" s="23">
        <v>37</v>
      </c>
      <c r="J40" s="23">
        <v>43</v>
      </c>
      <c r="K40" s="23">
        <v>47.8</v>
      </c>
      <c r="L40" s="23">
        <v>51.6</v>
      </c>
      <c r="M40" s="23">
        <v>50</v>
      </c>
      <c r="N40" s="23">
        <v>43</v>
      </c>
      <c r="O40" s="23">
        <v>36.700000000000003</v>
      </c>
      <c r="P40" s="23">
        <v>29.3</v>
      </c>
      <c r="Q40" s="23">
        <v>23.9</v>
      </c>
      <c r="R40" s="23">
        <v>36</v>
      </c>
      <c r="S40" s="34"/>
      <c r="T40" s="35"/>
      <c r="U40" s="35"/>
      <c r="V40" s="36"/>
    </row>
    <row r="41" spans="1:23">
      <c r="A41" s="147"/>
      <c r="B41" s="31" t="s">
        <v>67</v>
      </c>
      <c r="C41" s="32">
        <v>36.700000000000003</v>
      </c>
      <c r="D41" s="32">
        <v>37.1</v>
      </c>
      <c r="E41" s="33">
        <v>2093</v>
      </c>
      <c r="F41" s="23">
        <v>34.9</v>
      </c>
      <c r="G41" s="23">
        <v>36.9</v>
      </c>
      <c r="H41" s="23">
        <v>41.5</v>
      </c>
      <c r="I41" s="23">
        <v>48.6</v>
      </c>
      <c r="J41" s="23">
        <v>56.1</v>
      </c>
      <c r="K41" s="23">
        <v>63.5</v>
      </c>
      <c r="L41" s="23">
        <v>68.5</v>
      </c>
      <c r="M41" s="23">
        <v>68.7</v>
      </c>
      <c r="N41" s="23">
        <v>64.2</v>
      </c>
      <c r="O41" s="23">
        <v>55.9</v>
      </c>
      <c r="P41" s="23">
        <v>45.5</v>
      </c>
      <c r="Q41" s="23">
        <v>38.299999999999997</v>
      </c>
      <c r="R41" s="23">
        <v>51.8</v>
      </c>
      <c r="S41" s="34"/>
      <c r="T41" s="35"/>
      <c r="U41" s="35"/>
      <c r="V41" s="36"/>
    </row>
    <row r="42" spans="1:23">
      <c r="A42" s="147"/>
      <c r="B42" s="31" t="s">
        <v>53</v>
      </c>
      <c r="C42" s="32">
        <v>37.5</v>
      </c>
      <c r="D42" s="32">
        <v>35.799999999999997</v>
      </c>
      <c r="E42" s="33">
        <v>492</v>
      </c>
      <c r="F42" s="23">
        <v>41.5</v>
      </c>
      <c r="G42" s="23">
        <v>43.3</v>
      </c>
      <c r="H42" s="23">
        <v>47.5</v>
      </c>
      <c r="I42" s="23">
        <v>53.8</v>
      </c>
      <c r="J42" s="23">
        <v>59.4</v>
      </c>
      <c r="K42" s="23">
        <v>66.2</v>
      </c>
      <c r="L42" s="23">
        <v>72</v>
      </c>
      <c r="M42" s="23">
        <v>72.3</v>
      </c>
      <c r="N42" s="23">
        <v>67.599999999999994</v>
      </c>
      <c r="O42" s="23">
        <v>60.6</v>
      </c>
      <c r="P42" s="23">
        <v>51.8</v>
      </c>
      <c r="Q42" s="23">
        <v>44.4</v>
      </c>
      <c r="R42" s="23">
        <v>56.5</v>
      </c>
      <c r="S42" s="34" t="s">
        <v>59</v>
      </c>
      <c r="T42" s="35"/>
      <c r="U42" s="35"/>
      <c r="V42" s="36"/>
    </row>
    <row r="43" spans="1:23">
      <c r="A43" s="147"/>
      <c r="B43" s="31" t="s">
        <v>148</v>
      </c>
      <c r="C43" s="32">
        <v>33.799999999999997</v>
      </c>
      <c r="D43" s="32">
        <v>35.9</v>
      </c>
      <c r="E43" s="33">
        <v>3011</v>
      </c>
      <c r="F43" s="23">
        <v>36.964480322906155</v>
      </c>
      <c r="G43" s="23">
        <v>37.965292425695104</v>
      </c>
      <c r="H43" s="23">
        <v>43.137500000000003</v>
      </c>
      <c r="I43" s="23">
        <v>50.536356528537915</v>
      </c>
      <c r="J43" s="23">
        <v>58.732471264367824</v>
      </c>
      <c r="K43" s="23">
        <v>66.128627968337724</v>
      </c>
      <c r="L43" s="23">
        <v>70.714285714285722</v>
      </c>
      <c r="M43" s="23">
        <v>71.451219512195109</v>
      </c>
      <c r="N43" s="23">
        <v>65.584858044164037</v>
      </c>
      <c r="O43" s="23">
        <v>56.586105263157897</v>
      </c>
      <c r="P43" s="23">
        <v>47.868081632653066</v>
      </c>
      <c r="Q43" s="23">
        <v>40.336363636363636</v>
      </c>
      <c r="R43" s="23">
        <v>53.689345852249282</v>
      </c>
      <c r="S43" s="34"/>
      <c r="T43" s="35"/>
      <c r="U43" s="35"/>
      <c r="V43" s="36"/>
      <c r="W43" s="6"/>
    </row>
    <row r="44" spans="1:23">
      <c r="A44" s="147"/>
      <c r="B44" s="31" t="s">
        <v>146</v>
      </c>
      <c r="C44" s="32">
        <v>34.9</v>
      </c>
      <c r="D44" s="32">
        <v>33.6</v>
      </c>
      <c r="E44" s="33">
        <v>19</v>
      </c>
      <c r="F44" s="23">
        <v>45.807365439093488</v>
      </c>
      <c r="G44" s="23">
        <v>47.008239700374538</v>
      </c>
      <c r="H44" s="23">
        <v>49.51668137687556</v>
      </c>
      <c r="I44" s="23">
        <v>54.303626107977436</v>
      </c>
      <c r="J44" s="23">
        <v>61.106881405563676</v>
      </c>
      <c r="K44" s="23">
        <v>66.94283828382838</v>
      </c>
      <c r="L44" s="23">
        <v>71.690607734806619</v>
      </c>
      <c r="M44" s="23">
        <v>72.366051660516618</v>
      </c>
      <c r="N44" s="23">
        <v>67.93990855649902</v>
      </c>
      <c r="O44" s="23">
        <v>63.551679771265178</v>
      </c>
      <c r="P44" s="23">
        <v>55.4576677316294</v>
      </c>
      <c r="Q44" s="23">
        <v>49.782902938557434</v>
      </c>
      <c r="R44" s="23">
        <v>58.700075357950276</v>
      </c>
      <c r="S44" s="34"/>
      <c r="T44" s="35"/>
      <c r="U44" s="35"/>
      <c r="V44" s="36"/>
      <c r="W44" s="6"/>
    </row>
    <row r="45" spans="1:23">
      <c r="A45" s="147"/>
      <c r="B45" s="31" t="s">
        <v>80</v>
      </c>
      <c r="C45" s="32">
        <v>35.5</v>
      </c>
      <c r="D45" s="32">
        <v>35.700000000000003</v>
      </c>
      <c r="E45" s="33">
        <v>22</v>
      </c>
      <c r="F45" s="23">
        <v>46.227447023208875</v>
      </c>
      <c r="G45" s="23">
        <v>47.478235858101627</v>
      </c>
      <c r="H45" s="23">
        <v>50.837499999999999</v>
      </c>
      <c r="I45" s="23">
        <v>56.279124315871776</v>
      </c>
      <c r="J45" s="23">
        <v>61.610632183908052</v>
      </c>
      <c r="K45" s="23">
        <v>69.569920844327186</v>
      </c>
      <c r="L45" s="23">
        <v>74.674285714285716</v>
      </c>
      <c r="M45" s="23">
        <v>76.176829268292678</v>
      </c>
      <c r="N45" s="23">
        <v>71.572239747634072</v>
      </c>
      <c r="O45" s="23">
        <v>63.284771929824558</v>
      </c>
      <c r="P45" s="23">
        <v>55.568979591836737</v>
      </c>
      <c r="Q45" s="23">
        <v>49.036363636363639</v>
      </c>
      <c r="R45" s="23">
        <v>60.124035080478755</v>
      </c>
      <c r="S45" s="34"/>
      <c r="T45" s="35"/>
      <c r="U45" s="35"/>
      <c r="V45" s="36"/>
    </row>
    <row r="46" spans="1:23">
      <c r="A46" s="147"/>
      <c r="B46" s="31" t="s">
        <v>162</v>
      </c>
      <c r="C46" s="32">
        <v>36.799999999999997</v>
      </c>
      <c r="D46" s="32">
        <v>34.6</v>
      </c>
      <c r="E46" s="33">
        <v>16</v>
      </c>
      <c r="F46" s="23">
        <v>41.7</v>
      </c>
      <c r="G46" s="23">
        <v>43.2</v>
      </c>
      <c r="H46" s="23">
        <v>47.1</v>
      </c>
      <c r="I46" s="23">
        <v>53.8</v>
      </c>
      <c r="J46" s="23">
        <v>60.3</v>
      </c>
      <c r="K46" s="23">
        <v>67.5</v>
      </c>
      <c r="L46" s="23">
        <v>73</v>
      </c>
      <c r="M46" s="23">
        <v>73.2</v>
      </c>
      <c r="N46" s="23">
        <v>67.099999999999994</v>
      </c>
      <c r="O46" s="23">
        <v>59</v>
      </c>
      <c r="P46" s="23">
        <v>50.7</v>
      </c>
      <c r="Q46" s="23">
        <v>45</v>
      </c>
      <c r="R46" s="23">
        <v>56.8</v>
      </c>
      <c r="S46" s="34"/>
      <c r="T46" s="35"/>
      <c r="U46" s="35"/>
      <c r="V46" s="36"/>
    </row>
    <row r="47" spans="1:23">
      <c r="A47" s="147"/>
      <c r="B47" s="31" t="s">
        <v>35</v>
      </c>
      <c r="C47" s="32">
        <v>40.9</v>
      </c>
      <c r="D47" s="32">
        <v>35.5</v>
      </c>
      <c r="E47" s="33">
        <v>2477</v>
      </c>
      <c r="F47" s="23">
        <v>27.5</v>
      </c>
      <c r="G47" s="23">
        <v>30</v>
      </c>
      <c r="H47" s="23">
        <v>34.299999999999997</v>
      </c>
      <c r="I47" s="23">
        <v>42.1</v>
      </c>
      <c r="J47" s="23">
        <v>48.4</v>
      </c>
      <c r="K47" s="23">
        <v>53.4</v>
      </c>
      <c r="L47" s="23">
        <v>57.6</v>
      </c>
      <c r="M47" s="23">
        <v>57.4</v>
      </c>
      <c r="N47" s="23">
        <v>51.8</v>
      </c>
      <c r="O47" s="23">
        <v>45</v>
      </c>
      <c r="P47" s="23">
        <v>37.799999999999997</v>
      </c>
      <c r="Q47" s="23">
        <v>32</v>
      </c>
      <c r="R47" s="23">
        <v>43.2</v>
      </c>
      <c r="S47" s="34"/>
      <c r="T47" s="35"/>
      <c r="U47" s="35"/>
      <c r="V47" s="36"/>
    </row>
    <row r="48" spans="1:23">
      <c r="A48" s="147"/>
      <c r="B48" s="31" t="s">
        <v>37</v>
      </c>
      <c r="C48" s="32">
        <v>40.5</v>
      </c>
      <c r="D48" s="32">
        <v>37.799999999999997</v>
      </c>
      <c r="E48" s="33">
        <v>3445</v>
      </c>
      <c r="F48" s="23">
        <v>21.6</v>
      </c>
      <c r="G48" s="23">
        <v>24.1</v>
      </c>
      <c r="H48" s="23">
        <v>29.5</v>
      </c>
      <c r="I48" s="23">
        <v>36.1</v>
      </c>
      <c r="J48" s="23">
        <v>42.6</v>
      </c>
      <c r="K48" s="23">
        <v>46.6</v>
      </c>
      <c r="L48" s="23">
        <v>51.3</v>
      </c>
      <c r="M48" s="23">
        <v>51.1</v>
      </c>
      <c r="N48" s="23">
        <v>45.9</v>
      </c>
      <c r="O48" s="23">
        <v>39</v>
      </c>
      <c r="P48" s="23">
        <v>32.4</v>
      </c>
      <c r="Q48" s="23">
        <v>26.4</v>
      </c>
      <c r="R48" s="23">
        <v>37</v>
      </c>
      <c r="S48" s="34"/>
      <c r="T48" s="35"/>
      <c r="U48" s="35"/>
      <c r="V48" s="36"/>
    </row>
    <row r="49" spans="1:22">
      <c r="A49" s="147"/>
      <c r="B49" s="31" t="s">
        <v>150</v>
      </c>
      <c r="C49" s="32">
        <v>33</v>
      </c>
      <c r="D49" s="32">
        <v>35.5</v>
      </c>
      <c r="E49" s="33">
        <v>3071</v>
      </c>
      <c r="F49" s="23">
        <v>39.586074672048433</v>
      </c>
      <c r="G49" s="23">
        <v>40.905656759348027</v>
      </c>
      <c r="H49" s="23">
        <v>43.925000000000004</v>
      </c>
      <c r="I49" s="23">
        <v>51.773260359655978</v>
      </c>
      <c r="J49" s="23">
        <v>59.72183908045978</v>
      </c>
      <c r="K49" s="23">
        <v>67.244722955145122</v>
      </c>
      <c r="L49" s="23">
        <v>70.525714285714287</v>
      </c>
      <c r="M49" s="23">
        <v>72.112804878048777</v>
      </c>
      <c r="N49" s="23">
        <v>67.427129337539427</v>
      </c>
      <c r="O49" s="23">
        <v>59.494736842105254</v>
      </c>
      <c r="P49" s="23">
        <v>49.443265306122449</v>
      </c>
      <c r="Q49" s="23">
        <v>42.357575757575759</v>
      </c>
      <c r="R49" s="23">
        <v>55.487983904250932</v>
      </c>
      <c r="S49" s="34"/>
      <c r="T49" s="35"/>
      <c r="U49" s="35"/>
      <c r="V49" s="36"/>
    </row>
    <row r="50" spans="1:22">
      <c r="A50" s="147"/>
      <c r="B50" s="31" t="s">
        <v>164</v>
      </c>
      <c r="C50" s="32">
        <v>36.700000000000003</v>
      </c>
      <c r="D50" s="32">
        <v>33.4</v>
      </c>
      <c r="E50" s="33">
        <v>902</v>
      </c>
      <c r="F50" s="23">
        <v>36</v>
      </c>
      <c r="G50" s="23">
        <v>37.6</v>
      </c>
      <c r="H50" s="23">
        <v>42.3</v>
      </c>
      <c r="I50" s="23">
        <v>48</v>
      </c>
      <c r="J50" s="23">
        <v>54.9</v>
      </c>
      <c r="K50" s="23">
        <v>63.7</v>
      </c>
      <c r="L50" s="23">
        <v>69.3</v>
      </c>
      <c r="M50" s="23">
        <v>68.7</v>
      </c>
      <c r="N50" s="23">
        <v>62.2</v>
      </c>
      <c r="O50" s="23">
        <v>53.2</v>
      </c>
      <c r="P50" s="23">
        <v>44.1</v>
      </c>
      <c r="Q50" s="23">
        <v>38.1</v>
      </c>
      <c r="R50" s="23">
        <v>51.3</v>
      </c>
      <c r="S50" s="34"/>
      <c r="T50" s="35"/>
      <c r="U50" s="35"/>
      <c r="V50" s="36"/>
    </row>
    <row r="51" spans="1:22">
      <c r="A51" s="147"/>
      <c r="B51" s="31" t="s">
        <v>153</v>
      </c>
      <c r="C51" s="32">
        <v>32.299999999999997</v>
      </c>
      <c r="D51" s="32">
        <v>34.9</v>
      </c>
      <c r="E51" s="33">
        <v>108</v>
      </c>
      <c r="F51" s="23">
        <v>50.679792746113989</v>
      </c>
      <c r="G51" s="23">
        <v>50.682432432432435</v>
      </c>
      <c r="H51" s="23">
        <v>54.364630225080376</v>
      </c>
      <c r="I51" s="23">
        <v>59.285391566265055</v>
      </c>
      <c r="J51" s="23">
        <v>64.155000000000001</v>
      </c>
      <c r="K51" s="23">
        <v>69.063212435233169</v>
      </c>
      <c r="L51" s="23">
        <v>72.429353233830838</v>
      </c>
      <c r="M51" s="23">
        <v>74.155965559655598</v>
      </c>
      <c r="N51" s="23">
        <v>73.107692307692318</v>
      </c>
      <c r="O51" s="23">
        <v>68.524374176548079</v>
      </c>
      <c r="P51" s="23">
        <v>61.85094339622642</v>
      </c>
      <c r="Q51" s="23">
        <v>53.716830065359474</v>
      </c>
      <c r="R51" s="23">
        <v>62.520370370370372</v>
      </c>
      <c r="S51" s="34"/>
      <c r="T51" s="35"/>
      <c r="U51" s="35"/>
      <c r="V51" s="36"/>
    </row>
    <row r="52" spans="1:22">
      <c r="A52" s="147"/>
      <c r="B52" s="31" t="s">
        <v>16</v>
      </c>
      <c r="C52" s="32"/>
      <c r="D52" s="32"/>
      <c r="E52" s="33">
        <v>2496</v>
      </c>
      <c r="F52" s="23">
        <v>29.1</v>
      </c>
      <c r="G52" s="23">
        <v>30.9</v>
      </c>
      <c r="H52" s="23">
        <v>35.4</v>
      </c>
      <c r="I52" s="23">
        <v>40.299999999999997</v>
      </c>
      <c r="J52" s="23">
        <v>47.3</v>
      </c>
      <c r="K52" s="23">
        <v>52.9</v>
      </c>
      <c r="L52" s="23">
        <v>56.3</v>
      </c>
      <c r="M52" s="23">
        <v>56.3</v>
      </c>
      <c r="N52" s="23">
        <v>51.6</v>
      </c>
      <c r="O52" s="23">
        <v>46.2</v>
      </c>
      <c r="P52" s="23">
        <v>37.9</v>
      </c>
      <c r="Q52" s="23">
        <v>32.5</v>
      </c>
      <c r="R52" s="23">
        <v>43.3</v>
      </c>
      <c r="S52" s="24"/>
      <c r="T52" s="25"/>
      <c r="U52" s="25"/>
      <c r="V52" s="27"/>
    </row>
    <row r="53" spans="1:22">
      <c r="A53" s="147"/>
      <c r="B53" s="31" t="s">
        <v>70</v>
      </c>
      <c r="C53" s="32">
        <v>34.5</v>
      </c>
      <c r="D53" s="32">
        <v>38.299999999999997</v>
      </c>
      <c r="E53" s="33">
        <v>1295</v>
      </c>
      <c r="F53" s="23">
        <v>35.582242990654201</v>
      </c>
      <c r="G53" s="23">
        <v>38.232822757111599</v>
      </c>
      <c r="H53" s="23">
        <v>43.232447817836814</v>
      </c>
      <c r="I53" s="23">
        <v>50.679674796747975</v>
      </c>
      <c r="J53" s="23">
        <v>58.391036414565818</v>
      </c>
      <c r="K53" s="23">
        <v>65.624689826302742</v>
      </c>
      <c r="L53" s="23">
        <v>68.837109826589597</v>
      </c>
      <c r="M53" s="23">
        <v>68.292757009345792</v>
      </c>
      <c r="N53" s="23">
        <v>62.531632653061216</v>
      </c>
      <c r="O53" s="23">
        <v>53.543387815750378</v>
      </c>
      <c r="P53" s="23">
        <v>42.78615664845173</v>
      </c>
      <c r="Q53" s="23">
        <v>37.177582417582421</v>
      </c>
      <c r="R53" s="23">
        <v>52.293925233644863</v>
      </c>
      <c r="S53" s="24"/>
      <c r="T53" s="25"/>
      <c r="U53" s="25"/>
      <c r="V53" s="27"/>
    </row>
    <row r="54" spans="1:22">
      <c r="A54" s="147"/>
      <c r="B54" s="31" t="s">
        <v>44</v>
      </c>
      <c r="C54" s="32">
        <v>38.700000000000003</v>
      </c>
      <c r="D54" s="32">
        <v>36.4</v>
      </c>
      <c r="E54" s="33">
        <v>4823</v>
      </c>
      <c r="F54" s="23">
        <v>15.6</v>
      </c>
      <c r="G54" s="23">
        <v>18.899999999999999</v>
      </c>
      <c r="H54" s="23">
        <v>26.4</v>
      </c>
      <c r="I54" s="23">
        <v>34.700000000000003</v>
      </c>
      <c r="J54" s="23">
        <v>40.5</v>
      </c>
      <c r="K54" s="23">
        <v>44.8</v>
      </c>
      <c r="L54" s="23">
        <v>48.7</v>
      </c>
      <c r="M54" s="23">
        <v>48.2</v>
      </c>
      <c r="N54" s="23">
        <v>41.7</v>
      </c>
      <c r="O54" s="23">
        <v>35.200000000000003</v>
      </c>
      <c r="P54" s="23">
        <v>28.2</v>
      </c>
      <c r="Q54" s="23">
        <v>21.2</v>
      </c>
      <c r="R54" s="23">
        <v>33.6</v>
      </c>
      <c r="S54" s="24"/>
      <c r="T54" s="25"/>
      <c r="U54" s="25"/>
      <c r="V54" s="27"/>
    </row>
    <row r="55" spans="1:22">
      <c r="A55" s="147"/>
      <c r="B55" s="31" t="s">
        <v>175</v>
      </c>
      <c r="C55" s="32">
        <v>31.3</v>
      </c>
      <c r="D55" s="32">
        <v>32.299999999999997</v>
      </c>
      <c r="E55" s="33">
        <v>13</v>
      </c>
      <c r="F55" s="23">
        <v>51.3</v>
      </c>
      <c r="G55" s="23">
        <v>52</v>
      </c>
      <c r="H55" s="23">
        <v>55.8</v>
      </c>
      <c r="I55" s="23">
        <v>60.1</v>
      </c>
      <c r="J55" s="23">
        <v>65.8</v>
      </c>
      <c r="K55" s="23">
        <v>70.900000000000006</v>
      </c>
      <c r="L55" s="23">
        <v>73.900000000000006</v>
      </c>
      <c r="M55" s="23">
        <v>74.8</v>
      </c>
      <c r="N55" s="23">
        <v>73.2</v>
      </c>
      <c r="O55" s="23">
        <v>70</v>
      </c>
      <c r="P55" s="23">
        <v>63.7</v>
      </c>
      <c r="Q55" s="23">
        <v>54.7</v>
      </c>
      <c r="R55" s="23">
        <v>63.7</v>
      </c>
      <c r="S55" s="24"/>
      <c r="T55" s="25"/>
      <c r="U55" s="25"/>
      <c r="V55" s="27"/>
    </row>
    <row r="56" spans="1:22">
      <c r="A56" s="147"/>
      <c r="B56" s="31" t="s">
        <v>83</v>
      </c>
      <c r="C56" s="32">
        <v>33.9</v>
      </c>
      <c r="D56" s="32">
        <v>36</v>
      </c>
      <c r="E56" s="33">
        <v>3041</v>
      </c>
      <c r="F56" s="23">
        <v>36.265388496468212</v>
      </c>
      <c r="G56" s="23">
        <v>37.18696069031639</v>
      </c>
      <c r="H56" s="23">
        <v>41.825000000000003</v>
      </c>
      <c r="I56" s="23">
        <v>48.150899139953083</v>
      </c>
      <c r="J56" s="23">
        <v>55.314655172413801</v>
      </c>
      <c r="K56" s="23">
        <v>63.896437994722959</v>
      </c>
      <c r="L56" s="23">
        <v>68.545714285714297</v>
      </c>
      <c r="M56" s="23">
        <v>68.993902439024396</v>
      </c>
      <c r="N56" s="23">
        <v>63.650473186119868</v>
      </c>
      <c r="O56" s="23">
        <v>54.999578947368413</v>
      </c>
      <c r="P56" s="23">
        <v>45.767836734693873</v>
      </c>
      <c r="Q56" s="23">
        <v>39.193939393939395</v>
      </c>
      <c r="R56" s="23">
        <v>51.86606892282294</v>
      </c>
      <c r="S56" s="24"/>
      <c r="T56" s="25"/>
      <c r="U56" s="25"/>
      <c r="V56" s="27"/>
    </row>
    <row r="57" spans="1:22">
      <c r="A57" s="147"/>
      <c r="B57" s="31" t="s">
        <v>74</v>
      </c>
      <c r="C57" s="32">
        <v>33</v>
      </c>
      <c r="D57" s="32">
        <v>40.200000000000003</v>
      </c>
      <c r="E57" s="33">
        <v>2017</v>
      </c>
      <c r="F57" s="23">
        <v>35.902803738317751</v>
      </c>
      <c r="G57" s="23">
        <v>38.390809628008753</v>
      </c>
      <c r="H57" s="23">
        <v>43.074952561669825</v>
      </c>
      <c r="I57" s="23">
        <v>51.313170731707324</v>
      </c>
      <c r="J57" s="23">
        <v>59.504761904761892</v>
      </c>
      <c r="K57" s="23">
        <v>66.027295285359813</v>
      </c>
      <c r="L57" s="23">
        <v>70.218728323699423</v>
      </c>
      <c r="M57" s="23">
        <v>69.745794392523365</v>
      </c>
      <c r="N57" s="23">
        <v>63.321173469387745</v>
      </c>
      <c r="O57" s="23">
        <v>54.39821693907875</v>
      </c>
      <c r="P57" s="23">
        <v>44.562477231329687</v>
      </c>
      <c r="Q57" s="23">
        <v>38.134945054945057</v>
      </c>
      <c r="R57" s="23">
        <v>53.0898753894081</v>
      </c>
      <c r="S57" s="24"/>
      <c r="T57" s="25"/>
      <c r="U57" s="25"/>
      <c r="V57" s="27"/>
    </row>
    <row r="58" spans="1:22">
      <c r="A58" s="147"/>
      <c r="B58" s="31" t="s">
        <v>78</v>
      </c>
      <c r="C58" s="32">
        <v>36.1</v>
      </c>
      <c r="D58" s="32">
        <v>36</v>
      </c>
      <c r="E58" s="33">
        <v>101</v>
      </c>
      <c r="F58" s="23">
        <v>43.3</v>
      </c>
      <c r="G58" s="23">
        <v>45.1</v>
      </c>
      <c r="H58" s="23">
        <v>50.4</v>
      </c>
      <c r="I58" s="23">
        <v>56.5</v>
      </c>
      <c r="J58" s="23">
        <v>62.6</v>
      </c>
      <c r="K58" s="23">
        <v>70.5</v>
      </c>
      <c r="L58" s="23">
        <v>75.900000000000006</v>
      </c>
      <c r="M58" s="23">
        <v>77.5</v>
      </c>
      <c r="N58" s="23">
        <v>73</v>
      </c>
      <c r="O58" s="23">
        <v>62.8</v>
      </c>
      <c r="P58" s="23">
        <v>53.6</v>
      </c>
      <c r="Q58" s="23">
        <v>46.4</v>
      </c>
      <c r="R58" s="23">
        <v>59.7</v>
      </c>
      <c r="S58" s="24"/>
      <c r="T58" s="25"/>
      <c r="U58" s="25"/>
      <c r="V58" s="27"/>
    </row>
    <row r="59" spans="1:22">
      <c r="A59" s="147"/>
      <c r="B59" s="31" t="s">
        <v>45</v>
      </c>
      <c r="C59" s="32">
        <v>38.4</v>
      </c>
      <c r="D59" s="32">
        <v>36.5</v>
      </c>
      <c r="E59" s="33">
        <v>4921</v>
      </c>
      <c r="F59" s="23">
        <v>17.399999999999999</v>
      </c>
      <c r="G59" s="23">
        <v>20.3</v>
      </c>
      <c r="H59" s="23">
        <v>27</v>
      </c>
      <c r="I59" s="23">
        <v>34.299999999999997</v>
      </c>
      <c r="J59" s="23">
        <v>39.700000000000003</v>
      </c>
      <c r="K59" s="23">
        <v>44.1</v>
      </c>
      <c r="L59" s="23">
        <v>48</v>
      </c>
      <c r="M59" s="23">
        <v>47.7</v>
      </c>
      <c r="N59" s="23">
        <v>42.1</v>
      </c>
      <c r="O59" s="23">
        <v>35.6</v>
      </c>
      <c r="P59" s="23">
        <v>28.2</v>
      </c>
      <c r="Q59" s="23">
        <v>22.1</v>
      </c>
      <c r="R59" s="23">
        <v>33.799999999999997</v>
      </c>
      <c r="S59" s="24"/>
      <c r="T59" s="25"/>
      <c r="U59" s="25"/>
      <c r="V59" s="27"/>
    </row>
    <row r="60" spans="1:22">
      <c r="A60" s="147"/>
      <c r="B60" s="31" t="s">
        <v>39</v>
      </c>
      <c r="C60" s="32">
        <v>39.799999999999997</v>
      </c>
      <c r="D60" s="32">
        <v>37</v>
      </c>
      <c r="E60" s="33">
        <v>4216</v>
      </c>
      <c r="F60" s="23">
        <v>19.2</v>
      </c>
      <c r="G60" s="23">
        <v>22.6</v>
      </c>
      <c r="H60" s="23">
        <v>29.5</v>
      </c>
      <c r="I60" s="23">
        <v>37.9</v>
      </c>
      <c r="J60" s="23">
        <v>44.8</v>
      </c>
      <c r="K60" s="23">
        <v>49.5</v>
      </c>
      <c r="L60" s="23">
        <v>52.9</v>
      </c>
      <c r="M60" s="23">
        <v>52.2</v>
      </c>
      <c r="N60" s="23">
        <v>46</v>
      </c>
      <c r="O60" s="23">
        <v>39.200000000000003</v>
      </c>
      <c r="P60" s="23">
        <v>32</v>
      </c>
      <c r="Q60" s="23">
        <v>25.7</v>
      </c>
      <c r="R60" s="23">
        <v>37.6</v>
      </c>
      <c r="S60" s="24"/>
      <c r="T60" s="25"/>
      <c r="U60" s="25"/>
      <c r="V60" s="27"/>
    </row>
    <row r="61" spans="1:22">
      <c r="A61" s="147"/>
      <c r="B61" s="31" t="s">
        <v>165</v>
      </c>
      <c r="C61" s="32">
        <v>36.4</v>
      </c>
      <c r="D61" s="32">
        <v>33.9</v>
      </c>
      <c r="E61" s="33">
        <v>49</v>
      </c>
      <c r="F61" s="23">
        <v>44.4</v>
      </c>
      <c r="G61" s="23">
        <v>45.3</v>
      </c>
      <c r="H61" s="23">
        <v>49.1</v>
      </c>
      <c r="I61" s="23">
        <v>54.3</v>
      </c>
      <c r="J61" s="23">
        <v>60.4</v>
      </c>
      <c r="K61" s="23">
        <v>67.3</v>
      </c>
      <c r="L61" s="23">
        <v>72.5</v>
      </c>
      <c r="M61" s="23">
        <v>72.900000000000006</v>
      </c>
      <c r="N61" s="23">
        <v>68.5</v>
      </c>
      <c r="O61" s="23">
        <v>62.2</v>
      </c>
      <c r="P61" s="23">
        <v>54.9</v>
      </c>
      <c r="Q61" s="23">
        <v>47.5</v>
      </c>
      <c r="R61" s="23">
        <v>58.3</v>
      </c>
      <c r="S61" s="24"/>
      <c r="T61" s="25"/>
      <c r="U61" s="25"/>
      <c r="V61" s="27"/>
    </row>
    <row r="62" spans="1:22">
      <c r="A62" s="147"/>
      <c r="B62" s="31" t="s">
        <v>64</v>
      </c>
      <c r="C62" s="32">
        <v>37.799999999999997</v>
      </c>
      <c r="D62" s="32">
        <v>39.299999999999997</v>
      </c>
      <c r="E62" s="33">
        <v>2628</v>
      </c>
      <c r="F62" s="23">
        <v>31.8</v>
      </c>
      <c r="G62" s="23">
        <v>33.799999999999997</v>
      </c>
      <c r="H62" s="23">
        <v>39.9</v>
      </c>
      <c r="I62" s="23">
        <v>47.8</v>
      </c>
      <c r="J62" s="23">
        <v>56.1</v>
      </c>
      <c r="K62" s="23">
        <v>65.099999999999994</v>
      </c>
      <c r="L62" s="23">
        <v>72.900000000000006</v>
      </c>
      <c r="M62" s="23">
        <v>72.3</v>
      </c>
      <c r="N62" s="23">
        <v>65.8</v>
      </c>
      <c r="O62" s="23">
        <v>55.6</v>
      </c>
      <c r="P62" s="23">
        <v>44.1</v>
      </c>
      <c r="Q62" s="23">
        <v>35.799999999999997</v>
      </c>
      <c r="R62" s="23">
        <v>51.8</v>
      </c>
      <c r="S62" s="24"/>
      <c r="T62" s="25"/>
      <c r="U62" s="25"/>
      <c r="V62" s="27"/>
    </row>
    <row r="63" spans="1:22">
      <c r="A63" s="147"/>
      <c r="B63" s="31" t="s">
        <v>17</v>
      </c>
      <c r="C63" s="32"/>
      <c r="D63" s="32"/>
      <c r="E63" s="33">
        <v>784</v>
      </c>
      <c r="F63" s="23">
        <v>26.8</v>
      </c>
      <c r="G63" s="23">
        <v>28.8</v>
      </c>
      <c r="H63" s="23">
        <v>35.1</v>
      </c>
      <c r="I63" s="23">
        <v>42.1</v>
      </c>
      <c r="J63" s="23">
        <v>49.6</v>
      </c>
      <c r="K63" s="23">
        <v>55.6</v>
      </c>
      <c r="L63" s="23">
        <v>58.8</v>
      </c>
      <c r="M63" s="23">
        <v>58.5</v>
      </c>
      <c r="N63" s="23">
        <v>52.3</v>
      </c>
      <c r="O63" s="23">
        <v>44.2</v>
      </c>
      <c r="P63" s="23">
        <v>36.700000000000003</v>
      </c>
      <c r="Q63" s="23">
        <v>29.3</v>
      </c>
      <c r="R63" s="23">
        <v>43</v>
      </c>
      <c r="S63" s="24"/>
      <c r="T63" s="25"/>
      <c r="U63" s="25"/>
      <c r="V63" s="27"/>
    </row>
    <row r="64" spans="1:22">
      <c r="A64" s="147"/>
      <c r="B64" s="31" t="s">
        <v>23</v>
      </c>
      <c r="C64" s="32">
        <v>40.299999999999997</v>
      </c>
      <c r="D64" s="32">
        <v>36.6</v>
      </c>
      <c r="E64" s="33">
        <v>1978</v>
      </c>
      <c r="F64" s="23">
        <v>28.9</v>
      </c>
      <c r="G64" s="23">
        <v>31.3</v>
      </c>
      <c r="H64" s="23">
        <v>36.299999999999997</v>
      </c>
      <c r="I64" s="23">
        <v>43.9</v>
      </c>
      <c r="J64" s="23">
        <v>50</v>
      </c>
      <c r="K64" s="23">
        <v>54.9</v>
      </c>
      <c r="L64" s="23">
        <v>59</v>
      </c>
      <c r="M64" s="23">
        <v>58.6</v>
      </c>
      <c r="N64" s="23">
        <v>52.9</v>
      </c>
      <c r="O64" s="23">
        <v>45.9</v>
      </c>
      <c r="P64" s="23">
        <v>38.700000000000003</v>
      </c>
      <c r="Q64" s="23">
        <v>33.1</v>
      </c>
      <c r="R64" s="23"/>
      <c r="S64" s="34"/>
      <c r="T64" s="35"/>
      <c r="U64" s="35"/>
      <c r="V64" s="36"/>
    </row>
    <row r="65" spans="1:22">
      <c r="A65" s="147"/>
      <c r="B65" s="31" t="s">
        <v>48</v>
      </c>
      <c r="C65" s="32">
        <v>38.5</v>
      </c>
      <c r="D65" s="32">
        <v>35.799999999999997</v>
      </c>
      <c r="E65" s="33">
        <v>4593</v>
      </c>
      <c r="F65" s="23">
        <v>15.3</v>
      </c>
      <c r="G65" s="23">
        <v>18.5</v>
      </c>
      <c r="H65" s="23">
        <v>26.4</v>
      </c>
      <c r="I65" s="23">
        <v>34.5</v>
      </c>
      <c r="J65" s="23">
        <v>40.5</v>
      </c>
      <c r="K65" s="23">
        <v>45.1</v>
      </c>
      <c r="L65" s="23">
        <v>49.3</v>
      </c>
      <c r="M65" s="23">
        <v>48.6</v>
      </c>
      <c r="N65" s="23">
        <v>42.1</v>
      </c>
      <c r="O65" s="23">
        <v>35.6</v>
      </c>
      <c r="P65" s="23">
        <v>27.9</v>
      </c>
      <c r="Q65" s="23">
        <v>21.4</v>
      </c>
      <c r="R65" s="23">
        <v>33.799999999999997</v>
      </c>
      <c r="S65" s="34"/>
      <c r="T65" s="35"/>
      <c r="U65" s="35"/>
      <c r="V65" s="36"/>
    </row>
    <row r="66" spans="1:22">
      <c r="A66" s="147"/>
      <c r="B66" s="31" t="s">
        <v>81</v>
      </c>
      <c r="C66" s="32">
        <v>34.450000000000003</v>
      </c>
      <c r="D66" s="32">
        <v>35.799999999999997</v>
      </c>
      <c r="E66" s="33">
        <v>32</v>
      </c>
      <c r="F66" s="23">
        <v>47.276084762865793</v>
      </c>
      <c r="G66" s="23">
        <v>48.083604985618408</v>
      </c>
      <c r="H66" s="23">
        <v>50.837499999999999</v>
      </c>
      <c r="I66" s="23">
        <v>55.30727130570758</v>
      </c>
      <c r="J66" s="23">
        <v>60.531321839080462</v>
      </c>
      <c r="K66" s="23">
        <v>68.453825857519789</v>
      </c>
      <c r="L66" s="23">
        <v>72.788571428571444</v>
      </c>
      <c r="M66" s="23">
        <v>74.003048780487802</v>
      </c>
      <c r="N66" s="23">
        <v>70.558990536277605</v>
      </c>
      <c r="O66" s="23">
        <v>63.284771929824558</v>
      </c>
      <c r="P66" s="23">
        <v>56.181551020408172</v>
      </c>
      <c r="Q66" s="23">
        <v>50.090909090909093</v>
      </c>
      <c r="R66" s="23">
        <v>59.735972761040038</v>
      </c>
      <c r="S66" s="34"/>
      <c r="T66" s="35"/>
      <c r="U66" s="35"/>
      <c r="V66" s="36"/>
    </row>
    <row r="67" spans="1:22">
      <c r="A67" s="147"/>
      <c r="B67" s="31" t="s">
        <v>56</v>
      </c>
      <c r="C67" s="32">
        <v>39.4</v>
      </c>
      <c r="D67" s="32">
        <v>37</v>
      </c>
      <c r="E67" s="33">
        <v>4429</v>
      </c>
      <c r="F67" s="23">
        <v>17.600000000000001</v>
      </c>
      <c r="G67" s="23">
        <v>20.3</v>
      </c>
      <c r="H67" s="23">
        <v>27.7</v>
      </c>
      <c r="I67" s="23">
        <v>34.9</v>
      </c>
      <c r="J67" s="23">
        <v>41.4</v>
      </c>
      <c r="K67" s="23">
        <v>43.5</v>
      </c>
      <c r="L67" s="23">
        <v>47.3</v>
      </c>
      <c r="M67" s="23">
        <v>47.7</v>
      </c>
      <c r="N67" s="23">
        <v>40.299999999999997</v>
      </c>
      <c r="O67" s="23">
        <v>34.299999999999997</v>
      </c>
      <c r="P67" s="23">
        <v>28.4</v>
      </c>
      <c r="Q67" s="23">
        <v>23.4</v>
      </c>
      <c r="R67" s="23">
        <v>34</v>
      </c>
      <c r="S67" s="34"/>
      <c r="T67" s="35"/>
      <c r="U67" s="35"/>
      <c r="V67" s="36"/>
    </row>
    <row r="68" spans="1:22">
      <c r="A68" s="147"/>
      <c r="B68" s="31" t="s">
        <v>65</v>
      </c>
      <c r="C68" s="32">
        <v>37.200000000000003</v>
      </c>
      <c r="D68" s="32">
        <v>39.79</v>
      </c>
      <c r="E68" s="33">
        <v>1886</v>
      </c>
      <c r="F68" s="23">
        <v>34.700000000000003</v>
      </c>
      <c r="G68" s="23">
        <v>36.1</v>
      </c>
      <c r="H68" s="23">
        <v>41.9</v>
      </c>
      <c r="I68" s="23">
        <v>48.4</v>
      </c>
      <c r="J68" s="23">
        <v>56.5</v>
      </c>
      <c r="K68" s="23">
        <v>65.5</v>
      </c>
      <c r="L68" s="23">
        <v>71.8</v>
      </c>
      <c r="M68" s="23">
        <v>70</v>
      </c>
      <c r="N68" s="23">
        <v>64.400000000000006</v>
      </c>
      <c r="O68" s="23">
        <v>55</v>
      </c>
      <c r="P68" s="23">
        <v>44.2</v>
      </c>
      <c r="Q68" s="23">
        <v>36.9</v>
      </c>
      <c r="R68" s="23">
        <v>52.5</v>
      </c>
      <c r="S68" s="34"/>
      <c r="T68" s="35"/>
      <c r="U68" s="35"/>
      <c r="V68" s="36"/>
    </row>
    <row r="69" spans="1:22">
      <c r="A69" s="147"/>
      <c r="B69" s="31" t="s">
        <v>145</v>
      </c>
      <c r="C69" s="32">
        <v>36.799999999999997</v>
      </c>
      <c r="D69" s="32">
        <v>35.799999999999997</v>
      </c>
      <c r="E69" s="33">
        <v>32</v>
      </c>
      <c r="F69" s="23">
        <v>42.6</v>
      </c>
      <c r="G69" s="23">
        <v>43.5</v>
      </c>
      <c r="H69" s="23">
        <v>47.7</v>
      </c>
      <c r="I69" s="23">
        <v>54</v>
      </c>
      <c r="J69" s="23">
        <v>60.3</v>
      </c>
      <c r="K69" s="23">
        <v>66.400000000000006</v>
      </c>
      <c r="L69" s="23">
        <v>72.099999999999994</v>
      </c>
      <c r="M69" s="23">
        <v>72.900000000000006</v>
      </c>
      <c r="N69" s="23">
        <v>68.400000000000006</v>
      </c>
      <c r="O69" s="23">
        <v>61.2</v>
      </c>
      <c r="P69" s="23">
        <v>52.5</v>
      </c>
      <c r="Q69" s="23">
        <v>45.7</v>
      </c>
      <c r="R69" s="23">
        <v>57.2</v>
      </c>
      <c r="S69" s="34"/>
      <c r="T69" s="35"/>
      <c r="U69" s="35"/>
      <c r="V69" s="36"/>
    </row>
    <row r="70" spans="1:22">
      <c r="A70" s="147"/>
      <c r="B70" s="31" t="s">
        <v>41</v>
      </c>
      <c r="C70" s="32">
        <v>39.799999999999997</v>
      </c>
      <c r="D70" s="32">
        <v>37</v>
      </c>
      <c r="E70" s="33">
        <v>4422</v>
      </c>
      <c r="F70" s="23">
        <v>18.899999999999999</v>
      </c>
      <c r="G70" s="23">
        <v>23.2</v>
      </c>
      <c r="H70" s="23">
        <v>29.3</v>
      </c>
      <c r="I70" s="23">
        <v>37.799999999999997</v>
      </c>
      <c r="J70" s="23">
        <v>43.9</v>
      </c>
      <c r="K70" s="23">
        <v>48</v>
      </c>
      <c r="L70" s="23">
        <v>52.2</v>
      </c>
      <c r="M70" s="23">
        <v>51.3</v>
      </c>
      <c r="N70" s="23">
        <v>45.1</v>
      </c>
      <c r="O70" s="23">
        <v>39</v>
      </c>
      <c r="P70" s="23">
        <v>31.8</v>
      </c>
      <c r="Q70" s="23">
        <v>24.6</v>
      </c>
      <c r="R70" s="23"/>
      <c r="S70" s="34"/>
      <c r="T70" s="35"/>
      <c r="U70" s="35"/>
      <c r="V70" s="36"/>
    </row>
    <row r="71" spans="1:22">
      <c r="A71" s="148"/>
      <c r="B71" s="31" t="s">
        <v>33</v>
      </c>
      <c r="C71" s="32">
        <v>40.299999999999997</v>
      </c>
      <c r="D71" s="32">
        <v>35.9</v>
      </c>
      <c r="E71" s="33">
        <v>2296</v>
      </c>
      <c r="F71" s="23">
        <v>26.2</v>
      </c>
      <c r="G71" s="23">
        <v>28.4</v>
      </c>
      <c r="H71" s="23">
        <v>33.799999999999997</v>
      </c>
      <c r="I71" s="23">
        <v>41.5</v>
      </c>
      <c r="J71" s="23">
        <v>47.5</v>
      </c>
      <c r="K71" s="23">
        <v>52.2</v>
      </c>
      <c r="L71" s="23">
        <v>55.8</v>
      </c>
      <c r="M71" s="23">
        <v>55.6</v>
      </c>
      <c r="N71" s="23">
        <v>50.2</v>
      </c>
      <c r="O71" s="23">
        <v>43.2</v>
      </c>
      <c r="P71" s="23">
        <v>36</v>
      </c>
      <c r="Q71" s="23">
        <v>30.4</v>
      </c>
      <c r="R71" s="23">
        <v>41.7</v>
      </c>
      <c r="S71" s="34"/>
      <c r="T71" s="35"/>
      <c r="U71" s="35"/>
      <c r="V71" s="36"/>
    </row>
    <row r="72" spans="1:22">
      <c r="A72" s="149" t="s">
        <v>29</v>
      </c>
      <c r="B72" s="37" t="s">
        <v>49</v>
      </c>
      <c r="C72" s="38">
        <v>40.700000000000003</v>
      </c>
      <c r="D72" s="38">
        <v>35.799999999999997</v>
      </c>
      <c r="E72" s="39">
        <v>65</v>
      </c>
      <c r="F72" s="40">
        <v>58.8</v>
      </c>
      <c r="G72" s="40">
        <v>61.2</v>
      </c>
      <c r="H72" s="40">
        <v>67.3</v>
      </c>
      <c r="I72" s="40">
        <v>74.7</v>
      </c>
      <c r="J72" s="40">
        <v>82.6</v>
      </c>
      <c r="K72" s="40">
        <v>89.1</v>
      </c>
      <c r="L72" s="40">
        <v>92.8</v>
      </c>
      <c r="M72" s="40">
        <v>93.6</v>
      </c>
      <c r="N72" s="40">
        <v>91.8</v>
      </c>
      <c r="O72" s="40">
        <v>83.8</v>
      </c>
      <c r="P72" s="40">
        <v>72.3</v>
      </c>
      <c r="Q72" s="40">
        <v>62.1</v>
      </c>
      <c r="R72" s="40">
        <v>77.5</v>
      </c>
      <c r="S72" s="24"/>
      <c r="T72" s="25"/>
      <c r="U72" s="26"/>
      <c r="V72" s="27"/>
    </row>
    <row r="73" spans="1:22">
      <c r="A73" s="150"/>
      <c r="B73" s="37" t="s">
        <v>61</v>
      </c>
      <c r="C73" s="38">
        <v>37.799999999999997</v>
      </c>
      <c r="D73" s="38">
        <v>38.299999999999997</v>
      </c>
      <c r="E73" s="39">
        <v>2224</v>
      </c>
      <c r="F73" s="40">
        <v>46.2</v>
      </c>
      <c r="G73" s="40">
        <v>49.5</v>
      </c>
      <c r="H73" s="40">
        <v>57.7</v>
      </c>
      <c r="I73" s="40">
        <v>68</v>
      </c>
      <c r="J73" s="40">
        <v>78.599999999999994</v>
      </c>
      <c r="K73" s="40">
        <v>90</v>
      </c>
      <c r="L73" s="40">
        <v>98.6</v>
      </c>
      <c r="M73" s="40">
        <v>98.1</v>
      </c>
      <c r="N73" s="40">
        <v>90.7</v>
      </c>
      <c r="O73" s="40">
        <v>76.8</v>
      </c>
      <c r="P73" s="40">
        <v>62.1</v>
      </c>
      <c r="Q73" s="40">
        <v>50.5</v>
      </c>
      <c r="R73" s="40">
        <v>72.099999999999994</v>
      </c>
      <c r="S73" s="24"/>
      <c r="T73" s="25"/>
      <c r="U73" s="26"/>
      <c r="V73" s="27"/>
    </row>
    <row r="74" spans="1:22">
      <c r="A74" s="150"/>
      <c r="B74" s="37" t="s">
        <v>66</v>
      </c>
      <c r="C74" s="38">
        <v>36.700000000000003</v>
      </c>
      <c r="D74" s="38">
        <v>39</v>
      </c>
      <c r="E74" s="39">
        <v>1230</v>
      </c>
      <c r="F74" s="40">
        <v>51.1</v>
      </c>
      <c r="G74" s="40">
        <v>55.4</v>
      </c>
      <c r="H74" s="40">
        <v>64</v>
      </c>
      <c r="I74" s="40">
        <v>74.3</v>
      </c>
      <c r="J74" s="40">
        <v>85.8</v>
      </c>
      <c r="K74" s="40">
        <v>96.3</v>
      </c>
      <c r="L74" s="40">
        <v>102.7</v>
      </c>
      <c r="M74" s="40">
        <v>102</v>
      </c>
      <c r="N74" s="40">
        <v>95</v>
      </c>
      <c r="O74" s="40">
        <v>82.2</v>
      </c>
      <c r="P74" s="40">
        <v>67.099999999999994</v>
      </c>
      <c r="Q74" s="40">
        <v>54.3</v>
      </c>
      <c r="R74" s="40">
        <v>77.2</v>
      </c>
      <c r="S74" s="24"/>
      <c r="T74" s="25"/>
      <c r="U74" s="26"/>
      <c r="V74" s="27"/>
    </row>
    <row r="75" spans="1:22">
      <c r="A75" s="150"/>
      <c r="B75" s="37" t="s">
        <v>166</v>
      </c>
      <c r="C75" s="38">
        <v>36.6</v>
      </c>
      <c r="D75" s="38">
        <v>32</v>
      </c>
      <c r="E75" s="39">
        <v>22</v>
      </c>
      <c r="F75" s="40">
        <v>60.6</v>
      </c>
      <c r="G75" s="40">
        <v>60.8</v>
      </c>
      <c r="H75" s="40">
        <v>64.2</v>
      </c>
      <c r="I75" s="40">
        <v>69.3</v>
      </c>
      <c r="J75" s="40">
        <v>75.400000000000006</v>
      </c>
      <c r="K75" s="40">
        <v>82.2</v>
      </c>
      <c r="L75" s="40">
        <v>87.1</v>
      </c>
      <c r="M75" s="40">
        <v>88.2</v>
      </c>
      <c r="N75" s="40">
        <v>84.9</v>
      </c>
      <c r="O75" s="40">
        <v>78.599999999999994</v>
      </c>
      <c r="P75" s="40">
        <v>70.5</v>
      </c>
      <c r="Q75" s="40">
        <v>63.7</v>
      </c>
      <c r="R75" s="40">
        <v>73.8</v>
      </c>
      <c r="S75" s="24"/>
      <c r="T75" s="25"/>
      <c r="U75" s="26"/>
      <c r="V75" s="27"/>
    </row>
    <row r="76" spans="1:22">
      <c r="A76" s="150"/>
      <c r="B76" s="37" t="s">
        <v>68</v>
      </c>
      <c r="C76" s="38">
        <v>36.200000000000003</v>
      </c>
      <c r="D76" s="38">
        <v>37.200000000000003</v>
      </c>
      <c r="E76" s="39">
        <v>1289</v>
      </c>
      <c r="F76" s="40">
        <v>49.13230403800474</v>
      </c>
      <c r="G76" s="40">
        <v>53.288169642857142</v>
      </c>
      <c r="H76" s="40">
        <v>61.22739726027396</v>
      </c>
      <c r="I76" s="40">
        <v>71.261848739495804</v>
      </c>
      <c r="J76" s="40">
        <v>82.773722627737229</v>
      </c>
      <c r="K76" s="40">
        <v>92.145454545454555</v>
      </c>
      <c r="L76" s="40">
        <v>97.151573849878943</v>
      </c>
      <c r="M76" s="40">
        <v>96.6</v>
      </c>
      <c r="N76" s="40">
        <v>90.348903225806467</v>
      </c>
      <c r="O76" s="40">
        <v>78.33303703703703</v>
      </c>
      <c r="P76" s="40">
        <v>63.606702898550729</v>
      </c>
      <c r="Q76" s="40">
        <v>52.236703296703304</v>
      </c>
      <c r="R76" s="40">
        <v>74.15254777070065</v>
      </c>
      <c r="S76" s="24"/>
      <c r="T76" s="25"/>
      <c r="U76" s="26"/>
      <c r="V76" s="27"/>
    </row>
    <row r="77" spans="1:22">
      <c r="A77" s="150"/>
      <c r="B77" s="37" t="s">
        <v>76</v>
      </c>
      <c r="C77" s="38">
        <v>36.6</v>
      </c>
      <c r="D77" s="38">
        <v>36.200000000000003</v>
      </c>
      <c r="E77" s="39">
        <v>9</v>
      </c>
      <c r="F77" s="40">
        <v>59.2</v>
      </c>
      <c r="G77" s="40">
        <v>61</v>
      </c>
      <c r="H77" s="40">
        <v>65.7</v>
      </c>
      <c r="I77" s="40">
        <v>71.8</v>
      </c>
      <c r="J77" s="40">
        <v>77.2</v>
      </c>
      <c r="K77" s="40">
        <v>82</v>
      </c>
      <c r="L77" s="40">
        <v>85.8</v>
      </c>
      <c r="M77" s="40">
        <v>87.3</v>
      </c>
      <c r="N77" s="40">
        <v>85.6</v>
      </c>
      <c r="O77" s="40">
        <v>79.900000000000006</v>
      </c>
      <c r="P77" s="40">
        <v>71.099999999999994</v>
      </c>
      <c r="Q77" s="40">
        <v>62.6</v>
      </c>
      <c r="R77" s="40">
        <v>74.099999999999994</v>
      </c>
      <c r="S77" s="24"/>
      <c r="T77" s="25"/>
      <c r="U77" s="26"/>
      <c r="V77" s="27"/>
    </row>
    <row r="78" spans="1:22">
      <c r="A78" s="150"/>
      <c r="B78" s="37" t="s">
        <v>32</v>
      </c>
      <c r="C78" s="38">
        <v>37</v>
      </c>
      <c r="D78" s="38">
        <v>35.299999999999997</v>
      </c>
      <c r="E78" s="39">
        <v>1351</v>
      </c>
      <c r="F78" s="40">
        <v>43.2</v>
      </c>
      <c r="G78" s="40">
        <v>48.6</v>
      </c>
      <c r="H78" s="40">
        <v>57.4</v>
      </c>
      <c r="I78" s="40">
        <v>67.599999999999994</v>
      </c>
      <c r="J78" s="40">
        <v>75.7</v>
      </c>
      <c r="K78" s="40">
        <v>82.4</v>
      </c>
      <c r="L78" s="40">
        <v>86.5</v>
      </c>
      <c r="M78" s="40">
        <v>86.9</v>
      </c>
      <c r="N78" s="40">
        <v>80.599999999999994</v>
      </c>
      <c r="O78" s="40">
        <v>69.8</v>
      </c>
      <c r="P78" s="40">
        <v>57.9</v>
      </c>
      <c r="Q78" s="40">
        <v>47.3</v>
      </c>
      <c r="R78" s="40">
        <v>66.900000000000006</v>
      </c>
      <c r="S78" s="24"/>
      <c r="T78" s="25"/>
      <c r="U78" s="26"/>
      <c r="V78" s="27"/>
    </row>
    <row r="79" spans="1:22">
      <c r="A79" s="150"/>
      <c r="B79" s="37" t="s">
        <v>22</v>
      </c>
      <c r="C79" s="38">
        <v>41.3</v>
      </c>
      <c r="D79" s="38">
        <v>36.299999999999997</v>
      </c>
      <c r="E79" s="39">
        <v>13</v>
      </c>
      <c r="F79" s="40">
        <v>51.1</v>
      </c>
      <c r="G79" s="40">
        <v>52.2</v>
      </c>
      <c r="H79" s="40">
        <v>53.6</v>
      </c>
      <c r="I79" s="40">
        <v>59.7</v>
      </c>
      <c r="J79" s="40">
        <v>66</v>
      </c>
      <c r="K79" s="40">
        <v>74.099999999999994</v>
      </c>
      <c r="L79" s="40">
        <v>78.8</v>
      </c>
      <c r="M79" s="40">
        <v>79</v>
      </c>
      <c r="N79" s="40">
        <v>74.099999999999994</v>
      </c>
      <c r="O79" s="40">
        <v>67.3</v>
      </c>
      <c r="P79" s="40">
        <v>62.2</v>
      </c>
      <c r="Q79" s="40">
        <v>55.2</v>
      </c>
      <c r="R79" s="40">
        <v>64.400000000000006</v>
      </c>
      <c r="S79" s="24"/>
      <c r="T79" s="25"/>
      <c r="U79" s="26"/>
      <c r="V79" s="27"/>
    </row>
    <row r="80" spans="1:22">
      <c r="A80" s="150"/>
      <c r="B80" s="37" t="s">
        <v>167</v>
      </c>
      <c r="C80" s="38">
        <v>36.1</v>
      </c>
      <c r="D80" s="38">
        <v>32.799999999999997</v>
      </c>
      <c r="E80" s="39">
        <v>16</v>
      </c>
      <c r="F80" s="40">
        <v>59.7</v>
      </c>
      <c r="G80" s="40">
        <v>60.4</v>
      </c>
      <c r="H80" s="40">
        <v>64.599999999999994</v>
      </c>
      <c r="I80" s="40">
        <v>70.7</v>
      </c>
      <c r="J80" s="40">
        <v>77.400000000000006</v>
      </c>
      <c r="K80" s="40">
        <v>85.3</v>
      </c>
      <c r="L80" s="40">
        <v>90.9</v>
      </c>
      <c r="M80" s="40">
        <v>91.2</v>
      </c>
      <c r="N80" s="40">
        <v>87.1</v>
      </c>
      <c r="O80" s="40">
        <v>79.5</v>
      </c>
      <c r="P80" s="40">
        <v>70.7</v>
      </c>
      <c r="Q80" s="40">
        <v>63</v>
      </c>
      <c r="R80" s="40">
        <v>75</v>
      </c>
      <c r="S80" s="24"/>
      <c r="T80" s="25"/>
      <c r="U80" s="26"/>
      <c r="V80" s="27"/>
    </row>
    <row r="81" spans="1:22">
      <c r="A81" s="150"/>
      <c r="B81" s="37" t="s">
        <v>75</v>
      </c>
      <c r="C81" s="38">
        <v>36.200000000000003</v>
      </c>
      <c r="D81" s="38">
        <v>36.200000000000003</v>
      </c>
      <c r="E81" s="39">
        <v>328</v>
      </c>
      <c r="F81" s="40">
        <v>53.2</v>
      </c>
      <c r="G81" s="40">
        <v>57.4</v>
      </c>
      <c r="H81" s="40">
        <v>64.400000000000006</v>
      </c>
      <c r="I81" s="40">
        <v>72</v>
      </c>
      <c r="J81" s="40">
        <v>79</v>
      </c>
      <c r="K81" s="40">
        <v>83.8</v>
      </c>
      <c r="L81" s="40">
        <v>87.4</v>
      </c>
      <c r="M81" s="40">
        <v>88.5</v>
      </c>
      <c r="N81" s="40">
        <v>87.4</v>
      </c>
      <c r="O81" s="40">
        <v>80.599999999999994</v>
      </c>
      <c r="P81" s="40">
        <v>68</v>
      </c>
      <c r="Q81" s="40">
        <v>56.5</v>
      </c>
      <c r="R81" s="40">
        <v>73.2</v>
      </c>
      <c r="S81" s="24"/>
      <c r="T81" s="25"/>
      <c r="U81" s="26"/>
      <c r="V81" s="27"/>
    </row>
    <row r="82" spans="1:22">
      <c r="A82" s="150"/>
      <c r="B82" s="37" t="s">
        <v>147</v>
      </c>
      <c r="C82" s="38">
        <v>33.9</v>
      </c>
      <c r="D82" s="38">
        <v>35.5</v>
      </c>
      <c r="E82" s="39">
        <v>78</v>
      </c>
      <c r="F82" s="40">
        <v>63.401412714429874</v>
      </c>
      <c r="G82" s="40">
        <v>64.932694151486089</v>
      </c>
      <c r="H82" s="40">
        <v>68.175000000000011</v>
      </c>
      <c r="I82" s="40">
        <v>72.907271305707582</v>
      </c>
      <c r="J82" s="40">
        <v>78.250862068965517</v>
      </c>
      <c r="K82" s="40">
        <v>81.955936675461729</v>
      </c>
      <c r="L82" s="40">
        <v>85.417142857142863</v>
      </c>
      <c r="M82" s="40">
        <v>86.5</v>
      </c>
      <c r="N82" s="40">
        <v>85.985488958990544</v>
      </c>
      <c r="O82" s="40">
        <v>83.671017543859648</v>
      </c>
      <c r="P82" s="40">
        <v>75.255673469387759</v>
      </c>
      <c r="Q82" s="40">
        <v>67.160606060606071</v>
      </c>
      <c r="R82" s="40">
        <v>75.883093272802313</v>
      </c>
      <c r="S82" s="24"/>
      <c r="T82" s="25"/>
      <c r="U82" s="26"/>
      <c r="V82" s="27"/>
    </row>
    <row r="83" spans="1:22">
      <c r="A83" s="150"/>
      <c r="B83" s="37" t="s">
        <v>62</v>
      </c>
      <c r="C83" s="38">
        <v>37</v>
      </c>
      <c r="D83" s="38">
        <v>38</v>
      </c>
      <c r="E83" s="39">
        <v>1138</v>
      </c>
      <c r="F83" s="40">
        <v>50.5</v>
      </c>
      <c r="G83" s="40">
        <v>54.7</v>
      </c>
      <c r="H83" s="40">
        <v>63.5</v>
      </c>
      <c r="I83" s="40">
        <v>74.099999999999994</v>
      </c>
      <c r="J83" s="40">
        <v>85.5</v>
      </c>
      <c r="K83" s="40">
        <v>95.9</v>
      </c>
      <c r="L83" s="40">
        <v>103.3</v>
      </c>
      <c r="M83" s="40">
        <v>102</v>
      </c>
      <c r="N83" s="40">
        <v>95</v>
      </c>
      <c r="O83" s="40">
        <v>81.5</v>
      </c>
      <c r="P83" s="40">
        <v>66.400000000000006</v>
      </c>
      <c r="Q83" s="40">
        <v>54.3</v>
      </c>
      <c r="R83" s="40">
        <v>77.2</v>
      </c>
      <c r="S83" s="24"/>
      <c r="T83" s="25"/>
      <c r="U83" s="26"/>
      <c r="V83" s="27"/>
    </row>
    <row r="84" spans="1:22">
      <c r="A84" s="150"/>
      <c r="B84" s="37" t="s">
        <v>18</v>
      </c>
      <c r="C84" s="38"/>
      <c r="D84" s="38"/>
      <c r="E84" s="39">
        <v>1932</v>
      </c>
      <c r="F84" s="40">
        <v>37.799999999999997</v>
      </c>
      <c r="G84" s="40">
        <v>43.9</v>
      </c>
      <c r="H84" s="40">
        <v>53.4</v>
      </c>
      <c r="I84" s="40">
        <v>61.7</v>
      </c>
      <c r="J84" s="40">
        <v>70.2</v>
      </c>
      <c r="K84" s="40">
        <v>78.599999999999994</v>
      </c>
      <c r="L84" s="40">
        <v>83.7</v>
      </c>
      <c r="M84" s="40">
        <v>82.9</v>
      </c>
      <c r="N84" s="40">
        <v>76.8</v>
      </c>
      <c r="O84" s="40">
        <v>65.5</v>
      </c>
      <c r="P84" s="40">
        <v>50.4</v>
      </c>
      <c r="Q84" s="40">
        <v>41.4</v>
      </c>
      <c r="R84" s="40">
        <v>62.6</v>
      </c>
      <c r="S84" s="24"/>
      <c r="T84" s="25"/>
      <c r="U84" s="25"/>
      <c r="V84" s="27"/>
    </row>
    <row r="85" spans="1:22">
      <c r="A85" s="150"/>
      <c r="B85" s="37" t="s">
        <v>50</v>
      </c>
      <c r="C85" s="38">
        <v>37</v>
      </c>
      <c r="D85" s="38">
        <v>35.799999999999997</v>
      </c>
      <c r="E85" s="39">
        <v>98</v>
      </c>
      <c r="F85" s="40">
        <v>57</v>
      </c>
      <c r="G85" s="40">
        <v>59.9</v>
      </c>
      <c r="H85" s="40">
        <v>65.8</v>
      </c>
      <c r="I85" s="40">
        <v>73.900000000000006</v>
      </c>
      <c r="J85" s="40">
        <v>81.5</v>
      </c>
      <c r="K85" s="40">
        <v>88.2</v>
      </c>
      <c r="L85" s="40">
        <v>92.8</v>
      </c>
      <c r="M85" s="40">
        <v>93.4</v>
      </c>
      <c r="N85" s="40">
        <v>91</v>
      </c>
      <c r="O85" s="40">
        <v>82.8</v>
      </c>
      <c r="P85" s="40">
        <v>70.3</v>
      </c>
      <c r="Q85" s="40">
        <v>60.4</v>
      </c>
      <c r="R85" s="40">
        <v>76.3</v>
      </c>
      <c r="S85" s="24"/>
      <c r="T85" s="25"/>
      <c r="U85" s="25"/>
      <c r="V85" s="27"/>
    </row>
    <row r="86" spans="1:22">
      <c r="A86" s="150"/>
      <c r="B86" s="37" t="s">
        <v>71</v>
      </c>
      <c r="C86" s="38">
        <v>36.9</v>
      </c>
      <c r="D86" s="38">
        <v>40.1</v>
      </c>
      <c r="E86" s="39">
        <v>1305</v>
      </c>
      <c r="F86" s="40">
        <v>52</v>
      </c>
      <c r="G86" s="40">
        <v>56.5</v>
      </c>
      <c r="H86" s="40">
        <v>64.8</v>
      </c>
      <c r="I86" s="40">
        <v>75</v>
      </c>
      <c r="J86" s="40">
        <v>87.4</v>
      </c>
      <c r="K86" s="40">
        <v>98.6</v>
      </c>
      <c r="L86" s="40">
        <v>105.6</v>
      </c>
      <c r="M86" s="40">
        <v>104.5</v>
      </c>
      <c r="N86" s="40">
        <v>97.2</v>
      </c>
      <c r="O86" s="40">
        <v>83.5</v>
      </c>
      <c r="P86" s="40">
        <v>68</v>
      </c>
      <c r="Q86" s="40">
        <v>55.4</v>
      </c>
      <c r="R86" s="40">
        <v>79</v>
      </c>
      <c r="S86" s="24"/>
      <c r="T86" s="25"/>
      <c r="U86" s="25"/>
      <c r="V86" s="27"/>
    </row>
    <row r="87" spans="1:22">
      <c r="A87" s="150"/>
      <c r="B87" s="37" t="s">
        <v>31</v>
      </c>
      <c r="C87" s="38">
        <v>40.6</v>
      </c>
      <c r="D87" s="38">
        <v>35</v>
      </c>
      <c r="E87" s="39">
        <v>2746</v>
      </c>
      <c r="F87" s="40">
        <v>38.799999999999997</v>
      </c>
      <c r="G87" s="40">
        <v>43.2</v>
      </c>
      <c r="H87" s="40">
        <v>52.5</v>
      </c>
      <c r="I87" s="40">
        <v>62.8</v>
      </c>
      <c r="J87" s="40">
        <v>70.5</v>
      </c>
      <c r="K87" s="40">
        <v>77.5</v>
      </c>
      <c r="L87" s="40">
        <v>82.6</v>
      </c>
      <c r="M87" s="40">
        <v>82.9</v>
      </c>
      <c r="N87" s="40">
        <v>76.8</v>
      </c>
      <c r="O87" s="40">
        <v>66.2</v>
      </c>
      <c r="P87" s="40">
        <v>54.5</v>
      </c>
      <c r="Q87" s="40">
        <v>43</v>
      </c>
      <c r="R87" s="40">
        <v>62.6</v>
      </c>
      <c r="S87" s="24"/>
      <c r="T87" s="25"/>
      <c r="U87" s="25"/>
      <c r="V87" s="27"/>
    </row>
    <row r="88" spans="1:22">
      <c r="A88" s="150"/>
      <c r="B88" s="37" t="s">
        <v>82</v>
      </c>
      <c r="C88" s="38">
        <v>33.4</v>
      </c>
      <c r="D88" s="38">
        <v>36.5</v>
      </c>
      <c r="E88" s="39">
        <v>2001</v>
      </c>
      <c r="F88" s="40">
        <v>49.437336024217963</v>
      </c>
      <c r="G88" s="40">
        <v>53.240268456375837</v>
      </c>
      <c r="H88" s="40">
        <v>58.837499999999999</v>
      </c>
      <c r="I88" s="40">
        <v>67.436434714620802</v>
      </c>
      <c r="J88" s="40">
        <v>76.049712643678149</v>
      </c>
      <c r="K88" s="40">
        <v>81.84894459102901</v>
      </c>
      <c r="L88" s="40">
        <v>84.67714285714284</v>
      </c>
      <c r="M88" s="40">
        <v>84.073780487804882</v>
      </c>
      <c r="N88" s="40">
        <v>80.375394321766564</v>
      </c>
      <c r="O88" s="40">
        <v>73.82736842105264</v>
      </c>
      <c r="P88" s="40">
        <v>61.531918367346947</v>
      </c>
      <c r="Q88" s="40">
        <v>51.575757575757578</v>
      </c>
      <c r="R88" s="40">
        <v>68.736907552620721</v>
      </c>
      <c r="S88" s="24"/>
      <c r="T88" s="25"/>
      <c r="U88" s="25"/>
      <c r="V88" s="27"/>
    </row>
    <row r="89" spans="1:22">
      <c r="A89" s="150"/>
      <c r="B89" s="37" t="s">
        <v>69</v>
      </c>
      <c r="C89" s="38">
        <v>35.299999999999997</v>
      </c>
      <c r="D89" s="38">
        <v>40.1</v>
      </c>
      <c r="E89" s="39">
        <v>695</v>
      </c>
      <c r="F89" s="40">
        <v>54.827423167848707</v>
      </c>
      <c r="G89" s="40">
        <v>60.456236323851194</v>
      </c>
      <c r="H89" s="40">
        <v>68.524137931034488</v>
      </c>
      <c r="I89" s="40">
        <v>80.797697368421055</v>
      </c>
      <c r="J89" s="40">
        <v>92.931645569620272</v>
      </c>
      <c r="K89" s="40">
        <v>103.59086419753085</v>
      </c>
      <c r="L89" s="40">
        <v>109.33698630136988</v>
      </c>
      <c r="M89" s="40">
        <v>108.86426914153131</v>
      </c>
      <c r="N89" s="40">
        <v>101.42068965517242</v>
      </c>
      <c r="O89" s="40">
        <v>87.369207772795221</v>
      </c>
      <c r="P89" s="40">
        <v>70.513863216266174</v>
      </c>
      <c r="Q89" s="40">
        <v>57.24257206208425</v>
      </c>
      <c r="R89" s="40">
        <v>83.183800623052946</v>
      </c>
      <c r="S89" s="24"/>
      <c r="T89" s="25"/>
      <c r="U89" s="25"/>
      <c r="V89" s="27"/>
    </row>
    <row r="90" spans="1:22">
      <c r="A90" s="150"/>
      <c r="B90" s="37" t="s">
        <v>46</v>
      </c>
      <c r="C90" s="38">
        <v>38.4</v>
      </c>
      <c r="D90" s="38">
        <v>35.5</v>
      </c>
      <c r="E90" s="39">
        <v>3871</v>
      </c>
      <c r="F90" s="40">
        <v>37.4</v>
      </c>
      <c r="G90" s="40">
        <v>41</v>
      </c>
      <c r="H90" s="40">
        <v>50.4</v>
      </c>
      <c r="I90" s="40">
        <v>61</v>
      </c>
      <c r="J90" s="40">
        <v>69.099999999999994</v>
      </c>
      <c r="K90" s="40">
        <v>77.400000000000006</v>
      </c>
      <c r="L90" s="40">
        <v>84.7</v>
      </c>
      <c r="M90" s="40">
        <v>84.6</v>
      </c>
      <c r="N90" s="40">
        <v>78.3</v>
      </c>
      <c r="O90" s="40">
        <v>66</v>
      </c>
      <c r="P90" s="40">
        <v>53.2</v>
      </c>
      <c r="Q90" s="40">
        <v>41.7</v>
      </c>
      <c r="R90" s="40">
        <v>62.1</v>
      </c>
      <c r="S90" s="24"/>
      <c r="T90" s="25"/>
      <c r="U90" s="25"/>
      <c r="V90" s="27"/>
    </row>
    <row r="91" spans="1:22">
      <c r="A91" s="150"/>
      <c r="B91" s="37" t="s">
        <v>77</v>
      </c>
      <c r="C91" s="38">
        <v>36.9</v>
      </c>
      <c r="D91" s="38">
        <v>36.200000000000003</v>
      </c>
      <c r="E91" s="39">
        <v>91</v>
      </c>
      <c r="F91" s="40">
        <v>58.6</v>
      </c>
      <c r="G91" s="40">
        <v>60.3</v>
      </c>
      <c r="H91" s="40">
        <v>65.3</v>
      </c>
      <c r="I91" s="40">
        <v>72</v>
      </c>
      <c r="J91" s="40">
        <v>78.099999999999994</v>
      </c>
      <c r="K91" s="40">
        <v>83.3</v>
      </c>
      <c r="L91" s="40">
        <v>87.4</v>
      </c>
      <c r="M91" s="40">
        <v>88.9</v>
      </c>
      <c r="N91" s="40">
        <v>87.3</v>
      </c>
      <c r="O91" s="40">
        <v>80.599999999999994</v>
      </c>
      <c r="P91" s="40">
        <v>70.900000000000006</v>
      </c>
      <c r="Q91" s="40">
        <v>61.7</v>
      </c>
      <c r="R91" s="40">
        <v>74.5</v>
      </c>
      <c r="S91" s="24"/>
      <c r="T91" s="25"/>
      <c r="U91" s="25"/>
      <c r="V91" s="27"/>
    </row>
    <row r="92" spans="1:22">
      <c r="A92" s="150"/>
      <c r="B92" s="37" t="s">
        <v>63</v>
      </c>
      <c r="C92" s="38">
        <v>37.200000000000003</v>
      </c>
      <c r="D92" s="38">
        <v>38.799999999999997</v>
      </c>
      <c r="E92" s="39">
        <v>1794</v>
      </c>
      <c r="F92" s="40">
        <v>49.1</v>
      </c>
      <c r="G92" s="40">
        <v>52.9</v>
      </c>
      <c r="H92" s="40">
        <v>61</v>
      </c>
      <c r="I92" s="40">
        <v>71.099999999999994</v>
      </c>
      <c r="J92" s="40">
        <v>82.6</v>
      </c>
      <c r="K92" s="40">
        <v>93</v>
      </c>
      <c r="L92" s="40">
        <v>100.6</v>
      </c>
      <c r="M92" s="40">
        <v>99.9</v>
      </c>
      <c r="N92" s="40">
        <v>92.3</v>
      </c>
      <c r="O92" s="40">
        <v>79.3</v>
      </c>
      <c r="P92" s="40">
        <v>64.8</v>
      </c>
      <c r="Q92" s="40">
        <v>52.9</v>
      </c>
      <c r="R92" s="40">
        <v>74.8</v>
      </c>
      <c r="S92" s="24"/>
      <c r="T92" s="25"/>
      <c r="U92" s="25"/>
      <c r="V92" s="27"/>
    </row>
    <row r="93" spans="1:22">
      <c r="A93" s="150"/>
      <c r="B93" s="37" t="s">
        <v>42</v>
      </c>
      <c r="C93" s="38">
        <v>38.200000000000003</v>
      </c>
      <c r="D93" s="38">
        <v>37.200000000000003</v>
      </c>
      <c r="E93" s="39">
        <v>3730</v>
      </c>
      <c r="F93" s="40">
        <v>36</v>
      </c>
      <c r="G93" s="40">
        <v>40.5</v>
      </c>
      <c r="H93" s="40">
        <v>51.3</v>
      </c>
      <c r="I93" s="40">
        <v>62.6</v>
      </c>
      <c r="J93" s="40">
        <v>71.599999999999994</v>
      </c>
      <c r="K93" s="40">
        <v>81</v>
      </c>
      <c r="L93" s="40">
        <v>89.1</v>
      </c>
      <c r="M93" s="40">
        <v>89.4</v>
      </c>
      <c r="N93" s="40">
        <v>82.2</v>
      </c>
      <c r="O93" s="40">
        <v>68.900000000000006</v>
      </c>
      <c r="P93" s="40">
        <v>53.8</v>
      </c>
      <c r="Q93" s="40">
        <v>41.2</v>
      </c>
      <c r="R93" s="40">
        <v>64</v>
      </c>
      <c r="S93" s="24"/>
      <c r="T93" s="25"/>
      <c r="U93" s="25"/>
      <c r="V93" s="27"/>
    </row>
    <row r="94" spans="1:22">
      <c r="A94" s="150"/>
      <c r="B94" s="37" t="s">
        <v>163</v>
      </c>
      <c r="C94" s="38">
        <v>36.6</v>
      </c>
      <c r="D94" s="38">
        <v>34.299999999999997</v>
      </c>
      <c r="E94" s="39">
        <v>29</v>
      </c>
      <c r="F94" s="40">
        <v>58.6</v>
      </c>
      <c r="G94" s="40">
        <v>59.9</v>
      </c>
      <c r="H94" s="40">
        <v>64.8</v>
      </c>
      <c r="I94" s="40">
        <v>71.2</v>
      </c>
      <c r="J94" s="40">
        <v>77.2</v>
      </c>
      <c r="K94" s="40">
        <v>82.9</v>
      </c>
      <c r="L94" s="40">
        <v>87.4</v>
      </c>
      <c r="M94" s="40">
        <v>88.5</v>
      </c>
      <c r="N94" s="40">
        <v>86.5</v>
      </c>
      <c r="O94" s="40">
        <v>80.2</v>
      </c>
      <c r="P94" s="40">
        <v>70.5</v>
      </c>
      <c r="Q94" s="40">
        <v>62.2</v>
      </c>
      <c r="R94" s="40">
        <v>74.099999999999994</v>
      </c>
      <c r="S94" s="24"/>
      <c r="T94" s="25"/>
      <c r="U94" s="25"/>
      <c r="V94" s="27"/>
    </row>
    <row r="95" spans="1:22">
      <c r="A95" s="150"/>
      <c r="B95" s="37" t="s">
        <v>60</v>
      </c>
      <c r="C95" s="38">
        <v>37.1</v>
      </c>
      <c r="D95" s="38">
        <v>37.4</v>
      </c>
      <c r="E95" s="39">
        <v>2805</v>
      </c>
      <c r="F95" s="40">
        <v>44.8</v>
      </c>
      <c r="G95" s="40">
        <v>48</v>
      </c>
      <c r="H95" s="40">
        <v>56.7</v>
      </c>
      <c r="I95" s="40">
        <v>66.7</v>
      </c>
      <c r="J95" s="40">
        <v>77.5</v>
      </c>
      <c r="K95" s="40">
        <v>87.6</v>
      </c>
      <c r="L95" s="40">
        <v>94.8</v>
      </c>
      <c r="M95" s="40">
        <v>94.6</v>
      </c>
      <c r="N95" s="40">
        <v>87.6</v>
      </c>
      <c r="O95" s="40">
        <v>74.8</v>
      </c>
      <c r="P95" s="40">
        <v>61</v>
      </c>
      <c r="Q95" s="40">
        <v>49.3</v>
      </c>
      <c r="R95" s="40">
        <v>70.3</v>
      </c>
      <c r="S95" s="24"/>
      <c r="T95" s="25"/>
      <c r="U95" s="25"/>
      <c r="V95" s="27"/>
    </row>
    <row r="96" spans="1:22">
      <c r="A96" s="150"/>
      <c r="B96" s="37" t="s">
        <v>168</v>
      </c>
      <c r="C96" s="38">
        <v>36.29</v>
      </c>
      <c r="D96" s="38">
        <v>32.299999999999997</v>
      </c>
      <c r="E96" s="39">
        <v>114</v>
      </c>
      <c r="F96" s="40">
        <v>59.9</v>
      </c>
      <c r="G96" s="40">
        <v>60.8</v>
      </c>
      <c r="H96" s="40">
        <v>63.9</v>
      </c>
      <c r="I96" s="40">
        <v>69.400000000000006</v>
      </c>
      <c r="J96" s="40">
        <v>76.099999999999994</v>
      </c>
      <c r="K96" s="40">
        <v>83.5</v>
      </c>
      <c r="L96" s="40">
        <v>88.5</v>
      </c>
      <c r="M96" s="40">
        <v>88.3</v>
      </c>
      <c r="N96" s="40">
        <v>85.5</v>
      </c>
      <c r="O96" s="40">
        <v>78.8</v>
      </c>
      <c r="P96" s="40">
        <v>70.2</v>
      </c>
      <c r="Q96" s="40">
        <v>63.3</v>
      </c>
      <c r="R96" s="40">
        <v>74.099999999999994</v>
      </c>
      <c r="S96" s="24"/>
      <c r="T96" s="25"/>
      <c r="U96" s="25"/>
      <c r="V96" s="27"/>
    </row>
    <row r="97" spans="1:22">
      <c r="A97" s="150"/>
      <c r="B97" s="41" t="s">
        <v>24</v>
      </c>
      <c r="C97" s="42">
        <v>39.200000000000003</v>
      </c>
      <c r="D97" s="42">
        <v>36.1</v>
      </c>
      <c r="E97" s="43">
        <v>3848</v>
      </c>
      <c r="F97" s="40">
        <v>34.9</v>
      </c>
      <c r="G97" s="40">
        <v>39.4</v>
      </c>
      <c r="H97" s="40">
        <v>50.2</v>
      </c>
      <c r="I97" s="40">
        <v>61.5</v>
      </c>
      <c r="J97" s="40">
        <v>69.8</v>
      </c>
      <c r="K97" s="40">
        <v>77.2</v>
      </c>
      <c r="L97" s="40">
        <v>84.4</v>
      </c>
      <c r="M97" s="40">
        <v>84.9</v>
      </c>
      <c r="N97" s="40">
        <v>78.599999999999994</v>
      </c>
      <c r="O97" s="40">
        <v>66.900000000000006</v>
      </c>
      <c r="P97" s="40">
        <v>52.9</v>
      </c>
      <c r="Q97" s="40">
        <v>40.299999999999997</v>
      </c>
      <c r="R97" s="40"/>
      <c r="S97" s="34"/>
      <c r="T97" s="35"/>
      <c r="U97" s="35"/>
      <c r="V97" s="36"/>
    </row>
    <row r="98" spans="1:22">
      <c r="A98" s="150"/>
      <c r="B98" s="44" t="s">
        <v>34</v>
      </c>
      <c r="C98" s="45">
        <v>40.6</v>
      </c>
      <c r="D98" s="45">
        <v>35.700000000000003</v>
      </c>
      <c r="E98" s="46">
        <v>1640</v>
      </c>
      <c r="F98" s="40">
        <v>44.2</v>
      </c>
      <c r="G98" s="40">
        <v>47.7</v>
      </c>
      <c r="H98" s="40">
        <v>58.1</v>
      </c>
      <c r="I98" s="40">
        <v>67.8</v>
      </c>
      <c r="J98" s="40">
        <v>76.599999999999994</v>
      </c>
      <c r="K98" s="40">
        <v>83.3</v>
      </c>
      <c r="L98" s="40">
        <v>87.8</v>
      </c>
      <c r="M98" s="40">
        <v>88.5</v>
      </c>
      <c r="N98" s="40">
        <v>81.099999999999994</v>
      </c>
      <c r="O98" s="40">
        <v>70.900000000000006</v>
      </c>
      <c r="P98" s="40">
        <v>60.6</v>
      </c>
      <c r="Q98" s="40">
        <v>49.3</v>
      </c>
      <c r="R98" s="40">
        <v>68.2</v>
      </c>
      <c r="S98" s="34"/>
      <c r="T98" s="35"/>
      <c r="U98" s="35"/>
      <c r="V98" s="36"/>
    </row>
    <row r="99" spans="1:22">
      <c r="A99" s="150"/>
      <c r="B99" s="44" t="s">
        <v>43</v>
      </c>
      <c r="C99" s="45">
        <v>38</v>
      </c>
      <c r="D99" s="45">
        <v>36.5</v>
      </c>
      <c r="E99" s="46">
        <v>4409</v>
      </c>
      <c r="F99" s="40">
        <v>34.5</v>
      </c>
      <c r="G99" s="40">
        <v>38.1</v>
      </c>
      <c r="H99" s="40">
        <v>46.8</v>
      </c>
      <c r="I99" s="40">
        <v>58.1</v>
      </c>
      <c r="J99" s="40">
        <v>67.3</v>
      </c>
      <c r="K99" s="40">
        <v>76.099999999999994</v>
      </c>
      <c r="L99" s="40">
        <v>83.8</v>
      </c>
      <c r="M99" s="40">
        <v>84.4</v>
      </c>
      <c r="N99" s="40">
        <v>77.7</v>
      </c>
      <c r="O99" s="40">
        <v>65.5</v>
      </c>
      <c r="P99" s="40">
        <v>51.3</v>
      </c>
      <c r="Q99" s="40">
        <v>39</v>
      </c>
      <c r="R99" s="40">
        <v>60.4</v>
      </c>
      <c r="S99" s="34"/>
      <c r="T99" s="35"/>
      <c r="U99" s="35"/>
      <c r="V99" s="36"/>
    </row>
    <row r="100" spans="1:22">
      <c r="A100" s="150"/>
      <c r="B100" s="44" t="s">
        <v>143</v>
      </c>
      <c r="C100" s="45">
        <v>36.799999999999997</v>
      </c>
      <c r="D100" s="45">
        <v>35.299999999999997</v>
      </c>
      <c r="E100" s="46">
        <v>39</v>
      </c>
      <c r="F100" s="40">
        <v>57.2</v>
      </c>
      <c r="G100" s="40">
        <v>59.7</v>
      </c>
      <c r="H100" s="40">
        <v>65.7</v>
      </c>
      <c r="I100" s="40">
        <v>73.8</v>
      </c>
      <c r="J100" s="40">
        <v>81.099999999999994</v>
      </c>
      <c r="K100" s="40">
        <v>87.3</v>
      </c>
      <c r="L100" s="40">
        <v>90</v>
      </c>
      <c r="M100" s="40">
        <v>90.7</v>
      </c>
      <c r="N100" s="40">
        <v>89.8</v>
      </c>
      <c r="O100" s="40">
        <v>82.6</v>
      </c>
      <c r="P100" s="40">
        <v>70.900000000000006</v>
      </c>
      <c r="Q100" s="40">
        <v>60.4</v>
      </c>
      <c r="R100" s="40">
        <v>75.7</v>
      </c>
      <c r="S100" s="34"/>
      <c r="T100" s="35"/>
      <c r="U100" s="35"/>
      <c r="V100" s="36"/>
    </row>
    <row r="101" spans="1:22">
      <c r="A101" s="150"/>
      <c r="B101" s="44" t="s">
        <v>79</v>
      </c>
      <c r="C101" s="45">
        <v>35.1</v>
      </c>
      <c r="D101" s="45">
        <v>36.700000000000003</v>
      </c>
      <c r="E101" s="46">
        <v>1013</v>
      </c>
      <c r="F101" s="40">
        <v>51.145064377682402</v>
      </c>
      <c r="G101" s="40">
        <v>54.74899598393575</v>
      </c>
      <c r="H101" s="40">
        <v>60.809352517985616</v>
      </c>
      <c r="I101" s="40">
        <v>69.70700636942675</v>
      </c>
      <c r="J101" s="40">
        <v>79.227011494252878</v>
      </c>
      <c r="K101" s="40">
        <v>85.557273918741814</v>
      </c>
      <c r="L101" s="40">
        <v>89.347029702970303</v>
      </c>
      <c r="M101" s="40">
        <v>89.472527472527474</v>
      </c>
      <c r="N101" s="40">
        <v>86.395402298850598</v>
      </c>
      <c r="O101" s="40">
        <v>78.283908045977</v>
      </c>
      <c r="P101" s="40">
        <v>64.02065404475043</v>
      </c>
      <c r="Q101" s="40">
        <v>52.733333333333334</v>
      </c>
      <c r="R101" s="40">
        <v>72.861633281972246</v>
      </c>
      <c r="S101" s="34"/>
      <c r="T101" s="35"/>
      <c r="U101" s="35"/>
      <c r="V101" s="36"/>
    </row>
    <row r="102" spans="1:22">
      <c r="A102" s="150"/>
      <c r="B102" s="44" t="s">
        <v>51</v>
      </c>
      <c r="C102" s="45">
        <v>37</v>
      </c>
      <c r="D102" s="45">
        <v>35.4</v>
      </c>
      <c r="E102" s="46">
        <v>249</v>
      </c>
      <c r="F102" s="40">
        <v>57.7</v>
      </c>
      <c r="G102" s="40">
        <v>58.8</v>
      </c>
      <c r="H102" s="40">
        <v>65.5</v>
      </c>
      <c r="I102" s="40">
        <v>72.900000000000006</v>
      </c>
      <c r="J102" s="40">
        <v>80.099999999999994</v>
      </c>
      <c r="K102" s="40">
        <v>88.7</v>
      </c>
      <c r="L102" s="40">
        <v>93</v>
      </c>
      <c r="M102" s="40">
        <v>95.4</v>
      </c>
      <c r="N102" s="40">
        <v>90.3</v>
      </c>
      <c r="O102" s="40">
        <v>83.3</v>
      </c>
      <c r="P102" s="40">
        <v>72.7</v>
      </c>
      <c r="Q102" s="40">
        <v>60.8</v>
      </c>
      <c r="R102" s="40">
        <v>77</v>
      </c>
      <c r="S102" s="34"/>
      <c r="T102" s="35"/>
      <c r="U102" s="35"/>
      <c r="V102" s="36"/>
    </row>
    <row r="103" spans="1:22">
      <c r="A103" s="150"/>
      <c r="B103" s="44" t="s">
        <v>152</v>
      </c>
      <c r="C103" s="45">
        <v>32.5</v>
      </c>
      <c r="D103" s="45">
        <v>35.799999999999997</v>
      </c>
      <c r="E103" s="46">
        <v>2027</v>
      </c>
      <c r="F103" s="40">
        <v>54.730171543895061</v>
      </c>
      <c r="G103" s="40">
        <v>56.759348034515817</v>
      </c>
      <c r="H103" s="40">
        <v>60.750000000000007</v>
      </c>
      <c r="I103" s="40">
        <v>68.441282251759191</v>
      </c>
      <c r="J103" s="40">
        <v>75.6094827586207</v>
      </c>
      <c r="K103" s="40">
        <v>80.672031662269134</v>
      </c>
      <c r="L103" s="40">
        <v>81.611428571428576</v>
      </c>
      <c r="M103" s="40">
        <v>82.913414634146335</v>
      </c>
      <c r="N103" s="40">
        <v>80.69905362776025</v>
      </c>
      <c r="O103" s="40">
        <v>77.630596491228076</v>
      </c>
      <c r="P103" s="40">
        <v>68.843755102040831</v>
      </c>
      <c r="Q103" s="40">
        <v>58.527272727272738</v>
      </c>
      <c r="R103" s="40">
        <v>70.721725134131248</v>
      </c>
      <c r="S103" s="34"/>
      <c r="T103" s="35"/>
      <c r="U103" s="35"/>
      <c r="V103" s="36"/>
    </row>
    <row r="104" spans="1:22">
      <c r="A104" s="150"/>
      <c r="B104" s="44" t="s">
        <v>85</v>
      </c>
      <c r="C104" s="45">
        <v>32.5</v>
      </c>
      <c r="D104" s="45">
        <v>38.200000000000003</v>
      </c>
      <c r="E104" s="46">
        <v>2250</v>
      </c>
      <c r="F104" s="40">
        <v>52.515021459227469</v>
      </c>
      <c r="G104" s="40">
        <v>57.169477911646588</v>
      </c>
      <c r="H104" s="40">
        <v>64.631654676259004</v>
      </c>
      <c r="I104" s="40">
        <v>73.375796178343947</v>
      </c>
      <c r="J104" s="40">
        <v>82.291666666666671</v>
      </c>
      <c r="K104" s="40">
        <v>87.094888597640889</v>
      </c>
      <c r="L104" s="40">
        <v>89.887871287128718</v>
      </c>
      <c r="M104" s="40">
        <v>89.472527472527474</v>
      </c>
      <c r="N104" s="40">
        <v>87.4</v>
      </c>
      <c r="O104" s="40">
        <v>80.368390804597709</v>
      </c>
      <c r="P104" s="40">
        <v>67.414802065404473</v>
      </c>
      <c r="Q104" s="40">
        <v>55.586868686868691</v>
      </c>
      <c r="R104" s="40">
        <v>74.102311248073946</v>
      </c>
      <c r="S104" s="34"/>
      <c r="T104" s="35"/>
      <c r="U104" s="35"/>
      <c r="V104" s="36"/>
    </row>
    <row r="105" spans="1:22">
      <c r="A105" s="150"/>
      <c r="B105" s="44" t="s">
        <v>57</v>
      </c>
      <c r="C105" s="45">
        <v>37</v>
      </c>
      <c r="D105" s="45">
        <v>36.6</v>
      </c>
      <c r="E105" s="46">
        <v>1699</v>
      </c>
      <c r="F105" s="40">
        <v>48.2</v>
      </c>
      <c r="G105" s="40">
        <v>51.6</v>
      </c>
      <c r="H105" s="40">
        <v>60.1</v>
      </c>
      <c r="I105" s="40">
        <v>69.8</v>
      </c>
      <c r="J105" s="40">
        <v>79.5</v>
      </c>
      <c r="K105" s="40">
        <v>87.6</v>
      </c>
      <c r="L105" s="40">
        <v>92.7</v>
      </c>
      <c r="M105" s="40">
        <v>93.4</v>
      </c>
      <c r="N105" s="40">
        <v>89.6</v>
      </c>
      <c r="O105" s="40">
        <v>78.599999999999994</v>
      </c>
      <c r="P105" s="40">
        <v>64.599999999999994</v>
      </c>
      <c r="Q105" s="40">
        <v>52</v>
      </c>
      <c r="R105" s="40">
        <v>72.3</v>
      </c>
      <c r="S105" s="34"/>
      <c r="T105" s="35"/>
      <c r="U105" s="35"/>
      <c r="V105" s="36"/>
    </row>
    <row r="106" spans="1:22">
      <c r="A106" s="150"/>
      <c r="B106" s="44" t="s">
        <v>58</v>
      </c>
      <c r="C106" s="45">
        <v>37.6</v>
      </c>
      <c r="D106" s="45">
        <v>36.9</v>
      </c>
      <c r="E106" s="46">
        <v>1801</v>
      </c>
      <c r="F106" s="40">
        <v>47.7</v>
      </c>
      <c r="G106" s="40">
        <v>51.3</v>
      </c>
      <c r="H106" s="40">
        <v>59.7</v>
      </c>
      <c r="I106" s="40">
        <v>69.400000000000006</v>
      </c>
      <c r="J106" s="40">
        <v>79</v>
      </c>
      <c r="K106" s="40">
        <v>88.2</v>
      </c>
      <c r="L106" s="40">
        <v>94.8</v>
      </c>
      <c r="M106" s="40">
        <v>95.4</v>
      </c>
      <c r="N106" s="40">
        <v>90</v>
      </c>
      <c r="O106" s="40">
        <v>77.7</v>
      </c>
      <c r="P106" s="40">
        <v>63.3</v>
      </c>
      <c r="Q106" s="40">
        <v>51.6</v>
      </c>
      <c r="R106" s="40">
        <v>72.3</v>
      </c>
      <c r="S106" s="34"/>
      <c r="T106" s="35"/>
      <c r="U106" s="35"/>
      <c r="V106" s="36"/>
    </row>
    <row r="107" spans="1:22">
      <c r="A107" s="150"/>
      <c r="B107" s="44" t="s">
        <v>38</v>
      </c>
      <c r="C107" s="45">
        <v>39.200000000000003</v>
      </c>
      <c r="D107" s="45">
        <v>37.4</v>
      </c>
      <c r="E107" s="46">
        <v>5069</v>
      </c>
      <c r="F107" s="40">
        <v>29.5</v>
      </c>
      <c r="G107" s="40">
        <v>33.1</v>
      </c>
      <c r="H107" s="40">
        <v>42.6</v>
      </c>
      <c r="I107" s="40">
        <v>55.6</v>
      </c>
      <c r="J107" s="40">
        <v>64</v>
      </c>
      <c r="K107" s="40">
        <v>71.8</v>
      </c>
      <c r="L107" s="40">
        <v>80.400000000000006</v>
      </c>
      <c r="M107" s="40">
        <v>80.400000000000006</v>
      </c>
      <c r="N107" s="40">
        <v>74.5</v>
      </c>
      <c r="O107" s="40">
        <v>61.7</v>
      </c>
      <c r="P107" s="40">
        <v>47.1</v>
      </c>
      <c r="Q107" s="40">
        <v>34.700000000000003</v>
      </c>
      <c r="R107" s="40"/>
      <c r="S107" s="34"/>
      <c r="T107" s="35"/>
      <c r="U107" s="35"/>
      <c r="V107" s="36"/>
    </row>
    <row r="108" spans="1:22">
      <c r="A108" s="150"/>
      <c r="B108" s="44" t="s">
        <v>52</v>
      </c>
      <c r="C108" s="45">
        <v>37.299999999999997</v>
      </c>
      <c r="D108" s="45">
        <v>35.1</v>
      </c>
      <c r="E108" s="46">
        <v>1312</v>
      </c>
      <c r="F108" s="40">
        <v>55.4</v>
      </c>
      <c r="G108" s="40">
        <v>57.7</v>
      </c>
      <c r="H108" s="40">
        <v>63.9</v>
      </c>
      <c r="I108" s="40">
        <v>71.599999999999994</v>
      </c>
      <c r="J108" s="40">
        <v>80.2</v>
      </c>
      <c r="K108" s="40">
        <v>87.8</v>
      </c>
      <c r="L108" s="40">
        <v>92.8</v>
      </c>
      <c r="M108" s="40">
        <v>93.4</v>
      </c>
      <c r="N108" s="40">
        <v>90.5</v>
      </c>
      <c r="O108" s="40">
        <v>81.3</v>
      </c>
      <c r="P108" s="40">
        <v>68.7</v>
      </c>
      <c r="Q108" s="40">
        <v>58.6</v>
      </c>
      <c r="R108" s="40">
        <v>75.2</v>
      </c>
      <c r="S108" s="34"/>
      <c r="T108" s="35"/>
      <c r="U108" s="35"/>
      <c r="V108" s="36"/>
    </row>
    <row r="109" spans="1:22">
      <c r="A109" s="150"/>
      <c r="B109" s="44" t="s">
        <v>144</v>
      </c>
      <c r="C109" s="45">
        <v>36.6</v>
      </c>
      <c r="D109" s="45">
        <v>35.4</v>
      </c>
      <c r="E109" s="46">
        <v>16</v>
      </c>
      <c r="F109" s="40">
        <v>58.1</v>
      </c>
      <c r="G109" s="40">
        <v>59.7</v>
      </c>
      <c r="H109" s="40">
        <v>64.599999999999994</v>
      </c>
      <c r="I109" s="40">
        <v>70.3</v>
      </c>
      <c r="J109" s="40">
        <v>76.099999999999994</v>
      </c>
      <c r="K109" s="40">
        <v>81.7</v>
      </c>
      <c r="L109" s="40">
        <v>86</v>
      </c>
      <c r="M109" s="40">
        <v>87.4</v>
      </c>
      <c r="N109" s="40">
        <v>86</v>
      </c>
      <c r="O109" s="40">
        <v>79.900000000000006</v>
      </c>
      <c r="P109" s="40">
        <v>70.2</v>
      </c>
      <c r="Q109" s="40">
        <v>61.3</v>
      </c>
      <c r="R109" s="40">
        <v>73.599999999999994</v>
      </c>
      <c r="S109" s="34"/>
      <c r="T109" s="35"/>
      <c r="U109" s="35"/>
      <c r="V109" s="36"/>
    </row>
    <row r="110" spans="1:22">
      <c r="A110" s="150"/>
      <c r="B110" s="44" t="s">
        <v>47</v>
      </c>
      <c r="C110" s="45">
        <v>38.700000000000003</v>
      </c>
      <c r="D110" s="45">
        <v>35.5</v>
      </c>
      <c r="E110" s="46">
        <v>3504</v>
      </c>
      <c r="F110" s="40">
        <v>38.799999999999997</v>
      </c>
      <c r="G110" s="40">
        <v>43.5</v>
      </c>
      <c r="H110" s="40">
        <v>53.2</v>
      </c>
      <c r="I110" s="40">
        <v>63.7</v>
      </c>
      <c r="J110" s="40">
        <v>72.099999999999994</v>
      </c>
      <c r="K110" s="40">
        <v>79.3</v>
      </c>
      <c r="L110" s="40">
        <v>86.2</v>
      </c>
      <c r="M110" s="40">
        <v>86.2</v>
      </c>
      <c r="N110" s="40">
        <v>79.3</v>
      </c>
      <c r="O110" s="40">
        <v>68.2</v>
      </c>
      <c r="P110" s="40">
        <v>55</v>
      </c>
      <c r="Q110" s="40">
        <v>43.5</v>
      </c>
      <c r="R110" s="40">
        <v>64</v>
      </c>
      <c r="S110" s="34"/>
      <c r="T110" s="35"/>
      <c r="U110" s="35"/>
      <c r="V110" s="36"/>
    </row>
    <row r="111" spans="1:22">
      <c r="A111" s="150"/>
      <c r="B111" s="44" t="s">
        <v>67</v>
      </c>
      <c r="C111" s="45">
        <v>36.700000000000003</v>
      </c>
      <c r="D111" s="45">
        <v>37.1</v>
      </c>
      <c r="E111" s="46">
        <v>2093</v>
      </c>
      <c r="F111" s="40">
        <v>48.9</v>
      </c>
      <c r="G111" s="40">
        <v>52.7</v>
      </c>
      <c r="H111" s="40">
        <v>60.4</v>
      </c>
      <c r="I111" s="40">
        <v>70.2</v>
      </c>
      <c r="J111" s="40">
        <v>81</v>
      </c>
      <c r="K111" s="40">
        <v>90.5</v>
      </c>
      <c r="L111" s="40">
        <v>96.8</v>
      </c>
      <c r="M111" s="40">
        <v>96.6</v>
      </c>
      <c r="N111" s="40">
        <v>90.7</v>
      </c>
      <c r="O111" s="40">
        <v>78.8</v>
      </c>
      <c r="P111" s="40">
        <v>64.900000000000006</v>
      </c>
      <c r="Q111" s="40">
        <v>52.7</v>
      </c>
      <c r="R111" s="40">
        <v>73.8</v>
      </c>
      <c r="S111" s="34"/>
      <c r="T111" s="35"/>
      <c r="U111" s="35"/>
      <c r="V111" s="36"/>
    </row>
    <row r="112" spans="1:22">
      <c r="A112" s="150"/>
      <c r="B112" s="44" t="s">
        <v>53</v>
      </c>
      <c r="C112" s="45">
        <v>37.5</v>
      </c>
      <c r="D112" s="45">
        <v>35.799999999999997</v>
      </c>
      <c r="E112" s="46">
        <v>492</v>
      </c>
      <c r="F112" s="40">
        <v>57.7</v>
      </c>
      <c r="G112" s="40">
        <v>60.3</v>
      </c>
      <c r="H112" s="40">
        <v>66.7</v>
      </c>
      <c r="I112" s="40">
        <v>75</v>
      </c>
      <c r="J112" s="40">
        <v>83.1</v>
      </c>
      <c r="K112" s="40">
        <v>91.4</v>
      </c>
      <c r="L112" s="40">
        <v>96.4</v>
      </c>
      <c r="M112" s="40">
        <v>97.3</v>
      </c>
      <c r="N112" s="40">
        <v>93.2</v>
      </c>
      <c r="O112" s="40">
        <v>83.8</v>
      </c>
      <c r="P112" s="40">
        <v>71.599999999999994</v>
      </c>
      <c r="Q112" s="40">
        <v>61</v>
      </c>
      <c r="R112" s="40">
        <v>77.900000000000006</v>
      </c>
      <c r="S112" s="34"/>
      <c r="T112" s="35"/>
      <c r="U112" s="35"/>
      <c r="V112" s="36"/>
    </row>
    <row r="113" spans="1:23">
      <c r="A113" s="150"/>
      <c r="B113" s="44" t="s">
        <v>148</v>
      </c>
      <c r="C113" s="45">
        <v>33.799999999999997</v>
      </c>
      <c r="D113" s="45">
        <v>35.9</v>
      </c>
      <c r="E113" s="46">
        <v>3011</v>
      </c>
      <c r="F113" s="40">
        <v>47.635519677093839</v>
      </c>
      <c r="G113" s="40">
        <v>49.834707574304879</v>
      </c>
      <c r="H113" s="40">
        <v>55.462499999999999</v>
      </c>
      <c r="I113" s="40">
        <v>63.863643471462083</v>
      </c>
      <c r="J113" s="40">
        <v>71.867528735632192</v>
      </c>
      <c r="K113" s="40">
        <v>76.071372031662264</v>
      </c>
      <c r="L113" s="40">
        <v>79.285714285714278</v>
      </c>
      <c r="M113" s="40">
        <v>79.748780487804879</v>
      </c>
      <c r="N113" s="40">
        <v>76.815141955835969</v>
      </c>
      <c r="O113" s="40">
        <v>71.813894736842116</v>
      </c>
      <c r="P113" s="40">
        <v>61.531918367346947</v>
      </c>
      <c r="Q113" s="40">
        <v>51.463636363636368</v>
      </c>
      <c r="R113" s="40">
        <v>65.560356995460182</v>
      </c>
      <c r="S113" s="34"/>
      <c r="T113" s="35"/>
      <c r="U113" s="35"/>
      <c r="V113" s="36"/>
      <c r="W113" s="6"/>
    </row>
    <row r="114" spans="1:23">
      <c r="A114" s="150"/>
      <c r="B114" s="44" t="s">
        <v>146</v>
      </c>
      <c r="C114" s="45">
        <v>34.9</v>
      </c>
      <c r="D114" s="45">
        <v>33.6</v>
      </c>
      <c r="E114" s="46">
        <v>19</v>
      </c>
      <c r="F114" s="40">
        <v>59.192634560906519</v>
      </c>
      <c r="G114" s="40">
        <v>61.191760299625479</v>
      </c>
      <c r="H114" s="40">
        <v>65.68331862312445</v>
      </c>
      <c r="I114" s="40">
        <v>71.896373892022567</v>
      </c>
      <c r="J114" s="40">
        <v>79.893118594436288</v>
      </c>
      <c r="K114" s="40">
        <v>86.257161716171609</v>
      </c>
      <c r="L114" s="40">
        <v>90.50939226519337</v>
      </c>
      <c r="M114" s="40">
        <v>92.433948339483408</v>
      </c>
      <c r="N114" s="40">
        <v>89.660091443500974</v>
      </c>
      <c r="O114" s="40">
        <v>83.648320228734789</v>
      </c>
      <c r="P114" s="40">
        <v>71.94233226837062</v>
      </c>
      <c r="Q114" s="40">
        <v>63.617097061442571</v>
      </c>
      <c r="R114" s="40">
        <v>76.299924642049746</v>
      </c>
      <c r="S114" s="34"/>
      <c r="T114" s="35"/>
      <c r="U114" s="35"/>
      <c r="V114" s="36"/>
      <c r="W114" s="6"/>
    </row>
    <row r="115" spans="1:23">
      <c r="A115" s="150"/>
      <c r="B115" s="44" t="s">
        <v>80</v>
      </c>
      <c r="C115" s="45">
        <v>35.5</v>
      </c>
      <c r="D115" s="45">
        <v>35.700000000000003</v>
      </c>
      <c r="E115" s="46">
        <v>22</v>
      </c>
      <c r="F115" s="40">
        <v>59.572552976791115</v>
      </c>
      <c r="G115" s="40">
        <v>62.32176414189837</v>
      </c>
      <c r="H115" s="40">
        <v>65.362499999999997</v>
      </c>
      <c r="I115" s="40">
        <v>71.120875684128237</v>
      </c>
      <c r="J115" s="40">
        <v>75.389367816091948</v>
      </c>
      <c r="K115" s="40">
        <v>80.030079155672823</v>
      </c>
      <c r="L115" s="40">
        <v>83.725714285714275</v>
      </c>
      <c r="M115" s="40">
        <v>85.02317073170731</v>
      </c>
      <c r="N115" s="40">
        <v>83.827760252365934</v>
      </c>
      <c r="O115" s="40">
        <v>80.315228070175436</v>
      </c>
      <c r="P115" s="40">
        <v>71.431020408163278</v>
      </c>
      <c r="Q115" s="40">
        <v>62.56363636363637</v>
      </c>
      <c r="R115" s="40">
        <v>73.417791580685119</v>
      </c>
      <c r="S115" s="34"/>
      <c r="T115" s="35"/>
      <c r="U115" s="35"/>
      <c r="V115" s="36"/>
    </row>
    <row r="116" spans="1:23">
      <c r="A116" s="150"/>
      <c r="B116" s="44" t="s">
        <v>162</v>
      </c>
      <c r="C116" s="45">
        <v>36.799999999999997</v>
      </c>
      <c r="D116" s="45">
        <v>34.6</v>
      </c>
      <c r="E116" s="46">
        <v>16</v>
      </c>
      <c r="F116" s="40">
        <v>58.1</v>
      </c>
      <c r="G116" s="40">
        <v>59.4</v>
      </c>
      <c r="H116" s="40">
        <v>64.2</v>
      </c>
      <c r="I116" s="40">
        <v>70.2</v>
      </c>
      <c r="J116" s="40">
        <v>75.7</v>
      </c>
      <c r="K116" s="40">
        <v>81.5</v>
      </c>
      <c r="L116" s="40">
        <v>86</v>
      </c>
      <c r="M116" s="40">
        <v>87.3</v>
      </c>
      <c r="N116" s="40">
        <v>85.1</v>
      </c>
      <c r="O116" s="40">
        <v>79.2</v>
      </c>
      <c r="P116" s="40">
        <v>70</v>
      </c>
      <c r="Q116" s="40">
        <v>61.2</v>
      </c>
      <c r="R116" s="40">
        <v>73.2</v>
      </c>
      <c r="S116" s="34"/>
      <c r="T116" s="35"/>
      <c r="U116" s="35"/>
      <c r="V116" s="36"/>
    </row>
    <row r="117" spans="1:23">
      <c r="A117" s="150"/>
      <c r="B117" s="44" t="s">
        <v>35</v>
      </c>
      <c r="C117" s="45">
        <v>40.9</v>
      </c>
      <c r="D117" s="45">
        <v>35.5</v>
      </c>
      <c r="E117" s="46">
        <v>2477</v>
      </c>
      <c r="F117" s="40">
        <v>39.9</v>
      </c>
      <c r="G117" s="40">
        <v>44.2</v>
      </c>
      <c r="H117" s="40">
        <v>52.5</v>
      </c>
      <c r="I117" s="40">
        <v>62.4</v>
      </c>
      <c r="J117" s="40">
        <v>70</v>
      </c>
      <c r="K117" s="40">
        <v>76.5</v>
      </c>
      <c r="L117" s="40">
        <v>81</v>
      </c>
      <c r="M117" s="40">
        <v>81.099999999999994</v>
      </c>
      <c r="N117" s="40">
        <v>75.2</v>
      </c>
      <c r="O117" s="40">
        <v>65.3</v>
      </c>
      <c r="P117" s="40">
        <v>54.3</v>
      </c>
      <c r="Q117" s="40">
        <v>43.9</v>
      </c>
      <c r="R117" s="40">
        <v>62.2</v>
      </c>
      <c r="S117" s="34"/>
      <c r="T117" s="35"/>
      <c r="U117" s="35"/>
      <c r="V117" s="36"/>
    </row>
    <row r="118" spans="1:23">
      <c r="A118" s="150"/>
      <c r="B118" s="44" t="s">
        <v>37</v>
      </c>
      <c r="C118" s="45">
        <v>40.5</v>
      </c>
      <c r="D118" s="45">
        <v>37.799999999999997</v>
      </c>
      <c r="E118" s="46">
        <v>3445</v>
      </c>
      <c r="F118" s="40">
        <v>39.6</v>
      </c>
      <c r="G118" s="40">
        <v>42.4</v>
      </c>
      <c r="H118" s="40">
        <v>48.6</v>
      </c>
      <c r="I118" s="40">
        <v>57.9</v>
      </c>
      <c r="J118" s="40">
        <v>66.2</v>
      </c>
      <c r="K118" s="40">
        <v>70.7</v>
      </c>
      <c r="L118" s="40">
        <v>74.8</v>
      </c>
      <c r="M118" s="40">
        <v>75.2</v>
      </c>
      <c r="N118" s="40">
        <v>71.599999999999994</v>
      </c>
      <c r="O118" s="40">
        <v>64</v>
      </c>
      <c r="P118" s="40">
        <v>53.8</v>
      </c>
      <c r="Q118" s="40">
        <v>43.5</v>
      </c>
      <c r="R118" s="40">
        <v>58.8</v>
      </c>
      <c r="S118" s="34"/>
      <c r="T118" s="35"/>
      <c r="U118" s="35"/>
      <c r="V118" s="36"/>
    </row>
    <row r="119" spans="1:23">
      <c r="A119" s="150"/>
      <c r="B119" s="44" t="s">
        <v>150</v>
      </c>
      <c r="C119" s="45">
        <v>33</v>
      </c>
      <c r="D119" s="45">
        <v>35.5</v>
      </c>
      <c r="E119" s="46">
        <v>3071</v>
      </c>
      <c r="F119" s="40">
        <v>51.013925327951561</v>
      </c>
      <c r="G119" s="40">
        <v>53.694343240651961</v>
      </c>
      <c r="H119" s="40">
        <v>56.475000000000009</v>
      </c>
      <c r="I119" s="40">
        <v>65.426739640344024</v>
      </c>
      <c r="J119" s="40">
        <v>73.078160919540238</v>
      </c>
      <c r="K119" s="40">
        <v>77.355277044854873</v>
      </c>
      <c r="L119" s="40">
        <v>79.074285714285708</v>
      </c>
      <c r="M119" s="40">
        <v>80.487195121951217</v>
      </c>
      <c r="N119" s="40">
        <v>78.972870662460565</v>
      </c>
      <c r="O119" s="40">
        <v>75.505263157894731</v>
      </c>
      <c r="P119" s="40">
        <v>63.556734693877551</v>
      </c>
      <c r="Q119" s="40">
        <v>54.042424242424246</v>
      </c>
      <c r="R119" s="40">
        <v>67.756683862979784</v>
      </c>
      <c r="S119" s="34"/>
      <c r="T119" s="35"/>
      <c r="U119" s="35"/>
      <c r="V119" s="36"/>
    </row>
    <row r="120" spans="1:23">
      <c r="A120" s="150"/>
      <c r="B120" s="44" t="s">
        <v>164</v>
      </c>
      <c r="C120" s="45">
        <v>36.700000000000003</v>
      </c>
      <c r="D120" s="45">
        <v>33.4</v>
      </c>
      <c r="E120" s="46">
        <v>902</v>
      </c>
      <c r="F120" s="40">
        <v>52</v>
      </c>
      <c r="G120" s="40">
        <v>55.6</v>
      </c>
      <c r="H120" s="40">
        <v>63.5</v>
      </c>
      <c r="I120" s="40">
        <v>72.7</v>
      </c>
      <c r="J120" s="40">
        <v>81.900000000000006</v>
      </c>
      <c r="K120" s="40">
        <v>91</v>
      </c>
      <c r="L120" s="40">
        <v>96.6</v>
      </c>
      <c r="M120" s="40">
        <v>96.6</v>
      </c>
      <c r="N120" s="40">
        <v>90.5</v>
      </c>
      <c r="O120" s="40">
        <v>79.5</v>
      </c>
      <c r="P120" s="40">
        <v>65.8</v>
      </c>
      <c r="Q120" s="40">
        <v>54.5</v>
      </c>
      <c r="R120" s="40">
        <v>75</v>
      </c>
      <c r="S120" s="34"/>
      <c r="T120" s="35"/>
      <c r="U120" s="35"/>
      <c r="V120" s="36"/>
    </row>
    <row r="121" spans="1:23">
      <c r="A121" s="150"/>
      <c r="B121" s="44" t="s">
        <v>153</v>
      </c>
      <c r="C121" s="45">
        <v>32.299999999999997</v>
      </c>
      <c r="D121" s="45">
        <v>34.9</v>
      </c>
      <c r="E121" s="46">
        <v>108</v>
      </c>
      <c r="F121" s="40">
        <v>64.708117443868744</v>
      </c>
      <c r="G121" s="40">
        <v>65.204898648648651</v>
      </c>
      <c r="H121" s="40">
        <v>68.19935691318328</v>
      </c>
      <c r="I121" s="40">
        <v>73.292921686746979</v>
      </c>
      <c r="J121" s="40">
        <v>77.31750000000001</v>
      </c>
      <c r="K121" s="40">
        <v>82.213471502590679</v>
      </c>
      <c r="L121" s="40">
        <v>86.248756218905456</v>
      </c>
      <c r="M121" s="40">
        <v>88.134563345633467</v>
      </c>
      <c r="N121" s="40">
        <v>86.390920554854986</v>
      </c>
      <c r="O121" s="40">
        <v>81.152437417654809</v>
      </c>
      <c r="P121" s="40">
        <v>74.279390420899858</v>
      </c>
      <c r="Q121" s="40">
        <v>67.661601307189542</v>
      </c>
      <c r="R121" s="40">
        <v>76.26111111111112</v>
      </c>
      <c r="S121" s="34"/>
      <c r="T121" s="35"/>
      <c r="U121" s="35"/>
      <c r="V121" s="36"/>
    </row>
    <row r="122" spans="1:23">
      <c r="A122" s="150"/>
      <c r="B122" s="47" t="s">
        <v>16</v>
      </c>
      <c r="C122" s="48"/>
      <c r="D122" s="48"/>
      <c r="E122" s="49">
        <v>2496</v>
      </c>
      <c r="F122" s="40">
        <v>42.6</v>
      </c>
      <c r="G122" s="40">
        <v>44.4</v>
      </c>
      <c r="H122" s="40">
        <v>51.8</v>
      </c>
      <c r="I122" s="40">
        <v>58.6</v>
      </c>
      <c r="J122" s="40">
        <v>67.599999999999994</v>
      </c>
      <c r="K122" s="40">
        <v>75.2</v>
      </c>
      <c r="L122" s="40">
        <v>80.599999999999994</v>
      </c>
      <c r="M122" s="40">
        <v>80.599999999999994</v>
      </c>
      <c r="N122" s="40">
        <v>74.7</v>
      </c>
      <c r="O122" s="40">
        <v>63.9</v>
      </c>
      <c r="P122" s="40">
        <v>51.4</v>
      </c>
      <c r="Q122" s="40">
        <v>44.2</v>
      </c>
      <c r="R122" s="40">
        <v>62.2</v>
      </c>
      <c r="S122" s="24"/>
      <c r="T122" s="25"/>
      <c r="U122" s="25"/>
      <c r="V122" s="27"/>
    </row>
    <row r="123" spans="1:23">
      <c r="A123" s="150"/>
      <c r="B123" s="47" t="s">
        <v>70</v>
      </c>
      <c r="C123" s="48">
        <v>34.5</v>
      </c>
      <c r="D123" s="48">
        <v>38.299999999999997</v>
      </c>
      <c r="E123" s="49">
        <v>1295</v>
      </c>
      <c r="F123" s="40">
        <v>53.010280373831776</v>
      </c>
      <c r="G123" s="40">
        <v>58.673085339168487</v>
      </c>
      <c r="H123" s="40">
        <v>66.671726755218216</v>
      </c>
      <c r="I123" s="40">
        <v>77.32032520325204</v>
      </c>
      <c r="J123" s="40">
        <v>88.203361344537797</v>
      </c>
      <c r="K123" s="40">
        <v>97.375310173697287</v>
      </c>
      <c r="L123" s="40">
        <v>100.56289017341041</v>
      </c>
      <c r="M123" s="40">
        <v>100.80841121495327</v>
      </c>
      <c r="N123" s="40">
        <v>95.969387755102034</v>
      </c>
      <c r="O123" s="40">
        <v>84.154234769687974</v>
      </c>
      <c r="P123" s="40">
        <v>67.711111111111109</v>
      </c>
      <c r="Q123" s="40">
        <v>55.612747252747255</v>
      </c>
      <c r="R123" s="40">
        <v>79.003738317757012</v>
      </c>
      <c r="S123" s="24"/>
      <c r="T123" s="25"/>
      <c r="U123" s="25"/>
      <c r="V123" s="27"/>
    </row>
    <row r="124" spans="1:23">
      <c r="A124" s="150"/>
      <c r="B124" s="47" t="s">
        <v>44</v>
      </c>
      <c r="C124" s="48">
        <v>38.700000000000003</v>
      </c>
      <c r="D124" s="48">
        <v>36.4</v>
      </c>
      <c r="E124" s="49">
        <v>4823</v>
      </c>
      <c r="F124" s="40">
        <v>33.6</v>
      </c>
      <c r="G124" s="40">
        <v>36.5</v>
      </c>
      <c r="H124" s="40">
        <v>45.5</v>
      </c>
      <c r="I124" s="40">
        <v>57.2</v>
      </c>
      <c r="J124" s="40">
        <v>65.7</v>
      </c>
      <c r="K124" s="40">
        <v>73.2</v>
      </c>
      <c r="L124" s="40">
        <v>80.8</v>
      </c>
      <c r="M124" s="40">
        <v>81.5</v>
      </c>
      <c r="N124" s="40">
        <v>75</v>
      </c>
      <c r="O124" s="40">
        <v>63.5</v>
      </c>
      <c r="P124" s="40">
        <v>50.2</v>
      </c>
      <c r="Q124" s="40">
        <v>38.299999999999997</v>
      </c>
      <c r="R124" s="40">
        <v>58.6</v>
      </c>
      <c r="S124" s="24"/>
      <c r="T124" s="25"/>
      <c r="U124" s="25"/>
      <c r="V124" s="27"/>
    </row>
    <row r="125" spans="1:23">
      <c r="A125" s="150"/>
      <c r="B125" s="47" t="s">
        <v>175</v>
      </c>
      <c r="C125" s="48">
        <v>31.3</v>
      </c>
      <c r="D125" s="48">
        <v>32.299999999999997</v>
      </c>
      <c r="E125" s="49">
        <v>13</v>
      </c>
      <c r="F125" s="40">
        <v>65.5</v>
      </c>
      <c r="G125" s="40">
        <v>66.900000000000006</v>
      </c>
      <c r="H125" s="40">
        <v>70</v>
      </c>
      <c r="I125" s="40">
        <v>74.3</v>
      </c>
      <c r="J125" s="40">
        <v>79.3</v>
      </c>
      <c r="K125" s="40">
        <v>84.4</v>
      </c>
      <c r="L125" s="40">
        <v>88</v>
      </c>
      <c r="M125" s="40">
        <v>88.9</v>
      </c>
      <c r="N125" s="40">
        <v>86.5</v>
      </c>
      <c r="O125" s="40">
        <v>82.9</v>
      </c>
      <c r="P125" s="40">
        <v>76.5</v>
      </c>
      <c r="Q125" s="40">
        <v>68.900000000000006</v>
      </c>
      <c r="R125" s="40">
        <v>77.7</v>
      </c>
      <c r="S125" s="24"/>
      <c r="T125" s="25"/>
      <c r="U125" s="25"/>
      <c r="V125" s="27"/>
    </row>
    <row r="126" spans="1:23">
      <c r="A126" s="150"/>
      <c r="B126" s="47" t="s">
        <v>83</v>
      </c>
      <c r="C126" s="48">
        <v>33.9</v>
      </c>
      <c r="D126" s="48">
        <v>36</v>
      </c>
      <c r="E126" s="49">
        <v>3041</v>
      </c>
      <c r="F126" s="40">
        <v>46.734611503531788</v>
      </c>
      <c r="G126" s="40">
        <v>48.813039309683603</v>
      </c>
      <c r="H126" s="40">
        <v>53.774999999999999</v>
      </c>
      <c r="I126" s="40">
        <v>60.84910086004691</v>
      </c>
      <c r="J126" s="40">
        <v>67.685344827586206</v>
      </c>
      <c r="K126" s="40">
        <v>73.503562005277047</v>
      </c>
      <c r="L126" s="40">
        <v>76.854285714285723</v>
      </c>
      <c r="M126" s="40">
        <v>77.006097560975604</v>
      </c>
      <c r="N126" s="40">
        <v>74.549526813880121</v>
      </c>
      <c r="O126" s="40">
        <v>69.800421052631577</v>
      </c>
      <c r="P126" s="40">
        <v>58.832163265306122</v>
      </c>
      <c r="Q126" s="40">
        <v>50.006060606060608</v>
      </c>
      <c r="R126" s="40">
        <v>63.333943458522491</v>
      </c>
      <c r="S126" s="24"/>
      <c r="T126" s="25"/>
      <c r="U126" s="25"/>
      <c r="V126" s="27"/>
    </row>
    <row r="127" spans="1:23">
      <c r="A127" s="150"/>
      <c r="B127" s="47" t="s">
        <v>74</v>
      </c>
      <c r="C127" s="48">
        <v>33</v>
      </c>
      <c r="D127" s="48">
        <v>40.200000000000003</v>
      </c>
      <c r="E127" s="49">
        <v>2017</v>
      </c>
      <c r="F127" s="40">
        <v>53.487850467289718</v>
      </c>
      <c r="G127" s="40">
        <v>58.915536105032814</v>
      </c>
      <c r="H127" s="40">
        <v>66.428842504743827</v>
      </c>
      <c r="I127" s="40">
        <v>78.286829268292678</v>
      </c>
      <c r="J127" s="40">
        <v>89.885714285714272</v>
      </c>
      <c r="K127" s="40">
        <v>97.972704714640201</v>
      </c>
      <c r="L127" s="40">
        <v>102.58127167630059</v>
      </c>
      <c r="M127" s="40">
        <v>102.95327102803739</v>
      </c>
      <c r="N127" s="40">
        <v>97.181122448979579</v>
      </c>
      <c r="O127" s="40">
        <v>85.497771173848449</v>
      </c>
      <c r="P127" s="40">
        <v>70.522222222222211</v>
      </c>
      <c r="Q127" s="40">
        <v>57.044835164835163</v>
      </c>
      <c r="R127" s="40">
        <v>80.206230529595018</v>
      </c>
      <c r="S127" s="24"/>
      <c r="T127" s="25"/>
      <c r="U127" s="26"/>
      <c r="V127" s="27"/>
    </row>
    <row r="128" spans="1:23">
      <c r="A128" s="150"/>
      <c r="B128" s="47" t="s">
        <v>78</v>
      </c>
      <c r="C128" s="48">
        <v>36.1</v>
      </c>
      <c r="D128" s="48">
        <v>36</v>
      </c>
      <c r="E128" s="49">
        <v>101</v>
      </c>
      <c r="F128" s="40">
        <v>55.8</v>
      </c>
      <c r="G128" s="40">
        <v>59.2</v>
      </c>
      <c r="H128" s="40">
        <v>64.8</v>
      </c>
      <c r="I128" s="40">
        <v>71.400000000000006</v>
      </c>
      <c r="J128" s="40">
        <v>76.599999999999994</v>
      </c>
      <c r="K128" s="40">
        <v>81.099999999999994</v>
      </c>
      <c r="L128" s="40">
        <v>85.1</v>
      </c>
      <c r="M128" s="40">
        <v>86.5</v>
      </c>
      <c r="N128" s="40">
        <v>85.5</v>
      </c>
      <c r="O128" s="40">
        <v>79.7</v>
      </c>
      <c r="P128" s="40">
        <v>68.900000000000006</v>
      </c>
      <c r="Q128" s="40">
        <v>59.2</v>
      </c>
      <c r="R128" s="40">
        <v>72.900000000000006</v>
      </c>
      <c r="S128" s="24"/>
      <c r="T128" s="25"/>
      <c r="U128" s="25"/>
      <c r="V128" s="27"/>
    </row>
    <row r="129" spans="1:23">
      <c r="A129" s="150"/>
      <c r="B129" s="47" t="s">
        <v>45</v>
      </c>
      <c r="C129" s="48">
        <v>38.4</v>
      </c>
      <c r="D129" s="48">
        <v>36.5</v>
      </c>
      <c r="E129" s="49">
        <v>4921</v>
      </c>
      <c r="F129" s="40">
        <v>34.200000000000003</v>
      </c>
      <c r="G129" s="40">
        <v>36.1</v>
      </c>
      <c r="H129" s="40">
        <v>44.2</v>
      </c>
      <c r="I129" s="40">
        <v>55</v>
      </c>
      <c r="J129" s="40">
        <v>64</v>
      </c>
      <c r="K129" s="40">
        <v>72</v>
      </c>
      <c r="L129" s="40">
        <v>79.5</v>
      </c>
      <c r="M129" s="40">
        <v>80.2</v>
      </c>
      <c r="N129" s="40">
        <v>74.3</v>
      </c>
      <c r="O129" s="40">
        <v>62.4</v>
      </c>
      <c r="P129" s="40">
        <v>49.1</v>
      </c>
      <c r="Q129" s="40">
        <v>37.799999999999997</v>
      </c>
      <c r="R129" s="40">
        <v>57.4</v>
      </c>
      <c r="S129" s="24"/>
      <c r="T129" s="25"/>
      <c r="U129" s="25"/>
      <c r="V129" s="27"/>
    </row>
    <row r="130" spans="1:23">
      <c r="A130" s="150"/>
      <c r="B130" s="47" t="s">
        <v>39</v>
      </c>
      <c r="C130" s="48">
        <v>39.799999999999997</v>
      </c>
      <c r="D130" s="48">
        <v>37</v>
      </c>
      <c r="E130" s="49">
        <v>4216</v>
      </c>
      <c r="F130" s="40">
        <v>32.9</v>
      </c>
      <c r="G130" s="40">
        <v>36.700000000000003</v>
      </c>
      <c r="H130" s="40">
        <v>46.4</v>
      </c>
      <c r="I130" s="40">
        <v>59.2</v>
      </c>
      <c r="J130" s="40">
        <v>67.3</v>
      </c>
      <c r="K130" s="40">
        <v>74.3</v>
      </c>
      <c r="L130" s="40">
        <v>81.099999999999994</v>
      </c>
      <c r="M130" s="40">
        <v>81.900000000000006</v>
      </c>
      <c r="N130" s="40">
        <v>75.7</v>
      </c>
      <c r="O130" s="40">
        <v>64.2</v>
      </c>
      <c r="P130" s="40">
        <v>50.7</v>
      </c>
      <c r="Q130" s="40">
        <v>38.5</v>
      </c>
      <c r="R130" s="40">
        <v>59</v>
      </c>
      <c r="S130" s="24"/>
      <c r="T130" s="25"/>
      <c r="U130" s="25"/>
      <c r="V130" s="27"/>
    </row>
    <row r="131" spans="1:23">
      <c r="A131" s="150"/>
      <c r="B131" s="47" t="s">
        <v>165</v>
      </c>
      <c r="C131" s="48">
        <v>36.4</v>
      </c>
      <c r="D131" s="48">
        <v>33.9</v>
      </c>
      <c r="E131" s="49">
        <v>49</v>
      </c>
      <c r="F131" s="40">
        <v>57.9</v>
      </c>
      <c r="G131" s="40">
        <v>59.9</v>
      </c>
      <c r="H131" s="40">
        <v>65.8</v>
      </c>
      <c r="I131" s="40">
        <v>73</v>
      </c>
      <c r="J131" s="40">
        <v>79.7</v>
      </c>
      <c r="K131" s="40">
        <v>86</v>
      </c>
      <c r="L131" s="40">
        <v>90.7</v>
      </c>
      <c r="M131" s="40">
        <v>91.4</v>
      </c>
      <c r="N131" s="40">
        <v>88.7</v>
      </c>
      <c r="O131" s="40">
        <v>81.5</v>
      </c>
      <c r="P131" s="40">
        <v>71.099999999999994</v>
      </c>
      <c r="Q131" s="40">
        <v>61</v>
      </c>
      <c r="R131" s="40">
        <v>75.599999999999994</v>
      </c>
      <c r="S131" s="24"/>
      <c r="T131" s="25"/>
      <c r="U131" s="25"/>
      <c r="V131" s="27"/>
    </row>
    <row r="132" spans="1:23">
      <c r="A132" s="150"/>
      <c r="B132" s="47" t="s">
        <v>64</v>
      </c>
      <c r="C132" s="48">
        <v>37.799999999999997</v>
      </c>
      <c r="D132" s="48">
        <v>39.299999999999997</v>
      </c>
      <c r="E132" s="49">
        <v>2628</v>
      </c>
      <c r="F132" s="40">
        <v>44.4</v>
      </c>
      <c r="G132" s="40">
        <v>47.5</v>
      </c>
      <c r="H132" s="40">
        <v>56.3</v>
      </c>
      <c r="I132" s="40">
        <v>66.900000000000006</v>
      </c>
      <c r="J132" s="40">
        <v>77.900000000000006</v>
      </c>
      <c r="K132" s="40">
        <v>89.2</v>
      </c>
      <c r="L132" s="40">
        <v>97.9</v>
      </c>
      <c r="M132" s="40">
        <v>97.3</v>
      </c>
      <c r="N132" s="40">
        <v>89.4</v>
      </c>
      <c r="O132" s="40">
        <v>75.400000000000006</v>
      </c>
      <c r="P132" s="40">
        <v>61</v>
      </c>
      <c r="Q132" s="40">
        <v>49.1</v>
      </c>
      <c r="R132" s="40">
        <v>71.2</v>
      </c>
      <c r="S132" s="24"/>
      <c r="T132" s="25"/>
      <c r="U132" s="25"/>
      <c r="V132" s="27"/>
    </row>
    <row r="133" spans="1:23">
      <c r="A133" s="150"/>
      <c r="B133" s="47" t="s">
        <v>17</v>
      </c>
      <c r="C133" s="48"/>
      <c r="D133" s="48"/>
      <c r="E133" s="49">
        <v>784</v>
      </c>
      <c r="F133" s="40">
        <v>39.700000000000003</v>
      </c>
      <c r="G133" s="40">
        <v>46.2</v>
      </c>
      <c r="H133" s="40">
        <v>55.4</v>
      </c>
      <c r="I133" s="40">
        <v>65.099999999999994</v>
      </c>
      <c r="J133" s="40">
        <v>73.400000000000006</v>
      </c>
      <c r="K133" s="40">
        <v>81.7</v>
      </c>
      <c r="L133" s="40">
        <v>86.5</v>
      </c>
      <c r="M133" s="40">
        <v>87.1</v>
      </c>
      <c r="N133" s="40">
        <v>79.7</v>
      </c>
      <c r="O133" s="40">
        <v>67.099999999999994</v>
      </c>
      <c r="P133" s="40">
        <v>51.8</v>
      </c>
      <c r="Q133" s="40">
        <v>42.3</v>
      </c>
      <c r="R133" s="40">
        <v>64.599999999999994</v>
      </c>
      <c r="S133" s="24"/>
      <c r="T133" s="25"/>
      <c r="U133" s="25"/>
      <c r="V133" s="27"/>
    </row>
    <row r="134" spans="1:23">
      <c r="A134" s="150"/>
      <c r="B134" s="41" t="s">
        <v>23</v>
      </c>
      <c r="C134" s="42">
        <v>40.299999999999997</v>
      </c>
      <c r="D134" s="42">
        <v>36.6</v>
      </c>
      <c r="E134" s="43">
        <v>1978</v>
      </c>
      <c r="F134" s="40">
        <v>42.3</v>
      </c>
      <c r="G134" s="40">
        <v>46.9</v>
      </c>
      <c r="H134" s="40">
        <v>55.4</v>
      </c>
      <c r="I134" s="40">
        <v>65.5</v>
      </c>
      <c r="J134" s="40">
        <v>73.2</v>
      </c>
      <c r="K134" s="40">
        <v>79</v>
      </c>
      <c r="L134" s="40">
        <v>82.4</v>
      </c>
      <c r="M134" s="40">
        <v>83.1</v>
      </c>
      <c r="N134" s="40">
        <v>78.099999999999994</v>
      </c>
      <c r="O134" s="40">
        <v>67.8</v>
      </c>
      <c r="P134" s="40">
        <v>56.3</v>
      </c>
      <c r="Q134" s="40">
        <v>46</v>
      </c>
      <c r="R134" s="40"/>
      <c r="S134" s="34"/>
      <c r="T134" s="35"/>
      <c r="U134" s="35"/>
      <c r="V134" s="36"/>
    </row>
    <row r="135" spans="1:23">
      <c r="A135" s="150"/>
      <c r="B135" s="44" t="s">
        <v>48</v>
      </c>
      <c r="C135" s="45">
        <v>38.5</v>
      </c>
      <c r="D135" s="45">
        <v>35.799999999999997</v>
      </c>
      <c r="E135" s="46">
        <v>4593</v>
      </c>
      <c r="F135" s="40">
        <v>34</v>
      </c>
      <c r="G135" s="40">
        <v>37.799999999999997</v>
      </c>
      <c r="H135" s="40">
        <v>47.5</v>
      </c>
      <c r="I135" s="40">
        <v>59.2</v>
      </c>
      <c r="J135" s="40">
        <v>67.099999999999994</v>
      </c>
      <c r="K135" s="40">
        <v>74.5</v>
      </c>
      <c r="L135" s="40">
        <v>82.2</v>
      </c>
      <c r="M135" s="40">
        <v>82.4</v>
      </c>
      <c r="N135" s="40">
        <v>76.599999999999994</v>
      </c>
      <c r="O135" s="40">
        <v>64.900000000000006</v>
      </c>
      <c r="P135" s="40">
        <v>51.3</v>
      </c>
      <c r="Q135" s="40">
        <v>39.4</v>
      </c>
      <c r="R135" s="40">
        <v>59.7</v>
      </c>
      <c r="S135" s="34"/>
      <c r="T135" s="35"/>
      <c r="U135" s="35"/>
      <c r="V135" s="36"/>
    </row>
    <row r="136" spans="1:23">
      <c r="A136" s="150"/>
      <c r="B136" s="44" t="s">
        <v>81</v>
      </c>
      <c r="C136" s="45">
        <v>34.450000000000003</v>
      </c>
      <c r="D136" s="45">
        <v>35.799999999999997</v>
      </c>
      <c r="E136" s="46">
        <v>32</v>
      </c>
      <c r="F136" s="40">
        <v>60.923915237134203</v>
      </c>
      <c r="G136" s="40">
        <v>63.116395014381588</v>
      </c>
      <c r="H136" s="40">
        <v>65.362499999999997</v>
      </c>
      <c r="I136" s="40">
        <v>69.892728694292416</v>
      </c>
      <c r="J136" s="40">
        <v>74.068678160919532</v>
      </c>
      <c r="K136" s="40">
        <v>78.7461741424802</v>
      </c>
      <c r="L136" s="40">
        <v>81.611428571428576</v>
      </c>
      <c r="M136" s="40">
        <v>82.596951219512192</v>
      </c>
      <c r="N136" s="40">
        <v>82.641009463722398</v>
      </c>
      <c r="O136" s="40">
        <v>80.315228070175436</v>
      </c>
      <c r="P136" s="40">
        <v>72.218448979591855</v>
      </c>
      <c r="Q136" s="40">
        <v>63.909090909090914</v>
      </c>
      <c r="R136" s="40">
        <v>72.943926537350407</v>
      </c>
      <c r="S136" s="34"/>
      <c r="T136" s="35"/>
      <c r="U136" s="35"/>
      <c r="V136" s="36"/>
    </row>
    <row r="137" spans="1:23">
      <c r="A137" s="150"/>
      <c r="B137" s="44" t="s">
        <v>40</v>
      </c>
      <c r="C137" s="45">
        <v>39.4</v>
      </c>
      <c r="D137" s="45">
        <v>37</v>
      </c>
      <c r="E137" s="46">
        <v>4429</v>
      </c>
      <c r="F137" s="40">
        <v>32.700000000000003</v>
      </c>
      <c r="G137" s="40">
        <v>36.700000000000003</v>
      </c>
      <c r="H137" s="40">
        <v>45.7</v>
      </c>
      <c r="I137" s="40">
        <v>55.6</v>
      </c>
      <c r="J137" s="40">
        <v>66</v>
      </c>
      <c r="K137" s="40">
        <v>72.099999999999994</v>
      </c>
      <c r="L137" s="40">
        <v>79.900000000000006</v>
      </c>
      <c r="M137" s="40">
        <v>81.7</v>
      </c>
      <c r="N137" s="40">
        <v>73.2</v>
      </c>
      <c r="O137" s="40">
        <v>62.2</v>
      </c>
      <c r="P137" s="40">
        <v>51.3</v>
      </c>
      <c r="Q137" s="40">
        <v>38.299999999999997</v>
      </c>
      <c r="R137" s="40">
        <v>58.3</v>
      </c>
      <c r="S137" s="34"/>
      <c r="T137" s="35"/>
      <c r="U137" s="35"/>
      <c r="V137" s="36"/>
    </row>
    <row r="138" spans="1:23">
      <c r="A138" s="150"/>
      <c r="B138" s="44" t="s">
        <v>65</v>
      </c>
      <c r="C138" s="45">
        <v>37.200000000000003</v>
      </c>
      <c r="D138" s="45">
        <v>39.799999999999997</v>
      </c>
      <c r="E138" s="46">
        <v>1886</v>
      </c>
      <c r="F138" s="40">
        <v>48.6</v>
      </c>
      <c r="G138" s="40">
        <v>53.1</v>
      </c>
      <c r="H138" s="40">
        <v>61.2</v>
      </c>
      <c r="I138" s="40">
        <v>69.599999999999994</v>
      </c>
      <c r="J138" s="40">
        <v>81.099999999999994</v>
      </c>
      <c r="K138" s="40">
        <v>92.8</v>
      </c>
      <c r="L138" s="40">
        <v>100.2</v>
      </c>
      <c r="M138" s="40">
        <v>99.3</v>
      </c>
      <c r="N138" s="40">
        <v>93</v>
      </c>
      <c r="O138" s="40">
        <v>79.5</v>
      </c>
      <c r="P138" s="40">
        <v>64.599999999999994</v>
      </c>
      <c r="Q138" s="40">
        <v>52.3</v>
      </c>
      <c r="R138" s="40">
        <v>75</v>
      </c>
      <c r="S138" s="34"/>
      <c r="T138" s="35"/>
      <c r="U138" s="35"/>
      <c r="V138" s="36"/>
    </row>
    <row r="139" spans="1:23">
      <c r="A139" s="150"/>
      <c r="B139" s="44" t="s">
        <v>145</v>
      </c>
      <c r="C139" s="45">
        <v>36.5</v>
      </c>
      <c r="D139" s="45">
        <v>35.799999999999997</v>
      </c>
      <c r="E139" s="46">
        <v>32</v>
      </c>
      <c r="F139" s="40">
        <v>58.8</v>
      </c>
      <c r="G139" s="40">
        <v>60.3</v>
      </c>
      <c r="H139" s="40">
        <v>64.8</v>
      </c>
      <c r="I139" s="40">
        <v>70.900000000000006</v>
      </c>
      <c r="J139" s="40">
        <v>76.5</v>
      </c>
      <c r="K139" s="40">
        <v>81.5</v>
      </c>
      <c r="L139" s="40">
        <v>85.8</v>
      </c>
      <c r="M139" s="40">
        <v>87.6</v>
      </c>
      <c r="N139" s="40">
        <v>86.7</v>
      </c>
      <c r="O139" s="40">
        <v>80.8</v>
      </c>
      <c r="P139" s="40">
        <v>70.5</v>
      </c>
      <c r="Q139" s="40">
        <v>61.9</v>
      </c>
      <c r="R139" s="40">
        <v>73.900000000000006</v>
      </c>
      <c r="S139" s="34"/>
      <c r="T139" s="35"/>
      <c r="U139" s="35"/>
      <c r="V139" s="36"/>
    </row>
    <row r="140" spans="1:23">
      <c r="A140" s="150"/>
      <c r="B140" s="44" t="s">
        <v>41</v>
      </c>
      <c r="C140" s="45">
        <v>39.799999999999997</v>
      </c>
      <c r="D140" s="45">
        <v>37</v>
      </c>
      <c r="E140" s="46">
        <v>4422</v>
      </c>
      <c r="F140" s="40">
        <v>32.9</v>
      </c>
      <c r="G140" s="40">
        <v>36.700000000000003</v>
      </c>
      <c r="H140" s="40">
        <v>45</v>
      </c>
      <c r="I140" s="40">
        <v>57.6</v>
      </c>
      <c r="J140" s="40">
        <v>66</v>
      </c>
      <c r="K140" s="40">
        <v>73</v>
      </c>
      <c r="L140" s="40">
        <v>80.099999999999994</v>
      </c>
      <c r="M140" s="40">
        <v>80.8</v>
      </c>
      <c r="N140" s="40">
        <v>75.400000000000006</v>
      </c>
      <c r="O140" s="40">
        <v>63.3</v>
      </c>
      <c r="P140" s="40">
        <v>49.6</v>
      </c>
      <c r="Q140" s="40">
        <v>37.799999999999997</v>
      </c>
      <c r="R140" s="40">
        <v>58.1</v>
      </c>
      <c r="S140" s="34"/>
      <c r="T140" s="35"/>
      <c r="U140" s="35"/>
      <c r="V140" s="36"/>
    </row>
    <row r="141" spans="1:23">
      <c r="A141" s="151"/>
      <c r="B141" s="44" t="s">
        <v>33</v>
      </c>
      <c r="C141" s="45">
        <v>40.299999999999997</v>
      </c>
      <c r="D141" s="45">
        <v>35.9</v>
      </c>
      <c r="E141" s="46">
        <v>2296</v>
      </c>
      <c r="F141" s="40">
        <v>40.799999999999997</v>
      </c>
      <c r="G141" s="40">
        <v>45.7</v>
      </c>
      <c r="H141" s="40">
        <v>54.7</v>
      </c>
      <c r="I141" s="40">
        <v>65.5</v>
      </c>
      <c r="J141" s="40">
        <v>73.2</v>
      </c>
      <c r="K141" s="40">
        <v>80.099999999999994</v>
      </c>
      <c r="L141" s="40">
        <v>84.6</v>
      </c>
      <c r="M141" s="40">
        <v>85.1</v>
      </c>
      <c r="N141" s="40">
        <v>79.7</v>
      </c>
      <c r="O141" s="40">
        <v>68.400000000000006</v>
      </c>
      <c r="P141" s="40">
        <v>55.6</v>
      </c>
      <c r="Q141" s="40">
        <v>44.8</v>
      </c>
      <c r="R141" s="40">
        <v>64.8</v>
      </c>
      <c r="S141" s="34"/>
      <c r="T141" s="35"/>
      <c r="U141" s="35"/>
      <c r="V141" s="36"/>
    </row>
    <row r="142" spans="1:23">
      <c r="A142" s="54"/>
      <c r="B142" s="55"/>
      <c r="C142" s="56"/>
      <c r="D142" s="56"/>
      <c r="E142" s="57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9"/>
      <c r="S142" s="72" t="s">
        <v>100</v>
      </c>
      <c r="T142" s="13" t="s">
        <v>101</v>
      </c>
      <c r="U142" s="10" t="s">
        <v>103</v>
      </c>
      <c r="V142" s="10" t="s">
        <v>105</v>
      </c>
      <c r="W142" s="4" t="s">
        <v>106</v>
      </c>
    </row>
    <row r="143" spans="1:23">
      <c r="A143" s="152" t="s">
        <v>19</v>
      </c>
      <c r="B143" s="50" t="s">
        <v>49</v>
      </c>
      <c r="C143" s="51">
        <v>40.700000000000003</v>
      </c>
      <c r="D143" s="51">
        <v>35.799999999999997</v>
      </c>
      <c r="E143" s="52">
        <v>239</v>
      </c>
      <c r="F143" s="53">
        <v>112</v>
      </c>
      <c r="G143" s="53">
        <v>92.5</v>
      </c>
      <c r="H143" s="53">
        <v>68.099999999999994</v>
      </c>
      <c r="I143" s="53">
        <v>52.8</v>
      </c>
      <c r="J143" s="53">
        <v>44.6</v>
      </c>
      <c r="K143" s="53">
        <v>26.8</v>
      </c>
      <c r="L143" s="53">
        <v>4.8</v>
      </c>
      <c r="M143" s="53">
        <v>5.3</v>
      </c>
      <c r="N143" s="53">
        <v>14.5</v>
      </c>
      <c r="O143" s="53">
        <v>40.5</v>
      </c>
      <c r="P143" s="53">
        <v>67.5</v>
      </c>
      <c r="Q143" s="53">
        <v>116.6</v>
      </c>
      <c r="R143" s="53">
        <v>647.9</v>
      </c>
      <c r="S143" s="75">
        <f>R143/25.4</f>
        <v>25.507874015748033</v>
      </c>
      <c r="T143" s="76">
        <f>R172</f>
        <v>67.449178082191779</v>
      </c>
      <c r="U143" s="73" t="s">
        <v>104</v>
      </c>
      <c r="V143" s="78">
        <f>(L143+M143+N143)/R143</f>
        <v>3.7968822349127955E-2</v>
      </c>
      <c r="W143" s="6" t="s">
        <v>109</v>
      </c>
    </row>
    <row r="144" spans="1:23">
      <c r="A144" s="153"/>
      <c r="B144" s="50" t="s">
        <v>68</v>
      </c>
      <c r="C144" s="51">
        <v>36.200000000000003</v>
      </c>
      <c r="D144" s="51">
        <v>37.200000000000003</v>
      </c>
      <c r="E144" s="52">
        <v>1279</v>
      </c>
      <c r="F144" s="53">
        <v>61.4</v>
      </c>
      <c r="G144" s="53">
        <v>51.4</v>
      </c>
      <c r="H144" s="53">
        <v>41.7</v>
      </c>
      <c r="I144" s="53">
        <v>34.299999999999997</v>
      </c>
      <c r="J144" s="53">
        <v>18.3</v>
      </c>
      <c r="K144" s="53">
        <v>2.7</v>
      </c>
      <c r="L144" s="53">
        <v>0.1</v>
      </c>
      <c r="M144" s="53">
        <v>0.4</v>
      </c>
      <c r="N144" s="53">
        <v>1</v>
      </c>
      <c r="O144" s="53">
        <v>21.2</v>
      </c>
      <c r="P144" s="53">
        <v>33.799999999999997</v>
      </c>
      <c r="Q144" s="53">
        <v>63.7</v>
      </c>
      <c r="R144" s="53">
        <v>328.5</v>
      </c>
      <c r="S144" s="75">
        <f t="shared" ref="S144:S170" si="0">R144/25.4</f>
        <v>12.933070866141733</v>
      </c>
      <c r="T144" s="76">
        <f>R175</f>
        <v>63.214794520547947</v>
      </c>
      <c r="U144" s="73" t="s">
        <v>99</v>
      </c>
      <c r="V144" s="78">
        <f t="shared" ref="V144:V170" si="1">(L144+M144+N144)/R144</f>
        <v>4.5662100456621002E-3</v>
      </c>
      <c r="W144" s="6" t="s">
        <v>109</v>
      </c>
    </row>
    <row r="145" spans="1:23">
      <c r="A145" s="153"/>
      <c r="B145" s="50" t="s">
        <v>22</v>
      </c>
      <c r="C145" s="51">
        <v>41.3</v>
      </c>
      <c r="D145" s="51">
        <v>36.299999999999997</v>
      </c>
      <c r="E145" s="52">
        <v>13</v>
      </c>
      <c r="F145" s="53">
        <v>70.7</v>
      </c>
      <c r="G145" s="53">
        <v>60.6</v>
      </c>
      <c r="H145" s="53">
        <v>66.5</v>
      </c>
      <c r="I145" s="53">
        <v>55.7</v>
      </c>
      <c r="J145" s="53">
        <v>47.3</v>
      </c>
      <c r="K145" s="53">
        <v>41.3</v>
      </c>
      <c r="L145" s="53">
        <v>32.9</v>
      </c>
      <c r="M145" s="53">
        <v>31.6</v>
      </c>
      <c r="N145" s="53">
        <v>55.8</v>
      </c>
      <c r="O145" s="53">
        <v>76.3</v>
      </c>
      <c r="P145" s="53">
        <v>95.3</v>
      </c>
      <c r="Q145" s="53">
        <v>83.3</v>
      </c>
      <c r="R145" s="53">
        <v>718.5</v>
      </c>
      <c r="S145" s="75">
        <f t="shared" si="0"/>
        <v>28.287401574803152</v>
      </c>
      <c r="T145" s="76">
        <f>R178</f>
        <v>58.155890410958897</v>
      </c>
      <c r="U145" s="73" t="s">
        <v>104</v>
      </c>
      <c r="V145" s="78">
        <f t="shared" si="1"/>
        <v>0.16743215031315239</v>
      </c>
      <c r="W145" s="6" t="s">
        <v>107</v>
      </c>
    </row>
    <row r="146" spans="1:23">
      <c r="A146" s="153"/>
      <c r="B146" s="50" t="s">
        <v>155</v>
      </c>
      <c r="C146" s="51">
        <v>31.2</v>
      </c>
      <c r="D146" s="51">
        <v>34.700000000000003</v>
      </c>
      <c r="E146" s="52">
        <v>902</v>
      </c>
      <c r="F146" s="53">
        <v>36.200000000000003</v>
      </c>
      <c r="G146" s="53">
        <v>38.200000000000003</v>
      </c>
      <c r="H146" s="53">
        <v>31.8</v>
      </c>
      <c r="I146" s="53">
        <v>12.2</v>
      </c>
      <c r="J146" s="53">
        <v>1.2</v>
      </c>
      <c r="K146" s="53">
        <v>0</v>
      </c>
      <c r="L146" s="53">
        <v>0</v>
      </c>
      <c r="M146" s="53">
        <v>0</v>
      </c>
      <c r="N146" s="53">
        <v>0.1</v>
      </c>
      <c r="O146" s="53">
        <v>1</v>
      </c>
      <c r="P146" s="53">
        <v>20.3</v>
      </c>
      <c r="Q146" s="53">
        <v>37.4</v>
      </c>
      <c r="R146" s="53">
        <v>167.2</v>
      </c>
      <c r="S146" s="75"/>
      <c r="T146" s="76"/>
      <c r="U146" s="73"/>
      <c r="V146" s="78"/>
      <c r="W146" s="6"/>
    </row>
    <row r="147" spans="1:23">
      <c r="A147" s="153"/>
      <c r="B147" s="50" t="s">
        <v>147</v>
      </c>
      <c r="C147" s="51">
        <v>33.9</v>
      </c>
      <c r="D147" s="51">
        <v>35.5</v>
      </c>
      <c r="E147" s="52">
        <v>78</v>
      </c>
      <c r="F147" s="53">
        <v>195.2</v>
      </c>
      <c r="G147" s="53">
        <v>115.7</v>
      </c>
      <c r="H147" s="53">
        <v>107.2</v>
      </c>
      <c r="I147" s="53">
        <v>47.9</v>
      </c>
      <c r="J147" s="53">
        <v>17.8</v>
      </c>
      <c r="K147" s="53">
        <v>1.3</v>
      </c>
      <c r="L147" s="53">
        <v>1</v>
      </c>
      <c r="M147" s="53">
        <v>0</v>
      </c>
      <c r="N147" s="53">
        <v>8.6</v>
      </c>
      <c r="O147" s="53">
        <v>35</v>
      </c>
      <c r="P147" s="53">
        <v>148.80000000000001</v>
      </c>
      <c r="Q147" s="53">
        <v>148.19999999999999</v>
      </c>
      <c r="R147" s="53">
        <v>827.3</v>
      </c>
      <c r="S147" s="75"/>
      <c r="T147" s="76"/>
      <c r="U147" s="73"/>
      <c r="V147" s="78"/>
      <c r="W147" s="6"/>
    </row>
    <row r="148" spans="1:23">
      <c r="A148" s="153"/>
      <c r="B148" s="50" t="s">
        <v>82</v>
      </c>
      <c r="C148" s="51">
        <v>33.4</v>
      </c>
      <c r="D148" s="51">
        <v>36.5</v>
      </c>
      <c r="E148" s="52">
        <v>2001</v>
      </c>
      <c r="F148" s="53">
        <v>39.200000000000003</v>
      </c>
      <c r="G148" s="53">
        <v>31.8</v>
      </c>
      <c r="H148" s="53">
        <v>22.5</v>
      </c>
      <c r="I148" s="53">
        <v>13.4</v>
      </c>
      <c r="J148" s="53">
        <v>5.0999999999999996</v>
      </c>
      <c r="K148" s="53">
        <v>0.5</v>
      </c>
      <c r="L148" s="53">
        <v>0</v>
      </c>
      <c r="M148" s="53">
        <v>0</v>
      </c>
      <c r="N148" s="53">
        <v>0</v>
      </c>
      <c r="O148" s="53">
        <v>9.4</v>
      </c>
      <c r="P148" s="53">
        <v>25.5</v>
      </c>
      <c r="Q148" s="53">
        <v>42.1</v>
      </c>
      <c r="R148" s="53">
        <v>187.1</v>
      </c>
      <c r="S148" s="75">
        <f t="shared" si="0"/>
        <v>7.3661417322834648</v>
      </c>
      <c r="T148" s="76">
        <f>R190</f>
        <v>62.592602739726026</v>
      </c>
      <c r="U148" s="73" t="s">
        <v>99</v>
      </c>
      <c r="V148" s="78">
        <f t="shared" si="1"/>
        <v>0</v>
      </c>
      <c r="W148" s="6" t="s">
        <v>109</v>
      </c>
    </row>
    <row r="149" spans="1:23">
      <c r="A149" s="153"/>
      <c r="B149" s="50" t="s">
        <v>149</v>
      </c>
      <c r="C149" s="51">
        <v>32.200000000000003</v>
      </c>
      <c r="D149" s="51">
        <v>35.6</v>
      </c>
      <c r="E149" s="52">
        <v>-734</v>
      </c>
      <c r="F149" s="53">
        <v>61.3</v>
      </c>
      <c r="G149" s="53">
        <v>53.3</v>
      </c>
      <c r="H149" s="53">
        <v>45.6</v>
      </c>
      <c r="I149" s="53">
        <v>17.3</v>
      </c>
      <c r="J149" s="53">
        <v>3.3</v>
      </c>
      <c r="K149" s="53">
        <v>0</v>
      </c>
      <c r="L149" s="53">
        <v>0</v>
      </c>
      <c r="M149" s="53">
        <v>0</v>
      </c>
      <c r="N149" s="53">
        <v>0.2</v>
      </c>
      <c r="O149" s="53">
        <v>8</v>
      </c>
      <c r="P149" s="53">
        <v>34.700000000000003</v>
      </c>
      <c r="Q149" s="53">
        <v>52.6</v>
      </c>
      <c r="R149" s="53">
        <v>274.89999999999998</v>
      </c>
      <c r="S149" s="75"/>
      <c r="T149" s="76"/>
      <c r="U149" s="73"/>
      <c r="V149" s="78"/>
      <c r="W149" s="6"/>
    </row>
    <row r="150" spans="1:23">
      <c r="A150" s="153"/>
      <c r="B150" s="50" t="s">
        <v>69</v>
      </c>
      <c r="C150" s="51">
        <v>35.299999999999997</v>
      </c>
      <c r="D150" s="51">
        <v>40.1</v>
      </c>
      <c r="E150" s="52">
        <v>695</v>
      </c>
      <c r="F150" s="53">
        <v>29.3</v>
      </c>
      <c r="G150" s="53">
        <v>28.5</v>
      </c>
      <c r="H150" s="53">
        <v>28.7</v>
      </c>
      <c r="I150" s="53">
        <v>20.9</v>
      </c>
      <c r="J150" s="53">
        <v>9</v>
      </c>
      <c r="K150" s="53">
        <v>0.5</v>
      </c>
      <c r="L150" s="53">
        <v>0.1</v>
      </c>
      <c r="M150" s="53">
        <v>0</v>
      </c>
      <c r="N150" s="53">
        <v>0.2</v>
      </c>
      <c r="O150" s="53">
        <v>11.9</v>
      </c>
      <c r="P150" s="53">
        <v>12.5</v>
      </c>
      <c r="Q150" s="53">
        <v>27.1</v>
      </c>
      <c r="R150" s="53">
        <v>167.9</v>
      </c>
      <c r="S150" s="75">
        <f t="shared" si="0"/>
        <v>6.6102362204724416</v>
      </c>
      <c r="T150" s="76">
        <f>R192</f>
        <v>67.585479452054813</v>
      </c>
      <c r="U150" s="73" t="s">
        <v>99</v>
      </c>
      <c r="V150" s="78">
        <f t="shared" si="1"/>
        <v>1.7867778439547351E-3</v>
      </c>
      <c r="W150" s="6" t="s">
        <v>109</v>
      </c>
    </row>
    <row r="151" spans="1:23">
      <c r="A151" s="153"/>
      <c r="B151" s="50" t="s">
        <v>156</v>
      </c>
      <c r="C151" s="51">
        <v>31.5</v>
      </c>
      <c r="D151" s="51">
        <v>34.4</v>
      </c>
      <c r="E151" s="52">
        <v>32</v>
      </c>
      <c r="F151" s="53">
        <v>75.900000000000006</v>
      </c>
      <c r="G151" s="53">
        <v>48.5</v>
      </c>
      <c r="H151" s="53">
        <v>36.700000000000003</v>
      </c>
      <c r="I151" s="53">
        <v>8</v>
      </c>
      <c r="J151" s="53">
        <v>2.7</v>
      </c>
      <c r="K151" s="53">
        <v>0.1</v>
      </c>
      <c r="L151" s="53">
        <v>0</v>
      </c>
      <c r="M151" s="53">
        <v>0</v>
      </c>
      <c r="N151" s="53">
        <v>0.2</v>
      </c>
      <c r="O151" s="53">
        <v>18</v>
      </c>
      <c r="P151" s="53">
        <v>50.7</v>
      </c>
      <c r="Q151" s="53">
        <v>69.8</v>
      </c>
      <c r="R151" s="53">
        <v>308.8</v>
      </c>
      <c r="S151" s="75"/>
      <c r="T151" s="76"/>
      <c r="U151" s="73"/>
      <c r="V151" s="78"/>
      <c r="W151" s="6"/>
    </row>
    <row r="152" spans="1:23">
      <c r="A152" s="153"/>
      <c r="B152" s="50" t="s">
        <v>60</v>
      </c>
      <c r="C152" s="51">
        <v>37.1</v>
      </c>
      <c r="D152" s="51">
        <v>37.4</v>
      </c>
      <c r="E152" s="52">
        <v>2805</v>
      </c>
      <c r="F152" s="53">
        <v>98.5</v>
      </c>
      <c r="G152" s="53">
        <v>78</v>
      </c>
      <c r="H152" s="53">
        <v>72</v>
      </c>
      <c r="I152" s="53">
        <v>41.8</v>
      </c>
      <c r="J152" s="53">
        <v>30.5</v>
      </c>
      <c r="K152" s="53">
        <v>6.2</v>
      </c>
      <c r="L152" s="53">
        <v>1.6</v>
      </c>
      <c r="M152" s="53">
        <v>0.9</v>
      </c>
      <c r="N152" s="53">
        <v>2.6</v>
      </c>
      <c r="O152" s="53">
        <v>31.1</v>
      </c>
      <c r="P152" s="53">
        <v>65.8</v>
      </c>
      <c r="Q152" s="53">
        <v>88.6</v>
      </c>
      <c r="R152" s="53">
        <v>520.29999999999995</v>
      </c>
      <c r="S152" s="75">
        <f t="shared" si="0"/>
        <v>20.484251968503937</v>
      </c>
      <c r="T152" s="76">
        <f>R198</f>
        <v>59.200684931506849</v>
      </c>
      <c r="U152" s="73" t="s">
        <v>104</v>
      </c>
      <c r="V152" s="78">
        <f t="shared" si="1"/>
        <v>9.8020372861810489E-3</v>
      </c>
      <c r="W152" s="6" t="s">
        <v>109</v>
      </c>
    </row>
    <row r="153" spans="1:23">
      <c r="A153" s="153"/>
      <c r="B153" s="50" t="s">
        <v>85</v>
      </c>
      <c r="C153" s="51">
        <v>32.5</v>
      </c>
      <c r="D153" s="51">
        <v>38.200000000000003</v>
      </c>
      <c r="E153" s="52">
        <v>2250</v>
      </c>
      <c r="F153" s="53">
        <v>13.4</v>
      </c>
      <c r="G153" s="53">
        <v>13.7</v>
      </c>
      <c r="H153" s="53">
        <v>10.6</v>
      </c>
      <c r="I153" s="53">
        <v>12.8</v>
      </c>
      <c r="J153" s="53">
        <v>4.4000000000000004</v>
      </c>
      <c r="K153" s="53">
        <v>0.2</v>
      </c>
      <c r="L153" s="53">
        <v>0</v>
      </c>
      <c r="M153" s="53">
        <v>0</v>
      </c>
      <c r="N153" s="53">
        <v>0.2</v>
      </c>
      <c r="O153" s="53">
        <v>8.3000000000000007</v>
      </c>
      <c r="P153" s="53">
        <v>10.9</v>
      </c>
      <c r="Q153" s="53">
        <v>11.6</v>
      </c>
      <c r="R153" s="53">
        <v>85.7</v>
      </c>
      <c r="S153" s="75">
        <f t="shared" si="0"/>
        <v>3.3740157480314963</v>
      </c>
      <c r="T153" s="76">
        <f>R205</f>
        <v>65.676986301369865</v>
      </c>
      <c r="U153" s="73" t="s">
        <v>99</v>
      </c>
      <c r="V153" s="78">
        <f t="shared" si="1"/>
        <v>2.3337222870478415E-3</v>
      </c>
      <c r="W153" s="6" t="s">
        <v>109</v>
      </c>
    </row>
    <row r="154" spans="1:23">
      <c r="A154" s="153"/>
      <c r="B154" s="50" t="s">
        <v>151</v>
      </c>
      <c r="C154" s="51">
        <v>32.799999999999997</v>
      </c>
      <c r="D154" s="51">
        <v>35</v>
      </c>
      <c r="E154" s="117"/>
      <c r="F154" s="53">
        <v>129</v>
      </c>
      <c r="G154" s="53">
        <v>69.099999999999994</v>
      </c>
      <c r="H154" s="53">
        <v>57.2</v>
      </c>
      <c r="I154" s="53">
        <v>21.5</v>
      </c>
      <c r="J154" s="53">
        <v>6.5</v>
      </c>
      <c r="K154" s="53">
        <v>0.1</v>
      </c>
      <c r="L154" s="53">
        <v>0.5</v>
      </c>
      <c r="M154" s="53">
        <v>0</v>
      </c>
      <c r="N154" s="53">
        <v>2.6</v>
      </c>
      <c r="O154" s="53">
        <v>6.7</v>
      </c>
      <c r="P154" s="53">
        <v>86.6</v>
      </c>
      <c r="Q154" s="53">
        <v>119.2</v>
      </c>
      <c r="R154" s="53">
        <v>517.4</v>
      </c>
      <c r="S154" s="75"/>
      <c r="T154" s="76"/>
      <c r="U154" s="73"/>
      <c r="V154" s="78"/>
      <c r="W154" s="6"/>
    </row>
    <row r="155" spans="1:23">
      <c r="A155" s="153"/>
      <c r="B155" s="50" t="s">
        <v>79</v>
      </c>
      <c r="C155" s="51">
        <v>35.1</v>
      </c>
      <c r="D155" s="51">
        <v>36.700000000000003</v>
      </c>
      <c r="E155" s="52">
        <v>1013</v>
      </c>
      <c r="F155" s="53">
        <v>68.5</v>
      </c>
      <c r="G155" s="53">
        <v>57.7</v>
      </c>
      <c r="H155" s="53">
        <v>40</v>
      </c>
      <c r="I155" s="53">
        <v>26.1</v>
      </c>
      <c r="J155" s="53">
        <v>10.3</v>
      </c>
      <c r="K155" s="53">
        <v>7.1</v>
      </c>
      <c r="L155" s="53">
        <v>0</v>
      </c>
      <c r="M155" s="53">
        <v>0</v>
      </c>
      <c r="N155" s="53">
        <v>0.1</v>
      </c>
      <c r="O155" s="53">
        <v>16.3</v>
      </c>
      <c r="P155" s="53">
        <v>34.700000000000003</v>
      </c>
      <c r="Q155" s="53">
        <v>49</v>
      </c>
      <c r="R155" s="53">
        <v>298.7</v>
      </c>
      <c r="S155" s="75">
        <f t="shared" si="0"/>
        <v>11.759842519685039</v>
      </c>
      <c r="T155" s="76">
        <f>R202</f>
        <v>63.806301369863021</v>
      </c>
      <c r="U155" s="73" t="s">
        <v>99</v>
      </c>
      <c r="V155" s="78">
        <f t="shared" si="1"/>
        <v>3.3478406427854036E-4</v>
      </c>
      <c r="W155" s="6" t="s">
        <v>109</v>
      </c>
    </row>
    <row r="156" spans="1:23">
      <c r="A156" s="153"/>
      <c r="B156" s="50" t="s">
        <v>157</v>
      </c>
      <c r="C156" s="51">
        <v>31.9</v>
      </c>
      <c r="D156" s="51">
        <v>35.200000000000003</v>
      </c>
      <c r="E156" s="52">
        <v>2457</v>
      </c>
      <c r="F156" s="53">
        <v>139.69999999999999</v>
      </c>
      <c r="G156" s="53">
        <v>110.5</v>
      </c>
      <c r="H156" s="53">
        <v>116.2</v>
      </c>
      <c r="I156" s="53">
        <v>17.2</v>
      </c>
      <c r="J156" s="53">
        <v>5.6</v>
      </c>
      <c r="K156" s="53">
        <v>0</v>
      </c>
      <c r="L156" s="53">
        <v>0</v>
      </c>
      <c r="M156" s="53">
        <v>0</v>
      </c>
      <c r="N156" s="53">
        <v>0.4</v>
      </c>
      <c r="O156" s="53">
        <v>10.6</v>
      </c>
      <c r="P156" s="53">
        <v>68.2</v>
      </c>
      <c r="Q156" s="53">
        <v>129</v>
      </c>
      <c r="R156" s="53">
        <v>616.29999999999995</v>
      </c>
      <c r="S156" s="75"/>
      <c r="T156" s="76"/>
      <c r="U156" s="73"/>
      <c r="V156" s="78"/>
      <c r="W156" s="6"/>
    </row>
    <row r="157" spans="1:23">
      <c r="A157" s="153"/>
      <c r="B157" s="50" t="s">
        <v>47</v>
      </c>
      <c r="C157" s="51">
        <v>38.700000000000003</v>
      </c>
      <c r="D157" s="51">
        <v>35.5</v>
      </c>
      <c r="E157" s="52">
        <v>3454</v>
      </c>
      <c r="F157" s="53">
        <v>32.299999999999997</v>
      </c>
      <c r="G157" s="53">
        <v>33.700000000000003</v>
      </c>
      <c r="H157" s="53">
        <v>38.799999999999997</v>
      </c>
      <c r="I157" s="53">
        <v>54</v>
      </c>
      <c r="J157" s="53">
        <v>47.1</v>
      </c>
      <c r="K157" s="53">
        <v>40.6</v>
      </c>
      <c r="L157" s="53">
        <v>7.9</v>
      </c>
      <c r="M157" s="53">
        <v>3.9</v>
      </c>
      <c r="N157" s="53">
        <v>13.6</v>
      </c>
      <c r="O157" s="53">
        <v>22</v>
      </c>
      <c r="P157" s="53">
        <v>32.200000000000003</v>
      </c>
      <c r="Q157" s="53">
        <v>37.1</v>
      </c>
      <c r="R157" s="53">
        <v>363.7</v>
      </c>
      <c r="S157" s="75">
        <f t="shared" si="0"/>
        <v>14.318897637795276</v>
      </c>
      <c r="T157" s="76">
        <f>R211</f>
        <v>50.162739726027404</v>
      </c>
      <c r="U157" s="73" t="s">
        <v>104</v>
      </c>
      <c r="V157" s="78">
        <f t="shared" si="1"/>
        <v>6.9837778388781968E-2</v>
      </c>
      <c r="W157" s="6" t="s">
        <v>109</v>
      </c>
    </row>
    <row r="158" spans="1:23">
      <c r="A158" s="153"/>
      <c r="B158" s="50" t="s">
        <v>148</v>
      </c>
      <c r="C158" s="51">
        <v>33.799999999999997</v>
      </c>
      <c r="D158" s="51">
        <v>35.9</v>
      </c>
      <c r="E158" s="52">
        <v>3011</v>
      </c>
      <c r="F158" s="53">
        <v>157.5</v>
      </c>
      <c r="G158" s="53">
        <v>137</v>
      </c>
      <c r="H158" s="53">
        <v>69</v>
      </c>
      <c r="I158" s="53">
        <v>37.200000000000003</v>
      </c>
      <c r="J158" s="53">
        <v>15.5</v>
      </c>
      <c r="K158" s="53">
        <v>1.2</v>
      </c>
      <c r="L158" s="53">
        <v>0</v>
      </c>
      <c r="M158" s="53">
        <v>0.1</v>
      </c>
      <c r="N158" s="53">
        <v>1.2</v>
      </c>
      <c r="O158" s="53">
        <v>17.7</v>
      </c>
      <c r="P158" s="53">
        <v>64.900000000000006</v>
      </c>
      <c r="Q158" s="53">
        <v>116.8</v>
      </c>
      <c r="R158" s="53">
        <v>631.79999999999995</v>
      </c>
      <c r="S158" s="75"/>
      <c r="T158" s="76"/>
      <c r="U158" s="73"/>
      <c r="V158" s="78"/>
      <c r="W158" s="6"/>
    </row>
    <row r="159" spans="1:23">
      <c r="A159" s="153"/>
      <c r="B159" s="50" t="s">
        <v>146</v>
      </c>
      <c r="C159" s="51">
        <v>34.9</v>
      </c>
      <c r="D159" s="51">
        <v>33.6</v>
      </c>
      <c r="E159" s="52">
        <v>19</v>
      </c>
      <c r="F159" s="53">
        <v>249.1</v>
      </c>
      <c r="G159" s="53">
        <v>165.8</v>
      </c>
      <c r="H159" s="53">
        <v>100.9</v>
      </c>
      <c r="I159" s="53">
        <v>57.8</v>
      </c>
      <c r="J159" s="53">
        <v>30.3</v>
      </c>
      <c r="K159" s="53">
        <v>5.7</v>
      </c>
      <c r="L159" s="53">
        <v>3.6</v>
      </c>
      <c r="M159" s="53">
        <v>1.1000000000000001</v>
      </c>
      <c r="N159" s="53">
        <v>15.2</v>
      </c>
      <c r="O159" s="53">
        <v>83.5</v>
      </c>
      <c r="P159" s="53">
        <v>156.69999999999999</v>
      </c>
      <c r="Q159" s="53">
        <v>227.4</v>
      </c>
      <c r="R159" s="53">
        <v>1102.2</v>
      </c>
      <c r="S159" s="75">
        <f t="shared" si="0"/>
        <v>43.393700787401578</v>
      </c>
      <c r="T159" s="76"/>
      <c r="U159" s="73"/>
      <c r="V159" s="78">
        <f t="shared" si="1"/>
        <v>1.805479949192524E-2</v>
      </c>
      <c r="W159" s="6"/>
    </row>
    <row r="160" spans="1:23">
      <c r="A160" s="153"/>
      <c r="B160" s="50" t="s">
        <v>80</v>
      </c>
      <c r="C160" s="51">
        <v>35.5</v>
      </c>
      <c r="D160" s="51">
        <v>35.700000000000003</v>
      </c>
      <c r="E160" s="52">
        <v>22</v>
      </c>
      <c r="F160" s="53">
        <v>161.80000000000001</v>
      </c>
      <c r="G160" s="53">
        <v>117.3</v>
      </c>
      <c r="H160" s="53">
        <v>89.5</v>
      </c>
      <c r="I160" s="53">
        <v>44.1</v>
      </c>
      <c r="J160" s="53">
        <v>21.4</v>
      </c>
      <c r="K160" s="53">
        <v>4</v>
      </c>
      <c r="L160" s="53">
        <v>0.5</v>
      </c>
      <c r="M160" s="53">
        <v>1.8</v>
      </c>
      <c r="N160" s="53">
        <v>13.6</v>
      </c>
      <c r="O160" s="53">
        <v>60.9</v>
      </c>
      <c r="P160" s="53">
        <v>89.1</v>
      </c>
      <c r="Q160" s="53">
        <v>150</v>
      </c>
      <c r="R160" s="53">
        <v>750.6</v>
      </c>
      <c r="S160" s="75">
        <f t="shared" si="0"/>
        <v>29.551181102362207</v>
      </c>
      <c r="T160" s="76">
        <f>R216</f>
        <v>66.855068493150696</v>
      </c>
      <c r="U160" s="73"/>
      <c r="V160" s="78">
        <f t="shared" si="1"/>
        <v>2.1183053557154274E-2</v>
      </c>
      <c r="W160" s="6" t="s">
        <v>109</v>
      </c>
    </row>
    <row r="161" spans="1:24">
      <c r="A161" s="153"/>
      <c r="B161" s="50" t="s">
        <v>150</v>
      </c>
      <c r="C161" s="51">
        <v>33</v>
      </c>
      <c r="D161" s="51">
        <v>35.5</v>
      </c>
      <c r="E161" s="52">
        <v>3071</v>
      </c>
      <c r="F161" s="53">
        <v>180.1</v>
      </c>
      <c r="G161" s="53">
        <v>127.6</v>
      </c>
      <c r="H161" s="53">
        <v>90.7</v>
      </c>
      <c r="I161" s="53">
        <v>37.799999999999997</v>
      </c>
      <c r="J161" s="53">
        <v>8.6</v>
      </c>
      <c r="K161" s="53">
        <v>0.6</v>
      </c>
      <c r="L161" s="53">
        <v>0.1</v>
      </c>
      <c r="M161" s="53">
        <v>0</v>
      </c>
      <c r="N161" s="53">
        <v>1.6</v>
      </c>
      <c r="O161" s="53">
        <v>16.5</v>
      </c>
      <c r="P161" s="53">
        <v>88.3</v>
      </c>
      <c r="Q161" s="53">
        <v>149.30000000000001</v>
      </c>
      <c r="R161" s="53">
        <v>657.4</v>
      </c>
      <c r="S161" s="75">
        <f t="shared" si="0"/>
        <v>25.88188976377953</v>
      </c>
      <c r="T161" s="76"/>
      <c r="U161" s="73"/>
      <c r="V161" s="78">
        <f t="shared" si="1"/>
        <v>2.5859446303620327E-3</v>
      </c>
      <c r="W161" s="6"/>
    </row>
    <row r="162" spans="1:24">
      <c r="A162" s="153"/>
      <c r="B162" s="50" t="s">
        <v>72</v>
      </c>
      <c r="C162" s="51">
        <v>36.299999999999997</v>
      </c>
      <c r="D162" s="51">
        <v>43.1</v>
      </c>
      <c r="E162" s="52">
        <v>728</v>
      </c>
      <c r="F162" s="53">
        <v>63.2</v>
      </c>
      <c r="G162" s="53">
        <v>67.5</v>
      </c>
      <c r="H162" s="53">
        <v>70</v>
      </c>
      <c r="I162" s="53">
        <v>52.9</v>
      </c>
      <c r="J162" s="53">
        <v>20.6</v>
      </c>
      <c r="K162" s="53">
        <v>0.5</v>
      </c>
      <c r="L162" s="53">
        <v>0</v>
      </c>
      <c r="M162" s="53">
        <v>0</v>
      </c>
      <c r="N162" s="53">
        <v>0.4</v>
      </c>
      <c r="O162" s="53">
        <v>9.9</v>
      </c>
      <c r="P162" s="53">
        <v>45.4</v>
      </c>
      <c r="Q162" s="53">
        <v>61</v>
      </c>
      <c r="R162" s="53">
        <v>386.1</v>
      </c>
      <c r="S162" s="75">
        <f t="shared" si="0"/>
        <v>15.200787401574805</v>
      </c>
      <c r="T162" s="76" t="s">
        <v>102</v>
      </c>
      <c r="U162" s="73" t="s">
        <v>102</v>
      </c>
      <c r="V162" s="78">
        <f t="shared" si="1"/>
        <v>1.0360010360010361E-3</v>
      </c>
      <c r="W162" s="6" t="s">
        <v>109</v>
      </c>
    </row>
    <row r="163" spans="1:24">
      <c r="A163" s="153"/>
      <c r="B163" s="50" t="s">
        <v>153</v>
      </c>
      <c r="C163" s="51">
        <v>32.299999999999997</v>
      </c>
      <c r="D163" s="51">
        <v>34.9</v>
      </c>
      <c r="E163" s="52">
        <v>108</v>
      </c>
      <c r="F163" s="53">
        <v>165.4</v>
      </c>
      <c r="G163" s="53">
        <v>63.8</v>
      </c>
      <c r="H163" s="53">
        <v>58.2</v>
      </c>
      <c r="I163" s="53">
        <v>13</v>
      </c>
      <c r="J163" s="53">
        <v>2.5</v>
      </c>
      <c r="K163" s="53">
        <v>0</v>
      </c>
      <c r="L163" s="53">
        <v>0</v>
      </c>
      <c r="M163" s="53">
        <v>0</v>
      </c>
      <c r="N163" s="53">
        <v>1.2</v>
      </c>
      <c r="O163" s="53">
        <v>14.2</v>
      </c>
      <c r="P163" s="53">
        <v>84.7</v>
      </c>
      <c r="Q163" s="53">
        <v>144.4</v>
      </c>
      <c r="R163" s="53">
        <v>551.79999999999995</v>
      </c>
      <c r="S163" s="75"/>
      <c r="T163" s="76"/>
      <c r="U163" s="73"/>
      <c r="V163" s="78"/>
      <c r="W163" s="6"/>
    </row>
    <row r="164" spans="1:24">
      <c r="A164" s="153"/>
      <c r="B164" s="50" t="s">
        <v>70</v>
      </c>
      <c r="C164" s="51">
        <v>34.5</v>
      </c>
      <c r="D164" s="51">
        <v>38.299999999999997</v>
      </c>
      <c r="E164" s="52">
        <v>1295</v>
      </c>
      <c r="F164" s="53">
        <v>19.8</v>
      </c>
      <c r="G164" s="53">
        <v>18.899999999999999</v>
      </c>
      <c r="H164" s="53">
        <v>21</v>
      </c>
      <c r="I164" s="53">
        <v>19.399999999999999</v>
      </c>
      <c r="J164" s="53">
        <v>7.2</v>
      </c>
      <c r="K164" s="53">
        <v>0.3</v>
      </c>
      <c r="L164" s="53">
        <v>0</v>
      </c>
      <c r="M164" s="53">
        <v>0</v>
      </c>
      <c r="N164" s="53">
        <v>0.1</v>
      </c>
      <c r="O164" s="53">
        <v>8</v>
      </c>
      <c r="P164" s="53">
        <v>14.7</v>
      </c>
      <c r="Q164" s="53">
        <v>20.7</v>
      </c>
      <c r="R164" s="53">
        <v>129.80000000000001</v>
      </c>
      <c r="S164" s="75">
        <f t="shared" si="0"/>
        <v>5.1102362204724416</v>
      </c>
      <c r="T164" s="76">
        <f>R223</f>
        <v>65.590958904109584</v>
      </c>
      <c r="U164" s="73" t="s">
        <v>99</v>
      </c>
      <c r="V164" s="78">
        <f t="shared" si="1"/>
        <v>7.7041602465331282E-4</v>
      </c>
      <c r="W164" s="6" t="s">
        <v>109</v>
      </c>
    </row>
    <row r="165" spans="1:24">
      <c r="A165" s="153"/>
      <c r="B165" s="50" t="s">
        <v>175</v>
      </c>
      <c r="C165" s="51">
        <v>31.3</v>
      </c>
      <c r="D165" s="51">
        <v>32.299999999999997</v>
      </c>
      <c r="E165" s="52">
        <v>3</v>
      </c>
      <c r="F165" s="53">
        <v>16.7</v>
      </c>
      <c r="G165" s="53">
        <v>12.1</v>
      </c>
      <c r="H165" s="53">
        <v>9.9</v>
      </c>
      <c r="I165" s="53">
        <v>5.6</v>
      </c>
      <c r="J165" s="53">
        <v>2.2000000000000002</v>
      </c>
      <c r="K165" s="53">
        <v>0.5</v>
      </c>
      <c r="L165" s="53">
        <v>0</v>
      </c>
      <c r="M165" s="53">
        <v>0</v>
      </c>
      <c r="N165" s="53">
        <v>0.2</v>
      </c>
      <c r="O165" s="53">
        <v>4.7</v>
      </c>
      <c r="P165" s="53">
        <v>11.8</v>
      </c>
      <c r="Q165" s="53">
        <v>17.100000000000001</v>
      </c>
      <c r="R165" s="53">
        <v>81.099999999999994</v>
      </c>
      <c r="S165" s="75"/>
      <c r="T165" s="76"/>
      <c r="U165" s="73"/>
      <c r="V165" s="78"/>
      <c r="W165" s="6"/>
    </row>
    <row r="166" spans="1:24">
      <c r="A166" s="153"/>
      <c r="B166" s="50" t="s">
        <v>83</v>
      </c>
      <c r="C166" s="51">
        <v>33.9</v>
      </c>
      <c r="D166" s="51">
        <v>36</v>
      </c>
      <c r="E166" s="52">
        <v>3041</v>
      </c>
      <c r="F166" s="53">
        <v>143</v>
      </c>
      <c r="G166" s="53">
        <v>103.4</v>
      </c>
      <c r="H166" s="53">
        <v>87.7</v>
      </c>
      <c r="I166" s="53">
        <v>44.8</v>
      </c>
      <c r="J166" s="53">
        <v>15</v>
      </c>
      <c r="K166" s="53">
        <v>1.1000000000000001</v>
      </c>
      <c r="L166" s="53">
        <v>0.1</v>
      </c>
      <c r="M166" s="53">
        <v>0</v>
      </c>
      <c r="N166" s="53">
        <v>0.5</v>
      </c>
      <c r="O166" s="53">
        <v>25</v>
      </c>
      <c r="P166" s="53">
        <v>57.5</v>
      </c>
      <c r="Q166" s="53">
        <v>120.1</v>
      </c>
      <c r="R166" s="53">
        <v>647.29999999999995</v>
      </c>
      <c r="S166" s="75">
        <f t="shared" si="0"/>
        <v>25.484251968503937</v>
      </c>
      <c r="T166" s="76">
        <f>R226</f>
        <v>57.672602739726024</v>
      </c>
      <c r="U166" s="73" t="s">
        <v>104</v>
      </c>
      <c r="V166" s="78">
        <f t="shared" si="1"/>
        <v>9.2692723621195735E-4</v>
      </c>
      <c r="W166" s="6" t="s">
        <v>109</v>
      </c>
    </row>
    <row r="167" spans="1:24">
      <c r="A167" s="153"/>
      <c r="B167" s="50" t="s">
        <v>74</v>
      </c>
      <c r="C167" s="51">
        <v>33</v>
      </c>
      <c r="D167" s="51">
        <v>40.200000000000003</v>
      </c>
      <c r="E167" s="52">
        <v>2017</v>
      </c>
      <c r="F167" s="53">
        <v>16.7</v>
      </c>
      <c r="G167" s="53">
        <v>17</v>
      </c>
      <c r="H167" s="53">
        <v>21.7</v>
      </c>
      <c r="I167" s="53">
        <v>18.2</v>
      </c>
      <c r="J167" s="53">
        <v>9.5</v>
      </c>
      <c r="K167" s="53">
        <v>0</v>
      </c>
      <c r="L167" s="53">
        <v>0</v>
      </c>
      <c r="M167" s="53">
        <v>0</v>
      </c>
      <c r="N167" s="53">
        <v>0.5</v>
      </c>
      <c r="O167" s="53">
        <v>6.1</v>
      </c>
      <c r="P167" s="53">
        <v>13</v>
      </c>
      <c r="Q167" s="53">
        <v>19</v>
      </c>
      <c r="R167" s="53">
        <v>120.1</v>
      </c>
      <c r="S167" s="75">
        <f t="shared" si="0"/>
        <v>4.7283464566929139</v>
      </c>
      <c r="T167" s="76">
        <f>R227</f>
        <v>66.61287671232877</v>
      </c>
      <c r="U167" s="73" t="s">
        <v>99</v>
      </c>
      <c r="V167" s="78">
        <f t="shared" si="1"/>
        <v>4.163197335553705E-3</v>
      </c>
      <c r="W167" s="6" t="s">
        <v>109</v>
      </c>
    </row>
    <row r="168" spans="1:24">
      <c r="A168" s="153"/>
      <c r="B168" s="50" t="s">
        <v>39</v>
      </c>
      <c r="C168" s="51">
        <v>39.799999999999997</v>
      </c>
      <c r="D168" s="51">
        <v>37</v>
      </c>
      <c r="E168" s="52">
        <v>4216</v>
      </c>
      <c r="F168" s="53">
        <v>42.8</v>
      </c>
      <c r="G168" s="53">
        <v>39.4</v>
      </c>
      <c r="H168" s="53">
        <v>43.5</v>
      </c>
      <c r="I168" s="53">
        <v>55.3</v>
      </c>
      <c r="J168" s="53">
        <v>59.2</v>
      </c>
      <c r="K168" s="53">
        <v>33.1</v>
      </c>
      <c r="L168" s="53">
        <v>7.6</v>
      </c>
      <c r="M168" s="53">
        <v>5.5</v>
      </c>
      <c r="N168" s="53">
        <v>16.8</v>
      </c>
      <c r="O168" s="53">
        <v>31</v>
      </c>
      <c r="P168" s="53">
        <v>39</v>
      </c>
      <c r="Q168" s="53">
        <v>43.2</v>
      </c>
      <c r="R168" s="53">
        <v>416.8</v>
      </c>
      <c r="S168" s="75">
        <f t="shared" si="0"/>
        <v>16.409448818897641</v>
      </c>
      <c r="T168" s="76">
        <f>R230</f>
        <v>48.450958904109598</v>
      </c>
      <c r="U168" s="73" t="s">
        <v>104</v>
      </c>
      <c r="V168" s="78">
        <f t="shared" si="1"/>
        <v>7.1737044145873313E-2</v>
      </c>
      <c r="W168" s="6" t="s">
        <v>109</v>
      </c>
    </row>
    <row r="169" spans="1:24">
      <c r="A169" s="153"/>
      <c r="B169" s="50" t="s">
        <v>81</v>
      </c>
      <c r="C169" s="51">
        <v>34.450000000000003</v>
      </c>
      <c r="D169" s="51">
        <v>35.799999999999997</v>
      </c>
      <c r="E169" s="52">
        <v>32</v>
      </c>
      <c r="F169" s="53">
        <v>184</v>
      </c>
      <c r="G169" s="53">
        <v>108.3</v>
      </c>
      <c r="H169" s="53">
        <v>112.6</v>
      </c>
      <c r="I169" s="53">
        <v>55.3</v>
      </c>
      <c r="J169" s="53">
        <v>16.8</v>
      </c>
      <c r="K169" s="53">
        <v>1.2</v>
      </c>
      <c r="L169" s="53">
        <v>0</v>
      </c>
      <c r="M169" s="53">
        <v>0.4</v>
      </c>
      <c r="N169" s="53">
        <v>12.6</v>
      </c>
      <c r="O169" s="53">
        <v>55.1</v>
      </c>
      <c r="P169" s="53">
        <v>112.6</v>
      </c>
      <c r="Q169" s="53">
        <v>172.3</v>
      </c>
      <c r="R169" s="53">
        <v>885.7</v>
      </c>
      <c r="S169" s="75">
        <f t="shared" si="0"/>
        <v>34.870078740157481</v>
      </c>
      <c r="T169" s="76">
        <f>R235</f>
        <v>66.423561643835626</v>
      </c>
      <c r="U169" s="73" t="s">
        <v>104</v>
      </c>
      <c r="V169" s="78">
        <f t="shared" si="1"/>
        <v>1.4677656091227276E-2</v>
      </c>
      <c r="W169" s="6" t="s">
        <v>109</v>
      </c>
    </row>
    <row r="170" spans="1:24">
      <c r="A170" s="154"/>
      <c r="B170" s="50" t="s">
        <v>86</v>
      </c>
      <c r="C170" s="51">
        <v>31.7</v>
      </c>
      <c r="D170" s="51">
        <v>38.6</v>
      </c>
      <c r="E170" s="52">
        <v>2762</v>
      </c>
      <c r="F170" s="53">
        <v>23.2</v>
      </c>
      <c r="G170" s="53">
        <v>18.5</v>
      </c>
      <c r="H170" s="53">
        <v>27.9</v>
      </c>
      <c r="I170" s="53">
        <v>16.5</v>
      </c>
      <c r="J170" s="53">
        <v>7.2</v>
      </c>
      <c r="K170" s="53">
        <v>0</v>
      </c>
      <c r="L170" s="53">
        <v>0</v>
      </c>
      <c r="M170" s="53">
        <v>0</v>
      </c>
      <c r="N170" s="53">
        <v>0.6</v>
      </c>
      <c r="O170" s="53">
        <v>18.100000000000001</v>
      </c>
      <c r="P170" s="53">
        <v>14.6</v>
      </c>
      <c r="Q170" s="53">
        <v>14.2</v>
      </c>
      <c r="R170" s="53">
        <v>146</v>
      </c>
      <c r="S170" s="75">
        <f t="shared" si="0"/>
        <v>5.7480314960629926</v>
      </c>
      <c r="T170" s="77">
        <f>R236</f>
        <v>65.201369863013696</v>
      </c>
      <c r="U170" s="74" t="s">
        <v>99</v>
      </c>
      <c r="V170" s="78">
        <f t="shared" si="1"/>
        <v>4.10958904109589E-3</v>
      </c>
      <c r="W170" s="6" t="s">
        <v>109</v>
      </c>
    </row>
    <row r="171" spans="1:24" ht="25.5">
      <c r="A171" s="54"/>
      <c r="B171" s="55"/>
      <c r="C171" s="56"/>
      <c r="D171" s="56"/>
      <c r="E171" s="57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9"/>
      <c r="S171" s="70" t="s">
        <v>20</v>
      </c>
      <c r="T171" s="13" t="s">
        <v>21</v>
      </c>
      <c r="U171" s="10" t="s">
        <v>94</v>
      </c>
      <c r="V171" s="10" t="s">
        <v>97</v>
      </c>
      <c r="W171" s="4" t="s">
        <v>98</v>
      </c>
      <c r="X171" s="4" t="s">
        <v>108</v>
      </c>
    </row>
    <row r="172" spans="1:24">
      <c r="A172" s="155" t="s">
        <v>73</v>
      </c>
      <c r="B172" s="60" t="s">
        <v>49</v>
      </c>
      <c r="C172" s="61"/>
      <c r="D172" s="62"/>
      <c r="E172" s="63"/>
      <c r="F172" s="64">
        <v>50.349999999999994</v>
      </c>
      <c r="G172" s="64">
        <v>52.25</v>
      </c>
      <c r="H172" s="64">
        <v>57.4</v>
      </c>
      <c r="I172" s="64">
        <v>64.400000000000006</v>
      </c>
      <c r="J172" s="64">
        <v>71.5</v>
      </c>
      <c r="K172" s="64">
        <v>78.349999999999994</v>
      </c>
      <c r="L172" s="64">
        <v>83</v>
      </c>
      <c r="M172" s="64">
        <v>83.6</v>
      </c>
      <c r="N172" s="64">
        <v>80.099999999999994</v>
      </c>
      <c r="O172" s="64">
        <v>72.05</v>
      </c>
      <c r="P172" s="64">
        <v>61.849999999999994</v>
      </c>
      <c r="Q172" s="64">
        <v>53.55</v>
      </c>
      <c r="R172" s="65">
        <f>((F172+H172+J172+L172+M172+O172+Q172)*31+(I172+K172+N172+P172)*30+G172*28)/365</f>
        <v>67.449178082191779</v>
      </c>
      <c r="S172" s="71">
        <f>MIN(F172:Q172)</f>
        <v>50.349999999999994</v>
      </c>
      <c r="T172" s="66">
        <f t="shared" ref="T172:T210" si="2">MAX(F172:Q172)</f>
        <v>83.6</v>
      </c>
      <c r="U172" s="66" t="str">
        <f t="shared" ref="U172:U210" si="3">IF(T172&gt;71.6,"a","b")</f>
        <v>a</v>
      </c>
      <c r="V172" s="66" t="s">
        <v>95</v>
      </c>
      <c r="W172" s="6" t="str">
        <f>IF(S172&gt;32,"C","")</f>
        <v>C</v>
      </c>
    </row>
    <row r="173" spans="1:24">
      <c r="A173" s="156"/>
      <c r="B173" s="60" t="s">
        <v>61</v>
      </c>
      <c r="C173" s="61"/>
      <c r="D173" s="62"/>
      <c r="E173" s="63"/>
      <c r="F173" s="64">
        <v>39.900000000000006</v>
      </c>
      <c r="G173" s="64">
        <v>42.9</v>
      </c>
      <c r="H173" s="64">
        <v>49.7</v>
      </c>
      <c r="I173" s="64">
        <v>58.75</v>
      </c>
      <c r="J173" s="64">
        <v>67.900000000000006</v>
      </c>
      <c r="K173" s="64">
        <v>78.349999999999994</v>
      </c>
      <c r="L173" s="64">
        <v>86.25</v>
      </c>
      <c r="M173" s="64">
        <v>85.65</v>
      </c>
      <c r="N173" s="64">
        <v>78.2</v>
      </c>
      <c r="O173" s="64">
        <v>66.3</v>
      </c>
      <c r="P173" s="64">
        <v>53.7</v>
      </c>
      <c r="Q173" s="64">
        <v>44.05</v>
      </c>
      <c r="R173" s="65">
        <f t="shared" ref="R173:R240" si="4">((F173+H173+J173+L173+M173+O173+Q173)*31+(I173+K173+N173+P173)*30+G173*28)/365</f>
        <v>62.749178082191783</v>
      </c>
      <c r="S173" s="71">
        <f t="shared" ref="S173:S240" si="5">MIN(F173:Q173)</f>
        <v>39.900000000000006</v>
      </c>
      <c r="T173" s="66">
        <f t="shared" si="2"/>
        <v>86.25</v>
      </c>
      <c r="U173" s="66" t="str">
        <f t="shared" si="3"/>
        <v>a</v>
      </c>
      <c r="V173" s="66" t="s">
        <v>95</v>
      </c>
      <c r="W173" s="6" t="str">
        <f t="shared" ref="W173:W240" si="6">IF(S173&gt;32,"C","")</f>
        <v>C</v>
      </c>
    </row>
    <row r="174" spans="1:24">
      <c r="A174" s="156"/>
      <c r="B174" s="60" t="s">
        <v>66</v>
      </c>
      <c r="C174" s="61"/>
      <c r="D174" s="62"/>
      <c r="E174" s="63"/>
      <c r="F174" s="64">
        <v>42.8</v>
      </c>
      <c r="G174" s="64">
        <v>45.7</v>
      </c>
      <c r="H174" s="64">
        <v>52.7</v>
      </c>
      <c r="I174" s="64">
        <v>61.5</v>
      </c>
      <c r="J174" s="64">
        <v>71.400000000000006</v>
      </c>
      <c r="K174" s="64">
        <v>80.599999999999994</v>
      </c>
      <c r="L174" s="64">
        <v>86.5</v>
      </c>
      <c r="M174" s="64">
        <v>85.6</v>
      </c>
      <c r="N174" s="64">
        <v>78.400000000000006</v>
      </c>
      <c r="O174" s="64">
        <v>67.3</v>
      </c>
      <c r="P174" s="64">
        <v>54.9</v>
      </c>
      <c r="Q174" s="64">
        <v>45.5</v>
      </c>
      <c r="R174" s="65">
        <f t="shared" si="4"/>
        <v>64.513424657534244</v>
      </c>
      <c r="S174" s="71">
        <f t="shared" si="5"/>
        <v>42.8</v>
      </c>
      <c r="T174" s="66">
        <f t="shared" si="2"/>
        <v>86.5</v>
      </c>
      <c r="U174" s="66" t="str">
        <f t="shared" si="3"/>
        <v>a</v>
      </c>
      <c r="V174" s="66" t="s">
        <v>95</v>
      </c>
      <c r="W174" s="6" t="str">
        <f t="shared" si="6"/>
        <v>C</v>
      </c>
    </row>
    <row r="175" spans="1:24">
      <c r="A175" s="156"/>
      <c r="B175" s="60" t="s">
        <v>68</v>
      </c>
      <c r="C175" s="61"/>
      <c r="D175" s="62"/>
      <c r="E175" s="63"/>
      <c r="F175" s="64">
        <v>42.3</v>
      </c>
      <c r="G175" s="64">
        <v>45.3</v>
      </c>
      <c r="H175" s="64">
        <v>51.8</v>
      </c>
      <c r="I175" s="64">
        <v>60.4</v>
      </c>
      <c r="J175" s="64">
        <v>70</v>
      </c>
      <c r="K175" s="64">
        <v>78.400000000000006</v>
      </c>
      <c r="L175" s="64">
        <v>82.9</v>
      </c>
      <c r="M175" s="64">
        <v>82.8</v>
      </c>
      <c r="N175" s="64">
        <v>77.2</v>
      </c>
      <c r="O175" s="64">
        <v>67.099999999999994</v>
      </c>
      <c r="P175" s="64">
        <v>54.1</v>
      </c>
      <c r="Q175" s="64">
        <v>45.1</v>
      </c>
      <c r="R175" s="65">
        <f t="shared" si="4"/>
        <v>63.214794520547947</v>
      </c>
      <c r="S175" s="71">
        <f t="shared" si="5"/>
        <v>42.3</v>
      </c>
      <c r="T175" s="66">
        <f t="shared" si="2"/>
        <v>82.9</v>
      </c>
      <c r="U175" s="66" t="str">
        <f t="shared" si="3"/>
        <v>a</v>
      </c>
      <c r="V175" s="66" t="s">
        <v>95</v>
      </c>
      <c r="W175" s="6" t="s">
        <v>99</v>
      </c>
    </row>
    <row r="176" spans="1:24">
      <c r="A176" s="156"/>
      <c r="B176" s="60" t="s">
        <v>76</v>
      </c>
      <c r="C176" s="61"/>
      <c r="D176" s="62"/>
      <c r="E176" s="63"/>
      <c r="F176" s="64">
        <v>53.150000000000006</v>
      </c>
      <c r="G176" s="64">
        <v>54.7</v>
      </c>
      <c r="H176" s="64">
        <v>58.95</v>
      </c>
      <c r="I176" s="64">
        <v>64.849999999999994</v>
      </c>
      <c r="J176" s="64">
        <v>70.800000000000011</v>
      </c>
      <c r="K176" s="64">
        <v>76.45</v>
      </c>
      <c r="L176" s="64">
        <v>81.05</v>
      </c>
      <c r="M176" s="64">
        <v>82.35</v>
      </c>
      <c r="N176" s="64">
        <v>79.3</v>
      </c>
      <c r="O176" s="64">
        <v>72.349999999999994</v>
      </c>
      <c r="P176" s="64">
        <v>63.8</v>
      </c>
      <c r="Q176" s="64">
        <v>56.400000000000006</v>
      </c>
      <c r="R176" s="65">
        <f t="shared" si="4"/>
        <v>67.918219178082197</v>
      </c>
      <c r="S176" s="71">
        <f t="shared" si="5"/>
        <v>53.150000000000006</v>
      </c>
      <c r="T176" s="66">
        <f t="shared" si="2"/>
        <v>82.35</v>
      </c>
      <c r="U176" s="66" t="str">
        <f t="shared" si="3"/>
        <v>a</v>
      </c>
      <c r="V176" s="66" t="s">
        <v>95</v>
      </c>
      <c r="W176" s="6" t="str">
        <f t="shared" si="6"/>
        <v>C</v>
      </c>
    </row>
    <row r="177" spans="1:23">
      <c r="A177" s="156"/>
      <c r="B177" s="60" t="s">
        <v>32</v>
      </c>
      <c r="C177" s="61"/>
      <c r="D177" s="62"/>
      <c r="E177" s="63"/>
      <c r="F177" s="64">
        <v>37.049999999999997</v>
      </c>
      <c r="G177" s="64">
        <v>40.75</v>
      </c>
      <c r="H177" s="64">
        <v>47.5</v>
      </c>
      <c r="I177" s="64">
        <v>56.449999999999996</v>
      </c>
      <c r="J177" s="64">
        <v>63.85</v>
      </c>
      <c r="K177" s="64">
        <v>70</v>
      </c>
      <c r="L177" s="64">
        <v>74</v>
      </c>
      <c r="M177" s="64">
        <v>73.849999999999994</v>
      </c>
      <c r="N177" s="64">
        <v>67.55</v>
      </c>
      <c r="O177" s="64">
        <v>58.2</v>
      </c>
      <c r="P177" s="64">
        <v>48.8</v>
      </c>
      <c r="Q177" s="64">
        <v>40.9</v>
      </c>
      <c r="R177" s="65">
        <f t="shared" si="4"/>
        <v>56.659863013698626</v>
      </c>
      <c r="S177" s="71">
        <f t="shared" si="5"/>
        <v>37.049999999999997</v>
      </c>
      <c r="T177" s="66">
        <f t="shared" si="2"/>
        <v>74</v>
      </c>
      <c r="U177" s="66" t="str">
        <f t="shared" si="3"/>
        <v>a</v>
      </c>
      <c r="V177" s="66" t="s">
        <v>95</v>
      </c>
      <c r="W177" s="6" t="str">
        <f t="shared" si="6"/>
        <v>C</v>
      </c>
    </row>
    <row r="178" spans="1:23">
      <c r="A178" s="156"/>
      <c r="B178" s="60" t="s">
        <v>22</v>
      </c>
      <c r="C178" s="61"/>
      <c r="D178" s="62"/>
      <c r="E178" s="63"/>
      <c r="F178" s="64">
        <v>45.150000000000006</v>
      </c>
      <c r="G178" s="64">
        <v>45.900000000000006</v>
      </c>
      <c r="H178" s="64">
        <v>47.1</v>
      </c>
      <c r="I178" s="64">
        <v>53.150000000000006</v>
      </c>
      <c r="J178" s="64">
        <v>59.9</v>
      </c>
      <c r="K178" s="64">
        <v>67.55</v>
      </c>
      <c r="L178" s="64">
        <v>72.3</v>
      </c>
      <c r="M178" s="64">
        <v>72.599999999999994</v>
      </c>
      <c r="N178" s="64">
        <v>67.699999999999989</v>
      </c>
      <c r="O178" s="64">
        <v>60.9</v>
      </c>
      <c r="P178" s="64">
        <v>55.55</v>
      </c>
      <c r="Q178" s="64">
        <v>49.25</v>
      </c>
      <c r="R178" s="65">
        <f t="shared" si="4"/>
        <v>58.155890410958897</v>
      </c>
      <c r="S178" s="71">
        <f t="shared" si="5"/>
        <v>45.150000000000006</v>
      </c>
      <c r="T178" s="66">
        <f t="shared" si="2"/>
        <v>72.599999999999994</v>
      </c>
      <c r="U178" s="66" t="str">
        <f t="shared" si="3"/>
        <v>a</v>
      </c>
      <c r="V178" s="66" t="s">
        <v>95</v>
      </c>
      <c r="W178" s="6" t="str">
        <f t="shared" si="6"/>
        <v>C</v>
      </c>
    </row>
    <row r="179" spans="1:23">
      <c r="A179" s="156"/>
      <c r="B179" s="60" t="s">
        <v>84</v>
      </c>
      <c r="C179" s="61"/>
      <c r="D179" s="62"/>
      <c r="E179" s="63"/>
      <c r="F179" s="64">
        <v>46.2</v>
      </c>
      <c r="G179" s="64">
        <v>48.2</v>
      </c>
      <c r="H179" s="64">
        <v>53.1</v>
      </c>
      <c r="I179" s="64">
        <v>60.6</v>
      </c>
      <c r="J179" s="64">
        <v>68.900000000000006</v>
      </c>
      <c r="K179" s="64">
        <v>74.5</v>
      </c>
      <c r="L179" s="64">
        <v>77.2</v>
      </c>
      <c r="M179" s="64">
        <v>77.5</v>
      </c>
      <c r="N179" s="64">
        <v>74.3</v>
      </c>
      <c r="O179" s="64">
        <v>68.5</v>
      </c>
      <c r="P179" s="64">
        <v>58.6</v>
      </c>
      <c r="Q179" s="64">
        <v>49.5</v>
      </c>
      <c r="R179" s="65">
        <f t="shared" si="4"/>
        <v>63.171232876712331</v>
      </c>
      <c r="S179" s="71">
        <f t="shared" si="5"/>
        <v>46.2</v>
      </c>
      <c r="T179" s="66">
        <f t="shared" si="2"/>
        <v>77.5</v>
      </c>
      <c r="U179" s="66" t="str">
        <f t="shared" si="3"/>
        <v>a</v>
      </c>
      <c r="V179" s="66" t="s">
        <v>95</v>
      </c>
      <c r="W179" s="6" t="str">
        <f t="shared" si="6"/>
        <v>C</v>
      </c>
    </row>
    <row r="180" spans="1:23">
      <c r="A180" s="156"/>
      <c r="B180" s="60" t="s">
        <v>167</v>
      </c>
      <c r="C180" s="61"/>
      <c r="D180" s="62"/>
      <c r="E180" s="63"/>
      <c r="F180" s="64">
        <v>52.95</v>
      </c>
      <c r="G180" s="64">
        <v>53.4</v>
      </c>
      <c r="H180" s="64">
        <v>56.65</v>
      </c>
      <c r="I180" s="64">
        <v>62.05</v>
      </c>
      <c r="J180" s="64">
        <v>68.300000000000011</v>
      </c>
      <c r="K180" s="64">
        <v>75.75</v>
      </c>
      <c r="L180" s="64">
        <v>81.45</v>
      </c>
      <c r="M180" s="64">
        <v>81.300000000000011</v>
      </c>
      <c r="N180" s="64">
        <v>76.55</v>
      </c>
      <c r="O180" s="64">
        <v>69.95</v>
      </c>
      <c r="P180" s="64">
        <v>62.6</v>
      </c>
      <c r="Q180" s="64">
        <v>56.15</v>
      </c>
      <c r="R180" s="65">
        <v>66.349999999999994</v>
      </c>
      <c r="S180" s="71"/>
      <c r="T180" s="66"/>
      <c r="U180" s="66"/>
      <c r="V180" s="66"/>
      <c r="W180" s="6"/>
    </row>
    <row r="181" spans="1:23">
      <c r="A181" s="156"/>
      <c r="B181" s="60" t="s">
        <v>75</v>
      </c>
      <c r="C181" s="61"/>
      <c r="D181" s="62"/>
      <c r="E181" s="63"/>
      <c r="F181" s="64">
        <v>46.6</v>
      </c>
      <c r="G181" s="64">
        <v>49.8</v>
      </c>
      <c r="H181" s="64">
        <v>55.6</v>
      </c>
      <c r="I181" s="64">
        <v>62.8</v>
      </c>
      <c r="J181" s="64">
        <v>69.599999999999994</v>
      </c>
      <c r="K181" s="64">
        <v>76.3</v>
      </c>
      <c r="L181" s="64">
        <v>80.8</v>
      </c>
      <c r="M181" s="64">
        <v>81.900000000000006</v>
      </c>
      <c r="N181" s="64">
        <v>78.3</v>
      </c>
      <c r="O181" s="64">
        <v>69.599999999999994</v>
      </c>
      <c r="P181" s="64">
        <v>58.1</v>
      </c>
      <c r="Q181" s="64">
        <v>49.5</v>
      </c>
      <c r="R181" s="65">
        <f t="shared" si="4"/>
        <v>64.989041095890414</v>
      </c>
      <c r="S181" s="71">
        <f t="shared" si="5"/>
        <v>46.6</v>
      </c>
      <c r="T181" s="66">
        <f t="shared" si="2"/>
        <v>81.900000000000006</v>
      </c>
      <c r="U181" s="66" t="str">
        <f t="shared" si="3"/>
        <v>a</v>
      </c>
      <c r="V181" s="66" t="s">
        <v>95</v>
      </c>
      <c r="W181" s="6" t="str">
        <f t="shared" si="6"/>
        <v>C</v>
      </c>
    </row>
    <row r="182" spans="1:23">
      <c r="A182" s="156"/>
      <c r="B182" s="60" t="s">
        <v>87</v>
      </c>
      <c r="C182" s="61"/>
      <c r="D182" s="62"/>
      <c r="E182" s="63"/>
      <c r="F182" s="64">
        <v>47.7</v>
      </c>
      <c r="G182" s="64">
        <v>51.3</v>
      </c>
      <c r="H182" s="64">
        <v>58.1</v>
      </c>
      <c r="I182" s="64">
        <v>69.8</v>
      </c>
      <c r="J182" s="64">
        <v>79.7</v>
      </c>
      <c r="K182" s="64">
        <v>86.4</v>
      </c>
      <c r="L182" s="64">
        <v>91.4</v>
      </c>
      <c r="M182" s="64">
        <v>90.7</v>
      </c>
      <c r="N182" s="64">
        <v>85.5</v>
      </c>
      <c r="O182" s="64">
        <v>73.8</v>
      </c>
      <c r="P182" s="64">
        <v>59.5</v>
      </c>
      <c r="Q182" s="64">
        <v>49.8</v>
      </c>
      <c r="R182" s="65">
        <f t="shared" si="4"/>
        <v>70.409863013698626</v>
      </c>
      <c r="S182" s="71">
        <f t="shared" si="5"/>
        <v>47.7</v>
      </c>
      <c r="T182" s="66">
        <f t="shared" si="2"/>
        <v>91.4</v>
      </c>
      <c r="U182" s="66" t="str">
        <f t="shared" si="3"/>
        <v>a</v>
      </c>
      <c r="V182" s="66" t="s">
        <v>95</v>
      </c>
      <c r="W182" s="6" t="str">
        <f t="shared" si="6"/>
        <v>C</v>
      </c>
    </row>
    <row r="183" spans="1:23">
      <c r="A183" s="156"/>
      <c r="B183" s="60" t="s">
        <v>155</v>
      </c>
      <c r="C183" s="61"/>
      <c r="D183" s="62"/>
      <c r="E183" s="63"/>
      <c r="F183" s="64">
        <v>52.9</v>
      </c>
      <c r="G183" s="64">
        <v>54.1</v>
      </c>
      <c r="H183" s="64">
        <v>58.5</v>
      </c>
      <c r="I183" s="64">
        <v>65.5</v>
      </c>
      <c r="J183" s="64">
        <v>71.400000000000006</v>
      </c>
      <c r="K183" s="64">
        <v>76.099999999999994</v>
      </c>
      <c r="L183" s="64">
        <v>79</v>
      </c>
      <c r="M183" s="64">
        <v>79.7</v>
      </c>
      <c r="N183" s="64">
        <v>76.599999999999994</v>
      </c>
      <c r="O183" s="64">
        <v>71.400000000000006</v>
      </c>
      <c r="P183" s="64">
        <v>62.8</v>
      </c>
      <c r="Q183" s="64">
        <v>56.1</v>
      </c>
      <c r="R183" s="65">
        <v>67.3</v>
      </c>
      <c r="S183" s="71"/>
      <c r="T183" s="66"/>
      <c r="U183" s="66"/>
      <c r="V183" s="66"/>
      <c r="W183" s="6"/>
    </row>
    <row r="184" spans="1:23">
      <c r="A184" s="156"/>
      <c r="B184" s="60" t="s">
        <v>147</v>
      </c>
      <c r="C184" s="61"/>
      <c r="D184" s="62"/>
      <c r="E184" s="63"/>
      <c r="F184" s="64">
        <v>56.3</v>
      </c>
      <c r="G184" s="64">
        <v>57.2</v>
      </c>
      <c r="H184" s="64">
        <v>60.6</v>
      </c>
      <c r="I184" s="64">
        <v>65.3</v>
      </c>
      <c r="J184" s="64">
        <v>71.099999999999994</v>
      </c>
      <c r="K184" s="64">
        <v>76.599999999999994</v>
      </c>
      <c r="L184" s="64">
        <v>80.8</v>
      </c>
      <c r="M184" s="64">
        <v>82</v>
      </c>
      <c r="N184" s="64">
        <v>79.7</v>
      </c>
      <c r="O184" s="64">
        <v>74.8</v>
      </c>
      <c r="P184" s="64">
        <v>66.900000000000006</v>
      </c>
      <c r="Q184" s="64">
        <v>59.9</v>
      </c>
      <c r="R184" s="65">
        <v>69.099999999999994</v>
      </c>
      <c r="S184" s="71"/>
      <c r="T184" s="66"/>
      <c r="U184" s="66"/>
      <c r="V184" s="66"/>
      <c r="W184" s="6"/>
    </row>
    <row r="185" spans="1:23">
      <c r="A185" s="156"/>
      <c r="B185" s="60" t="s">
        <v>62</v>
      </c>
      <c r="C185" s="61"/>
      <c r="D185" s="62"/>
      <c r="E185" s="63"/>
      <c r="F185" s="64">
        <v>42.15</v>
      </c>
      <c r="G185" s="64">
        <v>45.25</v>
      </c>
      <c r="H185" s="64">
        <v>52.15</v>
      </c>
      <c r="I185" s="64">
        <v>60.8</v>
      </c>
      <c r="J185" s="64">
        <v>70.25</v>
      </c>
      <c r="K185" s="64">
        <v>79.7</v>
      </c>
      <c r="L185" s="64">
        <v>86.55</v>
      </c>
      <c r="M185" s="64">
        <v>85</v>
      </c>
      <c r="N185" s="64">
        <v>77.2</v>
      </c>
      <c r="O185" s="64">
        <v>66.2</v>
      </c>
      <c r="P185" s="64">
        <v>54.35</v>
      </c>
      <c r="Q185" s="64">
        <v>45.5</v>
      </c>
      <c r="R185" s="65">
        <f t="shared" si="4"/>
        <v>63.863835616438365</v>
      </c>
      <c r="S185" s="71">
        <f t="shared" si="5"/>
        <v>42.15</v>
      </c>
      <c r="T185" s="66">
        <f t="shared" si="2"/>
        <v>86.55</v>
      </c>
      <c r="U185" s="66" t="str">
        <f t="shared" si="3"/>
        <v>a</v>
      </c>
      <c r="V185" s="66" t="s">
        <v>95</v>
      </c>
      <c r="W185" s="6" t="str">
        <f t="shared" si="6"/>
        <v>C</v>
      </c>
    </row>
    <row r="186" spans="1:23">
      <c r="A186" s="156"/>
      <c r="B186" s="60" t="s">
        <v>18</v>
      </c>
      <c r="C186" s="61"/>
      <c r="D186" s="62"/>
      <c r="E186" s="63"/>
      <c r="F186" s="64">
        <v>31.299999999999997</v>
      </c>
      <c r="G186" s="64">
        <v>36.25</v>
      </c>
      <c r="H186" s="64">
        <v>44.15</v>
      </c>
      <c r="I186" s="64">
        <v>51.35</v>
      </c>
      <c r="J186" s="64">
        <v>58.95</v>
      </c>
      <c r="K186" s="64">
        <v>65.849999999999994</v>
      </c>
      <c r="L186" s="64">
        <v>69.650000000000006</v>
      </c>
      <c r="M186" s="64">
        <v>68.95</v>
      </c>
      <c r="N186" s="64">
        <v>63.05</v>
      </c>
      <c r="O186" s="64">
        <v>54.25</v>
      </c>
      <c r="P186" s="64">
        <v>42.55</v>
      </c>
      <c r="Q186" s="64">
        <v>34.700000000000003</v>
      </c>
      <c r="R186" s="65">
        <f t="shared" si="4"/>
        <v>51.834109589041091</v>
      </c>
      <c r="S186" s="71">
        <f t="shared" si="5"/>
        <v>31.299999999999997</v>
      </c>
      <c r="T186" s="66">
        <f t="shared" si="2"/>
        <v>69.650000000000006</v>
      </c>
      <c r="U186" s="66" t="str">
        <f t="shared" si="3"/>
        <v>b</v>
      </c>
      <c r="V186" s="66" t="s">
        <v>96</v>
      </c>
      <c r="W186" s="6" t="str">
        <f t="shared" si="6"/>
        <v/>
      </c>
    </row>
    <row r="187" spans="1:23">
      <c r="A187" s="156"/>
      <c r="B187" s="60" t="s">
        <v>50</v>
      </c>
      <c r="C187" s="61"/>
      <c r="D187" s="62"/>
      <c r="E187" s="63"/>
      <c r="F187" s="64">
        <v>44.7</v>
      </c>
      <c r="G187" s="64">
        <v>47.3</v>
      </c>
      <c r="H187" s="64">
        <v>52.7</v>
      </c>
      <c r="I187" s="64">
        <v>60.25</v>
      </c>
      <c r="J187" s="64">
        <v>68.099999999999994</v>
      </c>
      <c r="K187" s="64">
        <v>75.75</v>
      </c>
      <c r="L187" s="64">
        <v>81.099999999999994</v>
      </c>
      <c r="M187" s="64">
        <v>80.599999999999994</v>
      </c>
      <c r="N187" s="64">
        <v>75.099999999999994</v>
      </c>
      <c r="O187" s="64">
        <v>66.5</v>
      </c>
      <c r="P187" s="64">
        <v>55.3</v>
      </c>
      <c r="Q187" s="64">
        <v>47.65</v>
      </c>
      <c r="R187" s="65">
        <f t="shared" si="4"/>
        <v>63.008904109589039</v>
      </c>
      <c r="S187" s="71">
        <f t="shared" si="5"/>
        <v>44.7</v>
      </c>
      <c r="T187" s="66">
        <f t="shared" si="2"/>
        <v>81.099999999999994</v>
      </c>
      <c r="U187" s="66" t="str">
        <f t="shared" si="3"/>
        <v>a</v>
      </c>
      <c r="V187" s="66" t="s">
        <v>95</v>
      </c>
      <c r="W187" s="6" t="str">
        <f t="shared" si="6"/>
        <v>C</v>
      </c>
    </row>
    <row r="188" spans="1:23">
      <c r="A188" s="156"/>
      <c r="B188" s="60" t="s">
        <v>71</v>
      </c>
      <c r="C188" s="61"/>
      <c r="D188" s="62"/>
      <c r="E188" s="63"/>
      <c r="F188" s="64">
        <v>42.3</v>
      </c>
      <c r="G188" s="64">
        <v>45.7</v>
      </c>
      <c r="H188" s="64">
        <v>52.2</v>
      </c>
      <c r="I188" s="64">
        <v>60.8</v>
      </c>
      <c r="J188" s="64">
        <v>71.099999999999994</v>
      </c>
      <c r="K188" s="64">
        <v>81</v>
      </c>
      <c r="L188" s="64">
        <v>87.6</v>
      </c>
      <c r="M188" s="64">
        <v>86.2</v>
      </c>
      <c r="N188" s="64">
        <v>78.3</v>
      </c>
      <c r="O188" s="64">
        <v>66.900000000000006</v>
      </c>
      <c r="P188" s="64">
        <v>54.1</v>
      </c>
      <c r="Q188" s="64">
        <v>45.1</v>
      </c>
      <c r="R188" s="65">
        <f t="shared" si="4"/>
        <v>64.38082191780822</v>
      </c>
      <c r="S188" s="71">
        <f t="shared" si="5"/>
        <v>42.3</v>
      </c>
      <c r="T188" s="66">
        <f t="shared" si="2"/>
        <v>87.6</v>
      </c>
      <c r="U188" s="66" t="str">
        <f t="shared" si="3"/>
        <v>a</v>
      </c>
      <c r="V188" s="66" t="s">
        <v>95</v>
      </c>
      <c r="W188" s="6" t="str">
        <f t="shared" si="6"/>
        <v>C</v>
      </c>
    </row>
    <row r="189" spans="1:23">
      <c r="A189" s="156"/>
      <c r="B189" s="60" t="s">
        <v>31</v>
      </c>
      <c r="C189" s="61"/>
      <c r="D189" s="62"/>
      <c r="E189" s="63"/>
      <c r="F189" s="64">
        <v>32</v>
      </c>
      <c r="G189" s="64">
        <v>35.35</v>
      </c>
      <c r="H189" s="64">
        <v>42.15</v>
      </c>
      <c r="I189" s="64">
        <v>51.099999999999994</v>
      </c>
      <c r="J189" s="64">
        <v>58</v>
      </c>
      <c r="K189" s="64">
        <v>63.95</v>
      </c>
      <c r="L189" s="64">
        <v>68.3</v>
      </c>
      <c r="M189" s="64">
        <v>68.349999999999994</v>
      </c>
      <c r="N189" s="64">
        <v>62.4</v>
      </c>
      <c r="O189" s="64">
        <v>53.6</v>
      </c>
      <c r="P189" s="64">
        <v>44.4</v>
      </c>
      <c r="Q189" s="64">
        <v>36.4</v>
      </c>
      <c r="R189" s="65">
        <f t="shared" si="4"/>
        <v>51.419452054794519</v>
      </c>
      <c r="S189" s="71">
        <f t="shared" si="5"/>
        <v>32</v>
      </c>
      <c r="T189" s="66">
        <f t="shared" si="2"/>
        <v>68.349999999999994</v>
      </c>
      <c r="U189" s="66" t="str">
        <f t="shared" si="3"/>
        <v>b</v>
      </c>
      <c r="V189" s="66" t="s">
        <v>95</v>
      </c>
      <c r="W189" s="6" t="str">
        <f t="shared" si="6"/>
        <v/>
      </c>
    </row>
    <row r="190" spans="1:23">
      <c r="A190" s="156"/>
      <c r="B190" s="60" t="s">
        <v>82</v>
      </c>
      <c r="C190" s="61"/>
      <c r="D190" s="62"/>
      <c r="E190" s="63"/>
      <c r="F190" s="64">
        <v>43.9</v>
      </c>
      <c r="G190" s="64">
        <v>46.9</v>
      </c>
      <c r="H190" s="64">
        <v>52.3</v>
      </c>
      <c r="I190" s="64">
        <v>60.4</v>
      </c>
      <c r="J190" s="64">
        <v>69.099999999999994</v>
      </c>
      <c r="K190" s="64">
        <v>76.5</v>
      </c>
      <c r="L190" s="64">
        <v>80.099999999999994</v>
      </c>
      <c r="M190" s="64">
        <v>79.7</v>
      </c>
      <c r="N190" s="64">
        <v>74.5</v>
      </c>
      <c r="O190" s="64">
        <v>66</v>
      </c>
      <c r="P190" s="64">
        <v>54.7</v>
      </c>
      <c r="Q190" s="64">
        <v>46</v>
      </c>
      <c r="R190" s="65">
        <f t="shared" si="4"/>
        <v>62.592602739726026</v>
      </c>
      <c r="S190" s="71">
        <f t="shared" si="5"/>
        <v>43.9</v>
      </c>
      <c r="T190" s="66">
        <f t="shared" si="2"/>
        <v>80.099999999999994</v>
      </c>
      <c r="U190" s="66" t="str">
        <f t="shared" si="3"/>
        <v>a</v>
      </c>
      <c r="V190" s="66" t="s">
        <v>95</v>
      </c>
      <c r="W190" s="6" t="s">
        <v>99</v>
      </c>
    </row>
    <row r="191" spans="1:23">
      <c r="A191" s="156"/>
      <c r="B191" s="60" t="s">
        <v>149</v>
      </c>
      <c r="C191" s="61"/>
      <c r="D191" s="62"/>
      <c r="E191" s="63"/>
      <c r="F191" s="64">
        <v>58.5</v>
      </c>
      <c r="G191" s="64">
        <v>60.1</v>
      </c>
      <c r="H191" s="64">
        <v>64</v>
      </c>
      <c r="I191" s="64">
        <v>71.099999999999994</v>
      </c>
      <c r="J191" s="64">
        <v>78.8</v>
      </c>
      <c r="K191" s="64">
        <v>84.9</v>
      </c>
      <c r="L191" s="64">
        <v>87.3</v>
      </c>
      <c r="M191" s="64">
        <v>88.7</v>
      </c>
      <c r="N191" s="64">
        <v>85.3</v>
      </c>
      <c r="O191" s="64">
        <v>80.099999999999994</v>
      </c>
      <c r="P191" s="64">
        <v>71.400000000000006</v>
      </c>
      <c r="Q191" s="64">
        <v>62.4</v>
      </c>
      <c r="R191" s="65">
        <v>74.5</v>
      </c>
      <c r="S191" s="71"/>
      <c r="T191" s="66"/>
      <c r="U191" s="66"/>
      <c r="V191" s="66"/>
      <c r="W191" s="6"/>
    </row>
    <row r="192" spans="1:23">
      <c r="A192" s="156"/>
      <c r="B192" s="60" t="s">
        <v>69</v>
      </c>
      <c r="C192" s="61"/>
      <c r="D192" s="62"/>
      <c r="E192" s="63"/>
      <c r="F192" s="64">
        <v>44.6</v>
      </c>
      <c r="G192" s="64">
        <v>48.9</v>
      </c>
      <c r="H192" s="64">
        <v>55.2</v>
      </c>
      <c r="I192" s="64">
        <v>65.5</v>
      </c>
      <c r="J192" s="64">
        <v>75.599999999999994</v>
      </c>
      <c r="K192" s="64">
        <v>85.1</v>
      </c>
      <c r="L192" s="64">
        <v>90.7</v>
      </c>
      <c r="M192" s="64">
        <v>89.8</v>
      </c>
      <c r="N192" s="64">
        <v>81.7</v>
      </c>
      <c r="O192" s="64">
        <v>70</v>
      </c>
      <c r="P192" s="64">
        <v>56.1</v>
      </c>
      <c r="Q192" s="64">
        <v>46.6</v>
      </c>
      <c r="R192" s="65">
        <f t="shared" si="4"/>
        <v>67.585479452054813</v>
      </c>
      <c r="S192" s="71">
        <f t="shared" si="5"/>
        <v>44.6</v>
      </c>
      <c r="T192" s="66">
        <f t="shared" si="2"/>
        <v>90.7</v>
      </c>
      <c r="U192" s="66" t="str">
        <f t="shared" si="3"/>
        <v>a</v>
      </c>
      <c r="V192" s="66" t="s">
        <v>95</v>
      </c>
      <c r="W192" s="6" t="s">
        <v>99</v>
      </c>
    </row>
    <row r="193" spans="1:24">
      <c r="A193" s="156"/>
      <c r="B193" s="60" t="s">
        <v>46</v>
      </c>
      <c r="C193" s="61"/>
      <c r="D193" s="62"/>
      <c r="E193" s="63"/>
      <c r="F193" s="64">
        <v>30.45</v>
      </c>
      <c r="G193" s="64">
        <v>33.700000000000003</v>
      </c>
      <c r="H193" s="64">
        <v>41.65</v>
      </c>
      <c r="I193" s="64">
        <v>50.75</v>
      </c>
      <c r="J193" s="64">
        <v>57.75</v>
      </c>
      <c r="K193" s="64">
        <v>64.599999999999994</v>
      </c>
      <c r="L193" s="64">
        <v>70.5</v>
      </c>
      <c r="M193" s="64">
        <v>70.199999999999989</v>
      </c>
      <c r="N193" s="64">
        <v>64.349999999999994</v>
      </c>
      <c r="O193" s="64">
        <v>54.6</v>
      </c>
      <c r="P193" s="64">
        <v>44.05</v>
      </c>
      <c r="Q193" s="64">
        <v>34.950000000000003</v>
      </c>
      <c r="R193" s="65">
        <f t="shared" si="4"/>
        <v>51.559452054794512</v>
      </c>
      <c r="S193" s="71">
        <f t="shared" si="5"/>
        <v>30.45</v>
      </c>
      <c r="T193" s="66">
        <f t="shared" si="2"/>
        <v>70.5</v>
      </c>
      <c r="U193" s="66" t="str">
        <f t="shared" si="3"/>
        <v>b</v>
      </c>
      <c r="V193" s="66" t="s">
        <v>96</v>
      </c>
      <c r="W193" s="6" t="str">
        <f t="shared" si="6"/>
        <v/>
      </c>
    </row>
    <row r="194" spans="1:24">
      <c r="A194" s="156"/>
      <c r="B194" s="60" t="s">
        <v>77</v>
      </c>
      <c r="C194" s="61"/>
      <c r="D194" s="62"/>
      <c r="E194" s="63"/>
      <c r="F194" s="64">
        <v>50.35</v>
      </c>
      <c r="G194" s="64">
        <v>51.9</v>
      </c>
      <c r="H194" s="64">
        <v>56.55</v>
      </c>
      <c r="I194" s="64">
        <v>63</v>
      </c>
      <c r="J194" s="64">
        <v>69.099999999999994</v>
      </c>
      <c r="K194" s="64">
        <v>75</v>
      </c>
      <c r="L194" s="64">
        <v>80.150000000000006</v>
      </c>
      <c r="M194" s="64">
        <v>81.400000000000006</v>
      </c>
      <c r="N194" s="64">
        <v>78.3</v>
      </c>
      <c r="O194" s="64">
        <v>70.599999999999994</v>
      </c>
      <c r="P194" s="64">
        <v>61.25</v>
      </c>
      <c r="Q194" s="64">
        <v>53.400000000000006</v>
      </c>
      <c r="R194" s="65">
        <f t="shared" si="4"/>
        <v>65.993835616438361</v>
      </c>
      <c r="S194" s="71">
        <f t="shared" si="5"/>
        <v>50.35</v>
      </c>
      <c r="T194" s="66">
        <f t="shared" si="2"/>
        <v>81.400000000000006</v>
      </c>
      <c r="U194" s="66" t="str">
        <f t="shared" si="3"/>
        <v>a</v>
      </c>
      <c r="V194" s="66" t="s">
        <v>95</v>
      </c>
      <c r="W194" s="6" t="str">
        <f t="shared" si="6"/>
        <v>C</v>
      </c>
    </row>
    <row r="195" spans="1:24">
      <c r="A195" s="156"/>
      <c r="B195" s="60" t="s">
        <v>63</v>
      </c>
      <c r="C195" s="61"/>
      <c r="D195" s="62"/>
      <c r="E195" s="63"/>
      <c r="F195" s="64">
        <v>42.150000000000006</v>
      </c>
      <c r="G195" s="64">
        <v>44.95</v>
      </c>
      <c r="H195" s="64">
        <v>51.7</v>
      </c>
      <c r="I195" s="64">
        <v>60.65</v>
      </c>
      <c r="J195" s="64">
        <v>70.8</v>
      </c>
      <c r="K195" s="64">
        <v>80.599999999999994</v>
      </c>
      <c r="L195" s="64">
        <v>87.65</v>
      </c>
      <c r="M195" s="64">
        <v>87.1</v>
      </c>
      <c r="N195" s="64">
        <v>79.949999999999989</v>
      </c>
      <c r="O195" s="64">
        <v>68.45</v>
      </c>
      <c r="P195" s="64">
        <v>55.7</v>
      </c>
      <c r="Q195" s="64">
        <v>45.8</v>
      </c>
      <c r="R195" s="65">
        <f t="shared" si="4"/>
        <v>64.736301369863014</v>
      </c>
      <c r="S195" s="71">
        <f t="shared" si="5"/>
        <v>42.150000000000006</v>
      </c>
      <c r="T195" s="66">
        <f t="shared" si="2"/>
        <v>87.65</v>
      </c>
      <c r="U195" s="66" t="str">
        <f t="shared" si="3"/>
        <v>a</v>
      </c>
      <c r="V195" s="66" t="s">
        <v>95</v>
      </c>
      <c r="W195" s="6" t="str">
        <f t="shared" si="6"/>
        <v>C</v>
      </c>
    </row>
    <row r="196" spans="1:24">
      <c r="A196" s="156"/>
      <c r="B196" s="60" t="s">
        <v>42</v>
      </c>
      <c r="C196" s="61"/>
      <c r="D196" s="62"/>
      <c r="E196" s="63"/>
      <c r="F196" s="64">
        <v>27.05</v>
      </c>
      <c r="G196" s="64">
        <v>31.75</v>
      </c>
      <c r="H196" s="64">
        <v>40.849999999999994</v>
      </c>
      <c r="I196" s="64">
        <v>50.35</v>
      </c>
      <c r="J196" s="64">
        <v>57.65</v>
      </c>
      <c r="K196" s="64">
        <v>64.8</v>
      </c>
      <c r="L196" s="64">
        <v>70.55</v>
      </c>
      <c r="M196" s="64">
        <v>70.349999999999994</v>
      </c>
      <c r="N196" s="64">
        <v>62.85</v>
      </c>
      <c r="O196" s="64">
        <v>53.150000000000006</v>
      </c>
      <c r="P196" s="64">
        <v>42.349999999999994</v>
      </c>
      <c r="Q196" s="64">
        <v>33.200000000000003</v>
      </c>
      <c r="R196" s="65">
        <f t="shared" si="4"/>
        <v>50.510410958904096</v>
      </c>
      <c r="S196" s="71">
        <f t="shared" si="5"/>
        <v>27.05</v>
      </c>
      <c r="T196" s="66">
        <f t="shared" si="2"/>
        <v>70.55</v>
      </c>
      <c r="U196" s="66" t="str">
        <f t="shared" si="3"/>
        <v>b</v>
      </c>
      <c r="V196" s="66" t="s">
        <v>96</v>
      </c>
      <c r="W196" s="6" t="str">
        <f t="shared" si="6"/>
        <v/>
      </c>
    </row>
    <row r="197" spans="1:24">
      <c r="A197" s="156"/>
      <c r="B197" s="60" t="s">
        <v>156</v>
      </c>
      <c r="C197" s="61"/>
      <c r="D197" s="62"/>
      <c r="E197" s="63"/>
      <c r="F197" s="64">
        <v>56.1</v>
      </c>
      <c r="G197" s="64">
        <v>57.7</v>
      </c>
      <c r="H197" s="64">
        <v>60.3</v>
      </c>
      <c r="I197" s="64">
        <v>64.900000000000006</v>
      </c>
      <c r="J197" s="64">
        <v>69.099999999999994</v>
      </c>
      <c r="K197" s="64">
        <v>74.8</v>
      </c>
      <c r="L197" s="64">
        <v>77.7</v>
      </c>
      <c r="M197" s="64">
        <v>79.3</v>
      </c>
      <c r="N197" s="64">
        <v>77</v>
      </c>
      <c r="O197" s="64">
        <v>72.099999999999994</v>
      </c>
      <c r="P197" s="64">
        <v>66.599999999999994</v>
      </c>
      <c r="Q197" s="64">
        <v>60.1</v>
      </c>
      <c r="R197" s="65">
        <v>68.400000000000006</v>
      </c>
      <c r="S197" s="71"/>
      <c r="T197" s="66"/>
      <c r="U197" s="66"/>
      <c r="V197" s="66"/>
      <c r="W197" s="6"/>
    </row>
    <row r="198" spans="1:24">
      <c r="A198" s="156"/>
      <c r="B198" s="60" t="s">
        <v>60</v>
      </c>
      <c r="C198" s="61"/>
      <c r="D198" s="62"/>
      <c r="E198" s="63"/>
      <c r="F198" s="64">
        <v>37.25</v>
      </c>
      <c r="G198" s="64">
        <v>40</v>
      </c>
      <c r="H198" s="64">
        <v>46.7</v>
      </c>
      <c r="I198" s="64">
        <v>55.55</v>
      </c>
      <c r="J198" s="64">
        <v>64.900000000000006</v>
      </c>
      <c r="K198" s="64">
        <v>74.55</v>
      </c>
      <c r="L198" s="64">
        <v>81.75</v>
      </c>
      <c r="M198" s="64">
        <v>81.5</v>
      </c>
      <c r="N198" s="64">
        <v>73.75</v>
      </c>
      <c r="O198" s="64">
        <v>61.849999999999994</v>
      </c>
      <c r="P198" s="64">
        <v>50</v>
      </c>
      <c r="Q198" s="64">
        <v>41.3</v>
      </c>
      <c r="R198" s="65">
        <f t="shared" si="4"/>
        <v>59.200684931506849</v>
      </c>
      <c r="S198" s="71">
        <f t="shared" si="5"/>
        <v>37.25</v>
      </c>
      <c r="T198" s="66">
        <f t="shared" si="2"/>
        <v>81.75</v>
      </c>
      <c r="U198" s="66" t="str">
        <f t="shared" si="3"/>
        <v>a</v>
      </c>
      <c r="V198" s="66" t="s">
        <v>95</v>
      </c>
      <c r="W198" s="6" t="str">
        <f t="shared" si="6"/>
        <v>C</v>
      </c>
    </row>
    <row r="199" spans="1:24">
      <c r="A199" s="156"/>
      <c r="B199" s="60" t="s">
        <v>24</v>
      </c>
      <c r="C199" s="61"/>
      <c r="D199" s="62"/>
      <c r="E199" s="63"/>
      <c r="F199" s="64">
        <v>26.45</v>
      </c>
      <c r="G199" s="64">
        <v>30.65</v>
      </c>
      <c r="H199" s="64">
        <v>39.650000000000006</v>
      </c>
      <c r="I199" s="64">
        <v>49.25</v>
      </c>
      <c r="J199" s="64">
        <v>56.3</v>
      </c>
      <c r="K199" s="64">
        <v>62.35</v>
      </c>
      <c r="L199" s="64">
        <v>68</v>
      </c>
      <c r="M199" s="64">
        <v>67.800000000000011</v>
      </c>
      <c r="N199" s="64">
        <v>61.4</v>
      </c>
      <c r="O199" s="64">
        <v>52.050000000000004</v>
      </c>
      <c r="P199" s="64">
        <v>41.45</v>
      </c>
      <c r="Q199" s="64">
        <v>32.349999999999994</v>
      </c>
      <c r="R199" s="65">
        <f t="shared" si="4"/>
        <v>49.07479452054794</v>
      </c>
      <c r="S199" s="71">
        <f t="shared" si="5"/>
        <v>26.45</v>
      </c>
      <c r="T199" s="66">
        <f t="shared" si="2"/>
        <v>68</v>
      </c>
      <c r="U199" s="66" t="str">
        <f t="shared" si="3"/>
        <v>b</v>
      </c>
      <c r="V199" s="66" t="s">
        <v>96</v>
      </c>
      <c r="W199" s="6" t="str">
        <f t="shared" si="6"/>
        <v/>
      </c>
    </row>
    <row r="200" spans="1:24">
      <c r="A200" s="156"/>
      <c r="B200" s="60" t="s">
        <v>34</v>
      </c>
      <c r="C200" s="61"/>
      <c r="D200" s="62"/>
      <c r="E200" s="63"/>
      <c r="F200" s="64">
        <v>36.049999999999997</v>
      </c>
      <c r="G200" s="64">
        <v>38.6</v>
      </c>
      <c r="H200" s="64">
        <v>46.85</v>
      </c>
      <c r="I200" s="64">
        <v>55.3</v>
      </c>
      <c r="J200" s="64">
        <v>63.099999999999994</v>
      </c>
      <c r="K200" s="64">
        <v>69.150000000000006</v>
      </c>
      <c r="L200" s="64">
        <v>73.5</v>
      </c>
      <c r="M200" s="64">
        <v>73.75</v>
      </c>
      <c r="N200" s="64">
        <v>66.650000000000006</v>
      </c>
      <c r="O200" s="64">
        <v>57.5</v>
      </c>
      <c r="P200" s="64">
        <v>49.55</v>
      </c>
      <c r="Q200" s="64">
        <v>41.75</v>
      </c>
      <c r="R200" s="65">
        <f t="shared" si="4"/>
        <v>56.07616438356164</v>
      </c>
      <c r="S200" s="71">
        <f t="shared" si="5"/>
        <v>36.049999999999997</v>
      </c>
      <c r="T200" s="66">
        <f t="shared" si="2"/>
        <v>73.75</v>
      </c>
      <c r="U200" s="66" t="str">
        <f t="shared" si="3"/>
        <v>a</v>
      </c>
      <c r="V200" s="66" t="s">
        <v>95</v>
      </c>
      <c r="W200" s="6" t="str">
        <f t="shared" si="6"/>
        <v>C</v>
      </c>
    </row>
    <row r="201" spans="1:24">
      <c r="A201" s="156"/>
      <c r="B201" s="60" t="s">
        <v>43</v>
      </c>
      <c r="C201" s="61"/>
      <c r="D201" s="62"/>
      <c r="E201" s="63"/>
      <c r="F201" s="64">
        <v>26.25</v>
      </c>
      <c r="G201" s="64">
        <v>29.450000000000003</v>
      </c>
      <c r="H201" s="64">
        <v>37.700000000000003</v>
      </c>
      <c r="I201" s="64">
        <v>47.5</v>
      </c>
      <c r="J201" s="64">
        <v>54.8</v>
      </c>
      <c r="K201" s="64">
        <v>61.699999999999996</v>
      </c>
      <c r="L201" s="64">
        <v>68.05</v>
      </c>
      <c r="M201" s="64">
        <v>67.849999999999994</v>
      </c>
      <c r="N201" s="64">
        <v>61.05</v>
      </c>
      <c r="O201" s="64">
        <v>51.8</v>
      </c>
      <c r="P201" s="64">
        <v>41.2</v>
      </c>
      <c r="Q201" s="64">
        <v>31.9</v>
      </c>
      <c r="R201" s="65">
        <f t="shared" si="4"/>
        <v>48.375205479452049</v>
      </c>
      <c r="S201" s="71">
        <f t="shared" si="5"/>
        <v>26.25</v>
      </c>
      <c r="T201" s="66">
        <f t="shared" si="2"/>
        <v>68.05</v>
      </c>
      <c r="U201" s="66" t="str">
        <f t="shared" si="3"/>
        <v>b</v>
      </c>
      <c r="V201" s="66" t="s">
        <v>96</v>
      </c>
      <c r="W201" s="6" t="str">
        <f t="shared" si="6"/>
        <v/>
      </c>
    </row>
    <row r="202" spans="1:24">
      <c r="A202" s="156"/>
      <c r="B202" s="60" t="s">
        <v>79</v>
      </c>
      <c r="C202" s="61"/>
      <c r="D202" s="62"/>
      <c r="E202" s="63"/>
      <c r="F202" s="64">
        <v>44.8</v>
      </c>
      <c r="G202" s="64">
        <v>47.5</v>
      </c>
      <c r="H202" s="64">
        <v>52.5</v>
      </c>
      <c r="I202" s="64">
        <v>60.8</v>
      </c>
      <c r="J202" s="64">
        <v>69.8</v>
      </c>
      <c r="K202" s="64">
        <v>77.900000000000006</v>
      </c>
      <c r="L202" s="64">
        <v>82.6</v>
      </c>
      <c r="M202" s="64">
        <v>82.8</v>
      </c>
      <c r="N202" s="64">
        <v>77.400000000000006</v>
      </c>
      <c r="O202" s="64">
        <v>67.599999999999994</v>
      </c>
      <c r="P202" s="64">
        <v>54.7</v>
      </c>
      <c r="Q202" s="64">
        <v>46.2</v>
      </c>
      <c r="R202" s="65">
        <f t="shared" si="4"/>
        <v>63.806301369863021</v>
      </c>
      <c r="S202" s="71">
        <f t="shared" si="5"/>
        <v>44.8</v>
      </c>
      <c r="T202" s="66">
        <f t="shared" si="2"/>
        <v>82.8</v>
      </c>
      <c r="U202" s="66" t="str">
        <f t="shared" si="3"/>
        <v>a</v>
      </c>
      <c r="V202" s="66" t="s">
        <v>95</v>
      </c>
      <c r="W202" s="6" t="s">
        <v>99</v>
      </c>
      <c r="X202" s="5" t="s">
        <v>110</v>
      </c>
    </row>
    <row r="203" spans="1:24">
      <c r="A203" s="156"/>
      <c r="B203" s="60" t="s">
        <v>51</v>
      </c>
      <c r="C203" s="61"/>
      <c r="D203" s="62"/>
      <c r="E203" s="63"/>
      <c r="F203" s="64">
        <v>49.900000000000006</v>
      </c>
      <c r="G203" s="64">
        <v>51</v>
      </c>
      <c r="H203" s="64">
        <v>56.05</v>
      </c>
      <c r="I203" s="64">
        <v>62.550000000000004</v>
      </c>
      <c r="J203" s="64">
        <v>68.900000000000006</v>
      </c>
      <c r="K203" s="64">
        <v>77.099999999999994</v>
      </c>
      <c r="L203" s="64">
        <v>82.05</v>
      </c>
      <c r="M203" s="64">
        <v>83.7</v>
      </c>
      <c r="N203" s="64">
        <v>78.25</v>
      </c>
      <c r="O203" s="64">
        <v>71.400000000000006</v>
      </c>
      <c r="P203" s="64">
        <v>62.25</v>
      </c>
      <c r="Q203" s="64">
        <v>53.15</v>
      </c>
      <c r="R203" s="65">
        <f t="shared" si="4"/>
        <v>66.444246575342476</v>
      </c>
      <c r="S203" s="71">
        <f t="shared" si="5"/>
        <v>49.900000000000006</v>
      </c>
      <c r="T203" s="66">
        <f t="shared" si="2"/>
        <v>83.7</v>
      </c>
      <c r="U203" s="66" t="str">
        <f t="shared" si="3"/>
        <v>a</v>
      </c>
      <c r="V203" s="66" t="s">
        <v>95</v>
      </c>
      <c r="W203" s="6" t="str">
        <f t="shared" si="6"/>
        <v>C</v>
      </c>
    </row>
    <row r="204" spans="1:24">
      <c r="A204" s="156"/>
      <c r="B204" s="60" t="s">
        <v>152</v>
      </c>
      <c r="C204" s="61"/>
      <c r="D204" s="62"/>
      <c r="E204" s="63"/>
      <c r="F204" s="64">
        <v>48.6</v>
      </c>
      <c r="G204" s="64">
        <v>50</v>
      </c>
      <c r="H204" s="64">
        <v>54</v>
      </c>
      <c r="I204" s="64">
        <v>61.3</v>
      </c>
      <c r="J204" s="64">
        <v>68.7</v>
      </c>
      <c r="K204" s="64">
        <v>75.400000000000006</v>
      </c>
      <c r="L204" s="64">
        <v>77.2</v>
      </c>
      <c r="M204" s="64">
        <v>78.599999999999994</v>
      </c>
      <c r="N204" s="64">
        <v>74.8</v>
      </c>
      <c r="O204" s="64">
        <v>69.400000000000006</v>
      </c>
      <c r="P204" s="64">
        <v>61.2</v>
      </c>
      <c r="Q204" s="64">
        <v>52.2</v>
      </c>
      <c r="R204" s="65">
        <v>64.400000000000006</v>
      </c>
      <c r="S204" s="71"/>
      <c r="T204" s="66"/>
      <c r="U204" s="66"/>
      <c r="V204" s="66"/>
      <c r="W204" s="6"/>
    </row>
    <row r="205" spans="1:24">
      <c r="A205" s="156"/>
      <c r="B205" s="60" t="s">
        <v>85</v>
      </c>
      <c r="C205" s="61"/>
      <c r="D205" s="62"/>
      <c r="E205" s="63"/>
      <c r="F205" s="64">
        <v>46</v>
      </c>
      <c r="G205" s="64">
        <v>49.6</v>
      </c>
      <c r="H205" s="64">
        <v>55.8</v>
      </c>
      <c r="I205" s="64">
        <v>64</v>
      </c>
      <c r="J205" s="64">
        <v>72.5</v>
      </c>
      <c r="K205" s="64">
        <v>79.3</v>
      </c>
      <c r="L205" s="64">
        <v>83.1</v>
      </c>
      <c r="M205" s="64">
        <v>82.8</v>
      </c>
      <c r="N205" s="64">
        <v>78.3</v>
      </c>
      <c r="O205" s="64">
        <v>69.400000000000006</v>
      </c>
      <c r="P205" s="64">
        <v>57.6</v>
      </c>
      <c r="Q205" s="64">
        <v>48.7</v>
      </c>
      <c r="R205" s="65">
        <f t="shared" si="4"/>
        <v>65.676986301369865</v>
      </c>
      <c r="S205" s="71">
        <f t="shared" si="5"/>
        <v>46</v>
      </c>
      <c r="T205" s="66">
        <f t="shared" si="2"/>
        <v>83.1</v>
      </c>
      <c r="U205" s="66" t="str">
        <f t="shared" si="3"/>
        <v>a</v>
      </c>
      <c r="V205" s="66" t="s">
        <v>95</v>
      </c>
      <c r="W205" s="6" t="s">
        <v>99</v>
      </c>
      <c r="X205" s="5" t="s">
        <v>110</v>
      </c>
    </row>
    <row r="206" spans="1:24">
      <c r="A206" s="156"/>
      <c r="B206" s="60" t="s">
        <v>57</v>
      </c>
      <c r="C206" s="61"/>
      <c r="D206" s="62"/>
      <c r="E206" s="63"/>
      <c r="F206" s="64">
        <v>41.650000000000006</v>
      </c>
      <c r="G206" s="64">
        <v>44.400000000000006</v>
      </c>
      <c r="H206" s="64">
        <v>51.45</v>
      </c>
      <c r="I206" s="64">
        <v>59.8</v>
      </c>
      <c r="J206" s="64">
        <v>68.349999999999994</v>
      </c>
      <c r="K206" s="64">
        <v>76.349999999999994</v>
      </c>
      <c r="L206" s="64">
        <v>81.900000000000006</v>
      </c>
      <c r="M206" s="64">
        <v>82.25</v>
      </c>
      <c r="N206" s="64">
        <v>77.25</v>
      </c>
      <c r="O206" s="64">
        <v>67.099999999999994</v>
      </c>
      <c r="P206" s="64">
        <v>54.949999999999996</v>
      </c>
      <c r="Q206" s="64">
        <v>45.25</v>
      </c>
      <c r="R206" s="65">
        <f t="shared" si="4"/>
        <v>62.657945205479457</v>
      </c>
      <c r="S206" s="71">
        <f t="shared" si="5"/>
        <v>41.650000000000006</v>
      </c>
      <c r="T206" s="66">
        <f t="shared" si="2"/>
        <v>82.25</v>
      </c>
      <c r="U206" s="66" t="str">
        <f t="shared" si="3"/>
        <v>a</v>
      </c>
      <c r="V206" s="66" t="s">
        <v>95</v>
      </c>
      <c r="W206" s="6" t="str">
        <f t="shared" si="6"/>
        <v>C</v>
      </c>
    </row>
    <row r="207" spans="1:24">
      <c r="A207" s="156"/>
      <c r="B207" s="60" t="s">
        <v>157</v>
      </c>
      <c r="C207" s="61"/>
      <c r="D207" s="62"/>
      <c r="E207" s="63"/>
      <c r="F207" s="64">
        <v>47.1</v>
      </c>
      <c r="G207" s="64">
        <v>48.7</v>
      </c>
      <c r="H207" s="64">
        <v>51.6</v>
      </c>
      <c r="I207" s="64">
        <v>58.6</v>
      </c>
      <c r="J207" s="64">
        <v>66.400000000000006</v>
      </c>
      <c r="K207" s="64">
        <v>71.599999999999994</v>
      </c>
      <c r="L207" s="64">
        <v>73.900000000000006</v>
      </c>
      <c r="M207" s="64">
        <v>75.2</v>
      </c>
      <c r="N207" s="64">
        <v>71.8</v>
      </c>
      <c r="O207" s="64">
        <v>67.8</v>
      </c>
      <c r="P207" s="64">
        <v>59.4</v>
      </c>
      <c r="Q207" s="64">
        <v>50.9</v>
      </c>
      <c r="R207" s="65">
        <v>61.7</v>
      </c>
      <c r="S207" s="71"/>
      <c r="T207" s="66"/>
      <c r="U207" s="66"/>
      <c r="V207" s="66"/>
      <c r="W207" s="6"/>
    </row>
    <row r="208" spans="1:24">
      <c r="A208" s="156"/>
      <c r="B208" s="60" t="s">
        <v>58</v>
      </c>
      <c r="C208" s="61"/>
      <c r="D208" s="62"/>
      <c r="E208" s="63"/>
      <c r="F208" s="64">
        <v>40.549999999999997</v>
      </c>
      <c r="G208" s="64">
        <v>43.65</v>
      </c>
      <c r="H208" s="64">
        <v>50.6</v>
      </c>
      <c r="I208" s="64">
        <v>59.25</v>
      </c>
      <c r="J208" s="64">
        <v>67.75</v>
      </c>
      <c r="K208" s="64">
        <v>76.5</v>
      </c>
      <c r="L208" s="64">
        <v>82.85</v>
      </c>
      <c r="M208" s="64">
        <v>83.050000000000011</v>
      </c>
      <c r="N208" s="64">
        <v>77.099999999999994</v>
      </c>
      <c r="O208" s="64">
        <v>65.849999999999994</v>
      </c>
      <c r="P208" s="64">
        <v>53.599999999999994</v>
      </c>
      <c r="Q208" s="64">
        <v>44.3</v>
      </c>
      <c r="R208" s="65">
        <f t="shared" si="4"/>
        <v>62.189452054794515</v>
      </c>
      <c r="S208" s="71">
        <f t="shared" si="5"/>
        <v>40.549999999999997</v>
      </c>
      <c r="T208" s="66">
        <f t="shared" si="2"/>
        <v>83.050000000000011</v>
      </c>
      <c r="U208" s="66" t="str">
        <f t="shared" si="3"/>
        <v>a</v>
      </c>
      <c r="V208" s="66" t="s">
        <v>95</v>
      </c>
      <c r="W208" s="6" t="str">
        <f t="shared" si="6"/>
        <v>C</v>
      </c>
    </row>
    <row r="209" spans="1:24">
      <c r="A209" s="156"/>
      <c r="B209" s="60" t="s">
        <v>38</v>
      </c>
      <c r="C209" s="61"/>
      <c r="D209" s="62"/>
      <c r="E209" s="63"/>
      <c r="F209" s="64">
        <v>22.2</v>
      </c>
      <c r="G209" s="64">
        <v>25.15</v>
      </c>
      <c r="H209" s="64">
        <v>33.9</v>
      </c>
      <c r="I209" s="64">
        <v>43.900000000000006</v>
      </c>
      <c r="J209" s="64">
        <v>50.9</v>
      </c>
      <c r="K209" s="64">
        <v>57.099999999999994</v>
      </c>
      <c r="L209" s="64">
        <v>63.400000000000006</v>
      </c>
      <c r="M209" s="64">
        <v>62.95</v>
      </c>
      <c r="N209" s="64">
        <v>56.65</v>
      </c>
      <c r="O209" s="64">
        <v>47.5</v>
      </c>
      <c r="P209" s="64">
        <v>36.5</v>
      </c>
      <c r="Q209" s="64">
        <v>28.05</v>
      </c>
      <c r="R209" s="65">
        <f t="shared" si="4"/>
        <v>44.122191780821922</v>
      </c>
      <c r="S209" s="71">
        <f t="shared" si="5"/>
        <v>22.2</v>
      </c>
      <c r="T209" s="66">
        <f t="shared" si="2"/>
        <v>63.400000000000006</v>
      </c>
      <c r="U209" s="66" t="str">
        <f t="shared" si="3"/>
        <v>b</v>
      </c>
      <c r="V209" s="66" t="s">
        <v>96</v>
      </c>
      <c r="W209" s="6" t="str">
        <f t="shared" si="6"/>
        <v/>
      </c>
    </row>
    <row r="210" spans="1:24">
      <c r="A210" s="156"/>
      <c r="B210" s="60" t="s">
        <v>52</v>
      </c>
      <c r="C210" s="61"/>
      <c r="D210" s="62"/>
      <c r="E210" s="63"/>
      <c r="F210" s="64">
        <v>48.75</v>
      </c>
      <c r="G210" s="64">
        <v>50.45</v>
      </c>
      <c r="H210" s="64">
        <v>55.599999999999994</v>
      </c>
      <c r="I210" s="64">
        <v>62.699999999999996</v>
      </c>
      <c r="J210" s="64">
        <v>70.05</v>
      </c>
      <c r="K210" s="64">
        <v>76.900000000000006</v>
      </c>
      <c r="L210" s="64">
        <v>82.199999999999989</v>
      </c>
      <c r="M210" s="64">
        <v>82.6</v>
      </c>
      <c r="N210" s="64">
        <v>79.150000000000006</v>
      </c>
      <c r="O210" s="64">
        <v>71.25</v>
      </c>
      <c r="P210" s="64">
        <v>60.7</v>
      </c>
      <c r="Q210" s="64">
        <v>51.85</v>
      </c>
      <c r="R210" s="65">
        <f t="shared" si="4"/>
        <v>66.102465753424653</v>
      </c>
      <c r="S210" s="71">
        <f t="shared" si="5"/>
        <v>48.75</v>
      </c>
      <c r="T210" s="66">
        <f t="shared" si="2"/>
        <v>82.6</v>
      </c>
      <c r="U210" s="66" t="str">
        <f t="shared" si="3"/>
        <v>a</v>
      </c>
      <c r="V210" s="66" t="s">
        <v>95</v>
      </c>
      <c r="W210" s="6" t="str">
        <f t="shared" si="6"/>
        <v>C</v>
      </c>
    </row>
    <row r="211" spans="1:24">
      <c r="A211" s="156"/>
      <c r="B211" s="60" t="s">
        <v>47</v>
      </c>
      <c r="C211" s="61"/>
      <c r="D211" s="62"/>
      <c r="E211" s="63"/>
      <c r="F211" s="64">
        <v>28.549999999999997</v>
      </c>
      <c r="G211" s="64">
        <v>33.25</v>
      </c>
      <c r="H211" s="64">
        <v>41.150000000000006</v>
      </c>
      <c r="I211" s="64">
        <v>50.35</v>
      </c>
      <c r="J211" s="64">
        <v>57.55</v>
      </c>
      <c r="K211" s="64">
        <v>63.55</v>
      </c>
      <c r="L211" s="64">
        <v>68.900000000000006</v>
      </c>
      <c r="M211" s="64">
        <v>68.099999999999994</v>
      </c>
      <c r="N211" s="64">
        <v>61.15</v>
      </c>
      <c r="O211" s="64">
        <v>52.45</v>
      </c>
      <c r="P211" s="64">
        <v>42.15</v>
      </c>
      <c r="Q211" s="64">
        <v>33.700000000000003</v>
      </c>
      <c r="R211" s="65">
        <f t="shared" si="4"/>
        <v>50.162739726027404</v>
      </c>
      <c r="S211" s="71">
        <f t="shared" si="5"/>
        <v>28.549999999999997</v>
      </c>
      <c r="T211" s="66">
        <f t="shared" ref="T211:T240" si="7">MAX(F211:Q211)</f>
        <v>68.900000000000006</v>
      </c>
      <c r="U211" s="66" t="str">
        <f t="shared" ref="U211:U240" si="8">IF(T211&gt;71.6,"a","b")</f>
        <v>b</v>
      </c>
      <c r="V211" s="66" t="s">
        <v>96</v>
      </c>
      <c r="W211" s="6" t="str">
        <f t="shared" si="6"/>
        <v/>
      </c>
    </row>
    <row r="212" spans="1:24">
      <c r="A212" s="156"/>
      <c r="B212" s="60" t="s">
        <v>67</v>
      </c>
      <c r="C212" s="61"/>
      <c r="D212" s="62"/>
      <c r="E212" s="63"/>
      <c r="F212" s="64">
        <v>42.1</v>
      </c>
      <c r="G212" s="64">
        <v>44.8</v>
      </c>
      <c r="H212" s="64">
        <v>51.1</v>
      </c>
      <c r="I212" s="64">
        <v>59.5</v>
      </c>
      <c r="J212" s="64">
        <v>68.5</v>
      </c>
      <c r="K212" s="64">
        <v>77</v>
      </c>
      <c r="L212" s="64">
        <v>82.6</v>
      </c>
      <c r="M212" s="64">
        <v>82.8</v>
      </c>
      <c r="N212" s="64">
        <v>77.5</v>
      </c>
      <c r="O212" s="64">
        <v>67.5</v>
      </c>
      <c r="P212" s="64">
        <v>55.2</v>
      </c>
      <c r="Q212" s="64">
        <v>45.5</v>
      </c>
      <c r="R212" s="65">
        <f t="shared" si="4"/>
        <v>62.941095890410956</v>
      </c>
      <c r="S212" s="71">
        <f t="shared" si="5"/>
        <v>42.1</v>
      </c>
      <c r="T212" s="66">
        <f t="shared" si="7"/>
        <v>82.8</v>
      </c>
      <c r="U212" s="66" t="str">
        <f t="shared" si="8"/>
        <v>a</v>
      </c>
      <c r="V212" s="66" t="s">
        <v>95</v>
      </c>
      <c r="W212" s="6" t="str">
        <f t="shared" si="6"/>
        <v>C</v>
      </c>
    </row>
    <row r="213" spans="1:24">
      <c r="A213" s="156"/>
      <c r="B213" s="60" t="s">
        <v>53</v>
      </c>
      <c r="C213" s="61"/>
      <c r="D213" s="62"/>
      <c r="E213" s="63"/>
      <c r="F213" s="64">
        <v>49.6</v>
      </c>
      <c r="G213" s="64">
        <v>51.8</v>
      </c>
      <c r="H213" s="64">
        <v>57.1</v>
      </c>
      <c r="I213" s="64">
        <v>64.400000000000006</v>
      </c>
      <c r="J213" s="64">
        <v>71.25</v>
      </c>
      <c r="K213" s="64">
        <v>78.800000000000011</v>
      </c>
      <c r="L213" s="64">
        <v>84.2</v>
      </c>
      <c r="M213" s="64">
        <v>84.8</v>
      </c>
      <c r="N213" s="64">
        <v>80.400000000000006</v>
      </c>
      <c r="O213" s="64">
        <v>72.2</v>
      </c>
      <c r="P213" s="64">
        <v>61.699999999999996</v>
      </c>
      <c r="Q213" s="64">
        <v>52.7</v>
      </c>
      <c r="R213" s="65">
        <f t="shared" si="4"/>
        <v>67.497945205479454</v>
      </c>
      <c r="S213" s="71">
        <f t="shared" si="5"/>
        <v>49.6</v>
      </c>
      <c r="T213" s="66">
        <f t="shared" si="7"/>
        <v>84.8</v>
      </c>
      <c r="U213" s="66" t="str">
        <f t="shared" si="8"/>
        <v>a</v>
      </c>
      <c r="V213" s="66" t="s">
        <v>95</v>
      </c>
      <c r="W213" s="6" t="str">
        <f t="shared" si="6"/>
        <v>C</v>
      </c>
    </row>
    <row r="214" spans="1:24">
      <c r="A214" s="156"/>
      <c r="B214" s="60" t="s">
        <v>148</v>
      </c>
      <c r="C214" s="61"/>
      <c r="D214" s="62"/>
      <c r="E214" s="63"/>
      <c r="F214" s="64">
        <v>42.3</v>
      </c>
      <c r="G214" s="64">
        <v>43.9</v>
      </c>
      <c r="H214" s="64">
        <v>49.3</v>
      </c>
      <c r="I214" s="64">
        <v>57.2</v>
      </c>
      <c r="J214" s="64">
        <v>65.3</v>
      </c>
      <c r="K214" s="64">
        <v>71.099999999999994</v>
      </c>
      <c r="L214" s="64">
        <v>75</v>
      </c>
      <c r="M214" s="64">
        <v>75.599999999999994</v>
      </c>
      <c r="N214" s="64">
        <v>71.2</v>
      </c>
      <c r="O214" s="64">
        <v>64.2</v>
      </c>
      <c r="P214" s="64">
        <v>54.7</v>
      </c>
      <c r="Q214" s="64">
        <v>45.9</v>
      </c>
      <c r="R214" s="65">
        <v>59.7</v>
      </c>
      <c r="S214" s="71"/>
      <c r="T214" s="66"/>
      <c r="U214" s="66"/>
      <c r="V214" s="66"/>
      <c r="W214" s="6"/>
    </row>
    <row r="215" spans="1:24">
      <c r="A215" s="156"/>
      <c r="B215" s="60" t="s">
        <v>146</v>
      </c>
      <c r="C215" s="61"/>
      <c r="D215" s="62"/>
      <c r="E215" s="63"/>
      <c r="F215" s="64">
        <v>52.5</v>
      </c>
      <c r="G215" s="64">
        <v>54.1</v>
      </c>
      <c r="H215" s="64">
        <v>57.6</v>
      </c>
      <c r="I215" s="64">
        <v>63.1</v>
      </c>
      <c r="J215" s="64">
        <v>70.5</v>
      </c>
      <c r="K215" s="64">
        <v>76.599999999999994</v>
      </c>
      <c r="L215" s="64">
        <v>81.099999999999994</v>
      </c>
      <c r="M215" s="64">
        <v>82.4</v>
      </c>
      <c r="N215" s="64">
        <v>78.8</v>
      </c>
      <c r="O215" s="64">
        <v>73.599999999999994</v>
      </c>
      <c r="P215" s="64">
        <v>63.7</v>
      </c>
      <c r="Q215" s="64">
        <v>56.7</v>
      </c>
      <c r="R215" s="65">
        <v>67.5</v>
      </c>
      <c r="S215" s="71"/>
      <c r="T215" s="66"/>
      <c r="U215" s="66"/>
      <c r="V215" s="66"/>
      <c r="W215" s="6"/>
    </row>
    <row r="216" spans="1:24">
      <c r="A216" s="156"/>
      <c r="B216" s="60" t="s">
        <v>80</v>
      </c>
      <c r="C216" s="61"/>
      <c r="D216" s="62"/>
      <c r="E216" s="63"/>
      <c r="F216" s="64">
        <v>52.9</v>
      </c>
      <c r="G216" s="64">
        <v>54.9</v>
      </c>
      <c r="H216" s="64">
        <v>58.1</v>
      </c>
      <c r="I216" s="64">
        <v>63.7</v>
      </c>
      <c r="J216" s="64">
        <v>68.5</v>
      </c>
      <c r="K216" s="64">
        <v>74.8</v>
      </c>
      <c r="L216" s="64">
        <v>79.2</v>
      </c>
      <c r="M216" s="64">
        <v>80.599999999999994</v>
      </c>
      <c r="N216" s="64">
        <v>77.7</v>
      </c>
      <c r="O216" s="64">
        <v>71.8</v>
      </c>
      <c r="P216" s="64">
        <v>63.5</v>
      </c>
      <c r="Q216" s="64">
        <v>55.8</v>
      </c>
      <c r="R216" s="65">
        <f t="shared" si="4"/>
        <v>66.855068493150696</v>
      </c>
      <c r="S216" s="71">
        <f t="shared" si="5"/>
        <v>52.9</v>
      </c>
      <c r="T216" s="66">
        <f t="shared" si="7"/>
        <v>80.599999999999994</v>
      </c>
      <c r="U216" s="66" t="str">
        <f t="shared" si="8"/>
        <v>a</v>
      </c>
      <c r="V216" s="66" t="s">
        <v>95</v>
      </c>
      <c r="W216" s="6" t="str">
        <f t="shared" si="6"/>
        <v>C</v>
      </c>
    </row>
    <row r="217" spans="1:24">
      <c r="A217" s="156"/>
      <c r="B217" s="60" t="s">
        <v>154</v>
      </c>
      <c r="C217" s="61"/>
      <c r="D217" s="62"/>
      <c r="E217" s="63"/>
      <c r="F217" s="64">
        <v>54.1</v>
      </c>
      <c r="G217" s="64">
        <v>55.2</v>
      </c>
      <c r="H217" s="64">
        <v>58.6</v>
      </c>
      <c r="I217" s="64">
        <v>64.400000000000006</v>
      </c>
      <c r="J217" s="64">
        <v>69.599999999999994</v>
      </c>
      <c r="K217" s="64">
        <v>74.8</v>
      </c>
      <c r="L217" s="64">
        <v>78.099999999999994</v>
      </c>
      <c r="M217" s="64">
        <v>79</v>
      </c>
      <c r="N217" s="64">
        <v>76.5</v>
      </c>
      <c r="O217" s="64">
        <v>71.599999999999994</v>
      </c>
      <c r="P217" s="64">
        <v>64.2</v>
      </c>
      <c r="Q217" s="64">
        <v>57</v>
      </c>
      <c r="R217" s="65">
        <v>66.900000000000006</v>
      </c>
      <c r="S217" s="71"/>
      <c r="T217" s="66"/>
      <c r="U217" s="66"/>
      <c r="V217" s="66"/>
      <c r="W217" s="6"/>
    </row>
    <row r="218" spans="1:24">
      <c r="A218" s="156"/>
      <c r="B218" s="60" t="s">
        <v>35</v>
      </c>
      <c r="C218" s="61"/>
      <c r="D218" s="62"/>
      <c r="E218" s="63"/>
      <c r="F218" s="64">
        <v>33.700000000000003</v>
      </c>
      <c r="G218" s="64">
        <v>37.1</v>
      </c>
      <c r="H218" s="64">
        <v>43.4</v>
      </c>
      <c r="I218" s="64">
        <v>52.25</v>
      </c>
      <c r="J218" s="64">
        <v>59.2</v>
      </c>
      <c r="K218" s="64">
        <v>64.95</v>
      </c>
      <c r="L218" s="64">
        <v>69.3</v>
      </c>
      <c r="M218" s="64">
        <v>69.25</v>
      </c>
      <c r="N218" s="64">
        <v>63.5</v>
      </c>
      <c r="O218" s="64">
        <v>55.15</v>
      </c>
      <c r="P218" s="64">
        <v>46.05</v>
      </c>
      <c r="Q218" s="64">
        <v>37.950000000000003</v>
      </c>
      <c r="R218" s="65">
        <f t="shared" si="4"/>
        <v>52.733561643835607</v>
      </c>
      <c r="S218" s="71">
        <f t="shared" si="5"/>
        <v>33.700000000000003</v>
      </c>
      <c r="T218" s="66">
        <f t="shared" si="7"/>
        <v>69.3</v>
      </c>
      <c r="U218" s="66" t="str">
        <f t="shared" si="8"/>
        <v>b</v>
      </c>
      <c r="V218" s="66" t="s">
        <v>95</v>
      </c>
      <c r="W218" s="6" t="str">
        <f t="shared" si="6"/>
        <v>C</v>
      </c>
    </row>
    <row r="219" spans="1:24">
      <c r="A219" s="156"/>
      <c r="B219" s="60" t="s">
        <v>37</v>
      </c>
      <c r="C219" s="61"/>
      <c r="D219" s="62"/>
      <c r="E219" s="63"/>
      <c r="F219" s="64">
        <v>30.6</v>
      </c>
      <c r="G219" s="64">
        <v>33.25</v>
      </c>
      <c r="H219" s="64">
        <v>39.049999999999997</v>
      </c>
      <c r="I219" s="64">
        <v>47</v>
      </c>
      <c r="J219" s="64">
        <v>54.400000000000006</v>
      </c>
      <c r="K219" s="64">
        <v>58.650000000000006</v>
      </c>
      <c r="L219" s="64">
        <v>63.05</v>
      </c>
      <c r="M219" s="64">
        <v>63.150000000000006</v>
      </c>
      <c r="N219" s="64">
        <v>58.75</v>
      </c>
      <c r="O219" s="64">
        <v>51.5</v>
      </c>
      <c r="P219" s="64">
        <v>43.099999999999994</v>
      </c>
      <c r="Q219" s="64">
        <v>34.950000000000003</v>
      </c>
      <c r="R219" s="65">
        <f t="shared" si="4"/>
        <v>48.201917808219171</v>
      </c>
      <c r="S219" s="71">
        <f t="shared" si="5"/>
        <v>30.6</v>
      </c>
      <c r="T219" s="66">
        <f t="shared" si="7"/>
        <v>63.150000000000006</v>
      </c>
      <c r="U219" s="66" t="str">
        <f t="shared" si="8"/>
        <v>b</v>
      </c>
      <c r="V219" s="66" t="s">
        <v>96</v>
      </c>
      <c r="W219" s="6" t="str">
        <f t="shared" si="6"/>
        <v/>
      </c>
    </row>
    <row r="220" spans="1:24">
      <c r="A220" s="156"/>
      <c r="B220" s="60" t="s">
        <v>150</v>
      </c>
      <c r="C220" s="61"/>
      <c r="D220" s="62"/>
      <c r="E220" s="63"/>
      <c r="F220" s="64">
        <v>45.3</v>
      </c>
      <c r="G220" s="64">
        <v>47.3</v>
      </c>
      <c r="H220" s="64">
        <v>50.2</v>
      </c>
      <c r="I220" s="64">
        <v>58.6</v>
      </c>
      <c r="J220" s="64">
        <v>66.400000000000006</v>
      </c>
      <c r="K220" s="64">
        <v>72.3</v>
      </c>
      <c r="L220" s="64">
        <v>74.8</v>
      </c>
      <c r="M220" s="64">
        <v>76.3</v>
      </c>
      <c r="N220" s="64">
        <v>73.2</v>
      </c>
      <c r="O220" s="64">
        <v>67.5</v>
      </c>
      <c r="P220" s="64">
        <v>56.5</v>
      </c>
      <c r="Q220" s="64">
        <v>48.2</v>
      </c>
      <c r="R220" s="65">
        <v>61.7</v>
      </c>
      <c r="S220" s="71"/>
      <c r="T220" s="66"/>
      <c r="U220" s="66"/>
      <c r="V220" s="66"/>
      <c r="W220" s="6"/>
    </row>
    <row r="221" spans="1:24">
      <c r="A221" s="156"/>
      <c r="B221" s="60" t="s">
        <v>153</v>
      </c>
      <c r="C221" s="61"/>
      <c r="D221" s="62"/>
      <c r="E221" s="63"/>
      <c r="F221" s="64">
        <v>57.2</v>
      </c>
      <c r="G221" s="64">
        <v>57.7</v>
      </c>
      <c r="H221" s="64">
        <v>60.6</v>
      </c>
      <c r="I221" s="64">
        <v>65.5</v>
      </c>
      <c r="J221" s="64">
        <v>70.2</v>
      </c>
      <c r="K221" s="64">
        <v>75.2</v>
      </c>
      <c r="L221" s="64">
        <v>78.8</v>
      </c>
      <c r="M221" s="64">
        <v>80.599999999999994</v>
      </c>
      <c r="N221" s="64">
        <v>79.2</v>
      </c>
      <c r="O221" s="64">
        <v>74.3</v>
      </c>
      <c r="P221" s="64">
        <v>66.900000000000006</v>
      </c>
      <c r="Q221" s="64">
        <v>60.1</v>
      </c>
      <c r="R221" s="65">
        <v>68.900000000000006</v>
      </c>
      <c r="S221" s="71"/>
      <c r="T221" s="66"/>
      <c r="U221" s="66"/>
      <c r="V221" s="66"/>
      <c r="W221" s="6"/>
    </row>
    <row r="222" spans="1:24">
      <c r="A222" s="156"/>
      <c r="B222" s="60" t="s">
        <v>16</v>
      </c>
      <c r="C222" s="61"/>
      <c r="D222" s="62"/>
      <c r="E222" s="63"/>
      <c r="F222" s="64">
        <v>35.85</v>
      </c>
      <c r="G222" s="64">
        <v>37.65</v>
      </c>
      <c r="H222" s="64">
        <v>43.599999999999994</v>
      </c>
      <c r="I222" s="64">
        <v>49.45</v>
      </c>
      <c r="J222" s="64">
        <v>57.449999999999996</v>
      </c>
      <c r="K222" s="64">
        <v>64.05</v>
      </c>
      <c r="L222" s="64">
        <v>68.449999999999989</v>
      </c>
      <c r="M222" s="64">
        <v>68.449999999999989</v>
      </c>
      <c r="N222" s="64">
        <v>63.150000000000006</v>
      </c>
      <c r="O222" s="64">
        <v>55.05</v>
      </c>
      <c r="P222" s="64">
        <v>44.65</v>
      </c>
      <c r="Q222" s="64">
        <v>38.35</v>
      </c>
      <c r="R222" s="65">
        <f t="shared" si="4"/>
        <v>52.264109589041091</v>
      </c>
      <c r="S222" s="71">
        <f t="shared" si="5"/>
        <v>35.85</v>
      </c>
      <c r="T222" s="66">
        <f t="shared" si="7"/>
        <v>68.449999999999989</v>
      </c>
      <c r="U222" s="66" t="str">
        <f t="shared" si="8"/>
        <v>b</v>
      </c>
      <c r="V222" s="66" t="s">
        <v>95</v>
      </c>
      <c r="W222" s="6" t="str">
        <f t="shared" si="6"/>
        <v>C</v>
      </c>
    </row>
    <row r="223" spans="1:24">
      <c r="A223" s="156"/>
      <c r="B223" s="60" t="s">
        <v>70</v>
      </c>
      <c r="C223" s="61"/>
      <c r="D223" s="62"/>
      <c r="E223" s="63"/>
      <c r="F223" s="64">
        <v>44.4</v>
      </c>
      <c r="G223" s="64">
        <v>48.4</v>
      </c>
      <c r="H223" s="64">
        <v>54.9</v>
      </c>
      <c r="I223" s="64">
        <v>64</v>
      </c>
      <c r="J223" s="64">
        <v>73.400000000000006</v>
      </c>
      <c r="K223" s="64">
        <v>81.5</v>
      </c>
      <c r="L223" s="64">
        <v>84.7</v>
      </c>
      <c r="M223" s="64">
        <v>84.6</v>
      </c>
      <c r="N223" s="64">
        <v>79.2</v>
      </c>
      <c r="O223" s="64">
        <v>68.900000000000006</v>
      </c>
      <c r="P223" s="64">
        <v>55.4</v>
      </c>
      <c r="Q223" s="64">
        <v>46.6</v>
      </c>
      <c r="R223" s="65">
        <f t="shared" si="4"/>
        <v>65.590958904109584</v>
      </c>
      <c r="S223" s="71">
        <f t="shared" si="5"/>
        <v>44.4</v>
      </c>
      <c r="T223" s="66">
        <f t="shared" si="7"/>
        <v>84.7</v>
      </c>
      <c r="U223" s="66" t="str">
        <f t="shared" si="8"/>
        <v>a</v>
      </c>
      <c r="V223" s="66" t="s">
        <v>95</v>
      </c>
      <c r="W223" s="6" t="s">
        <v>99</v>
      </c>
      <c r="X223" s="5" t="s">
        <v>110</v>
      </c>
    </row>
    <row r="224" spans="1:24">
      <c r="A224" s="156"/>
      <c r="B224" s="60" t="s">
        <v>44</v>
      </c>
      <c r="C224" s="61"/>
      <c r="D224" s="62"/>
      <c r="E224" s="63"/>
      <c r="F224" s="64">
        <v>24.6</v>
      </c>
      <c r="G224" s="64">
        <v>27.7</v>
      </c>
      <c r="H224" s="64">
        <v>35.950000000000003</v>
      </c>
      <c r="I224" s="64">
        <v>45.95</v>
      </c>
      <c r="J224" s="64">
        <v>53.1</v>
      </c>
      <c r="K224" s="64">
        <v>59</v>
      </c>
      <c r="L224" s="64">
        <v>64.75</v>
      </c>
      <c r="M224" s="64">
        <v>64.849999999999994</v>
      </c>
      <c r="N224" s="64">
        <v>58.35</v>
      </c>
      <c r="O224" s="64">
        <v>49.35</v>
      </c>
      <c r="P224" s="64">
        <v>39.200000000000003</v>
      </c>
      <c r="Q224" s="64">
        <v>29.75</v>
      </c>
      <c r="R224" s="65">
        <f t="shared" si="4"/>
        <v>46.146438356164388</v>
      </c>
      <c r="S224" s="71">
        <f t="shared" si="5"/>
        <v>24.6</v>
      </c>
      <c r="T224" s="66">
        <f t="shared" si="7"/>
        <v>64.849999999999994</v>
      </c>
      <c r="U224" s="66" t="str">
        <f t="shared" si="8"/>
        <v>b</v>
      </c>
      <c r="V224" s="66" t="s">
        <v>96</v>
      </c>
      <c r="W224" s="6" t="str">
        <f t="shared" si="6"/>
        <v/>
      </c>
    </row>
    <row r="225" spans="1:24">
      <c r="A225" s="156"/>
      <c r="B225" s="60" t="s">
        <v>175</v>
      </c>
      <c r="C225" s="61"/>
      <c r="D225" s="62"/>
      <c r="E225" s="63"/>
      <c r="F225" s="64">
        <v>57.9</v>
      </c>
      <c r="G225" s="64">
        <v>59.2</v>
      </c>
      <c r="H225" s="64">
        <v>62.2</v>
      </c>
      <c r="I225" s="64">
        <v>66.400000000000006</v>
      </c>
      <c r="J225" s="64">
        <v>72</v>
      </c>
      <c r="K225" s="64">
        <v>77.2</v>
      </c>
      <c r="L225" s="64">
        <v>80.400000000000006</v>
      </c>
      <c r="M225" s="64">
        <v>81.3</v>
      </c>
      <c r="N225" s="64">
        <v>79.3</v>
      </c>
      <c r="O225" s="64">
        <v>75.900000000000006</v>
      </c>
      <c r="P225" s="64">
        <v>68.900000000000006</v>
      </c>
      <c r="Q225" s="64">
        <v>61.2</v>
      </c>
      <c r="R225" s="65">
        <v>70.2</v>
      </c>
      <c r="S225" s="71"/>
      <c r="T225" s="66"/>
      <c r="U225" s="66"/>
      <c r="V225" s="66"/>
      <c r="W225" s="6"/>
    </row>
    <row r="226" spans="1:24">
      <c r="A226" s="156"/>
      <c r="B226" s="60" t="s">
        <v>83</v>
      </c>
      <c r="C226" s="61"/>
      <c r="D226" s="62"/>
      <c r="E226" s="63"/>
      <c r="F226" s="64">
        <v>41.5</v>
      </c>
      <c r="G226" s="64">
        <v>43</v>
      </c>
      <c r="H226" s="64">
        <v>47.8</v>
      </c>
      <c r="I226" s="64">
        <v>54.5</v>
      </c>
      <c r="J226" s="64">
        <v>61.5</v>
      </c>
      <c r="K226" s="64">
        <v>68.7</v>
      </c>
      <c r="L226" s="64">
        <v>72.7</v>
      </c>
      <c r="M226" s="64">
        <v>73</v>
      </c>
      <c r="N226" s="64">
        <v>69.099999999999994</v>
      </c>
      <c r="O226" s="64">
        <v>62.4</v>
      </c>
      <c r="P226" s="64">
        <v>52.3</v>
      </c>
      <c r="Q226" s="64">
        <v>44.6</v>
      </c>
      <c r="R226" s="65">
        <f t="shared" si="4"/>
        <v>57.672602739726024</v>
      </c>
      <c r="S226" s="71">
        <f t="shared" si="5"/>
        <v>41.5</v>
      </c>
      <c r="T226" s="66">
        <f t="shared" si="7"/>
        <v>73</v>
      </c>
      <c r="U226" s="66" t="str">
        <f t="shared" si="8"/>
        <v>a</v>
      </c>
      <c r="V226" s="66" t="s">
        <v>95</v>
      </c>
      <c r="W226" s="6" t="str">
        <f t="shared" si="6"/>
        <v>C</v>
      </c>
    </row>
    <row r="227" spans="1:24">
      <c r="A227" s="156"/>
      <c r="B227" s="60" t="s">
        <v>74</v>
      </c>
      <c r="C227" s="61"/>
      <c r="D227" s="62"/>
      <c r="E227" s="63"/>
      <c r="F227" s="64">
        <v>44.8</v>
      </c>
      <c r="G227" s="64">
        <v>48.6</v>
      </c>
      <c r="H227" s="64">
        <v>54.7</v>
      </c>
      <c r="I227" s="64">
        <v>64.8</v>
      </c>
      <c r="J227" s="64">
        <v>74.8</v>
      </c>
      <c r="K227" s="64">
        <v>82</v>
      </c>
      <c r="L227" s="64">
        <v>86.4</v>
      </c>
      <c r="M227" s="64">
        <v>86.4</v>
      </c>
      <c r="N227" s="64">
        <v>80.2</v>
      </c>
      <c r="O227" s="64">
        <v>70</v>
      </c>
      <c r="P227" s="64">
        <v>57.7</v>
      </c>
      <c r="Q227" s="64">
        <v>47.8</v>
      </c>
      <c r="R227" s="65">
        <f t="shared" si="4"/>
        <v>66.61287671232877</v>
      </c>
      <c r="S227" s="71">
        <f t="shared" si="5"/>
        <v>44.8</v>
      </c>
      <c r="T227" s="66">
        <f t="shared" si="7"/>
        <v>86.4</v>
      </c>
      <c r="U227" s="66" t="str">
        <f t="shared" si="8"/>
        <v>a</v>
      </c>
      <c r="V227" s="66" t="s">
        <v>95</v>
      </c>
      <c r="W227" s="6" t="s">
        <v>99</v>
      </c>
      <c r="X227" s="5" t="s">
        <v>110</v>
      </c>
    </row>
    <row r="228" spans="1:24">
      <c r="A228" s="156"/>
      <c r="B228" s="60" t="s">
        <v>78</v>
      </c>
      <c r="C228" s="61"/>
      <c r="D228" s="62"/>
      <c r="E228" s="63"/>
      <c r="F228" s="64">
        <v>49.55</v>
      </c>
      <c r="G228" s="64">
        <v>52.150000000000006</v>
      </c>
      <c r="H228" s="64">
        <v>57.599999999999994</v>
      </c>
      <c r="I228" s="64">
        <v>63.95</v>
      </c>
      <c r="J228" s="64">
        <v>69.599999999999994</v>
      </c>
      <c r="K228" s="64">
        <v>75.8</v>
      </c>
      <c r="L228" s="64">
        <v>80.5</v>
      </c>
      <c r="M228" s="64">
        <v>82</v>
      </c>
      <c r="N228" s="64">
        <v>79.25</v>
      </c>
      <c r="O228" s="64">
        <v>71.25</v>
      </c>
      <c r="P228" s="64">
        <v>61.25</v>
      </c>
      <c r="Q228" s="64">
        <v>52.8</v>
      </c>
      <c r="R228" s="65">
        <f t="shared" si="4"/>
        <v>66.38356164383562</v>
      </c>
      <c r="S228" s="71">
        <f t="shared" si="5"/>
        <v>49.55</v>
      </c>
      <c r="T228" s="66">
        <f t="shared" si="7"/>
        <v>82</v>
      </c>
      <c r="U228" s="66" t="str">
        <f t="shared" si="8"/>
        <v>a</v>
      </c>
      <c r="V228" s="66" t="s">
        <v>95</v>
      </c>
      <c r="W228" s="6" t="str">
        <f t="shared" si="6"/>
        <v>C</v>
      </c>
    </row>
    <row r="229" spans="1:24">
      <c r="A229" s="156"/>
      <c r="B229" s="60" t="s">
        <v>45</v>
      </c>
      <c r="C229" s="61"/>
      <c r="D229" s="62"/>
      <c r="E229" s="63"/>
      <c r="F229" s="64">
        <v>25.8</v>
      </c>
      <c r="G229" s="64">
        <v>28.200000000000003</v>
      </c>
      <c r="H229" s="64">
        <v>35.6</v>
      </c>
      <c r="I229" s="64">
        <v>44.65</v>
      </c>
      <c r="J229" s="64">
        <v>51.85</v>
      </c>
      <c r="K229" s="64">
        <v>58.05</v>
      </c>
      <c r="L229" s="64">
        <v>63.75</v>
      </c>
      <c r="M229" s="64">
        <v>63.95</v>
      </c>
      <c r="N229" s="64">
        <v>58.2</v>
      </c>
      <c r="O229" s="64">
        <v>49</v>
      </c>
      <c r="P229" s="64">
        <v>38.65</v>
      </c>
      <c r="Q229" s="64">
        <v>29.95</v>
      </c>
      <c r="R229" s="65">
        <f t="shared" si="4"/>
        <v>45.734246575342453</v>
      </c>
      <c r="S229" s="71">
        <f t="shared" si="5"/>
        <v>25.8</v>
      </c>
      <c r="T229" s="66">
        <f t="shared" si="7"/>
        <v>63.95</v>
      </c>
      <c r="U229" s="66" t="str">
        <f t="shared" si="8"/>
        <v>b</v>
      </c>
      <c r="V229" s="66" t="s">
        <v>96</v>
      </c>
      <c r="W229" s="6" t="str">
        <f t="shared" si="6"/>
        <v/>
      </c>
    </row>
    <row r="230" spans="1:24">
      <c r="A230" s="156"/>
      <c r="B230" s="60" t="s">
        <v>39</v>
      </c>
      <c r="C230" s="61"/>
      <c r="D230" s="62"/>
      <c r="E230" s="63"/>
      <c r="F230" s="64">
        <v>26.049999999999997</v>
      </c>
      <c r="G230" s="64">
        <v>29.650000000000002</v>
      </c>
      <c r="H230" s="64">
        <v>37.950000000000003</v>
      </c>
      <c r="I230" s="64">
        <v>48.55</v>
      </c>
      <c r="J230" s="64">
        <v>56.05</v>
      </c>
      <c r="K230" s="64">
        <v>61.9</v>
      </c>
      <c r="L230" s="64">
        <v>67</v>
      </c>
      <c r="M230" s="64">
        <v>67.050000000000011</v>
      </c>
      <c r="N230" s="64">
        <v>60.85</v>
      </c>
      <c r="O230" s="64">
        <v>51.7</v>
      </c>
      <c r="P230" s="64">
        <v>41.35</v>
      </c>
      <c r="Q230" s="64">
        <v>32.1</v>
      </c>
      <c r="R230" s="65">
        <f t="shared" si="4"/>
        <v>48.450958904109598</v>
      </c>
      <c r="S230" s="71">
        <f t="shared" si="5"/>
        <v>26.049999999999997</v>
      </c>
      <c r="T230" s="66">
        <f t="shared" si="7"/>
        <v>67.050000000000011</v>
      </c>
      <c r="U230" s="66" t="str">
        <f t="shared" si="8"/>
        <v>b</v>
      </c>
      <c r="V230" s="66" t="s">
        <v>96</v>
      </c>
      <c r="W230" s="6" t="str">
        <f t="shared" si="6"/>
        <v/>
      </c>
    </row>
    <row r="231" spans="1:24">
      <c r="A231" s="156"/>
      <c r="B231" s="60" t="s">
        <v>64</v>
      </c>
      <c r="C231" s="61"/>
      <c r="D231" s="62"/>
      <c r="E231" s="63"/>
      <c r="F231" s="64">
        <v>38.1</v>
      </c>
      <c r="G231" s="64">
        <v>40.65</v>
      </c>
      <c r="H231" s="64">
        <v>48.099999999999994</v>
      </c>
      <c r="I231" s="64">
        <v>57.35</v>
      </c>
      <c r="J231" s="64">
        <v>67</v>
      </c>
      <c r="K231" s="64">
        <v>77.150000000000006</v>
      </c>
      <c r="L231" s="64">
        <v>85.4</v>
      </c>
      <c r="M231" s="64">
        <v>84.8</v>
      </c>
      <c r="N231" s="64">
        <v>77.599999999999994</v>
      </c>
      <c r="O231" s="64">
        <v>65.5</v>
      </c>
      <c r="P231" s="64">
        <v>52.55</v>
      </c>
      <c r="Q231" s="64">
        <v>42.45</v>
      </c>
      <c r="R231" s="65">
        <f t="shared" si="4"/>
        <v>61.505616438356164</v>
      </c>
      <c r="S231" s="71">
        <f t="shared" si="5"/>
        <v>38.1</v>
      </c>
      <c r="T231" s="66">
        <f t="shared" si="7"/>
        <v>85.4</v>
      </c>
      <c r="U231" s="66" t="str">
        <f t="shared" si="8"/>
        <v>a</v>
      </c>
      <c r="V231" s="66" t="s">
        <v>95</v>
      </c>
      <c r="W231" s="6" t="str">
        <f t="shared" si="6"/>
        <v>C</v>
      </c>
    </row>
    <row r="232" spans="1:24">
      <c r="A232" s="156"/>
      <c r="B232" s="60" t="s">
        <v>17</v>
      </c>
      <c r="C232" s="61"/>
      <c r="D232" s="62"/>
      <c r="E232" s="63"/>
      <c r="F232" s="64">
        <v>33.25</v>
      </c>
      <c r="G232" s="64">
        <v>37.5</v>
      </c>
      <c r="H232" s="64">
        <v>45.25</v>
      </c>
      <c r="I232" s="64">
        <v>53.599999999999994</v>
      </c>
      <c r="J232" s="64">
        <v>61.5</v>
      </c>
      <c r="K232" s="64">
        <v>68.650000000000006</v>
      </c>
      <c r="L232" s="64">
        <v>72.650000000000006</v>
      </c>
      <c r="M232" s="64">
        <v>72.8</v>
      </c>
      <c r="N232" s="64">
        <v>66</v>
      </c>
      <c r="O232" s="64">
        <v>55.65</v>
      </c>
      <c r="P232" s="64">
        <v>44.25</v>
      </c>
      <c r="Q232" s="64">
        <v>35.799999999999997</v>
      </c>
      <c r="R232" s="65">
        <f t="shared" si="4"/>
        <v>53.996986301369866</v>
      </c>
      <c r="S232" s="71">
        <f t="shared" si="5"/>
        <v>33.25</v>
      </c>
      <c r="T232" s="66">
        <f t="shared" si="7"/>
        <v>72.8</v>
      </c>
      <c r="U232" s="66" t="str">
        <f t="shared" si="8"/>
        <v>a</v>
      </c>
      <c r="V232" s="66" t="s">
        <v>95</v>
      </c>
      <c r="W232" s="6" t="str">
        <f t="shared" si="6"/>
        <v>C</v>
      </c>
    </row>
    <row r="233" spans="1:24">
      <c r="A233" s="156"/>
      <c r="B233" s="60" t="s">
        <v>23</v>
      </c>
      <c r="C233" s="61"/>
      <c r="D233" s="62"/>
      <c r="E233" s="63"/>
      <c r="F233" s="64">
        <v>35.599999999999994</v>
      </c>
      <c r="G233" s="64">
        <v>39.1</v>
      </c>
      <c r="H233" s="64">
        <v>45.849999999999994</v>
      </c>
      <c r="I233" s="64">
        <v>54.7</v>
      </c>
      <c r="J233" s="64">
        <v>61.6</v>
      </c>
      <c r="K233" s="64">
        <v>66.95</v>
      </c>
      <c r="L233" s="64">
        <v>70.7</v>
      </c>
      <c r="M233" s="64">
        <v>70.849999999999994</v>
      </c>
      <c r="N233" s="64">
        <v>65.5</v>
      </c>
      <c r="O233" s="64">
        <v>56.849999999999994</v>
      </c>
      <c r="P233" s="64">
        <v>47.5</v>
      </c>
      <c r="Q233" s="64">
        <v>39.549999999999997</v>
      </c>
      <c r="R233" s="65">
        <f t="shared" si="4"/>
        <v>54.644657534246576</v>
      </c>
      <c r="S233" s="71">
        <f t="shared" si="5"/>
        <v>35.599999999999994</v>
      </c>
      <c r="T233" s="66">
        <f t="shared" si="7"/>
        <v>70.849999999999994</v>
      </c>
      <c r="U233" s="66" t="str">
        <f t="shared" si="8"/>
        <v>b</v>
      </c>
      <c r="V233" s="66" t="s">
        <v>95</v>
      </c>
      <c r="W233" s="6" t="str">
        <f t="shared" si="6"/>
        <v>C</v>
      </c>
    </row>
    <row r="234" spans="1:24">
      <c r="A234" s="156"/>
      <c r="B234" s="60" t="s">
        <v>48</v>
      </c>
      <c r="C234" s="61"/>
      <c r="D234" s="62"/>
      <c r="E234" s="63"/>
      <c r="F234" s="64">
        <v>24.65</v>
      </c>
      <c r="G234" s="64">
        <v>28.15</v>
      </c>
      <c r="H234" s="64">
        <v>36.950000000000003</v>
      </c>
      <c r="I234" s="64">
        <v>46.85</v>
      </c>
      <c r="J234" s="64">
        <v>53.8</v>
      </c>
      <c r="K234" s="64">
        <v>59.8</v>
      </c>
      <c r="L234" s="64">
        <v>65.75</v>
      </c>
      <c r="M234" s="64">
        <v>65.5</v>
      </c>
      <c r="N234" s="64">
        <v>59.349999999999994</v>
      </c>
      <c r="O234" s="64">
        <v>50.25</v>
      </c>
      <c r="P234" s="64">
        <v>39.599999999999994</v>
      </c>
      <c r="Q234" s="64">
        <v>30.4</v>
      </c>
      <c r="R234" s="65">
        <f t="shared" si="4"/>
        <v>46.856164383561641</v>
      </c>
      <c r="S234" s="71">
        <f t="shared" si="5"/>
        <v>24.65</v>
      </c>
      <c r="T234" s="66">
        <f t="shared" si="7"/>
        <v>65.75</v>
      </c>
      <c r="U234" s="66" t="str">
        <f t="shared" si="8"/>
        <v>b</v>
      </c>
      <c r="V234" s="66" t="s">
        <v>96</v>
      </c>
      <c r="W234" s="6" t="str">
        <f t="shared" si="6"/>
        <v/>
      </c>
    </row>
    <row r="235" spans="1:24">
      <c r="A235" s="156"/>
      <c r="B235" s="60" t="s">
        <v>81</v>
      </c>
      <c r="C235" s="61"/>
      <c r="D235" s="62"/>
      <c r="E235" s="63"/>
      <c r="F235" s="64">
        <v>54.1</v>
      </c>
      <c r="G235" s="64">
        <v>55.6</v>
      </c>
      <c r="H235" s="64">
        <v>58.1</v>
      </c>
      <c r="I235" s="64">
        <v>62.6</v>
      </c>
      <c r="J235" s="64">
        <v>67.3</v>
      </c>
      <c r="K235" s="64">
        <v>73.599999999999994</v>
      </c>
      <c r="L235" s="64">
        <v>77.2</v>
      </c>
      <c r="M235" s="64">
        <v>78.3</v>
      </c>
      <c r="N235" s="64">
        <v>76.599999999999994</v>
      </c>
      <c r="O235" s="64">
        <v>71.8</v>
      </c>
      <c r="P235" s="64">
        <v>64.2</v>
      </c>
      <c r="Q235" s="64">
        <v>57</v>
      </c>
      <c r="R235" s="65">
        <f t="shared" si="4"/>
        <v>66.423561643835626</v>
      </c>
      <c r="S235" s="71">
        <f t="shared" si="5"/>
        <v>54.1</v>
      </c>
      <c r="T235" s="66">
        <f t="shared" si="7"/>
        <v>78.3</v>
      </c>
      <c r="U235" s="66" t="str">
        <f t="shared" si="8"/>
        <v>a</v>
      </c>
      <c r="V235" s="66" t="s">
        <v>95</v>
      </c>
      <c r="W235" s="6" t="str">
        <f t="shared" si="6"/>
        <v>C</v>
      </c>
    </row>
    <row r="236" spans="1:24">
      <c r="A236" s="156"/>
      <c r="B236" s="60" t="s">
        <v>86</v>
      </c>
      <c r="C236" s="61"/>
      <c r="D236" s="62"/>
      <c r="E236" s="63"/>
      <c r="F236" s="64">
        <v>43.9</v>
      </c>
      <c r="G236" s="64">
        <v>47.3</v>
      </c>
      <c r="H236" s="64">
        <v>55.6</v>
      </c>
      <c r="I236" s="64">
        <v>65.099999999999994</v>
      </c>
      <c r="J236" s="64">
        <v>73.400000000000006</v>
      </c>
      <c r="K236" s="64">
        <v>79.900000000000006</v>
      </c>
      <c r="L236" s="64">
        <v>83.3</v>
      </c>
      <c r="M236" s="64">
        <v>83.5</v>
      </c>
      <c r="N236" s="64">
        <v>79</v>
      </c>
      <c r="O236" s="64">
        <v>67.8</v>
      </c>
      <c r="P236" s="64">
        <v>55.9</v>
      </c>
      <c r="Q236" s="64">
        <v>46.6</v>
      </c>
      <c r="R236" s="65">
        <f t="shared" si="4"/>
        <v>65.201369863013696</v>
      </c>
      <c r="S236" s="71">
        <f t="shared" si="5"/>
        <v>43.9</v>
      </c>
      <c r="T236" s="66">
        <f t="shared" si="7"/>
        <v>83.5</v>
      </c>
      <c r="U236" s="66" t="str">
        <f t="shared" si="8"/>
        <v>a</v>
      </c>
      <c r="V236" s="66" t="s">
        <v>95</v>
      </c>
      <c r="W236" s="6" t="s">
        <v>99</v>
      </c>
    </row>
    <row r="237" spans="1:24">
      <c r="A237" s="156"/>
      <c r="B237" s="60" t="s">
        <v>40</v>
      </c>
      <c r="C237" s="61"/>
      <c r="D237" s="62"/>
      <c r="E237" s="63"/>
      <c r="F237" s="64">
        <v>25.150000000000002</v>
      </c>
      <c r="G237" s="64">
        <v>28.5</v>
      </c>
      <c r="H237" s="64">
        <v>36.700000000000003</v>
      </c>
      <c r="I237" s="64">
        <v>45.25</v>
      </c>
      <c r="J237" s="64">
        <v>53.7</v>
      </c>
      <c r="K237" s="64">
        <v>57.8</v>
      </c>
      <c r="L237" s="64">
        <v>63.6</v>
      </c>
      <c r="M237" s="64">
        <v>64.7</v>
      </c>
      <c r="N237" s="64">
        <v>56.75</v>
      </c>
      <c r="O237" s="64">
        <v>48.25</v>
      </c>
      <c r="P237" s="64">
        <v>39.849999999999994</v>
      </c>
      <c r="Q237" s="64">
        <v>30.849999999999998</v>
      </c>
      <c r="R237" s="65">
        <f t="shared" si="4"/>
        <v>46.024520547945208</v>
      </c>
      <c r="S237" s="71">
        <f t="shared" si="5"/>
        <v>25.150000000000002</v>
      </c>
      <c r="T237" s="66">
        <f t="shared" si="7"/>
        <v>64.7</v>
      </c>
      <c r="U237" s="66" t="str">
        <f t="shared" si="8"/>
        <v>b</v>
      </c>
      <c r="V237" s="66" t="s">
        <v>96</v>
      </c>
      <c r="W237" s="6" t="str">
        <f t="shared" si="6"/>
        <v/>
      </c>
    </row>
    <row r="238" spans="1:24">
      <c r="A238" s="156"/>
      <c r="B238" s="60" t="s">
        <v>65</v>
      </c>
      <c r="C238" s="61"/>
      <c r="D238" s="62"/>
      <c r="E238" s="63"/>
      <c r="F238" s="64">
        <v>41.650000000000006</v>
      </c>
      <c r="G238" s="64">
        <v>44.6</v>
      </c>
      <c r="H238" s="64">
        <v>51.55</v>
      </c>
      <c r="I238" s="64">
        <v>59</v>
      </c>
      <c r="J238" s="64">
        <v>68.8</v>
      </c>
      <c r="K238" s="64">
        <v>79.150000000000006</v>
      </c>
      <c r="L238" s="64">
        <v>86</v>
      </c>
      <c r="M238" s="64">
        <v>84.65</v>
      </c>
      <c r="N238" s="64">
        <v>78.7</v>
      </c>
      <c r="O238" s="64">
        <v>67.25</v>
      </c>
      <c r="P238" s="64">
        <v>54.4</v>
      </c>
      <c r="Q238" s="64">
        <v>44.599999999999994</v>
      </c>
      <c r="R238" s="65">
        <f t="shared" si="4"/>
        <v>63.467945205479452</v>
      </c>
      <c r="S238" s="71">
        <f t="shared" si="5"/>
        <v>41.650000000000006</v>
      </c>
      <c r="T238" s="66">
        <f t="shared" si="7"/>
        <v>86</v>
      </c>
      <c r="U238" s="66" t="str">
        <f t="shared" si="8"/>
        <v>a</v>
      </c>
      <c r="V238" s="66" t="s">
        <v>95</v>
      </c>
      <c r="W238" s="6" t="str">
        <f t="shared" si="6"/>
        <v>C</v>
      </c>
    </row>
    <row r="239" spans="1:24">
      <c r="A239" s="156"/>
      <c r="B239" s="60" t="s">
        <v>41</v>
      </c>
      <c r="C239" s="61"/>
      <c r="D239" s="62"/>
      <c r="E239" s="63"/>
      <c r="F239" s="64">
        <v>25.9</v>
      </c>
      <c r="G239" s="64">
        <v>29.950000000000003</v>
      </c>
      <c r="H239" s="64">
        <v>37.15</v>
      </c>
      <c r="I239" s="64">
        <v>47.7</v>
      </c>
      <c r="J239" s="64">
        <v>54.95</v>
      </c>
      <c r="K239" s="64">
        <v>60.5</v>
      </c>
      <c r="L239" s="64">
        <v>66.150000000000006</v>
      </c>
      <c r="M239" s="64">
        <v>66.05</v>
      </c>
      <c r="N239" s="64">
        <v>60.25</v>
      </c>
      <c r="O239" s="64">
        <v>51.15</v>
      </c>
      <c r="P239" s="64">
        <v>40.700000000000003</v>
      </c>
      <c r="Q239" s="64">
        <v>31.2</v>
      </c>
      <c r="R239" s="65">
        <f t="shared" si="4"/>
        <v>47.731917808219173</v>
      </c>
      <c r="S239" s="71">
        <f t="shared" si="5"/>
        <v>25.9</v>
      </c>
      <c r="T239" s="66">
        <f t="shared" si="7"/>
        <v>66.150000000000006</v>
      </c>
      <c r="U239" s="66" t="str">
        <f t="shared" si="8"/>
        <v>b</v>
      </c>
      <c r="V239" s="66" t="s">
        <v>96</v>
      </c>
      <c r="W239" s="6" t="str">
        <f t="shared" si="6"/>
        <v/>
      </c>
    </row>
    <row r="240" spans="1:24">
      <c r="A240" s="157"/>
      <c r="B240" s="60" t="s">
        <v>33</v>
      </c>
      <c r="C240" s="67"/>
      <c r="D240" s="68"/>
      <c r="E240" s="69"/>
      <c r="F240" s="64">
        <v>33.5</v>
      </c>
      <c r="G240" s="64">
        <v>37.049999999999997</v>
      </c>
      <c r="H240" s="64">
        <v>44.25</v>
      </c>
      <c r="I240" s="64">
        <v>53.5</v>
      </c>
      <c r="J240" s="64">
        <v>60.35</v>
      </c>
      <c r="K240" s="64">
        <v>66.150000000000006</v>
      </c>
      <c r="L240" s="64">
        <v>70.199999999999989</v>
      </c>
      <c r="M240" s="64">
        <v>70.349999999999994</v>
      </c>
      <c r="N240" s="64">
        <v>64.95</v>
      </c>
      <c r="O240" s="64">
        <v>55.800000000000004</v>
      </c>
      <c r="P240" s="64">
        <v>45.8</v>
      </c>
      <c r="Q240" s="64">
        <v>37.599999999999994</v>
      </c>
      <c r="R240" s="65">
        <f t="shared" si="4"/>
        <v>53.377945205479456</v>
      </c>
      <c r="S240" s="71">
        <f t="shared" si="5"/>
        <v>33.5</v>
      </c>
      <c r="T240" s="66">
        <f t="shared" si="7"/>
        <v>70.349999999999994</v>
      </c>
      <c r="U240" s="66" t="str">
        <f t="shared" si="8"/>
        <v>b</v>
      </c>
      <c r="V240" s="66" t="s">
        <v>95</v>
      </c>
      <c r="W240" s="6" t="str">
        <f t="shared" si="6"/>
        <v>C</v>
      </c>
    </row>
  </sheetData>
  <mergeCells count="4">
    <mergeCell ref="A2:A71"/>
    <mergeCell ref="A72:A141"/>
    <mergeCell ref="A143:A170"/>
    <mergeCell ref="A172:A240"/>
  </mergeCells>
  <conditionalFormatting sqref="T172:T240">
    <cfRule type="cellIs" dxfId="54" priority="17" operator="greaterThan">
      <formula>71.6</formula>
    </cfRule>
  </conditionalFormatting>
  <conditionalFormatting sqref="F180:R180 F172:Q224 F226:Q240">
    <cfRule type="cellIs" dxfId="53" priority="16" operator="lessThan">
      <formula>50.1</formula>
    </cfRule>
  </conditionalFormatting>
  <conditionalFormatting sqref="S172:S240">
    <cfRule type="cellIs" dxfId="52" priority="14" operator="greaterThan">
      <formula>64.4</formula>
    </cfRule>
    <cfRule type="cellIs" dxfId="51" priority="15" operator="lessThan">
      <formula>32</formula>
    </cfRule>
  </conditionalFormatting>
  <conditionalFormatting sqref="F225:Q225">
    <cfRule type="cellIs" dxfId="50" priority="1" operator="lessThan">
      <formula>50.1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2.75"/>
  <cols>
    <col min="1" max="1" width="13.140625" style="5" bestFit="1" customWidth="1"/>
    <col min="2" max="2" width="9.7109375" style="6" customWidth="1"/>
    <col min="3" max="3" width="9.7109375" style="5" hidden="1" customWidth="1"/>
    <col min="4" max="6" width="9.7109375" style="6" customWidth="1"/>
    <col min="7" max="8" width="9.7109375" style="5" customWidth="1"/>
    <col min="9" max="9" width="9.7109375" style="180" hidden="1" customWidth="1"/>
    <col min="10" max="13" width="9.140625" style="5"/>
    <col min="14" max="14" width="11.28515625" style="100" bestFit="1" customWidth="1"/>
    <col min="15" max="20" width="12.5703125" style="6" customWidth="1"/>
    <col min="21" max="23" width="13.7109375" style="6" customWidth="1"/>
    <col min="24" max="16384" width="9.140625" style="5"/>
  </cols>
  <sheetData>
    <row r="1" spans="1:23" s="3" customFormat="1" ht="13.5" thickBot="1">
      <c r="A1" s="91" t="s">
        <v>88</v>
      </c>
      <c r="B1" s="92" t="s">
        <v>3</v>
      </c>
      <c r="D1" s="145" t="s">
        <v>177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4"/>
      <c r="P1" s="4"/>
      <c r="Q1" s="4"/>
      <c r="R1" s="4"/>
      <c r="S1" s="4"/>
      <c r="T1" s="4"/>
      <c r="U1" s="4"/>
      <c r="V1" s="4"/>
      <c r="W1" s="4"/>
    </row>
    <row r="2" spans="1:23" s="3" customFormat="1">
      <c r="B2" s="4"/>
      <c r="D2" s="4"/>
      <c r="E2" s="4"/>
      <c r="F2" s="4"/>
      <c r="I2" s="177"/>
      <c r="J2" s="158" t="s">
        <v>132</v>
      </c>
      <c r="K2" s="158"/>
      <c r="L2" s="158"/>
      <c r="M2" s="158"/>
      <c r="N2" s="90"/>
      <c r="O2" s="159" t="s">
        <v>131</v>
      </c>
      <c r="P2" s="160"/>
      <c r="Q2" s="160"/>
      <c r="R2" s="160"/>
      <c r="S2" s="161"/>
      <c r="T2" s="162" t="s">
        <v>130</v>
      </c>
      <c r="U2" s="163"/>
      <c r="V2" s="163"/>
      <c r="W2" s="164"/>
    </row>
    <row r="3" spans="1:23" s="3" customFormat="1">
      <c r="A3" s="3" t="s">
        <v>91</v>
      </c>
      <c r="B3" s="4" t="s">
        <v>92</v>
      </c>
      <c r="D3" s="1" t="s">
        <v>89</v>
      </c>
      <c r="E3" s="1" t="s">
        <v>25</v>
      </c>
      <c r="F3" s="1" t="s">
        <v>26</v>
      </c>
      <c r="G3" s="1" t="s">
        <v>27</v>
      </c>
      <c r="H3" s="1" t="s">
        <v>90</v>
      </c>
      <c r="I3" s="178"/>
      <c r="J3" s="88" t="s">
        <v>133</v>
      </c>
      <c r="K3" s="88" t="s">
        <v>93</v>
      </c>
      <c r="L3" s="88" t="s">
        <v>28</v>
      </c>
      <c r="M3" s="88" t="s">
        <v>36</v>
      </c>
      <c r="N3" s="98" t="s">
        <v>122</v>
      </c>
      <c r="O3" s="81" t="s">
        <v>124</v>
      </c>
      <c r="P3" s="79" t="s">
        <v>170</v>
      </c>
      <c r="Q3" s="79" t="s">
        <v>125</v>
      </c>
      <c r="R3" s="79" t="s">
        <v>126</v>
      </c>
      <c r="S3" s="82" t="s">
        <v>127</v>
      </c>
      <c r="T3" s="93" t="s">
        <v>129</v>
      </c>
      <c r="U3" s="94" t="s">
        <v>170</v>
      </c>
      <c r="V3" s="94" t="s">
        <v>125</v>
      </c>
      <c r="W3" s="96" t="s">
        <v>126</v>
      </c>
    </row>
    <row r="4" spans="1:23">
      <c r="A4" s="5" t="str">
        <f>'All Months'!B2</f>
        <v>Adana</v>
      </c>
      <c r="B4" s="7">
        <f>'All Months'!E2</f>
        <v>65</v>
      </c>
      <c r="C4" s="6" t="str">
        <f>B1</f>
        <v>Feb</v>
      </c>
      <c r="D4" s="2">
        <f>E4-(F4-E4)</f>
        <v>34.349999999999994</v>
      </c>
      <c r="E4" s="2">
        <f>IF(C4="Jan",'All Months'!F2,IF(C4="Feb",'All Months'!G2,IF(C4="Mar",'All Months'!H2,IF(C4="Apr",'All Months'!I2,IF(C4="May",'All Months'!J2,IF(C4="Jun",'All Months'!K2,IF(C4="Jul",'All Months'!L2,IF(C4="Aug",'All Months'!M2,IF(C4="Sep",'All Months'!N2,IF(C4="Oct",'All Months'!O2,IF(C4="Nov",'All Months'!P2,'All Months'!Q2)))))))))))</f>
        <v>43.3</v>
      </c>
      <c r="F4" s="2">
        <f>(E4+G4)/2</f>
        <v>52.25</v>
      </c>
      <c r="G4" s="2">
        <f>IF(C4="Jan",'All Months'!F72,IF(C4="Feb",'All Months'!G72,IF(C4="Mar",'All Months'!H72,IF(C4="Apr",'All Months'!I72,IF(C4="May",'All Months'!J72,IF(C4="Jun",'All Months'!K72,IF(C4="Jul",'All Months'!L72,IF(C4="Aug",'All Months'!M72,IF(C4="Sep",'All Months'!N72,IF(C4="Oct",'All Months'!O72,IF(C4="Nov",'All Months'!P72,'All Months'!Q72)))))))))))</f>
        <v>61.2</v>
      </c>
      <c r="H4" s="2">
        <f>G4+(F4-E4)</f>
        <v>70.150000000000006</v>
      </c>
      <c r="I4" s="179" t="str">
        <f>D1</f>
        <v>Night</v>
      </c>
      <c r="J4" s="89">
        <f ca="1">IF(I4="Night",RANDBETWEEN(D4,G4)/2+RANDBETWEEN(D4,G4)/2,RANDBETWEEN(E4,H4)/2+RANDBETWEEN(E4,H4)/2)</f>
        <v>43.5</v>
      </c>
      <c r="K4" s="89" t="str">
        <f ca="1">IF(J4&gt;=130,"scorching",IF(J4&gt;=120,"baking",IF(J4&gt;=110,"feverish",IF(J4&gt;=100,"sweltering",IF(J4&gt;=90,"sweaty",IF(J4&gt;=80,"balmy",IF(J4&gt;=70,"warm",IF(J4&gt;=60,"pleasant",IF(J4&gt;=50,"cool",IF(J4&gt;=40,"brisk",IF(J4&gt;=30,"chilly",IF(J4&gt;=20,"frosty",IF(J4&gt;=10,"icy",IF(J4&gt;=0,"wintry",IF(J4&gt;=-10,"cold",IF(J4&gt;=-20,"very cold",IF(J4&gt;=-30,"bitterly cold",IF(J4&gt;=-40,"arctic","polar"))))))))))))))))))</f>
        <v>brisk</v>
      </c>
      <c r="L4" s="89">
        <f t="shared" ref="L4:L44" ca="1" si="0">INT(J4-F4)</f>
        <v>-9</v>
      </c>
      <c r="M4" s="89" t="str">
        <f t="shared" ref="M4:M44" ca="1" si="1">IF(L4&lt;0,"L",IF(L4&gt;0,"H","M"))</f>
        <v>L</v>
      </c>
      <c r="N4" s="99"/>
      <c r="O4" s="83"/>
      <c r="P4" s="80"/>
      <c r="Q4" s="80"/>
      <c r="R4" s="80"/>
      <c r="S4" s="84"/>
      <c r="T4" s="95"/>
      <c r="U4" s="101"/>
      <c r="V4" s="101"/>
      <c r="W4" s="102"/>
    </row>
    <row r="5" spans="1:23">
      <c r="A5" s="5" t="str">
        <f>'All Months'!B3</f>
        <v>Adiyaman</v>
      </c>
      <c r="B5" s="7">
        <f>'All Months'!E3</f>
        <v>2224</v>
      </c>
      <c r="C5" s="6" t="str">
        <f>C4</f>
        <v>Feb</v>
      </c>
      <c r="D5" s="2">
        <f t="shared" ref="D5:D73" si="2">E5-(F5-E5)</f>
        <v>29.699999999999996</v>
      </c>
      <c r="E5" s="2">
        <f>IF(C5="Jan",'All Months'!F3,IF(C5="Feb",'All Months'!G3,IF(C5="Mar",'All Months'!H3,IF(C5="Apr",'All Months'!I3,IF(C5="May",'All Months'!J3,IF(C5="Jun",'All Months'!K3,IF(C5="Jul",'All Months'!L3,IF(C5="Aug",'All Months'!M3,IF(C5="Sep",'All Months'!N3,IF(C5="Oct",'All Months'!O3,IF(C5="Nov",'All Months'!P3,'All Months'!Q3)))))))))))</f>
        <v>36.299999999999997</v>
      </c>
      <c r="F5" s="2">
        <f t="shared" ref="F5:F73" si="3">(E5+G5)/2</f>
        <v>42.9</v>
      </c>
      <c r="G5" s="2">
        <f>IF(C5="Jan",'All Months'!F73,IF(C5="Feb",'All Months'!G73,IF(C5="Mar",'All Months'!H73,IF(C5="Apr",'All Months'!I73,IF(C5="May",'All Months'!J73,IF(C5="Jun",'All Months'!K73,IF(C5="Jul",'All Months'!L73,IF(C5="Aug",'All Months'!M73,IF(C5="Sep",'All Months'!N73,IF(C5="Oct",'All Months'!O73,IF(C5="Nov",'All Months'!P73,'All Months'!Q73)))))))))))</f>
        <v>49.5</v>
      </c>
      <c r="H5" s="2">
        <f t="shared" ref="H5:H73" si="4">G5+(F5-E5)</f>
        <v>56.1</v>
      </c>
      <c r="I5" s="179" t="str">
        <f>I4</f>
        <v>Night</v>
      </c>
      <c r="J5" s="89">
        <f t="shared" ref="J5:J68" ca="1" si="5">IF(I5="Night",RANDBETWEEN(D5,G5)/2+RANDBETWEEN(D5,G5)/2,RANDBETWEEN(E5,H5)/2+RANDBETWEEN(E5,H5)/2)</f>
        <v>39.5</v>
      </c>
      <c r="K5" s="89" t="str">
        <f t="shared" ref="K5:K73" ca="1" si="6">IF(J5&gt;=130,"scorching",IF(J5&gt;=120,"baking",IF(J5&gt;=110,"feverish",IF(J5&gt;=100,"sweltering",IF(J5&gt;=90,"sweaty",IF(J5&gt;=80,"balmy",IF(J5&gt;=70,"warm",IF(J5&gt;=60,"pleasant",IF(J5&gt;=50,"cool",IF(J5&gt;=40,"brisk",IF(J5&gt;=30,"chilly",IF(J5&gt;=20,"frosty",IF(J5&gt;=10,"icy",IF(J5&gt;=0,"wintry",IF(J5&gt;=-10,"cold",IF(J5&gt;=-20,"very cold",IF(J5&gt;=-30,"bitterly cold",IF(J5&gt;=-40,"arctic","polar"))))))))))))))))))</f>
        <v>chilly</v>
      </c>
      <c r="L5" s="89">
        <f t="shared" ca="1" si="0"/>
        <v>-4</v>
      </c>
      <c r="M5" s="89" t="str">
        <f t="shared" ca="1" si="1"/>
        <v>L</v>
      </c>
      <c r="N5" s="99"/>
      <c r="O5" s="83"/>
      <c r="P5" s="80"/>
      <c r="Q5" s="80"/>
      <c r="R5" s="80"/>
      <c r="S5" s="84"/>
      <c r="T5" s="95"/>
      <c r="U5" s="101"/>
      <c r="V5" s="101"/>
      <c r="W5" s="102"/>
    </row>
    <row r="6" spans="1:23">
      <c r="A6" s="5" t="str">
        <f>'All Months'!B4</f>
        <v>Akcakale</v>
      </c>
      <c r="B6" s="7">
        <f>'All Months'!E4</f>
        <v>1230</v>
      </c>
      <c r="C6" s="6" t="str">
        <f t="shared" ref="C6:C38" si="7">C5</f>
        <v>Feb</v>
      </c>
      <c r="D6" s="2">
        <f t="shared" si="2"/>
        <v>26.450000000000003</v>
      </c>
      <c r="E6" s="2">
        <f>IF(C6="Jan",'All Months'!F4,IF(C6="Feb",'All Months'!G4,IF(C6="Mar",'All Months'!H4,IF(C6="Apr",'All Months'!I4,IF(C6="May",'All Months'!J4,IF(C6="Jun",'All Months'!K4,IF(C6="Jul",'All Months'!L4,IF(C6="Aug",'All Months'!M4,IF(C6="Sep",'All Months'!N4,IF(C6="Oct",'All Months'!O4,IF(C6="Nov",'All Months'!P4,'All Months'!Q4)))))))))))</f>
        <v>36.1</v>
      </c>
      <c r="F6" s="2">
        <f t="shared" si="3"/>
        <v>45.75</v>
      </c>
      <c r="G6" s="2">
        <f>IF(C6="Jan",'All Months'!F74,IF(C6="Feb",'All Months'!G74,IF(C6="Mar",'All Months'!H74,IF(C6="Apr",'All Months'!I74,IF(C6="May",'All Months'!J74,IF(C6="Jun",'All Months'!K74,IF(C6="Jul",'All Months'!L74,IF(C6="Aug",'All Months'!M74,IF(C6="Sep",'All Months'!N74,IF(C6="Oct",'All Months'!O74,IF(C6="Nov",'All Months'!P74,'All Months'!Q74)))))))))))</f>
        <v>55.4</v>
      </c>
      <c r="H6" s="2">
        <f t="shared" si="4"/>
        <v>65.05</v>
      </c>
      <c r="I6" s="179" t="str">
        <f t="shared" ref="I6:I69" si="8">I5</f>
        <v>Night</v>
      </c>
      <c r="J6" s="89">
        <f t="shared" ca="1" si="5"/>
        <v>46</v>
      </c>
      <c r="K6" s="89" t="str">
        <f t="shared" ca="1" si="6"/>
        <v>brisk</v>
      </c>
      <c r="L6" s="89">
        <f t="shared" ca="1" si="0"/>
        <v>0</v>
      </c>
      <c r="M6" s="89" t="str">
        <f t="shared" ca="1" si="1"/>
        <v>M</v>
      </c>
      <c r="N6" s="99"/>
      <c r="O6" s="83"/>
      <c r="P6" s="80"/>
      <c r="Q6" s="80"/>
      <c r="R6" s="80"/>
      <c r="S6" s="84"/>
      <c r="T6" s="95"/>
      <c r="U6" s="101"/>
      <c r="V6" s="101"/>
      <c r="W6" s="102"/>
    </row>
    <row r="7" spans="1:23">
      <c r="A7" s="5" t="str">
        <f>'All Months'!B5</f>
        <v>Alanya</v>
      </c>
      <c r="B7" s="7">
        <f>'All Months'!E5</f>
        <v>22</v>
      </c>
      <c r="C7" s="6" t="str">
        <f t="shared" si="7"/>
        <v>Feb</v>
      </c>
      <c r="D7" s="2">
        <f t="shared" ref="D7" si="9">E7-(F7-E7)</f>
        <v>38.6</v>
      </c>
      <c r="E7" s="2">
        <f>IF(C7="Jan",'All Months'!F5,IF(C7="Feb",'All Months'!G5,IF(C7="Mar",'All Months'!H5,IF(C7="Apr",'All Months'!I5,IF(C7="May",'All Months'!J5,IF(C7="Jun",'All Months'!K5,IF(C7="Jul",'All Months'!L5,IF(C7="Aug",'All Months'!M5,IF(C7="Sep",'All Months'!N5,IF(C7="Oct",'All Months'!O5,IF(C7="Nov",'All Months'!P5,'All Months'!Q5)))))))))))</f>
        <v>46</v>
      </c>
      <c r="F7" s="2">
        <f t="shared" ref="F7" si="10">(E7+G7)/2</f>
        <v>53.4</v>
      </c>
      <c r="G7" s="2">
        <f>IF(C7="Jan",'All Months'!F75,IF(C7="Feb",'All Months'!G75,IF(C7="Mar",'All Months'!H75,IF(C7="Apr",'All Months'!I75,IF(C7="May",'All Months'!J75,IF(C7="Jun",'All Months'!K75,IF(C7="Jul",'All Months'!L75,IF(C7="Aug",'All Months'!M75,IF(C7="Sep",'All Months'!N75,IF(C7="Oct",'All Months'!O75,IF(C7="Nov",'All Months'!P75,'All Months'!Q75)))))))))))</f>
        <v>60.8</v>
      </c>
      <c r="H7" s="2">
        <f t="shared" ref="H7" si="11">G7+(F7-E7)</f>
        <v>68.199999999999989</v>
      </c>
      <c r="I7" s="179" t="str">
        <f t="shared" si="8"/>
        <v>Night</v>
      </c>
      <c r="J7" s="89">
        <f t="shared" ca="1" si="5"/>
        <v>54</v>
      </c>
      <c r="K7" s="89" t="str">
        <f t="shared" ref="K7" ca="1" si="12">IF(J7&gt;=130,"scorching",IF(J7&gt;=120,"baking",IF(J7&gt;=110,"feverish",IF(J7&gt;=100,"sweltering",IF(J7&gt;=90,"sweaty",IF(J7&gt;=80,"balmy",IF(J7&gt;=70,"warm",IF(J7&gt;=60,"pleasant",IF(J7&gt;=50,"cool",IF(J7&gt;=40,"brisk",IF(J7&gt;=30,"chilly",IF(J7&gt;=20,"frosty",IF(J7&gt;=10,"icy",IF(J7&gt;=0,"wintry",IF(J7&gt;=-10,"cold",IF(J7&gt;=-20,"very cold",IF(J7&gt;=-30,"bitterly cold",IF(J7&gt;=-40,"arctic","polar"))))))))))))))))))</f>
        <v>cool</v>
      </c>
      <c r="L7" s="89">
        <f t="shared" ref="L7" ca="1" si="13">INT(J7-F7)</f>
        <v>0</v>
      </c>
      <c r="M7" s="89" t="str">
        <f t="shared" ref="M7" ca="1" si="14">IF(L7&lt;0,"L",IF(L7&gt;0,"H","M"))</f>
        <v>M</v>
      </c>
      <c r="N7" s="99"/>
      <c r="O7" s="83"/>
      <c r="P7" s="80"/>
      <c r="Q7" s="80"/>
      <c r="R7" s="80"/>
      <c r="S7" s="84"/>
      <c r="T7" s="95"/>
      <c r="U7" s="101"/>
      <c r="V7" s="101"/>
      <c r="W7" s="102"/>
    </row>
    <row r="8" spans="1:23">
      <c r="A8" s="5" t="str">
        <f>'All Months'!B6</f>
        <v>Aleppo</v>
      </c>
      <c r="B8" s="7">
        <f>'All Months'!E6</f>
        <v>1289</v>
      </c>
      <c r="C8" s="6" t="str">
        <f>C6</f>
        <v>Feb</v>
      </c>
      <c r="D8" s="2">
        <f t="shared" si="2"/>
        <v>29.323660714285708</v>
      </c>
      <c r="E8" s="2">
        <f>IF(C8="Jan",'All Months'!F6,IF(C8="Feb",'All Months'!G6,IF(C8="Mar",'All Months'!H6,IF(C8="Apr",'All Months'!I6,IF(C8="May",'All Months'!J6,IF(C8="Jun",'All Months'!K6,IF(C8="Jul",'All Months'!L6,IF(C8="Aug",'All Months'!M6,IF(C8="Sep",'All Months'!N6,IF(C8="Oct",'All Months'!O6,IF(C8="Nov",'All Months'!P6,'All Months'!Q6)))))))))))</f>
        <v>37.311830357142853</v>
      </c>
      <c r="F8" s="2">
        <f t="shared" si="3"/>
        <v>45.3</v>
      </c>
      <c r="G8" s="2">
        <f>IF(C8="Jan",'All Months'!F76,IF(C8="Feb",'All Months'!G76,IF(C8="Mar",'All Months'!H76,IF(C8="Apr",'All Months'!I76,IF(C8="May",'All Months'!J76,IF(C8="Jun",'All Months'!K76,IF(C8="Jul",'All Months'!L76,IF(C8="Aug",'All Months'!M76,IF(C8="Sep",'All Months'!N76,IF(C8="Oct",'All Months'!O76,IF(C8="Nov",'All Months'!P76,'All Months'!Q76)))))))))))</f>
        <v>53.288169642857142</v>
      </c>
      <c r="H8" s="2">
        <f t="shared" si="4"/>
        <v>61.276339285714286</v>
      </c>
      <c r="I8" s="179" t="str">
        <f t="shared" si="8"/>
        <v>Night</v>
      </c>
      <c r="J8" s="89">
        <f t="shared" ca="1" si="5"/>
        <v>45.5</v>
      </c>
      <c r="K8" s="89" t="str">
        <f t="shared" ca="1" si="6"/>
        <v>brisk</v>
      </c>
      <c r="L8" s="89">
        <f t="shared" ca="1" si="0"/>
        <v>0</v>
      </c>
      <c r="M8" s="89" t="str">
        <f t="shared" ca="1" si="1"/>
        <v>M</v>
      </c>
      <c r="N8" s="99"/>
      <c r="O8" s="83"/>
      <c r="P8" s="80"/>
      <c r="Q8" s="80"/>
      <c r="R8" s="80"/>
      <c r="S8" s="84"/>
      <c r="T8" s="95"/>
      <c r="U8" s="101"/>
      <c r="V8" s="101"/>
      <c r="W8" s="102"/>
    </row>
    <row r="9" spans="1:23">
      <c r="A9" s="5" t="str">
        <f>'All Months'!B7</f>
        <v>Alexandretta</v>
      </c>
      <c r="B9" s="7">
        <f>'All Months'!E7</f>
        <v>9</v>
      </c>
      <c r="C9" s="6" t="str">
        <f t="shared" si="7"/>
        <v>Feb</v>
      </c>
      <c r="D9" s="2">
        <f t="shared" si="2"/>
        <v>42.099999999999994</v>
      </c>
      <c r="E9" s="2">
        <f>IF(C9="Jan",'All Months'!F7,IF(C9="Feb",'All Months'!G7,IF(C9="Mar",'All Months'!H7,IF(C9="Apr",'All Months'!I7,IF(C9="May",'All Months'!J7,IF(C9="Jun",'All Months'!K7,IF(C9="Jul",'All Months'!L7,IF(C9="Aug",'All Months'!M7,IF(C9="Sep",'All Months'!N7,IF(C9="Oct",'All Months'!O7,IF(C9="Nov",'All Months'!P7,'All Months'!Q7)))))))))))</f>
        <v>48.4</v>
      </c>
      <c r="F9" s="2">
        <f t="shared" si="3"/>
        <v>54.7</v>
      </c>
      <c r="G9" s="2">
        <f>IF(C9="Jan",'All Months'!F77,IF(C9="Feb",'All Months'!G77,IF(C9="Mar",'All Months'!H77,IF(C9="Apr",'All Months'!I77,IF(C9="May",'All Months'!J77,IF(C9="Jun",'All Months'!K77,IF(C9="Jul",'All Months'!L77,IF(C9="Aug",'All Months'!M77,IF(C9="Sep",'All Months'!N77,IF(C9="Oct",'All Months'!O77,IF(C9="Nov",'All Months'!P77,'All Months'!Q77)))))))))))</f>
        <v>61</v>
      </c>
      <c r="H9" s="2">
        <f t="shared" si="4"/>
        <v>67.300000000000011</v>
      </c>
      <c r="I9" s="179" t="str">
        <f t="shared" si="8"/>
        <v>Night</v>
      </c>
      <c r="J9" s="89">
        <f t="shared" ca="1" si="5"/>
        <v>56</v>
      </c>
      <c r="K9" s="89" t="str">
        <f t="shared" ca="1" si="6"/>
        <v>cool</v>
      </c>
      <c r="L9" s="89">
        <f t="shared" ca="1" si="0"/>
        <v>1</v>
      </c>
      <c r="M9" s="89" t="str">
        <f t="shared" ca="1" si="1"/>
        <v>H</v>
      </c>
      <c r="N9" s="99"/>
      <c r="O9" s="83"/>
      <c r="P9" s="80"/>
      <c r="Q9" s="80"/>
      <c r="R9" s="80"/>
      <c r="S9" s="84"/>
      <c r="T9" s="95"/>
      <c r="U9" s="101"/>
      <c r="V9" s="101"/>
      <c r="W9" s="102"/>
    </row>
    <row r="10" spans="1:23">
      <c r="A10" s="5" t="str">
        <f>'All Months'!B8</f>
        <v>Amasya</v>
      </c>
      <c r="B10" s="7">
        <f>'All Months'!E8</f>
        <v>1351</v>
      </c>
      <c r="C10" s="6" t="str">
        <f t="shared" si="7"/>
        <v>Feb</v>
      </c>
      <c r="D10" s="2">
        <f t="shared" si="2"/>
        <v>25.049999999999997</v>
      </c>
      <c r="E10" s="2">
        <f>IF(C10="Jan",'All Months'!F8,IF(C10="Feb",'All Months'!G8,IF(C10="Mar",'All Months'!H8,IF(C10="Apr",'All Months'!I8,IF(C10="May",'All Months'!J8,IF(C10="Jun",'All Months'!K8,IF(C10="Jul",'All Months'!L8,IF(C10="Aug",'All Months'!M8,IF(C10="Sep",'All Months'!N8,IF(C10="Oct",'All Months'!O8,IF(C10="Nov",'All Months'!P8,'All Months'!Q8)))))))))))</f>
        <v>32.9</v>
      </c>
      <c r="F10" s="2">
        <f t="shared" si="3"/>
        <v>40.75</v>
      </c>
      <c r="G10" s="2">
        <f>IF(C10="Jan",'All Months'!F78,IF(C10="Feb",'All Months'!G78,IF(C10="Mar",'All Months'!H78,IF(C10="Apr",'All Months'!I78,IF(C10="May",'All Months'!J78,IF(C10="Jun",'All Months'!K78,IF(C10="Jul",'All Months'!L78,IF(C10="Aug",'All Months'!M78,IF(C10="Sep",'All Months'!N78,IF(C10="Oct",'All Months'!O78,IF(C10="Nov",'All Months'!P78,'All Months'!Q78)))))))))))</f>
        <v>48.6</v>
      </c>
      <c r="H10" s="2">
        <f t="shared" si="4"/>
        <v>56.45</v>
      </c>
      <c r="I10" s="179" t="str">
        <f t="shared" si="8"/>
        <v>Night</v>
      </c>
      <c r="J10" s="89">
        <f t="shared" ca="1" si="5"/>
        <v>38</v>
      </c>
      <c r="K10" s="89" t="str">
        <f t="shared" ca="1" si="6"/>
        <v>chilly</v>
      </c>
      <c r="L10" s="89">
        <f t="shared" ca="1" si="0"/>
        <v>-3</v>
      </c>
      <c r="M10" s="89" t="str">
        <f t="shared" ca="1" si="1"/>
        <v>L</v>
      </c>
      <c r="N10" s="99"/>
      <c r="O10" s="83"/>
      <c r="P10" s="80"/>
      <c r="Q10" s="80"/>
      <c r="R10" s="80"/>
      <c r="S10" s="84"/>
      <c r="T10" s="95"/>
      <c r="U10" s="101"/>
      <c r="V10" s="101"/>
      <c r="W10" s="102"/>
    </row>
    <row r="11" spans="1:23">
      <c r="A11" s="5" t="str">
        <f>'All Months'!B9</f>
        <v>Amisos</v>
      </c>
      <c r="B11" s="7">
        <f>'All Months'!E9</f>
        <v>13</v>
      </c>
      <c r="C11" s="6" t="str">
        <f t="shared" si="7"/>
        <v>Feb</v>
      </c>
      <c r="D11" s="2">
        <f t="shared" si="2"/>
        <v>33.299999999999997</v>
      </c>
      <c r="E11" s="2">
        <f>IF(C11="Jan",'All Months'!F9,IF(C11="Feb",'All Months'!G9,IF(C11="Mar",'All Months'!H9,IF(C11="Apr",'All Months'!I9,IF(C11="May",'All Months'!J9,IF(C11="Jun",'All Months'!K9,IF(C11="Jul",'All Months'!L9,IF(C11="Aug",'All Months'!M9,IF(C11="Sep",'All Months'!N9,IF(C11="Oct",'All Months'!O9,IF(C11="Nov",'All Months'!P9,'All Months'!Q9)))))))))))</f>
        <v>39.6</v>
      </c>
      <c r="F11" s="2">
        <f t="shared" si="3"/>
        <v>45.900000000000006</v>
      </c>
      <c r="G11" s="2">
        <f>IF(C11="Jan",'All Months'!F79,IF(C11="Feb",'All Months'!G79,IF(C11="Mar",'All Months'!H79,IF(C11="Apr",'All Months'!I79,IF(C11="May",'All Months'!J79,IF(C11="Jun",'All Months'!K79,IF(C11="Jul",'All Months'!L79,IF(C11="Aug",'All Months'!M79,IF(C11="Sep",'All Months'!N79,IF(C11="Oct",'All Months'!O79,IF(C11="Nov",'All Months'!P79,'All Months'!Q79)))))))))))</f>
        <v>52.2</v>
      </c>
      <c r="H11" s="2">
        <f t="shared" si="4"/>
        <v>58.500000000000007</v>
      </c>
      <c r="I11" s="179" t="str">
        <f t="shared" si="8"/>
        <v>Night</v>
      </c>
      <c r="J11" s="89">
        <f t="shared" ca="1" si="5"/>
        <v>42.5</v>
      </c>
      <c r="K11" s="89" t="str">
        <f t="shared" ca="1" si="6"/>
        <v>brisk</v>
      </c>
      <c r="L11" s="89">
        <f t="shared" ca="1" si="0"/>
        <v>-4</v>
      </c>
      <c r="M11" s="89" t="str">
        <f t="shared" ca="1" si="1"/>
        <v>L</v>
      </c>
      <c r="N11" s="99"/>
      <c r="O11" s="83"/>
      <c r="P11" s="80"/>
      <c r="Q11" s="80"/>
      <c r="R11" s="80"/>
      <c r="S11" s="84"/>
      <c r="T11" s="95"/>
      <c r="U11" s="101"/>
      <c r="V11" s="101"/>
      <c r="W11" s="102"/>
    </row>
    <row r="12" spans="1:23">
      <c r="A12" s="5" t="str">
        <f>'All Months'!B10</f>
        <v>Anamur</v>
      </c>
      <c r="B12" s="7">
        <f>'All Months'!E10</f>
        <v>16</v>
      </c>
      <c r="C12" s="6" t="str">
        <f t="shared" si="7"/>
        <v>Feb</v>
      </c>
      <c r="D12" s="2">
        <f t="shared" ref="D12" si="15">E12-(F12-E12)</f>
        <v>39.4</v>
      </c>
      <c r="E12" s="2">
        <f>IF(C12="Jan",'All Months'!F10,IF(C12="Feb",'All Months'!G10,IF(C12="Mar",'All Months'!H10,IF(C12="Apr",'All Months'!I10,IF(C12="May",'All Months'!J10,IF(C12="Jun",'All Months'!K10,IF(C12="Jul",'All Months'!L10,IF(C12="Aug",'All Months'!M10,IF(C12="Sep",'All Months'!N10,IF(C12="Oct",'All Months'!O10,IF(C12="Nov",'All Months'!P10,'All Months'!Q10)))))))))))</f>
        <v>46.4</v>
      </c>
      <c r="F12" s="2">
        <f t="shared" ref="F12" si="16">(E12+G12)/2</f>
        <v>53.4</v>
      </c>
      <c r="G12" s="2">
        <f>IF(C12="Jan",'All Months'!F80,IF(C12="Feb",'All Months'!G80,IF(C12="Mar",'All Months'!H80,IF(C12="Apr",'All Months'!I80,IF(C12="May",'All Months'!J80,IF(C12="Jun",'All Months'!K80,IF(C12="Jul",'All Months'!L80,IF(C12="Aug",'All Months'!M80,IF(C12="Sep",'All Months'!N80,IF(C12="Oct",'All Months'!O80,IF(C12="Nov",'All Months'!P80,'All Months'!Q80)))))))))))</f>
        <v>60.4</v>
      </c>
      <c r="H12" s="2">
        <f t="shared" ref="H12" si="17">G12+(F12-E12)</f>
        <v>67.400000000000006</v>
      </c>
      <c r="I12" s="179" t="str">
        <f t="shared" si="8"/>
        <v>Night</v>
      </c>
      <c r="J12" s="89">
        <f t="shared" ca="1" si="5"/>
        <v>58</v>
      </c>
      <c r="K12" s="89" t="str">
        <f t="shared" ref="K12" ca="1" si="18">IF(J12&gt;=130,"scorching",IF(J12&gt;=120,"baking",IF(J12&gt;=110,"feverish",IF(J12&gt;=100,"sweltering",IF(J12&gt;=90,"sweaty",IF(J12&gt;=80,"balmy",IF(J12&gt;=70,"warm",IF(J12&gt;=60,"pleasant",IF(J12&gt;=50,"cool",IF(J12&gt;=40,"brisk",IF(J12&gt;=30,"chilly",IF(J12&gt;=20,"frosty",IF(J12&gt;=10,"icy",IF(J12&gt;=0,"wintry",IF(J12&gt;=-10,"cold",IF(J12&gt;=-20,"very cold",IF(J12&gt;=-30,"bitterly cold",IF(J12&gt;=-40,"arctic","polar"))))))))))))))))))</f>
        <v>cool</v>
      </c>
      <c r="L12" s="89">
        <f t="shared" ref="L12" ca="1" si="19">INT(J12-F12)</f>
        <v>4</v>
      </c>
      <c r="M12" s="89" t="str">
        <f t="shared" ref="M12" ca="1" si="20">IF(L12&lt;0,"L",IF(L12&gt;0,"H","M"))</f>
        <v>H</v>
      </c>
      <c r="N12" s="99"/>
      <c r="O12" s="83"/>
      <c r="P12" s="80"/>
      <c r="Q12" s="80"/>
      <c r="R12" s="80"/>
      <c r="S12" s="84"/>
      <c r="T12" s="95"/>
      <c r="U12" s="101"/>
      <c r="V12" s="101"/>
      <c r="W12" s="102"/>
    </row>
    <row r="13" spans="1:23">
      <c r="A13" s="5" t="str">
        <f>'All Months'!B11</f>
        <v>Antioch</v>
      </c>
      <c r="B13" s="7">
        <f>'All Months'!E11</f>
        <v>328</v>
      </c>
      <c r="C13" s="6" t="str">
        <f>C11</f>
        <v>Feb</v>
      </c>
      <c r="D13" s="2">
        <f t="shared" si="2"/>
        <v>34.450000000000003</v>
      </c>
      <c r="E13" s="2">
        <f>IF(C13="Jan",'All Months'!F11,IF(C13="Feb",'All Months'!G11,IF(C13="Mar",'All Months'!H11,IF(C13="Apr",'All Months'!I11,IF(C13="May",'All Months'!J11,IF(C13="Jun",'All Months'!K11,IF(C13="Jul",'All Months'!L11,IF(C13="Aug",'All Months'!M11,IF(C13="Sep",'All Months'!N11,IF(C13="Oct",'All Months'!O11,IF(C13="Nov",'All Months'!P11,'All Months'!Q11)))))))))))</f>
        <v>42.1</v>
      </c>
      <c r="F13" s="2">
        <f t="shared" si="3"/>
        <v>49.75</v>
      </c>
      <c r="G13" s="2">
        <f>IF(C13="Jan",'All Months'!F81,IF(C13="Feb",'All Months'!G81,IF(C13="Mar",'All Months'!H81,IF(C13="Apr",'All Months'!I81,IF(C13="May",'All Months'!J81,IF(C13="Jun",'All Months'!K81,IF(C13="Jul",'All Months'!L81,IF(C13="Aug",'All Months'!M81,IF(C13="Sep",'All Months'!N81,IF(C13="Oct",'All Months'!O81,IF(C13="Nov",'All Months'!P81,'All Months'!Q81)))))))))))</f>
        <v>57.4</v>
      </c>
      <c r="H13" s="2">
        <f t="shared" si="4"/>
        <v>65.05</v>
      </c>
      <c r="I13" s="179" t="str">
        <f t="shared" si="8"/>
        <v>Night</v>
      </c>
      <c r="J13" s="89">
        <f t="shared" ca="1" si="5"/>
        <v>50</v>
      </c>
      <c r="K13" s="89" t="str">
        <f t="shared" ca="1" si="6"/>
        <v>cool</v>
      </c>
      <c r="L13" s="89">
        <f t="shared" ca="1" si="0"/>
        <v>0</v>
      </c>
      <c r="M13" s="89" t="str">
        <f t="shared" ca="1" si="1"/>
        <v>M</v>
      </c>
      <c r="N13" s="99"/>
      <c r="O13" s="83"/>
      <c r="P13" s="80"/>
      <c r="Q13" s="80"/>
      <c r="R13" s="80"/>
      <c r="S13" s="84"/>
      <c r="T13" s="95"/>
      <c r="U13" s="101"/>
      <c r="V13" s="101"/>
      <c r="W13" s="102"/>
    </row>
    <row r="14" spans="1:23">
      <c r="A14" s="5" t="str">
        <f>'All Months'!B12</f>
        <v>Beyrut</v>
      </c>
      <c r="B14" s="7">
        <f>'All Months'!E12</f>
        <v>78</v>
      </c>
      <c r="C14" s="6" t="str">
        <f t="shared" si="7"/>
        <v>Feb</v>
      </c>
      <c r="D14" s="2">
        <f t="shared" ref="D14" si="21">E14-(F14-E14)</f>
        <v>41.734611697027809</v>
      </c>
      <c r="E14" s="2">
        <f>IF(C14="Jan",'All Months'!F12,IF(C14="Feb",'All Months'!G12,IF(C14="Mar",'All Months'!H12,IF(C14="Apr",'All Months'!I12,IF(C14="May",'All Months'!J12,IF(C14="Jun",'All Months'!K12,IF(C14="Jul",'All Months'!L12,IF(C14="Aug",'All Months'!M12,IF(C14="Sep",'All Months'!N12,IF(C14="Oct",'All Months'!O12,IF(C14="Nov",'All Months'!P12,'All Months'!Q12)))))))))))</f>
        <v>49.467305848513902</v>
      </c>
      <c r="F14" s="2">
        <f t="shared" ref="F14" si="22">(E14+G14)/2</f>
        <v>57.199999999999996</v>
      </c>
      <c r="G14" s="2">
        <f>IF(C14="Jan",'All Months'!F82,IF(C14="Feb",'All Months'!G82,IF(C14="Mar",'All Months'!H82,IF(C14="Apr",'All Months'!I82,IF(C14="May",'All Months'!J82,IF(C14="Jun",'All Months'!K82,IF(C14="Jul",'All Months'!L82,IF(C14="Aug",'All Months'!M82,IF(C14="Sep",'All Months'!N82,IF(C14="Oct",'All Months'!O82,IF(C14="Nov",'All Months'!P82,'All Months'!Q82)))))))))))</f>
        <v>64.932694151486089</v>
      </c>
      <c r="H14" s="2">
        <f t="shared" ref="H14" si="23">G14+(F14-E14)</f>
        <v>72.66538830297219</v>
      </c>
      <c r="I14" s="179" t="str">
        <f t="shared" si="8"/>
        <v>Night</v>
      </c>
      <c r="J14" s="89">
        <f t="shared" ca="1" si="5"/>
        <v>61</v>
      </c>
      <c r="K14" s="89" t="str">
        <f t="shared" ref="K14" ca="1" si="24">IF(J14&gt;=130,"scorching",IF(J14&gt;=120,"baking",IF(J14&gt;=110,"feverish",IF(J14&gt;=100,"sweltering",IF(J14&gt;=90,"sweaty",IF(J14&gt;=80,"balmy",IF(J14&gt;=70,"warm",IF(J14&gt;=60,"pleasant",IF(J14&gt;=50,"cool",IF(J14&gt;=40,"brisk",IF(J14&gt;=30,"chilly",IF(J14&gt;=20,"frosty",IF(J14&gt;=10,"icy",IF(J14&gt;=0,"wintry",IF(J14&gt;=-10,"cold",IF(J14&gt;=-20,"very cold",IF(J14&gt;=-30,"bitterly cold",IF(J14&gt;=-40,"arctic","polar"))))))))))))))))))</f>
        <v>pleasant</v>
      </c>
      <c r="L14" s="89">
        <f t="shared" ref="L14" ca="1" si="25">INT(J14-F14)</f>
        <v>3</v>
      </c>
      <c r="M14" s="89" t="str">
        <f t="shared" ref="M14" ca="1" si="26">IF(L14&lt;0,"L",IF(L14&gt;0,"H","M"))</f>
        <v>H</v>
      </c>
      <c r="N14" s="99">
        <f>IF(C25="Jan",'All Months'!F147,IF(C25="Feb",'All Months'!G147,IF(C25="Mar",'All Months'!H147,IF(C25="Apr",'All Months'!I147,IF(C25="May",'All Months'!J147,IF(C25="Jun",'All Months'!K147,IF(C25="Jul",'All Months'!L147,IF(C25="Aug",'All Months'!M147,IF(C25="Sep",'All Months'!N147,IF(C25="Oct",'All Months'!O147,IF(C25="Nov",'All Months'!P147,'All Months'!Q147)))))))))))</f>
        <v>115.7</v>
      </c>
      <c r="O14" s="83" t="str">
        <f>IF(N14&lt;15,"haze",IF(N14&lt;30,"cirrus",IF(N14&lt;60,"altostratus","stratus")))</f>
        <v>stratus</v>
      </c>
      <c r="P14" s="80" t="str">
        <f>IF(N14&lt;15,"cumulus","nimbus")</f>
        <v>nimbus</v>
      </c>
      <c r="Q14" s="80" t="str">
        <f>IF(N14&lt;15,"cirrus",IF(N14&lt;30,"altostratus","altocumulus"))</f>
        <v>altocumulus</v>
      </c>
      <c r="R14" s="80" t="str">
        <f>IF(N14&lt;15,"altostratus",IF(N14&lt;60,"stratus","cumulus"))</f>
        <v>cumulus</v>
      </c>
      <c r="S14" s="84" t="str">
        <f>IF(N14&lt;30,"altocumulus",IF(N14&lt;60,"cumulus","altostratus"))</f>
        <v>altostratus</v>
      </c>
      <c r="T14" s="95" t="str">
        <f ca="1">IF(RANDBETWEEN(1,100)&lt;N14,IF(J14&lt;-35,"frozen fog",IF(J14&lt;27,"hoarfrost",IF(J14&lt;33,"rime","fog"))),IF(RANDBETWEEN(1,100)&lt;N14*2,IF(J14&lt;33,"frost","mist"),IF(RANDBETWEEN(1,100)&lt;N14*3,IF(J14&lt;33,"freezing","thin mist"),IF(J14&lt;33,"cold surface","dew"))))</f>
        <v>fog</v>
      </c>
      <c r="U14" s="101" t="str">
        <f ca="1">IF(P14="nimbus",IF(RANDBETWEEN(1,100)&lt;N14*2,IF(J14&lt;31,"blizzard",IF(J14&lt;34,"sleet",IF(J14&lt;70,"quiet downpour","thunderstorm"))),"dark clouds"),IF(RANDBETWEEN(1,100)&lt;N14,IF(J14&lt;33,"crystals","spattering"),"dark clouds"))</f>
        <v>quiet downpour</v>
      </c>
      <c r="V14" s="101" t="str">
        <f>IF(N14&lt;15,"blowing grit",IF(N14&lt;7.5,"dust storm",IF(N14&lt;3.75,"sand storm","fair")))</f>
        <v>fair</v>
      </c>
      <c r="W14" s="102" t="str">
        <f ca="1">IF(R14="altostratus",IF(RANDBETWEEN(1,100)&lt;N14,IF(J14&lt;33,"crystals","spattering"),""),IF(R14="stratus",IF(RANDBETWEEN(1,100)&lt;N14*2,IF(J14&lt;33,"flurry","pelting"),IF(J14&lt;33,"tiny flakes","spattering")),IF(RANDBETWEEN(1,100)&lt;N14*2,IF(J14&lt;33,"snowfall","showering"),IF(J14&lt;33,"softly snowing","drizzling"))))</f>
        <v>showering</v>
      </c>
    </row>
    <row r="15" spans="1:23">
      <c r="A15" s="5" t="str">
        <f>'All Months'!B13</f>
        <v>Birecik</v>
      </c>
      <c r="B15" s="7">
        <f>'All Months'!E13</f>
        <v>1138</v>
      </c>
      <c r="C15" s="6" t="str">
        <f>C13</f>
        <v>Feb</v>
      </c>
      <c r="D15" s="2">
        <f t="shared" si="2"/>
        <v>26.349999999999994</v>
      </c>
      <c r="E15" s="2">
        <f>IF(C15="Jan",'All Months'!F13,IF(C15="Feb",'All Months'!G13,IF(C15="Mar",'All Months'!H13,IF(C15="Apr",'All Months'!I13,IF(C15="May",'All Months'!J13,IF(C15="Jun",'All Months'!K13,IF(C15="Jul",'All Months'!L13,IF(C15="Aug",'All Months'!M13,IF(C15="Sep",'All Months'!N13,IF(C15="Oct",'All Months'!O13,IF(C15="Nov",'All Months'!P13,'All Months'!Q13)))))))))))</f>
        <v>35.799999999999997</v>
      </c>
      <c r="F15" s="2">
        <f t="shared" si="3"/>
        <v>45.25</v>
      </c>
      <c r="G15" s="2">
        <f>IF(C15="Jan",'All Months'!F83,IF(C15="Feb",'All Months'!G83,IF(C15="Mar",'All Months'!H83,IF(C15="Apr",'All Months'!I83,IF(C15="May",'All Months'!J83,IF(C15="Jun",'All Months'!K83,IF(C15="Jul",'All Months'!L83,IF(C15="Aug",'All Months'!M83,IF(C15="Sep",'All Months'!N83,IF(C15="Oct",'All Months'!O83,IF(C15="Nov",'All Months'!P83,'All Months'!Q83)))))))))))</f>
        <v>54.7</v>
      </c>
      <c r="H15" s="2">
        <f t="shared" si="4"/>
        <v>64.150000000000006</v>
      </c>
      <c r="I15" s="179" t="str">
        <f t="shared" si="8"/>
        <v>Night</v>
      </c>
      <c r="J15" s="89">
        <f t="shared" ca="1" si="5"/>
        <v>35.5</v>
      </c>
      <c r="K15" s="89" t="str">
        <f t="shared" ca="1" si="6"/>
        <v>chilly</v>
      </c>
      <c r="L15" s="89">
        <f t="shared" ca="1" si="0"/>
        <v>-10</v>
      </c>
      <c r="M15" s="89" t="str">
        <f t="shared" ca="1" si="1"/>
        <v>L</v>
      </c>
      <c r="N15" s="99"/>
      <c r="O15" s="83"/>
      <c r="P15" s="80"/>
      <c r="Q15" s="80"/>
      <c r="R15" s="80"/>
      <c r="S15" s="84"/>
      <c r="T15" s="95"/>
      <c r="U15" s="101"/>
      <c r="V15" s="101"/>
      <c r="W15" s="102"/>
    </row>
    <row r="16" spans="1:23">
      <c r="A16" s="5" t="str">
        <f>'All Months'!B14</f>
        <v>Bitola</v>
      </c>
      <c r="B16" s="7">
        <f>'All Months'!E14</f>
        <v>1932</v>
      </c>
      <c r="C16" s="6" t="str">
        <f t="shared" si="7"/>
        <v>Feb</v>
      </c>
      <c r="D16" s="2">
        <f t="shared" si="2"/>
        <v>20.950000000000003</v>
      </c>
      <c r="E16" s="2">
        <f>IF(C16="Jan",'All Months'!F14,IF(C16="Feb",'All Months'!G14,IF(C16="Mar",'All Months'!H14,IF(C16="Apr",'All Months'!I14,IF(C16="May",'All Months'!J14,IF(C16="Jun",'All Months'!K14,IF(C16="Jul",'All Months'!L14,IF(C16="Aug",'All Months'!M14,IF(C16="Sep",'All Months'!N14,IF(C16="Oct",'All Months'!O14,IF(C16="Nov",'All Months'!P14,'All Months'!Q14)))))))))))</f>
        <v>28.6</v>
      </c>
      <c r="F16" s="2">
        <f t="shared" si="3"/>
        <v>36.25</v>
      </c>
      <c r="G16" s="2">
        <f>IF(C16="Jan",'All Months'!F84,IF(C16="Feb",'All Months'!G84,IF(C16="Mar",'All Months'!H84,IF(C16="Apr",'All Months'!I84,IF(C16="May",'All Months'!J84,IF(C16="Jun",'All Months'!K84,IF(C16="Jul",'All Months'!L84,IF(C16="Aug",'All Months'!M84,IF(C16="Sep",'All Months'!N84,IF(C16="Oct",'All Months'!O84,IF(C16="Nov",'All Months'!P84,'All Months'!Q84)))))))))))</f>
        <v>43.9</v>
      </c>
      <c r="H16" s="2">
        <f t="shared" si="4"/>
        <v>51.55</v>
      </c>
      <c r="I16" s="179" t="str">
        <f t="shared" si="8"/>
        <v>Night</v>
      </c>
      <c r="J16" s="89">
        <f t="shared" ca="1" si="5"/>
        <v>33.5</v>
      </c>
      <c r="K16" s="89" t="str">
        <f t="shared" ca="1" si="6"/>
        <v>chilly</v>
      </c>
      <c r="L16" s="89">
        <f t="shared" ca="1" si="0"/>
        <v>-3</v>
      </c>
      <c r="M16" s="89" t="str">
        <f t="shared" ca="1" si="1"/>
        <v>L</v>
      </c>
      <c r="N16" s="99"/>
      <c r="O16" s="83"/>
      <c r="P16" s="80"/>
      <c r="Q16" s="80"/>
      <c r="R16" s="80"/>
      <c r="S16" s="84"/>
      <c r="T16" s="95"/>
      <c r="U16" s="101"/>
      <c r="V16" s="101"/>
      <c r="W16" s="102"/>
    </row>
    <row r="17" spans="1:23">
      <c r="A17" s="5" t="str">
        <f>'All Months'!B15</f>
        <v>Ceylanpinar</v>
      </c>
      <c r="B17" s="7">
        <f>'All Months'!E15</f>
        <v>1305</v>
      </c>
      <c r="C17" s="6" t="str">
        <f t="shared" si="7"/>
        <v>Feb</v>
      </c>
      <c r="D17" s="2">
        <f t="shared" si="2"/>
        <v>22.100000000000009</v>
      </c>
      <c r="E17" s="2">
        <f>IF(C17="Jan",'All Months'!F15,IF(C17="Feb",'All Months'!G15,IF(C17="Mar",'All Months'!H15,IF(C17="Apr",'All Months'!I15,IF(C17="May",'All Months'!J15,IF(C17="Jun",'All Months'!K15,IF(C17="Jul",'All Months'!L15,IF(C17="Aug",'All Months'!M15,IF(C17="Sep",'All Months'!N15,IF(C17="Oct",'All Months'!O15,IF(C17="Nov",'All Months'!P15,'All Months'!Q15)))))))))))</f>
        <v>34.700000000000003</v>
      </c>
      <c r="F17" s="2">
        <f t="shared" si="3"/>
        <v>47.3</v>
      </c>
      <c r="G17" s="2">
        <f>IF(C17="Jan",'All Months'!F85,IF(C17="Feb",'All Months'!G85,IF(C17="Mar",'All Months'!H85,IF(C17="Apr",'All Months'!I85,IF(C17="May",'All Months'!J85,IF(C17="Jun",'All Months'!K85,IF(C17="Jul",'All Months'!L85,IF(C17="Aug",'All Months'!M85,IF(C17="Sep",'All Months'!N85,IF(C17="Oct",'All Months'!O85,IF(C17="Nov",'All Months'!P85,'All Months'!Q85)))))))))))</f>
        <v>59.9</v>
      </c>
      <c r="H17" s="2">
        <f t="shared" si="4"/>
        <v>72.5</v>
      </c>
      <c r="I17" s="179" t="str">
        <f t="shared" si="8"/>
        <v>Night</v>
      </c>
      <c r="J17" s="89">
        <f t="shared" ca="1" si="5"/>
        <v>34.5</v>
      </c>
      <c r="K17" s="89" t="str">
        <f t="shared" ca="1" si="6"/>
        <v>chilly</v>
      </c>
      <c r="L17" s="89">
        <f t="shared" ca="1" si="0"/>
        <v>-13</v>
      </c>
      <c r="M17" s="89" t="str">
        <f t="shared" ca="1" si="1"/>
        <v>L</v>
      </c>
      <c r="N17" s="99"/>
      <c r="O17" s="83"/>
      <c r="P17" s="80"/>
      <c r="Q17" s="80"/>
      <c r="R17" s="80"/>
      <c r="S17" s="84"/>
      <c r="T17" s="95"/>
      <c r="U17" s="101"/>
      <c r="V17" s="101"/>
      <c r="W17" s="102"/>
    </row>
    <row r="18" spans="1:23">
      <c r="A18" s="5" t="str">
        <f>'All Months'!B16</f>
        <v>Ceyhan</v>
      </c>
      <c r="B18" s="7">
        <f>'All Months'!E16</f>
        <v>98</v>
      </c>
      <c r="C18" s="6" t="str">
        <f t="shared" si="7"/>
        <v>Feb</v>
      </c>
      <c r="D18" s="2">
        <f t="shared" si="2"/>
        <v>29.5</v>
      </c>
      <c r="E18" s="2">
        <f>IF(C18="Jan",'All Months'!F16,IF(C18="Feb",'All Months'!G16,IF(C18="Mar",'All Months'!H16,IF(C18="Apr",'All Months'!I16,IF(C18="May",'All Months'!J16,IF(C18="Jun",'All Months'!K16,IF(C18="Jul",'All Months'!L16,IF(C18="Aug",'All Months'!M16,IF(C18="Sep",'All Months'!N16,IF(C18="Oct",'All Months'!O16,IF(C18="Nov",'All Months'!P16,'All Months'!Q16)))))))))))</f>
        <v>38.5</v>
      </c>
      <c r="F18" s="2">
        <f t="shared" si="3"/>
        <v>47.5</v>
      </c>
      <c r="G18" s="2">
        <f>IF(C18="Jan",'All Months'!F86,IF(C18="Feb",'All Months'!G86,IF(C18="Mar",'All Months'!H86,IF(C18="Apr",'All Months'!I86,IF(C18="May",'All Months'!J86,IF(C18="Jun",'All Months'!K86,IF(C18="Jul",'All Months'!L86,IF(C18="Aug",'All Months'!M86,IF(C18="Sep",'All Months'!N86,IF(C18="Oct",'All Months'!O86,IF(C18="Nov",'All Months'!P86,'All Months'!Q86)))))))))))</f>
        <v>56.5</v>
      </c>
      <c r="H18" s="2">
        <f t="shared" si="4"/>
        <v>65.5</v>
      </c>
      <c r="I18" s="179" t="str">
        <f t="shared" si="8"/>
        <v>Night</v>
      </c>
      <c r="J18" s="89">
        <f t="shared" ca="1" si="5"/>
        <v>42.5</v>
      </c>
      <c r="K18" s="89" t="str">
        <f t="shared" ca="1" si="6"/>
        <v>brisk</v>
      </c>
      <c r="L18" s="89">
        <f t="shared" ca="1" si="0"/>
        <v>-5</v>
      </c>
      <c r="M18" s="89" t="str">
        <f t="shared" ca="1" si="1"/>
        <v>L</v>
      </c>
      <c r="N18" s="99"/>
      <c r="O18" s="83"/>
      <c r="P18" s="80"/>
      <c r="Q18" s="80"/>
      <c r="R18" s="80"/>
      <c r="S18" s="84"/>
      <c r="T18" s="95"/>
      <c r="U18" s="101"/>
      <c r="V18" s="101"/>
      <c r="W18" s="102"/>
    </row>
    <row r="19" spans="1:23">
      <c r="A19" s="5" t="str">
        <f>'All Months'!B17</f>
        <v>Corum</v>
      </c>
      <c r="B19" s="7">
        <f>'All Months'!E17</f>
        <v>2746</v>
      </c>
      <c r="C19" s="6" t="str">
        <f t="shared" si="7"/>
        <v>Feb</v>
      </c>
      <c r="D19" s="2">
        <f t="shared" si="2"/>
        <v>19.649999999999999</v>
      </c>
      <c r="E19" s="2">
        <f>IF(C19="Jan",'All Months'!F17,IF(C19="Feb",'All Months'!G17,IF(C19="Mar",'All Months'!H17,IF(C19="Apr",'All Months'!I17,IF(C19="May",'All Months'!J17,IF(C19="Jun",'All Months'!K17,IF(C19="Jul",'All Months'!L17,IF(C19="Aug",'All Months'!M17,IF(C19="Sep",'All Months'!N17,IF(C19="Oct",'All Months'!O17,IF(C19="Nov",'All Months'!P17,'All Months'!Q17)))))))))))</f>
        <v>27.5</v>
      </c>
      <c r="F19" s="2">
        <f t="shared" si="3"/>
        <v>35.35</v>
      </c>
      <c r="G19" s="2">
        <f>IF(C19="Jan",'All Months'!F87,IF(C19="Feb",'All Months'!G87,IF(C19="Mar",'All Months'!H87,IF(C19="Apr",'All Months'!I87,IF(C19="May",'All Months'!J87,IF(C19="Jun",'All Months'!K87,IF(C19="Jul",'All Months'!L87,IF(C19="Aug",'All Months'!M87,IF(C19="Sep",'All Months'!N87,IF(C19="Oct",'All Months'!O87,IF(C19="Nov",'All Months'!P87,'All Months'!Q87)))))))))))</f>
        <v>43.2</v>
      </c>
      <c r="H19" s="2">
        <f t="shared" si="4"/>
        <v>51.050000000000004</v>
      </c>
      <c r="I19" s="179" t="str">
        <f t="shared" si="8"/>
        <v>Night</v>
      </c>
      <c r="J19" s="89">
        <f t="shared" ca="1" si="5"/>
        <v>30.5</v>
      </c>
      <c r="K19" s="89" t="str">
        <f t="shared" ca="1" si="6"/>
        <v>chilly</v>
      </c>
      <c r="L19" s="89">
        <f t="shared" ca="1" si="0"/>
        <v>-5</v>
      </c>
      <c r="M19" s="89" t="str">
        <f t="shared" ca="1" si="1"/>
        <v>L</v>
      </c>
      <c r="N19" s="99"/>
      <c r="O19" s="83"/>
      <c r="P19" s="80"/>
      <c r="Q19" s="80"/>
      <c r="R19" s="80"/>
      <c r="S19" s="84"/>
      <c r="T19" s="95"/>
      <c r="U19" s="101"/>
      <c r="V19" s="101"/>
      <c r="W19" s="102"/>
    </row>
    <row r="20" spans="1:23">
      <c r="A20" s="5" t="str">
        <f>'All Months'!B18</f>
        <v>Damascus</v>
      </c>
      <c r="B20" s="7">
        <f>'All Months'!E18</f>
        <v>2001</v>
      </c>
      <c r="C20" s="6" t="str">
        <f t="shared" si="7"/>
        <v>Feb</v>
      </c>
      <c r="D20" s="2">
        <f t="shared" ref="D20" si="27">E20-(F20-E20)</f>
        <v>34.219463087248322</v>
      </c>
      <c r="E20" s="2">
        <f>IF(C20="Jan",'All Months'!F18,IF(C20="Feb",'All Months'!G18,IF(C20="Mar",'All Months'!H18,IF(C20="Apr",'All Months'!I18,IF(C20="May",'All Months'!J18,IF(C20="Jun",'All Months'!K18,IF(C20="Jul",'All Months'!L18,IF(C20="Aug",'All Months'!M18,IF(C20="Sep",'All Months'!N18,IF(C20="Oct",'All Months'!O18,IF(C20="Nov",'All Months'!P18,'All Months'!Q18)))))))))))</f>
        <v>40.55973154362416</v>
      </c>
      <c r="F20" s="2">
        <f t="shared" ref="F20" si="28">(E20+G20)/2</f>
        <v>46.9</v>
      </c>
      <c r="G20" s="2">
        <f>IF(C20="Jan",'All Months'!F88,IF(C20="Feb",'All Months'!G88,IF(C20="Mar",'All Months'!H88,IF(C20="Apr",'All Months'!I88,IF(C20="May",'All Months'!J88,IF(C20="Jun",'All Months'!K88,IF(C20="Jul",'All Months'!L88,IF(C20="Aug",'All Months'!M88,IF(C20="Sep",'All Months'!N88,IF(C20="Oct",'All Months'!O88,IF(C20="Nov",'All Months'!P88,'All Months'!Q88)))))))))))</f>
        <v>53.240268456375837</v>
      </c>
      <c r="H20" s="2">
        <f t="shared" ref="H20" si="29">G20+(F20-E20)</f>
        <v>59.580536912751676</v>
      </c>
      <c r="I20" s="179" t="str">
        <f t="shared" si="8"/>
        <v>Night</v>
      </c>
      <c r="J20" s="89">
        <f t="shared" ca="1" si="5"/>
        <v>39</v>
      </c>
      <c r="K20" s="89" t="str">
        <f t="shared" ref="K20" ca="1" si="30">IF(J20&gt;=130,"scorching",IF(J20&gt;=120,"baking",IF(J20&gt;=110,"feverish",IF(J20&gt;=100,"sweltering",IF(J20&gt;=90,"sweaty",IF(J20&gt;=80,"balmy",IF(J20&gt;=70,"warm",IF(J20&gt;=60,"pleasant",IF(J20&gt;=50,"cool",IF(J20&gt;=40,"brisk",IF(J20&gt;=30,"chilly",IF(J20&gt;=20,"frosty",IF(J20&gt;=10,"icy",IF(J20&gt;=0,"wintry",IF(J20&gt;=-10,"cold",IF(J20&gt;=-20,"very cold",IF(J20&gt;=-30,"bitterly cold",IF(J20&gt;=-40,"arctic","polar"))))))))))))))))))</f>
        <v>chilly</v>
      </c>
      <c r="L20" s="89">
        <f t="shared" ref="L20" ca="1" si="31">INT(J20-F20)</f>
        <v>-8</v>
      </c>
      <c r="M20" s="89" t="str">
        <f t="shared" ref="M20" ca="1" si="32">IF(L20&lt;0,"L",IF(L20&gt;0,"H","M"))</f>
        <v>L</v>
      </c>
      <c r="N20" s="99">
        <f>IF(C26="Jan",'All Months'!F148,IF(C26="Feb",'All Months'!G148,IF(C26="Mar",'All Months'!H148,IF(C26="Apr",'All Months'!I148,IF(C26="May",'All Months'!J148,IF(C26="Jun",'All Months'!K148,IF(C26="Jul",'All Months'!L148,IF(C26="Aug",'All Months'!M148,IF(C26="Sep",'All Months'!N148,IF(C26="Oct",'All Months'!O148,IF(C26="Nov",'All Months'!P148,'All Months'!Q148)))))))))))</f>
        <v>31.8</v>
      </c>
      <c r="O20" s="83" t="str">
        <f>IF(N20&lt;15,"haze",IF(N20&lt;30,"cirrus",IF(N20&lt;60,"altostratus","stratus")))</f>
        <v>altostratus</v>
      </c>
      <c r="P20" s="80" t="str">
        <f>IF(N20&lt;15,"cumulus","nimbus")</f>
        <v>nimbus</v>
      </c>
      <c r="Q20" s="80" t="str">
        <f>IF(N20&lt;15,"cirrus",IF(N20&lt;30,"altostratus","altocumulus"))</f>
        <v>altocumulus</v>
      </c>
      <c r="R20" s="80" t="str">
        <f>IF(N20&lt;15,"altostratus",IF(N20&lt;60,"stratus","cumulus"))</f>
        <v>stratus</v>
      </c>
      <c r="S20" s="84" t="str">
        <f>IF(N20&lt;30,"altocumulus",IF(N20&lt;60,"cumulus","altostratus"))</f>
        <v>cumulus</v>
      </c>
      <c r="T20" s="95" t="str">
        <f ca="1">IF(RANDBETWEEN(1,100)&lt;N20,IF(J20&lt;-35,"frozen fog",IF(J20&lt;27,"hoarfrost",IF(J20&lt;33,"rime","fog"))),IF(RANDBETWEEN(1,100)&lt;N20*2,IF(J20&lt;33,"frost","mist"),IF(RANDBETWEEN(1,100)&lt;N20*3,IF(J20&lt;33,"freezing","thin mist"),IF(J20&lt;33,"cold surface","dew"))))</f>
        <v>fog</v>
      </c>
      <c r="U20" s="101" t="str">
        <f ca="1">IF(P20="nimbus",IF(RANDBETWEEN(1,100)&lt;N20*2,IF(J20&lt;31,"blizzard",IF(J20&lt;34,"sleet",IF(J20&lt;70,"quiet downpour","thunderstorm"))),"dark clouds"),IF(RANDBETWEEN(1,100)&lt;N20,IF(J20&lt;33,"crystals","spattering"),"dark clouds"))</f>
        <v>dark clouds</v>
      </c>
      <c r="V20" s="101" t="str">
        <f>IF(N20&lt;15,"blowing grit",IF(N20&lt;7.5,"dust storm",IF(N20&lt;3.75,"sand storm","fair")))</f>
        <v>fair</v>
      </c>
      <c r="W20" s="102" t="str">
        <f ca="1">IF(R20="altostratus",IF(RANDBETWEEN(1,100)&lt;N20,IF(J20&lt;33,"crystals","spattering"),""),IF(R20="stratus",IF(RANDBETWEEN(1,100)&lt;N20*2,IF(J20&lt;33,"flurry","pelting"),IF(J20&lt;33,"tiny flakes","spattering")),IF(RANDBETWEEN(1,100)&lt;N20*2,IF(J20&lt;33,"snowfall","showering"),IF(J20&lt;33,"softly snowing","drizzling"))))</f>
        <v>spattering</v>
      </c>
    </row>
    <row r="21" spans="1:23">
      <c r="A21" s="5" t="str">
        <f>'All Months'!B19</f>
        <v>Deir Ezzor</v>
      </c>
      <c r="B21" s="7">
        <f>'All Months'!E19</f>
        <v>695</v>
      </c>
      <c r="C21" s="6" t="str">
        <f>C19</f>
        <v>Feb</v>
      </c>
      <c r="D21" s="2">
        <f t="shared" si="2"/>
        <v>25.46652078774617</v>
      </c>
      <c r="E21" s="2">
        <f>IF(C21="Jan",'All Months'!F19,IF(C21="Feb",'All Months'!G19,IF(C21="Mar",'All Months'!H19,IF(C21="Apr",'All Months'!I19,IF(C21="May",'All Months'!J19,IF(C21="Jun",'All Months'!K19,IF(C21="Jul",'All Months'!L19,IF(C21="Aug",'All Months'!M19,IF(C21="Sep",'All Months'!N19,IF(C21="Oct",'All Months'!O19,IF(C21="Nov",'All Months'!P19,'All Months'!Q19)))))))))))</f>
        <v>37.129759299781178</v>
      </c>
      <c r="F21" s="2">
        <f t="shared" si="3"/>
        <v>48.792997811816186</v>
      </c>
      <c r="G21" s="2">
        <f>IF(C21="Jan",'All Months'!F89,IF(C21="Feb",'All Months'!G89,IF(C21="Mar",'All Months'!H89,IF(C21="Apr",'All Months'!I89,IF(C21="May",'All Months'!J89,IF(C21="Jun",'All Months'!K89,IF(C21="Jul",'All Months'!L89,IF(C21="Aug",'All Months'!M89,IF(C21="Sep",'All Months'!N89,IF(C21="Oct",'All Months'!O89,IF(C21="Nov",'All Months'!P89,'All Months'!Q89)))))))))))</f>
        <v>60.456236323851194</v>
      </c>
      <c r="H21" s="2">
        <f t="shared" si="4"/>
        <v>72.119474835886194</v>
      </c>
      <c r="I21" s="179" t="str">
        <f t="shared" si="8"/>
        <v>Night</v>
      </c>
      <c r="J21" s="89">
        <f t="shared" ca="1" si="5"/>
        <v>48</v>
      </c>
      <c r="K21" s="89" t="str">
        <f t="shared" ca="1" si="6"/>
        <v>brisk</v>
      </c>
      <c r="L21" s="89">
        <f t="shared" ca="1" si="0"/>
        <v>-1</v>
      </c>
      <c r="M21" s="89" t="str">
        <f t="shared" ca="1" si="1"/>
        <v>L</v>
      </c>
      <c r="N21" s="99"/>
      <c r="O21" s="83"/>
      <c r="P21" s="80"/>
      <c r="Q21" s="80"/>
      <c r="R21" s="80"/>
      <c r="S21" s="84"/>
      <c r="T21" s="95"/>
      <c r="U21" s="101"/>
      <c r="V21" s="101"/>
      <c r="W21" s="102"/>
    </row>
    <row r="22" spans="1:23">
      <c r="A22" s="5" t="str">
        <f>'All Months'!B20</f>
        <v>Develi</v>
      </c>
      <c r="B22" s="7">
        <f>'All Months'!E20</f>
        <v>3871</v>
      </c>
      <c r="C22" s="6" t="str">
        <f t="shared" si="7"/>
        <v>Feb</v>
      </c>
      <c r="D22" s="2">
        <f t="shared" si="2"/>
        <v>19.099999999999994</v>
      </c>
      <c r="E22" s="2">
        <f>IF(C22="Jan",'All Months'!F20,IF(C22="Feb",'All Months'!G20,IF(C22="Mar",'All Months'!H20,IF(C22="Apr",'All Months'!I20,IF(C22="May",'All Months'!J20,IF(C22="Jun",'All Months'!K20,IF(C22="Jul",'All Months'!L20,IF(C22="Aug",'All Months'!M20,IF(C22="Sep",'All Months'!N20,IF(C22="Oct",'All Months'!O20,IF(C22="Nov",'All Months'!P20,'All Months'!Q20)))))))))))</f>
        <v>26.4</v>
      </c>
      <c r="F22" s="2">
        <f t="shared" si="3"/>
        <v>33.700000000000003</v>
      </c>
      <c r="G22" s="2">
        <f>IF(C22="Jan",'All Months'!F90,IF(C22="Feb",'All Months'!G90,IF(C22="Mar",'All Months'!H90,IF(C22="Apr",'All Months'!I90,IF(C22="May",'All Months'!J90,IF(C22="Jun",'All Months'!K90,IF(C22="Jul",'All Months'!L90,IF(C22="Aug",'All Months'!M90,IF(C22="Sep",'All Months'!N90,IF(C22="Oct",'All Months'!O90,IF(C22="Nov",'All Months'!P90,'All Months'!Q90)))))))))))</f>
        <v>41</v>
      </c>
      <c r="H22" s="2">
        <f t="shared" si="4"/>
        <v>48.300000000000004</v>
      </c>
      <c r="I22" s="179" t="str">
        <f t="shared" si="8"/>
        <v>Night</v>
      </c>
      <c r="J22" s="89">
        <f t="shared" ca="1" si="5"/>
        <v>39</v>
      </c>
      <c r="K22" s="89" t="str">
        <f t="shared" ca="1" si="6"/>
        <v>chilly</v>
      </c>
      <c r="L22" s="89">
        <f t="shared" ca="1" si="0"/>
        <v>5</v>
      </c>
      <c r="M22" s="89" t="str">
        <f t="shared" ca="1" si="1"/>
        <v>H</v>
      </c>
      <c r="N22" s="99"/>
      <c r="O22" s="83"/>
      <c r="P22" s="80"/>
      <c r="Q22" s="80"/>
      <c r="R22" s="80"/>
      <c r="S22" s="84"/>
      <c r="T22" s="95"/>
      <c r="U22" s="101"/>
      <c r="V22" s="101"/>
      <c r="W22" s="102"/>
    </row>
    <row r="23" spans="1:23">
      <c r="A23" s="5" t="str">
        <f>'All Months'!B21</f>
        <v>Dortykol</v>
      </c>
      <c r="B23" s="7">
        <f>'All Months'!E21</f>
        <v>91</v>
      </c>
      <c r="C23" s="6" t="str">
        <f t="shared" si="7"/>
        <v>Feb</v>
      </c>
      <c r="D23" s="2">
        <f t="shared" si="2"/>
        <v>35.1</v>
      </c>
      <c r="E23" s="2">
        <f>IF(C23="Jan",'All Months'!F21,IF(C23="Feb",'All Months'!G21,IF(C23="Mar",'All Months'!H21,IF(C23="Apr",'All Months'!I21,IF(C23="May",'All Months'!J21,IF(C23="Jun",'All Months'!K21,IF(C23="Jul",'All Months'!L21,IF(C23="Aug",'All Months'!M21,IF(C23="Sep",'All Months'!N21,IF(C23="Oct",'All Months'!O21,IF(C23="Nov",'All Months'!P21,'All Months'!Q21)))))))))))</f>
        <v>43.5</v>
      </c>
      <c r="F23" s="2">
        <f t="shared" si="3"/>
        <v>51.9</v>
      </c>
      <c r="G23" s="2">
        <f>IF(C23="Jan",'All Months'!F91,IF(C23="Feb",'All Months'!G91,IF(C23="Mar",'All Months'!H91,IF(C23="Apr",'All Months'!I91,IF(C23="May",'All Months'!J91,IF(C23="Jun",'All Months'!K91,IF(C23="Jul",'All Months'!L91,IF(C23="Aug",'All Months'!M91,IF(C23="Sep",'All Months'!N91,IF(C23="Oct",'All Months'!O91,IF(C23="Nov",'All Months'!P91,'All Months'!Q91)))))))))))</f>
        <v>60.3</v>
      </c>
      <c r="H23" s="2">
        <f t="shared" si="4"/>
        <v>68.699999999999989</v>
      </c>
      <c r="I23" s="179" t="str">
        <f t="shared" si="8"/>
        <v>Night</v>
      </c>
      <c r="J23" s="89">
        <f t="shared" ca="1" si="5"/>
        <v>55.5</v>
      </c>
      <c r="K23" s="89" t="str">
        <f t="shared" ca="1" si="6"/>
        <v>cool</v>
      </c>
      <c r="L23" s="89">
        <f t="shared" ca="1" si="0"/>
        <v>3</v>
      </c>
      <c r="M23" s="89" t="str">
        <f t="shared" ca="1" si="1"/>
        <v>H</v>
      </c>
      <c r="N23" s="99"/>
      <c r="O23" s="83"/>
      <c r="P23" s="80"/>
      <c r="Q23" s="80"/>
      <c r="R23" s="80"/>
      <c r="S23" s="84"/>
      <c r="T23" s="95"/>
      <c r="U23" s="101"/>
      <c r="V23" s="101"/>
      <c r="W23" s="102"/>
    </row>
    <row r="24" spans="1:23">
      <c r="A24" s="5" t="str">
        <f>'All Months'!B22</f>
        <v>Edessa</v>
      </c>
      <c r="B24" s="7">
        <f>'All Months'!E22</f>
        <v>1794</v>
      </c>
      <c r="C24" s="6" t="str">
        <f t="shared" si="7"/>
        <v>Feb</v>
      </c>
      <c r="D24" s="2">
        <f t="shared" si="2"/>
        <v>29.049999999999997</v>
      </c>
      <c r="E24" s="2">
        <f>IF(C24="Jan",'All Months'!F22,IF(C24="Feb",'All Months'!G22,IF(C24="Mar",'All Months'!H22,IF(C24="Apr",'All Months'!I22,IF(C24="May",'All Months'!J22,IF(C24="Jun",'All Months'!K22,IF(C24="Jul",'All Months'!L22,IF(C24="Aug",'All Months'!M22,IF(C24="Sep",'All Months'!N22,IF(C24="Oct",'All Months'!O22,IF(C24="Nov",'All Months'!P22,'All Months'!Q22)))))))))))</f>
        <v>37</v>
      </c>
      <c r="F24" s="2">
        <f t="shared" si="3"/>
        <v>44.95</v>
      </c>
      <c r="G24" s="2">
        <f>IF(C24="Jan",'All Months'!F92,IF(C24="Feb",'All Months'!G92,IF(C24="Mar",'All Months'!H92,IF(C24="Apr",'All Months'!I92,IF(C24="May",'All Months'!J92,IF(C24="Jun",'All Months'!K92,IF(C24="Jul",'All Months'!L92,IF(C24="Aug",'All Months'!M92,IF(C24="Sep",'All Months'!N92,IF(C24="Oct",'All Months'!O92,IF(C24="Nov",'All Months'!P92,'All Months'!Q92)))))))))))</f>
        <v>52.9</v>
      </c>
      <c r="H24" s="2">
        <f t="shared" si="4"/>
        <v>60.85</v>
      </c>
      <c r="I24" s="179" t="str">
        <f t="shared" si="8"/>
        <v>Night</v>
      </c>
      <c r="J24" s="89">
        <f t="shared" ca="1" si="5"/>
        <v>39</v>
      </c>
      <c r="K24" s="89" t="str">
        <f t="shared" ca="1" si="6"/>
        <v>chilly</v>
      </c>
      <c r="L24" s="89">
        <f t="shared" ca="1" si="0"/>
        <v>-6</v>
      </c>
      <c r="M24" s="89" t="str">
        <f t="shared" ca="1" si="1"/>
        <v>L</v>
      </c>
      <c r="N24" s="99"/>
      <c r="O24" s="83"/>
      <c r="P24" s="80"/>
      <c r="Q24" s="80"/>
      <c r="R24" s="80"/>
      <c r="S24" s="84"/>
      <c r="T24" s="95"/>
      <c r="U24" s="101"/>
      <c r="V24" s="101"/>
      <c r="W24" s="102"/>
    </row>
    <row r="25" spans="1:23">
      <c r="A25" s="5" t="str">
        <f>'All Months'!B23</f>
        <v>Elbistan</v>
      </c>
      <c r="B25" s="7">
        <f>'All Months'!E23</f>
        <v>3730</v>
      </c>
      <c r="C25" s="6" t="str">
        <f t="shared" si="7"/>
        <v>Feb</v>
      </c>
      <c r="D25" s="2">
        <f t="shared" si="2"/>
        <v>14.25</v>
      </c>
      <c r="E25" s="2">
        <f>IF(C25="Jan",'All Months'!F23,IF(C25="Feb",'All Months'!G23,IF(C25="Mar",'All Months'!H23,IF(C25="Apr",'All Months'!I23,IF(C25="May",'All Months'!J23,IF(C25="Jun",'All Months'!K23,IF(C25="Jul",'All Months'!L23,IF(C25="Aug",'All Months'!M23,IF(C25="Sep",'All Months'!N23,IF(C25="Oct",'All Months'!O23,IF(C25="Nov",'All Months'!P23,'All Months'!Q23)))))))))))</f>
        <v>23</v>
      </c>
      <c r="F25" s="2">
        <f t="shared" si="3"/>
        <v>31.75</v>
      </c>
      <c r="G25" s="2">
        <f>IF(C25="Jan",'All Months'!F93,IF(C25="Feb",'All Months'!G93,IF(C25="Mar",'All Months'!H93,IF(C25="Apr",'All Months'!I93,IF(C25="May",'All Months'!J93,IF(C25="Jun",'All Months'!K93,IF(C25="Jul",'All Months'!L93,IF(C25="Aug",'All Months'!M93,IF(C25="Sep",'All Months'!N93,IF(C25="Oct",'All Months'!O93,IF(C25="Nov",'All Months'!P93,'All Months'!Q93)))))))))))</f>
        <v>40.5</v>
      </c>
      <c r="H25" s="2">
        <f t="shared" si="4"/>
        <v>49.25</v>
      </c>
      <c r="I25" s="179" t="str">
        <f t="shared" si="8"/>
        <v>Night</v>
      </c>
      <c r="J25" s="89">
        <f t="shared" ca="1" si="5"/>
        <v>23.5</v>
      </c>
      <c r="K25" s="89" t="str">
        <f t="shared" ca="1" si="6"/>
        <v>frosty</v>
      </c>
      <c r="L25" s="89">
        <f t="shared" ca="1" si="0"/>
        <v>-9</v>
      </c>
      <c r="M25" s="89" t="str">
        <f t="shared" ca="1" si="1"/>
        <v>L</v>
      </c>
      <c r="N25" s="99"/>
      <c r="O25" s="83"/>
      <c r="P25" s="80"/>
      <c r="Q25" s="80"/>
      <c r="R25" s="80"/>
      <c r="S25" s="84"/>
      <c r="T25" s="95"/>
      <c r="U25" s="101"/>
      <c r="V25" s="101"/>
      <c r="W25" s="102"/>
    </row>
    <row r="26" spans="1:23">
      <c r="A26" s="5" t="str">
        <f>'All Months'!B24</f>
        <v>Erdemli</v>
      </c>
      <c r="B26" s="7">
        <f>'All Months'!E24</f>
        <v>29</v>
      </c>
      <c r="C26" s="6" t="str">
        <f t="shared" si="7"/>
        <v>Feb</v>
      </c>
      <c r="D26" s="2">
        <f t="shared" ref="D26" si="33">E26-(F26-E26)</f>
        <v>32.600000000000009</v>
      </c>
      <c r="E26" s="2">
        <f>IF(C26="Jan",'All Months'!F24,IF(C26="Feb",'All Months'!G24,IF(C26="Mar",'All Months'!H24,IF(C26="Apr",'All Months'!I24,IF(C26="May",'All Months'!J24,IF(C26="Jun",'All Months'!K24,IF(C26="Jul",'All Months'!L24,IF(C26="Aug",'All Months'!M24,IF(C26="Sep",'All Months'!N24,IF(C26="Oct",'All Months'!O24,IF(C26="Nov",'All Months'!P24,'All Months'!Q24)))))))))))</f>
        <v>41.7</v>
      </c>
      <c r="F26" s="2">
        <f t="shared" ref="F26" si="34">(E26+G26)/2</f>
        <v>50.8</v>
      </c>
      <c r="G26" s="2">
        <f>IF(C26="Jan",'All Months'!F94,IF(C26="Feb",'All Months'!G94,IF(C26="Mar",'All Months'!H94,IF(C26="Apr",'All Months'!I94,IF(C26="May",'All Months'!J94,IF(C26="Jun",'All Months'!K94,IF(C26="Jul",'All Months'!L94,IF(C26="Aug",'All Months'!M94,IF(C26="Sep",'All Months'!N94,IF(C26="Oct",'All Months'!O94,IF(C26="Nov",'All Months'!P94,'All Months'!Q94)))))))))))</f>
        <v>59.9</v>
      </c>
      <c r="H26" s="2">
        <f t="shared" ref="H26" si="35">G26+(F26-E26)</f>
        <v>69</v>
      </c>
      <c r="I26" s="179" t="str">
        <f t="shared" si="8"/>
        <v>Night</v>
      </c>
      <c r="J26" s="89">
        <f t="shared" ca="1" si="5"/>
        <v>41.5</v>
      </c>
      <c r="K26" s="89" t="str">
        <f t="shared" ref="K26" ca="1" si="36">IF(J26&gt;=130,"scorching",IF(J26&gt;=120,"baking",IF(J26&gt;=110,"feverish",IF(J26&gt;=100,"sweltering",IF(J26&gt;=90,"sweaty",IF(J26&gt;=80,"balmy",IF(J26&gt;=70,"warm",IF(J26&gt;=60,"pleasant",IF(J26&gt;=50,"cool",IF(J26&gt;=40,"brisk",IF(J26&gt;=30,"chilly",IF(J26&gt;=20,"frosty",IF(J26&gt;=10,"icy",IF(J26&gt;=0,"wintry",IF(J26&gt;=-10,"cold",IF(J26&gt;=-20,"very cold",IF(J26&gt;=-30,"bitterly cold",IF(J26&gt;=-40,"arctic","polar"))))))))))))))))))</f>
        <v>brisk</v>
      </c>
      <c r="L26" s="89">
        <f t="shared" ref="L26" ca="1" si="37">INT(J26-F26)</f>
        <v>-10</v>
      </c>
      <c r="M26" s="89" t="str">
        <f t="shared" ref="M26" ca="1" si="38">IF(L26&lt;0,"L",IF(L26&gt;0,"H","M"))</f>
        <v>L</v>
      </c>
      <c r="N26" s="99"/>
      <c r="O26" s="83"/>
      <c r="P26" s="80"/>
      <c r="Q26" s="80"/>
      <c r="R26" s="80"/>
      <c r="S26" s="84"/>
      <c r="T26" s="95"/>
      <c r="U26" s="101"/>
      <c r="V26" s="101"/>
      <c r="W26" s="102"/>
    </row>
    <row r="27" spans="1:23">
      <c r="A27" s="5" t="str">
        <f>'All Months'!B25</f>
        <v>Gaziantep</v>
      </c>
      <c r="B27" s="7">
        <f>'All Months'!E25</f>
        <v>2805</v>
      </c>
      <c r="C27" s="6" t="str">
        <f>C25</f>
        <v>Feb</v>
      </c>
      <c r="D27" s="2">
        <f t="shared" si="2"/>
        <v>24</v>
      </c>
      <c r="E27" s="2">
        <f>IF(C27="Jan",'All Months'!F25,IF(C27="Feb",'All Months'!G25,IF(C27="Mar",'All Months'!H25,IF(C27="Apr",'All Months'!I25,IF(C27="May",'All Months'!J25,IF(C27="Jun",'All Months'!K25,IF(C27="Jul",'All Months'!L25,IF(C27="Aug",'All Months'!M25,IF(C27="Sep",'All Months'!N25,IF(C27="Oct",'All Months'!O25,IF(C27="Nov",'All Months'!P25,'All Months'!Q25)))))))))))</f>
        <v>32</v>
      </c>
      <c r="F27" s="2">
        <f t="shared" si="3"/>
        <v>40</v>
      </c>
      <c r="G27" s="2">
        <f>IF(C27="Jan",'All Months'!F95,IF(C27="Feb",'All Months'!G95,IF(C27="Mar",'All Months'!H95,IF(C27="Apr",'All Months'!I95,IF(C27="May",'All Months'!J95,IF(C27="Jun",'All Months'!K95,IF(C27="Jul",'All Months'!L95,IF(C27="Aug",'All Months'!M95,IF(C27="Sep",'All Months'!N95,IF(C27="Oct",'All Months'!O95,IF(C27="Nov",'All Months'!P95,'All Months'!Q95)))))))))))</f>
        <v>48</v>
      </c>
      <c r="H27" s="2">
        <f t="shared" si="4"/>
        <v>56</v>
      </c>
      <c r="I27" s="179" t="str">
        <f t="shared" si="8"/>
        <v>Night</v>
      </c>
      <c r="J27" s="89">
        <f t="shared" ca="1" si="5"/>
        <v>34.5</v>
      </c>
      <c r="K27" s="89" t="str">
        <f t="shared" ca="1" si="6"/>
        <v>chilly</v>
      </c>
      <c r="L27" s="89">
        <f t="shared" ca="1" si="0"/>
        <v>-6</v>
      </c>
      <c r="M27" s="89" t="str">
        <f t="shared" ca="1" si="1"/>
        <v>L</v>
      </c>
      <c r="N27" s="99"/>
      <c r="O27" s="83"/>
      <c r="P27" s="80"/>
      <c r="Q27" s="80"/>
      <c r="R27" s="80"/>
      <c r="S27" s="84"/>
      <c r="T27" s="95"/>
      <c r="U27" s="101"/>
      <c r="V27" s="101"/>
      <c r="W27" s="102"/>
    </row>
    <row r="28" spans="1:23">
      <c r="A28" s="5" t="str">
        <f>'All Months'!B26</f>
        <v>Gazipasa</v>
      </c>
      <c r="B28" s="7">
        <f>'All Months'!E26</f>
        <v>114</v>
      </c>
      <c r="C28" s="6" t="str">
        <f>C26</f>
        <v>Feb</v>
      </c>
      <c r="D28" s="2">
        <f t="shared" ref="D28" si="39">E28-(F28-E28)</f>
        <v>36.799999999999997</v>
      </c>
      <c r="E28" s="2">
        <f>IF(C28="Jan",'All Months'!F26,IF(C28="Feb",'All Months'!G26,IF(C28="Mar",'All Months'!H26,IF(C28="Apr",'All Months'!I26,IF(C28="May",'All Months'!J26,IF(C28="Jun",'All Months'!K26,IF(C28="Jul",'All Months'!L26,IF(C28="Aug",'All Months'!M26,IF(C28="Sep",'All Months'!N26,IF(C28="Oct",'All Months'!O26,IF(C28="Nov",'All Months'!P26,'All Months'!Q26)))))))))))</f>
        <v>44.8</v>
      </c>
      <c r="F28" s="2">
        <f t="shared" ref="F28" si="40">(E28+G28)/2</f>
        <v>52.8</v>
      </c>
      <c r="G28" s="2">
        <f>IF(C28="Jan",'All Months'!F96,IF(C28="Feb",'All Months'!G96,IF(C28="Mar",'All Months'!H96,IF(C28="Apr",'All Months'!I96,IF(C28="May",'All Months'!J96,IF(C28="Jun",'All Months'!K96,IF(C28="Jul",'All Months'!L96,IF(C28="Aug",'All Months'!M96,IF(C28="Sep",'All Months'!N96,IF(C28="Oct",'All Months'!O96,IF(C28="Nov",'All Months'!P96,'All Months'!Q96)))))))))))</f>
        <v>60.8</v>
      </c>
      <c r="H28" s="2">
        <f t="shared" ref="H28" si="41">G28+(F28-E28)</f>
        <v>68.8</v>
      </c>
      <c r="I28" s="179" t="str">
        <f t="shared" si="8"/>
        <v>Night</v>
      </c>
      <c r="J28" s="89">
        <f t="shared" ca="1" si="5"/>
        <v>46.5</v>
      </c>
      <c r="K28" s="89" t="str">
        <f t="shared" ref="K28" ca="1" si="42">IF(J28&gt;=130,"scorching",IF(J28&gt;=120,"baking",IF(J28&gt;=110,"feverish",IF(J28&gt;=100,"sweltering",IF(J28&gt;=90,"sweaty",IF(J28&gt;=80,"balmy",IF(J28&gt;=70,"warm",IF(J28&gt;=60,"pleasant",IF(J28&gt;=50,"cool",IF(J28&gt;=40,"brisk",IF(J28&gt;=30,"chilly",IF(J28&gt;=20,"frosty",IF(J28&gt;=10,"icy",IF(J28&gt;=0,"wintry",IF(J28&gt;=-10,"cold",IF(J28&gt;=-20,"very cold",IF(J28&gt;=-30,"bitterly cold",IF(J28&gt;=-40,"arctic","polar"))))))))))))))))))</f>
        <v>brisk</v>
      </c>
      <c r="L28" s="89">
        <f t="shared" ref="L28" ca="1" si="43">INT(J28-F28)</f>
        <v>-7</v>
      </c>
      <c r="M28" s="89" t="str">
        <f t="shared" ref="M28" ca="1" si="44">IF(L28&lt;0,"L",IF(L28&gt;0,"H","M"))</f>
        <v>L</v>
      </c>
      <c r="N28" s="99"/>
      <c r="O28" s="83"/>
      <c r="P28" s="80"/>
      <c r="Q28" s="80"/>
      <c r="R28" s="80"/>
      <c r="S28" s="84"/>
      <c r="T28" s="95"/>
      <c r="U28" s="101"/>
      <c r="V28" s="101"/>
      <c r="W28" s="102"/>
    </row>
    <row r="29" spans="1:23">
      <c r="A29" s="5" t="str">
        <f>'All Months'!B27</f>
        <v>Gemerek</v>
      </c>
      <c r="B29" s="7">
        <f>'All Months'!E27</f>
        <v>3848</v>
      </c>
      <c r="C29" s="6" t="str">
        <f>C27</f>
        <v>Feb</v>
      </c>
      <c r="D29" s="2">
        <f t="shared" si="2"/>
        <v>13.149999999999999</v>
      </c>
      <c r="E29" s="2">
        <f>IF(C29="Jan",'All Months'!F27,IF(C29="Feb",'All Months'!G27,IF(C29="Mar",'All Months'!H27,IF(C29="Apr",'All Months'!I27,IF(C29="May",'All Months'!J27,IF(C29="Jun",'All Months'!K27,IF(C29="Jul",'All Months'!L27,IF(C29="Aug",'All Months'!M27,IF(C29="Sep",'All Months'!N27,IF(C29="Oct",'All Months'!O27,IF(C29="Nov",'All Months'!P27,'All Months'!Q27)))))))))))</f>
        <v>21.9</v>
      </c>
      <c r="F29" s="2">
        <f t="shared" si="3"/>
        <v>30.65</v>
      </c>
      <c r="G29" s="2">
        <f>IF(C29="Jan",'All Months'!F97,IF(C29="Feb",'All Months'!G97,IF(C29="Mar",'All Months'!H97,IF(C29="Apr",'All Months'!I97,IF(C29="May",'All Months'!J97,IF(C29="Jun",'All Months'!K97,IF(C29="Jul",'All Months'!L97,IF(C29="Aug",'All Months'!M97,IF(C29="Sep",'All Months'!N97,IF(C29="Oct",'All Months'!O97,IF(C29="Nov",'All Months'!P97,'All Months'!Q97)))))))))))</f>
        <v>39.4</v>
      </c>
      <c r="H29" s="2">
        <f t="shared" si="4"/>
        <v>48.15</v>
      </c>
      <c r="I29" s="179" t="str">
        <f t="shared" si="8"/>
        <v>Night</v>
      </c>
      <c r="J29" s="89">
        <f t="shared" ca="1" si="5"/>
        <v>30.5</v>
      </c>
      <c r="K29" s="89" t="str">
        <f t="shared" ca="1" si="6"/>
        <v>chilly</v>
      </c>
      <c r="L29" s="89">
        <f t="shared" ca="1" si="0"/>
        <v>-1</v>
      </c>
      <c r="M29" s="89" t="str">
        <f t="shared" ca="1" si="1"/>
        <v>L</v>
      </c>
      <c r="N29" s="99"/>
      <c r="O29" s="83"/>
      <c r="P29" s="80"/>
      <c r="Q29" s="80"/>
      <c r="R29" s="80"/>
      <c r="S29" s="84"/>
      <c r="T29" s="95"/>
      <c r="U29" s="101"/>
      <c r="V29" s="101"/>
      <c r="W29" s="102"/>
    </row>
    <row r="30" spans="1:23">
      <c r="A30" s="5" t="str">
        <f>'All Months'!B28</f>
        <v>Gokhoyuk</v>
      </c>
      <c r="B30" s="7">
        <f>'All Months'!E28</f>
        <v>1640</v>
      </c>
      <c r="C30" s="6" t="str">
        <f t="shared" si="7"/>
        <v>Feb</v>
      </c>
      <c r="D30" s="2">
        <f t="shared" si="2"/>
        <v>20.399999999999999</v>
      </c>
      <c r="E30" s="2">
        <f>IF(C30="Jan",'All Months'!F28,IF(C30="Feb",'All Months'!G28,IF(C30="Mar",'All Months'!H28,IF(C30="Apr",'All Months'!I28,IF(C30="May",'All Months'!J28,IF(C30="Jun",'All Months'!K28,IF(C30="Jul",'All Months'!L28,IF(C30="Aug",'All Months'!M28,IF(C30="Sep",'All Months'!N28,IF(C30="Oct",'All Months'!O28,IF(C30="Nov",'All Months'!P28,'All Months'!Q28)))))))))))</f>
        <v>29.5</v>
      </c>
      <c r="F30" s="2">
        <f t="shared" si="3"/>
        <v>38.6</v>
      </c>
      <c r="G30" s="2">
        <f>IF(C30="Jan",'All Months'!F98,IF(C30="Feb",'All Months'!G98,IF(C30="Mar",'All Months'!H98,IF(C30="Apr",'All Months'!I98,IF(C30="May",'All Months'!J98,IF(C30="Jun",'All Months'!K98,IF(C30="Jul",'All Months'!L98,IF(C30="Aug",'All Months'!M98,IF(C30="Sep",'All Months'!N98,IF(C30="Oct",'All Months'!O98,IF(C30="Nov",'All Months'!P98,'All Months'!Q98)))))))))))</f>
        <v>47.7</v>
      </c>
      <c r="H30" s="2">
        <f t="shared" si="4"/>
        <v>56.800000000000004</v>
      </c>
      <c r="I30" s="179" t="str">
        <f t="shared" si="8"/>
        <v>Night</v>
      </c>
      <c r="J30" s="89">
        <f t="shared" ca="1" si="5"/>
        <v>34</v>
      </c>
      <c r="K30" s="89" t="str">
        <f t="shared" ca="1" si="6"/>
        <v>chilly</v>
      </c>
      <c r="L30" s="89">
        <f t="shared" ca="1" si="0"/>
        <v>-5</v>
      </c>
      <c r="M30" s="89" t="str">
        <f t="shared" ca="1" si="1"/>
        <v>L</v>
      </c>
      <c r="N30" s="99"/>
      <c r="O30" s="83"/>
      <c r="P30" s="80"/>
      <c r="Q30" s="80"/>
      <c r="R30" s="80"/>
      <c r="S30" s="84"/>
      <c r="T30" s="95"/>
      <c r="U30" s="101"/>
      <c r="V30" s="101"/>
      <c r="W30" s="102"/>
    </row>
    <row r="31" spans="1:23">
      <c r="A31" s="5" t="str">
        <f>'All Months'!B29</f>
        <v>Goksun</v>
      </c>
      <c r="B31" s="7">
        <f>'All Months'!E29</f>
        <v>4409</v>
      </c>
      <c r="C31" s="6" t="str">
        <f t="shared" si="7"/>
        <v>Feb</v>
      </c>
      <c r="D31" s="2">
        <f t="shared" si="2"/>
        <v>12.149999999999999</v>
      </c>
      <c r="E31" s="2">
        <f>IF(C31="Jan",'All Months'!F29,IF(C31="Feb",'All Months'!G29,IF(C31="Mar",'All Months'!H29,IF(C31="Apr",'All Months'!I29,IF(C31="May",'All Months'!J29,IF(C31="Jun",'All Months'!K29,IF(C31="Jul",'All Months'!L29,IF(C31="Aug",'All Months'!M29,IF(C31="Sep",'All Months'!N29,IF(C31="Oct",'All Months'!O29,IF(C31="Nov",'All Months'!P29,'All Months'!Q29)))))))))))</f>
        <v>20.8</v>
      </c>
      <c r="F31" s="2">
        <f t="shared" si="3"/>
        <v>29.450000000000003</v>
      </c>
      <c r="G31" s="2">
        <f>IF(C31="Jan",'All Months'!F99,IF(C31="Feb",'All Months'!G99,IF(C31="Mar",'All Months'!H99,IF(C31="Apr",'All Months'!I99,IF(C31="May",'All Months'!J99,IF(C31="Jun",'All Months'!K99,IF(C31="Jul",'All Months'!L99,IF(C31="Aug",'All Months'!M99,IF(C31="Sep",'All Months'!N99,IF(C31="Oct",'All Months'!O99,IF(C31="Nov",'All Months'!P99,'All Months'!Q99)))))))))))</f>
        <v>38.1</v>
      </c>
      <c r="H31" s="2">
        <f t="shared" si="4"/>
        <v>46.75</v>
      </c>
      <c r="I31" s="179" t="str">
        <f t="shared" si="8"/>
        <v>Night</v>
      </c>
      <c r="J31" s="89">
        <f t="shared" ca="1" si="5"/>
        <v>35.5</v>
      </c>
      <c r="K31" s="89" t="str">
        <f t="shared" ca="1" si="6"/>
        <v>chilly</v>
      </c>
      <c r="L31" s="89">
        <f t="shared" ca="1" si="0"/>
        <v>6</v>
      </c>
      <c r="M31" s="89" t="str">
        <f t="shared" ca="1" si="1"/>
        <v>H</v>
      </c>
      <c r="N31" s="99"/>
      <c r="O31" s="83"/>
      <c r="P31" s="80"/>
      <c r="Q31" s="80"/>
      <c r="R31" s="80"/>
      <c r="S31" s="84"/>
      <c r="T31" s="95"/>
      <c r="U31" s="101"/>
      <c r="V31" s="101"/>
      <c r="W31" s="102"/>
    </row>
    <row r="32" spans="1:23">
      <c r="A32" s="5" t="str">
        <f>'All Months'!B30</f>
        <v>Haciali</v>
      </c>
      <c r="B32" s="7">
        <f>'All Months'!E30</f>
        <v>39</v>
      </c>
      <c r="C32" s="6" t="str">
        <f t="shared" si="7"/>
        <v>Feb</v>
      </c>
      <c r="D32" s="2">
        <f t="shared" ref="D32" si="45">E32-(F32-E32)</f>
        <v>31.65</v>
      </c>
      <c r="E32" s="2">
        <f>IF(C32="Jan",'All Months'!F30,IF(C32="Feb",'All Months'!G30,IF(C32="Mar",'All Months'!H30,IF(C32="Apr",'All Months'!I30,IF(C32="May",'All Months'!J30,IF(C32="Jun",'All Months'!K30,IF(C32="Jul",'All Months'!L30,IF(C32="Aug",'All Months'!M30,IF(C32="Sep",'All Months'!N30,IF(C32="Oct",'All Months'!O30,IF(C32="Nov",'All Months'!P30,'All Months'!Q30)))))))))))</f>
        <v>41</v>
      </c>
      <c r="F32" s="2">
        <f t="shared" ref="F32" si="46">(E32+G32)/2</f>
        <v>50.35</v>
      </c>
      <c r="G32" s="2">
        <f>IF(C32="Jan",'All Months'!F100,IF(C32="Feb",'All Months'!G100,IF(C32="Mar",'All Months'!H100,IF(C32="Apr",'All Months'!I100,IF(C32="May",'All Months'!J100,IF(C32="Jun",'All Months'!K100,IF(C32="Jul",'All Months'!L100,IF(C32="Aug",'All Months'!M100,IF(C32="Sep",'All Months'!N100,IF(C32="Oct",'All Months'!O100,IF(C32="Nov",'All Months'!P100,'All Months'!Q100)))))))))))</f>
        <v>59.7</v>
      </c>
      <c r="H32" s="2">
        <f t="shared" ref="H32" si="47">G32+(F32-E32)</f>
        <v>69.050000000000011</v>
      </c>
      <c r="I32" s="179" t="str">
        <f t="shared" si="8"/>
        <v>Night</v>
      </c>
      <c r="J32" s="89">
        <f t="shared" ca="1" si="5"/>
        <v>45.5</v>
      </c>
      <c r="K32" s="89" t="str">
        <f t="shared" ref="K32" ca="1" si="48">IF(J32&gt;=130,"scorching",IF(J32&gt;=120,"baking",IF(J32&gt;=110,"feverish",IF(J32&gt;=100,"sweltering",IF(J32&gt;=90,"sweaty",IF(J32&gt;=80,"balmy",IF(J32&gt;=70,"warm",IF(J32&gt;=60,"pleasant",IF(J32&gt;=50,"cool",IF(J32&gt;=40,"brisk",IF(J32&gt;=30,"chilly",IF(J32&gt;=20,"frosty",IF(J32&gt;=10,"icy",IF(J32&gt;=0,"wintry",IF(J32&gt;=-10,"cold",IF(J32&gt;=-20,"very cold",IF(J32&gt;=-30,"bitterly cold",IF(J32&gt;=-40,"arctic","polar"))))))))))))))))))</f>
        <v>brisk</v>
      </c>
      <c r="L32" s="89">
        <f t="shared" ref="L32" ca="1" si="49">INT(J32-F32)</f>
        <v>-5</v>
      </c>
      <c r="M32" s="89" t="str">
        <f t="shared" ref="M32" ca="1" si="50">IF(L32&lt;0,"L",IF(L32&gt;0,"H","M"))</f>
        <v>L</v>
      </c>
      <c r="N32" s="99"/>
      <c r="O32" s="83"/>
      <c r="P32" s="80"/>
      <c r="Q32" s="80"/>
      <c r="R32" s="80"/>
      <c r="S32" s="84"/>
      <c r="T32" s="95"/>
      <c r="U32" s="101"/>
      <c r="V32" s="101"/>
      <c r="W32" s="102"/>
    </row>
    <row r="33" spans="1:23">
      <c r="A33" s="5" t="str">
        <f>'All Months'!B31</f>
        <v>Hama</v>
      </c>
      <c r="B33" s="7">
        <f>'All Months'!E31</f>
        <v>1013</v>
      </c>
      <c r="C33" s="6" t="str">
        <f>C31</f>
        <v>Feb</v>
      </c>
      <c r="D33" s="2">
        <f t="shared" si="2"/>
        <v>32.858935742971894</v>
      </c>
      <c r="E33" s="2">
        <f>IF(C33="Jan",'All Months'!F31,IF(C33="Feb",'All Months'!G31,IF(C33="Mar",'All Months'!H31,IF(C33="Apr",'All Months'!I31,IF(C33="May",'All Months'!J31,IF(C33="Jun",'All Months'!K31,IF(C33="Jul",'All Months'!L31,IF(C33="Aug",'All Months'!M31,IF(C33="Sep",'All Months'!N31,IF(C33="Oct",'All Months'!O31,IF(C33="Nov",'All Months'!P31,'All Months'!Q31)))))))))))</f>
        <v>40.155622489959846</v>
      </c>
      <c r="F33" s="2">
        <f t="shared" si="3"/>
        <v>47.452309236947798</v>
      </c>
      <c r="G33" s="2">
        <f>IF(C33="Jan",'All Months'!F101,IF(C33="Feb",'All Months'!G101,IF(C33="Mar",'All Months'!H101,IF(C33="Apr",'All Months'!I101,IF(C33="May",'All Months'!J101,IF(C33="Jun",'All Months'!K101,IF(C33="Jul",'All Months'!L101,IF(C33="Aug",'All Months'!M101,IF(C33="Sep",'All Months'!N101,IF(C33="Oct",'All Months'!O101,IF(C33="Nov",'All Months'!P101,'All Months'!Q101)))))))))))</f>
        <v>54.74899598393575</v>
      </c>
      <c r="H33" s="2">
        <f t="shared" si="4"/>
        <v>62.045682730923701</v>
      </c>
      <c r="I33" s="179" t="str">
        <f t="shared" si="8"/>
        <v>Night</v>
      </c>
      <c r="J33" s="89">
        <f t="shared" ca="1" si="5"/>
        <v>51</v>
      </c>
      <c r="K33" s="89" t="str">
        <f t="shared" ca="1" si="6"/>
        <v>cool</v>
      </c>
      <c r="L33" s="89">
        <f t="shared" ca="1" si="0"/>
        <v>3</v>
      </c>
      <c r="M33" s="89" t="str">
        <f t="shared" ca="1" si="1"/>
        <v>H</v>
      </c>
      <c r="N33" s="99">
        <f>IF(C33="Jan",'All Months'!F155,IF(C33="Feb",'All Months'!G155,IF(C33="Mar",'All Months'!H155,IF(C33="Apr",'All Months'!I155,IF(C33="May",'All Months'!J155,IF(C33="Jun",'All Months'!K155,IF(C33="Jul",'All Months'!L155,IF(C33="Aug",'All Months'!M155,IF(C33="Sep",'All Months'!N155,IF(C33="Oct",'All Months'!O155,IF(C33="Nov",'All Months'!P155,'All Months'!Q155)))))))))))</f>
        <v>57.7</v>
      </c>
      <c r="O33" s="83" t="str">
        <f>IF(N33&lt;15,"haze",IF(N33&lt;30,"cirrus",IF(N33&lt;60,"altostratus","stratus")))</f>
        <v>altostratus</v>
      </c>
      <c r="P33" s="80" t="str">
        <f>IF(N33&lt;15,"cumulus","nimbus")</f>
        <v>nimbus</v>
      </c>
      <c r="Q33" s="80" t="str">
        <f>IF(N33&lt;15,"cirrus",IF(N33&lt;30,"altostratus","altocumulus"))</f>
        <v>altocumulus</v>
      </c>
      <c r="R33" s="80" t="str">
        <f>IF(N33&lt;15,"altostratus",IF(N33&lt;60,"stratus","cumulus"))</f>
        <v>stratus</v>
      </c>
      <c r="S33" s="84" t="str">
        <f>IF(N33&lt;30,"altocumulus",IF(N33&lt;60,"cumulus","altostratus"))</f>
        <v>cumulus</v>
      </c>
      <c r="T33" s="95" t="str">
        <f ca="1">IF(RANDBETWEEN(1,100)&lt;N33,IF(J33&lt;-35,"frozen fog",IF(J33&lt;27,"hoarfrost",IF(J33&lt;33,"rime","fog"))),IF(RANDBETWEEN(1,100)&lt;N33*2,IF(J33&lt;33,"frost","mist"),IF(RANDBETWEEN(1,100)&lt;N33*3,IF(J33&lt;33,"freezing","thin mist"),IF(J33&lt;33,"cold surface","dew"))))</f>
        <v>fog</v>
      </c>
      <c r="U33" s="101" t="str">
        <f ca="1">IF(P33="nimbus",IF(RANDBETWEEN(1,100)&lt;N33*2,IF(J33&lt;31,"blizzard",IF(J33&lt;34,"sleet",IF(J33&lt;70,"quiet downpour","thunderstorm"))),"dark clouds"),IF(RANDBETWEEN(1,100)&lt;N33,IF(J33&lt;33,"crystals","spattering"),"dark clouds"))</f>
        <v>quiet downpour</v>
      </c>
      <c r="V33" s="101" t="str">
        <f>IF(N33&lt;15,"blowing grit",IF(N33&lt;7.5,"dust storm",IF(N33&lt;3.75,"sand storm","fair")))</f>
        <v>fair</v>
      </c>
      <c r="W33" s="102" t="str">
        <f ca="1">IF(R33="altostratus",IF(RANDBETWEEN(1,100)&lt;N33,IF(J33&lt;33,"crystals","spattering"),""),IF(R33="stratus",IF(RANDBETWEEN(1,100)&lt;N33*2,IF(J33&lt;33,"flurry","pelting"),IF(J33&lt;33,"tiny flakes","spattering")),IF(RANDBETWEEN(1,100)&lt;N33*2,IF(J33&lt;33,"snowfall","showering"),IF(J33&lt;33,"softly snowing","drizzling"))))</f>
        <v>pelting</v>
      </c>
    </row>
    <row r="34" spans="1:23">
      <c r="A34" s="5" t="str">
        <f>'All Months'!B32</f>
        <v>Incirlik</v>
      </c>
      <c r="B34" s="7">
        <f>'All Months'!E32</f>
        <v>249</v>
      </c>
      <c r="C34" s="6" t="str">
        <f t="shared" si="7"/>
        <v>Feb</v>
      </c>
      <c r="D34" s="2">
        <f t="shared" si="2"/>
        <v>35.400000000000006</v>
      </c>
      <c r="E34" s="2">
        <f>IF(C34="Jan",'All Months'!F32,IF(C34="Feb",'All Months'!G32,IF(C34="Mar",'All Months'!H32,IF(C34="Apr",'All Months'!I32,IF(C34="May",'All Months'!J32,IF(C34="Jun",'All Months'!K32,IF(C34="Jul",'All Months'!L32,IF(C34="Aug",'All Months'!M32,IF(C34="Sep",'All Months'!N32,IF(C34="Oct",'All Months'!O32,IF(C34="Nov",'All Months'!P32,'All Months'!Q32)))))))))))</f>
        <v>43.2</v>
      </c>
      <c r="F34" s="2">
        <f t="shared" si="3"/>
        <v>51</v>
      </c>
      <c r="G34" s="2">
        <f>IF(C34="Jan",'All Months'!F102,IF(C34="Feb",'All Months'!G102,IF(C34="Mar",'All Months'!H102,IF(C34="Apr",'All Months'!I102,IF(C34="May",'All Months'!J102,IF(C34="Jun",'All Months'!K102,IF(C34="Jul",'All Months'!L102,IF(C34="Aug",'All Months'!M102,IF(C34="Sep",'All Months'!N102,IF(C34="Oct",'All Months'!O102,IF(C34="Nov",'All Months'!P102,'All Months'!Q102)))))))))))</f>
        <v>58.8</v>
      </c>
      <c r="H34" s="2">
        <f t="shared" si="4"/>
        <v>66.599999999999994</v>
      </c>
      <c r="I34" s="179" t="str">
        <f t="shared" si="8"/>
        <v>Night</v>
      </c>
      <c r="J34" s="89">
        <f t="shared" ca="1" si="5"/>
        <v>44.5</v>
      </c>
      <c r="K34" s="89" t="str">
        <f t="shared" ca="1" si="6"/>
        <v>brisk</v>
      </c>
      <c r="L34" s="89">
        <f t="shared" ca="1" si="0"/>
        <v>-7</v>
      </c>
      <c r="M34" s="89" t="str">
        <f t="shared" ca="1" si="1"/>
        <v>L</v>
      </c>
      <c r="N34" s="99"/>
      <c r="O34" s="83"/>
      <c r="P34" s="80"/>
      <c r="Q34" s="80"/>
      <c r="R34" s="80"/>
      <c r="S34" s="84"/>
      <c r="T34" s="95"/>
      <c r="U34" s="101"/>
      <c r="V34" s="101"/>
      <c r="W34" s="102"/>
    </row>
    <row r="35" spans="1:23">
      <c r="A35" s="5" t="str">
        <f>'All Months'!B33</f>
        <v>Irbid</v>
      </c>
      <c r="B35" s="7">
        <f>'All Months'!E33</f>
        <v>2027</v>
      </c>
      <c r="C35" s="6" t="str">
        <f t="shared" si="7"/>
        <v>Feb</v>
      </c>
      <c r="D35" s="2">
        <f t="shared" ref="D35" si="51">E35-(F35-E35)</f>
        <v>36.481303930968352</v>
      </c>
      <c r="E35" s="2">
        <f>IF(C35="Jan",'All Months'!F33,IF(C35="Feb",'All Months'!G33,IF(C35="Mar",'All Months'!H33,IF(C35="Apr",'All Months'!I33,IF(C35="May",'All Months'!J33,IF(C35="Jun",'All Months'!K33,IF(C35="Jul",'All Months'!L33,IF(C35="Aug",'All Months'!M33,IF(C35="Sep",'All Months'!N33,IF(C35="Oct",'All Months'!O33,IF(C35="Nov",'All Months'!P33,'All Months'!Q33)))))))))))</f>
        <v>43.240651965484176</v>
      </c>
      <c r="F35" s="2">
        <f t="shared" ref="F35" si="52">(E35+G35)/2</f>
        <v>50</v>
      </c>
      <c r="G35" s="2">
        <f>IF(C35="Jan",'All Months'!F103,IF(C35="Feb",'All Months'!G103,IF(C35="Mar",'All Months'!H103,IF(C35="Apr",'All Months'!I103,IF(C35="May",'All Months'!J103,IF(C35="Jun",'All Months'!K103,IF(C35="Jul",'All Months'!L103,IF(C35="Aug",'All Months'!M103,IF(C35="Sep",'All Months'!N103,IF(C35="Oct",'All Months'!O103,IF(C35="Nov",'All Months'!P103,'All Months'!Q103)))))))))))</f>
        <v>56.759348034515817</v>
      </c>
      <c r="H35" s="2">
        <f t="shared" ref="H35" si="53">G35+(F35-E35)</f>
        <v>63.518696069031641</v>
      </c>
      <c r="I35" s="179" t="str">
        <f t="shared" si="8"/>
        <v>Night</v>
      </c>
      <c r="J35" s="89">
        <f t="shared" ca="1" si="5"/>
        <v>45</v>
      </c>
      <c r="K35" s="89" t="str">
        <f t="shared" ref="K35" ca="1" si="54">IF(J35&gt;=130,"scorching",IF(J35&gt;=120,"baking",IF(J35&gt;=110,"feverish",IF(J35&gt;=100,"sweltering",IF(J35&gt;=90,"sweaty",IF(J35&gt;=80,"balmy",IF(J35&gt;=70,"warm",IF(J35&gt;=60,"pleasant",IF(J35&gt;=50,"cool",IF(J35&gt;=40,"brisk",IF(J35&gt;=30,"chilly",IF(J35&gt;=20,"frosty",IF(J35&gt;=10,"icy",IF(J35&gt;=0,"wintry",IF(J35&gt;=-10,"cold",IF(J35&gt;=-20,"very cold",IF(J35&gt;=-30,"bitterly cold",IF(J35&gt;=-40,"arctic","polar"))))))))))))))))))</f>
        <v>brisk</v>
      </c>
      <c r="L35" s="89">
        <f t="shared" ref="L35" ca="1" si="55">INT(J35-F35)</f>
        <v>-5</v>
      </c>
      <c r="M35" s="89" t="str">
        <f t="shared" ref="M35" ca="1" si="56">IF(L35&lt;0,"L",IF(L35&gt;0,"H","M"))</f>
        <v>L</v>
      </c>
      <c r="N35" s="99"/>
      <c r="O35" s="83"/>
      <c r="P35" s="80"/>
      <c r="Q35" s="80"/>
      <c r="R35" s="80"/>
      <c r="S35" s="84"/>
      <c r="T35" s="95"/>
      <c r="U35" s="101"/>
      <c r="V35" s="101"/>
      <c r="W35" s="102"/>
    </row>
    <row r="36" spans="1:23">
      <c r="A36" s="5" t="str">
        <f>'All Months'!B34</f>
        <v>Irwaished</v>
      </c>
      <c r="B36" s="7">
        <f>'All Months'!E34</f>
        <v>2250</v>
      </c>
      <c r="C36" s="6" t="str">
        <f>C34</f>
        <v>Feb</v>
      </c>
      <c r="D36" s="2">
        <f t="shared" si="2"/>
        <v>34.311646586345383</v>
      </c>
      <c r="E36" s="2">
        <f>IF(C36="Jan",'All Months'!F34,IF(C36="Feb",'All Months'!G34,IF(C36="Mar",'All Months'!H34,IF(C36="Apr",'All Months'!I34,IF(C36="May",'All Months'!J34,IF(C36="Jun",'All Months'!K34,IF(C36="Jul",'All Months'!L34,IF(C36="Aug",'All Months'!M34,IF(C36="Sep",'All Months'!N34,IF(C36="Oct",'All Months'!O34,IF(C36="Nov",'All Months'!P34,'All Months'!Q34)))))))))))</f>
        <v>41.930923694779118</v>
      </c>
      <c r="F36" s="2">
        <f t="shared" si="3"/>
        <v>49.550200803212853</v>
      </c>
      <c r="G36" s="2">
        <f>IF(C36="Jan",'All Months'!F104,IF(C36="Feb",'All Months'!G104,IF(C36="Mar",'All Months'!H104,IF(C36="Apr",'All Months'!I104,IF(C36="May",'All Months'!J104,IF(C36="Jun",'All Months'!K104,IF(C36="Jul",'All Months'!L104,IF(C36="Aug",'All Months'!M104,IF(C36="Sep",'All Months'!N104,IF(C36="Oct",'All Months'!O104,IF(C36="Nov",'All Months'!P104,'All Months'!Q104)))))))))))</f>
        <v>57.169477911646588</v>
      </c>
      <c r="H36" s="2">
        <f t="shared" si="4"/>
        <v>64.788755020080316</v>
      </c>
      <c r="I36" s="179" t="str">
        <f t="shared" si="8"/>
        <v>Night</v>
      </c>
      <c r="J36" s="89">
        <f t="shared" ca="1" si="5"/>
        <v>39</v>
      </c>
      <c r="K36" s="89" t="str">
        <f t="shared" ca="1" si="6"/>
        <v>chilly</v>
      </c>
      <c r="L36" s="89">
        <f t="shared" ca="1" si="0"/>
        <v>-11</v>
      </c>
      <c r="M36" s="89" t="str">
        <f t="shared" ca="1" si="1"/>
        <v>L</v>
      </c>
      <c r="N36" s="99"/>
      <c r="O36" s="83"/>
      <c r="P36" s="80"/>
      <c r="Q36" s="80"/>
      <c r="R36" s="80"/>
      <c r="S36" s="84"/>
      <c r="T36" s="95"/>
      <c r="U36" s="101"/>
      <c r="V36" s="101"/>
      <c r="W36" s="102"/>
    </row>
    <row r="37" spans="1:23">
      <c r="A37" s="5" t="str">
        <f>'All Months'!B35</f>
        <v>Islahiye</v>
      </c>
      <c r="B37" s="7">
        <f>'All Months'!E35</f>
        <v>1699</v>
      </c>
      <c r="C37" s="6" t="str">
        <f t="shared" si="7"/>
        <v>Feb</v>
      </c>
      <c r="D37" s="2">
        <f t="shared" si="2"/>
        <v>30</v>
      </c>
      <c r="E37" s="2">
        <f>IF(C37="Jan",'All Months'!F35,IF(C37="Feb",'All Months'!G35,IF(C37="Mar",'All Months'!H35,IF(C37="Apr",'All Months'!I35,IF(C37="May",'All Months'!J35,IF(C37="Jun",'All Months'!K35,IF(C37="Jul",'All Months'!L35,IF(C37="Aug",'All Months'!M35,IF(C37="Sep",'All Months'!N35,IF(C37="Oct",'All Months'!O35,IF(C37="Nov",'All Months'!P35,'All Months'!Q35)))))))))))</f>
        <v>37.200000000000003</v>
      </c>
      <c r="F37" s="2">
        <f t="shared" si="3"/>
        <v>44.400000000000006</v>
      </c>
      <c r="G37" s="2">
        <f>IF(C37="Jan",'All Months'!F105,IF(C37="Feb",'All Months'!G105,IF(C37="Mar",'All Months'!H105,IF(C37="Apr",'All Months'!I105,IF(C37="May",'All Months'!J105,IF(C37="Jun",'All Months'!K105,IF(C37="Jul",'All Months'!L105,IF(C37="Aug",'All Months'!M105,IF(C37="Sep",'All Months'!N105,IF(C37="Oct",'All Months'!O105,IF(C37="Nov",'All Months'!P105,'All Months'!Q105)))))))))))</f>
        <v>51.6</v>
      </c>
      <c r="H37" s="2">
        <f t="shared" si="4"/>
        <v>58.800000000000004</v>
      </c>
      <c r="I37" s="179" t="str">
        <f t="shared" si="8"/>
        <v>Night</v>
      </c>
      <c r="J37" s="89">
        <f t="shared" ca="1" si="5"/>
        <v>39</v>
      </c>
      <c r="K37" s="89" t="str">
        <f t="shared" ca="1" si="6"/>
        <v>chilly</v>
      </c>
      <c r="L37" s="89">
        <f t="shared" ca="1" si="0"/>
        <v>-6</v>
      </c>
      <c r="M37" s="89" t="str">
        <f t="shared" ca="1" si="1"/>
        <v>L</v>
      </c>
      <c r="N37" s="99"/>
      <c r="O37" s="83"/>
      <c r="P37" s="80"/>
      <c r="Q37" s="80"/>
      <c r="R37" s="80"/>
      <c r="S37" s="84"/>
      <c r="T37" s="95"/>
      <c r="U37" s="101"/>
      <c r="V37" s="101"/>
      <c r="W37" s="102"/>
    </row>
    <row r="38" spans="1:23">
      <c r="A38" s="5" t="str">
        <f>'All Months'!B36</f>
        <v>Kahramanmaras</v>
      </c>
      <c r="B38" s="7">
        <f>'All Months'!E36</f>
        <v>1801</v>
      </c>
      <c r="C38" s="6" t="str">
        <f t="shared" si="7"/>
        <v>Feb</v>
      </c>
      <c r="D38" s="2">
        <f t="shared" si="2"/>
        <v>28.35</v>
      </c>
      <c r="E38" s="2">
        <f>IF(C38="Jan",'All Months'!F36,IF(C38="Feb",'All Months'!G36,IF(C38="Mar",'All Months'!H36,IF(C38="Apr",'All Months'!I36,IF(C38="May",'All Months'!J36,IF(C38="Jun",'All Months'!K36,IF(C38="Jul",'All Months'!L36,IF(C38="Aug",'All Months'!M36,IF(C38="Sep",'All Months'!N36,IF(C38="Oct",'All Months'!O36,IF(C38="Nov",'All Months'!P36,'All Months'!Q36)))))))))))</f>
        <v>36</v>
      </c>
      <c r="F38" s="2">
        <f t="shared" si="3"/>
        <v>43.65</v>
      </c>
      <c r="G38" s="2">
        <f>IF(C38="Jan",'All Months'!F106,IF(C38="Feb",'All Months'!G106,IF(C38="Mar",'All Months'!H106,IF(C38="Apr",'All Months'!I106,IF(C38="May",'All Months'!J106,IF(C38="Jun",'All Months'!K106,IF(C38="Jul",'All Months'!L106,IF(C38="Aug",'All Months'!M106,IF(C38="Sep",'All Months'!N106,IF(C38="Oct",'All Months'!O106,IF(C38="Nov",'All Months'!P106,'All Months'!Q106)))))))))))</f>
        <v>51.3</v>
      </c>
      <c r="H38" s="2">
        <f t="shared" si="4"/>
        <v>58.949999999999996</v>
      </c>
      <c r="I38" s="179" t="str">
        <f t="shared" si="8"/>
        <v>Night</v>
      </c>
      <c r="J38" s="89">
        <f t="shared" ca="1" si="5"/>
        <v>37.5</v>
      </c>
      <c r="K38" s="89" t="str">
        <f t="shared" ca="1" si="6"/>
        <v>chilly</v>
      </c>
      <c r="L38" s="89">
        <f t="shared" ca="1" si="0"/>
        <v>-7</v>
      </c>
      <c r="M38" s="89" t="str">
        <f t="shared" ca="1" si="1"/>
        <v>L</v>
      </c>
      <c r="N38" s="99"/>
      <c r="O38" s="83"/>
      <c r="P38" s="80"/>
      <c r="Q38" s="80"/>
      <c r="R38" s="80"/>
      <c r="S38" s="84"/>
      <c r="T38" s="95"/>
      <c r="U38" s="101"/>
      <c r="V38" s="101"/>
      <c r="W38" s="102"/>
    </row>
    <row r="39" spans="1:23">
      <c r="A39" s="5" t="str">
        <f>'All Months'!B37</f>
        <v>Kangal</v>
      </c>
      <c r="B39" s="7">
        <f>'All Months'!E37</f>
        <v>5069</v>
      </c>
      <c r="C39" s="6" t="str">
        <f t="shared" ref="C39:C71" si="57">C38</f>
        <v>Feb</v>
      </c>
      <c r="D39" s="2">
        <f t="shared" si="2"/>
        <v>9.25</v>
      </c>
      <c r="E39" s="2">
        <f>IF(C39="Jan",'All Months'!F37,IF(C39="Feb",'All Months'!G37,IF(C39="Mar",'All Months'!H37,IF(C39="Apr",'All Months'!I37,IF(C39="May",'All Months'!J37,IF(C39="Jun",'All Months'!K37,IF(C39="Jul",'All Months'!L37,IF(C39="Aug",'All Months'!M37,IF(C39="Sep",'All Months'!N37,IF(C39="Oct",'All Months'!O37,IF(C39="Nov",'All Months'!P37,'All Months'!Q37)))))))))))</f>
        <v>17.2</v>
      </c>
      <c r="F39" s="2">
        <f t="shared" si="3"/>
        <v>25.15</v>
      </c>
      <c r="G39" s="2">
        <f>IF(C39="Jan",'All Months'!F107,IF(C39="Feb",'All Months'!G107,IF(C39="Mar",'All Months'!H107,IF(C39="Apr",'All Months'!I107,IF(C39="May",'All Months'!J107,IF(C39="Jun",'All Months'!K107,IF(C39="Jul",'All Months'!L107,IF(C39="Aug",'All Months'!M107,IF(C39="Sep",'All Months'!N107,IF(C39="Oct",'All Months'!O107,IF(C39="Nov",'All Months'!P107,'All Months'!Q107)))))))))))</f>
        <v>33.1</v>
      </c>
      <c r="H39" s="2">
        <f t="shared" si="4"/>
        <v>41.05</v>
      </c>
      <c r="I39" s="179" t="str">
        <f t="shared" si="8"/>
        <v>Night</v>
      </c>
      <c r="J39" s="89">
        <f t="shared" ca="1" si="5"/>
        <v>17</v>
      </c>
      <c r="K39" s="89" t="str">
        <f t="shared" ca="1" si="6"/>
        <v>icy</v>
      </c>
      <c r="L39" s="89">
        <f t="shared" ca="1" si="0"/>
        <v>-9</v>
      </c>
      <c r="M39" s="89" t="str">
        <f t="shared" ca="1" si="1"/>
        <v>L</v>
      </c>
      <c r="N39" s="99"/>
      <c r="O39" s="83"/>
      <c r="P39" s="80"/>
      <c r="Q39" s="80"/>
      <c r="R39" s="80"/>
      <c r="S39" s="84"/>
      <c r="T39" s="95"/>
      <c r="U39" s="101"/>
      <c r="V39" s="101"/>
      <c r="W39" s="102"/>
    </row>
    <row r="40" spans="1:23">
      <c r="A40" s="5" t="str">
        <f>'All Months'!B38</f>
        <v>Karaisali</v>
      </c>
      <c r="B40" s="7">
        <f>'All Months'!E38</f>
        <v>1312</v>
      </c>
      <c r="C40" s="6" t="str">
        <f t="shared" si="57"/>
        <v>Feb</v>
      </c>
      <c r="D40" s="2">
        <f t="shared" si="2"/>
        <v>35.950000000000003</v>
      </c>
      <c r="E40" s="2">
        <f>IF(C40="Jan",'All Months'!F38,IF(C40="Feb",'All Months'!G38,IF(C40="Mar",'All Months'!H38,IF(C40="Apr",'All Months'!I38,IF(C40="May",'All Months'!J38,IF(C40="Jun",'All Months'!K38,IF(C40="Jul",'All Months'!L38,IF(C40="Aug",'All Months'!M38,IF(C40="Sep",'All Months'!N38,IF(C40="Oct",'All Months'!O38,IF(C40="Nov",'All Months'!P38,'All Months'!Q38)))))))))))</f>
        <v>43.2</v>
      </c>
      <c r="F40" s="2">
        <f t="shared" si="3"/>
        <v>50.45</v>
      </c>
      <c r="G40" s="2">
        <f>IF(C40="Jan",'All Months'!F108,IF(C40="Feb",'All Months'!G108,IF(C40="Mar",'All Months'!H108,IF(C40="Apr",'All Months'!I108,IF(C40="May",'All Months'!J108,IF(C40="Jun",'All Months'!K108,IF(C40="Jul",'All Months'!L108,IF(C40="Aug",'All Months'!M108,IF(C40="Sep",'All Months'!N108,IF(C40="Oct",'All Months'!O108,IF(C40="Nov",'All Months'!P108,'All Months'!Q108)))))))))))</f>
        <v>57.7</v>
      </c>
      <c r="H40" s="2">
        <f t="shared" si="4"/>
        <v>64.95</v>
      </c>
      <c r="I40" s="179" t="str">
        <f t="shared" si="8"/>
        <v>Night</v>
      </c>
      <c r="J40" s="89">
        <f t="shared" ca="1" si="5"/>
        <v>44.5</v>
      </c>
      <c r="K40" s="89" t="str">
        <f t="shared" ca="1" si="6"/>
        <v>brisk</v>
      </c>
      <c r="L40" s="89">
        <f t="shared" ca="1" si="0"/>
        <v>-6</v>
      </c>
      <c r="M40" s="89" t="str">
        <f t="shared" ca="1" si="1"/>
        <v>L</v>
      </c>
      <c r="N40" s="99"/>
      <c r="O40" s="83"/>
      <c r="P40" s="80"/>
      <c r="Q40" s="80"/>
      <c r="R40" s="80"/>
      <c r="S40" s="84"/>
      <c r="T40" s="95"/>
      <c r="U40" s="101"/>
      <c r="V40" s="101"/>
      <c r="W40" s="102"/>
    </row>
    <row r="41" spans="1:23">
      <c r="A41" s="5" t="str">
        <f>'All Months'!B39</f>
        <v>Karatas</v>
      </c>
      <c r="B41" s="7">
        <f>'All Months'!E39</f>
        <v>16</v>
      </c>
      <c r="C41" s="6" t="str">
        <f t="shared" si="57"/>
        <v>Feb</v>
      </c>
      <c r="D41" s="2">
        <f t="shared" ref="D41" si="58">E41-(F41-E41)</f>
        <v>35.099999999999994</v>
      </c>
      <c r="E41" s="2">
        <f>IF(C41="Jan",'All Months'!F39,IF(C41="Feb",'All Months'!G39,IF(C41="Mar",'All Months'!H39,IF(C41="Apr",'All Months'!I39,IF(C41="May",'All Months'!J39,IF(C41="Jun",'All Months'!K39,IF(C41="Jul",'All Months'!L39,IF(C41="Aug",'All Months'!M39,IF(C41="Sep",'All Months'!N39,IF(C41="Oct",'All Months'!O39,IF(C41="Nov",'All Months'!P39,'All Months'!Q39)))))))))))</f>
        <v>43.3</v>
      </c>
      <c r="F41" s="2">
        <f t="shared" ref="F41" si="59">(E41+G41)/2</f>
        <v>51.5</v>
      </c>
      <c r="G41" s="2">
        <f>IF(C41="Jan",'All Months'!F109,IF(C41="Feb",'All Months'!G109,IF(C41="Mar",'All Months'!H109,IF(C41="Apr",'All Months'!I109,IF(C41="May",'All Months'!J109,IF(C41="Jun",'All Months'!K109,IF(C41="Jul",'All Months'!L109,IF(C41="Aug",'All Months'!M109,IF(C41="Sep",'All Months'!N109,IF(C41="Oct",'All Months'!O109,IF(C41="Nov",'All Months'!P109,'All Months'!Q109)))))))))))</f>
        <v>59.7</v>
      </c>
      <c r="H41" s="2">
        <f t="shared" ref="H41" si="60">G41+(F41-E41)</f>
        <v>67.900000000000006</v>
      </c>
      <c r="I41" s="179" t="str">
        <f t="shared" si="8"/>
        <v>Night</v>
      </c>
      <c r="J41" s="89">
        <f t="shared" ca="1" si="5"/>
        <v>54.5</v>
      </c>
      <c r="K41" s="89" t="str">
        <f t="shared" ref="K41" ca="1" si="61">IF(J41&gt;=130,"scorching",IF(J41&gt;=120,"baking",IF(J41&gt;=110,"feverish",IF(J41&gt;=100,"sweltering",IF(J41&gt;=90,"sweaty",IF(J41&gt;=80,"balmy",IF(J41&gt;=70,"warm",IF(J41&gt;=60,"pleasant",IF(J41&gt;=50,"cool",IF(J41&gt;=40,"brisk",IF(J41&gt;=30,"chilly",IF(J41&gt;=20,"frosty",IF(J41&gt;=10,"icy",IF(J41&gt;=0,"wintry",IF(J41&gt;=-10,"cold",IF(J41&gt;=-20,"very cold",IF(J41&gt;=-30,"bitterly cold",IF(J41&gt;=-40,"arctic","polar"))))))))))))))))))</f>
        <v>cool</v>
      </c>
      <c r="L41" s="89">
        <f t="shared" ref="L41" ca="1" si="62">INT(J41-F41)</f>
        <v>3</v>
      </c>
      <c r="M41" s="89" t="str">
        <f t="shared" ref="M41" ca="1" si="63">IF(L41&lt;0,"L",IF(L41&gt;0,"H","M"))</f>
        <v>H</v>
      </c>
      <c r="N41" s="99"/>
      <c r="O41" s="83"/>
      <c r="P41" s="80"/>
      <c r="Q41" s="80"/>
      <c r="R41" s="80"/>
      <c r="S41" s="84"/>
      <c r="T41" s="95"/>
      <c r="U41" s="101"/>
      <c r="V41" s="101"/>
      <c r="W41" s="102"/>
    </row>
    <row r="42" spans="1:23">
      <c r="A42" s="5" t="str">
        <f>'All Months'!B40</f>
        <v>Kayseri</v>
      </c>
      <c r="B42" s="7">
        <f>'All Months'!E40</f>
        <v>3504</v>
      </c>
      <c r="C42" s="6" t="str">
        <f>C40</f>
        <v>Feb</v>
      </c>
      <c r="D42" s="2">
        <f t="shared" si="2"/>
        <v>12.75</v>
      </c>
      <c r="E42" s="2">
        <f>IF(C42="Jan",'All Months'!F40,IF(C42="Feb",'All Months'!G40,IF(C42="Mar",'All Months'!H40,IF(C42="Apr",'All Months'!I40,IF(C42="May",'All Months'!J40,IF(C42="Jun",'All Months'!K40,IF(C42="Jul",'All Months'!L40,IF(C42="Aug",'All Months'!M40,IF(C42="Sep",'All Months'!N40,IF(C42="Oct",'All Months'!O40,IF(C42="Nov",'All Months'!P40,'All Months'!Q40)))))))))))</f>
        <v>23</v>
      </c>
      <c r="F42" s="2">
        <f t="shared" si="3"/>
        <v>33.25</v>
      </c>
      <c r="G42" s="2">
        <f>IF(C42="Jan",'All Months'!F110,IF(C42="Feb",'All Months'!G110,IF(C42="Mar",'All Months'!H110,IF(C42="Apr",'All Months'!I110,IF(C42="May",'All Months'!J110,IF(C42="Jun",'All Months'!K110,IF(C42="Jul",'All Months'!L110,IF(C42="Aug",'All Months'!M110,IF(C42="Sep",'All Months'!N110,IF(C42="Oct",'All Months'!O110,IF(C42="Nov",'All Months'!P110,'All Months'!Q110)))))))))))</f>
        <v>43.5</v>
      </c>
      <c r="H42" s="2">
        <f t="shared" si="4"/>
        <v>53.75</v>
      </c>
      <c r="I42" s="179" t="str">
        <f t="shared" si="8"/>
        <v>Night</v>
      </c>
      <c r="J42" s="89">
        <f t="shared" ca="1" si="5"/>
        <v>29</v>
      </c>
      <c r="K42" s="89" t="str">
        <f t="shared" ca="1" si="6"/>
        <v>frosty</v>
      </c>
      <c r="L42" s="89">
        <f t="shared" ca="1" si="0"/>
        <v>-5</v>
      </c>
      <c r="M42" s="89" t="str">
        <f t="shared" ca="1" si="1"/>
        <v>L</v>
      </c>
      <c r="N42" s="99"/>
      <c r="O42" s="83"/>
      <c r="P42" s="80"/>
      <c r="Q42" s="80"/>
      <c r="R42" s="80"/>
      <c r="S42" s="84"/>
      <c r="T42" s="95"/>
      <c r="U42" s="101"/>
      <c r="V42" s="101"/>
      <c r="W42" s="102"/>
    </row>
    <row r="43" spans="1:23">
      <c r="A43" s="5" t="str">
        <f>'All Months'!B41</f>
        <v>Kilis</v>
      </c>
      <c r="B43" s="7">
        <f>'All Months'!E41</f>
        <v>2093</v>
      </c>
      <c r="C43" s="6" t="str">
        <f t="shared" si="57"/>
        <v>Feb</v>
      </c>
      <c r="D43" s="2">
        <f t="shared" si="2"/>
        <v>29</v>
      </c>
      <c r="E43" s="2">
        <f>IF(C43="Jan",'All Months'!F41,IF(C43="Feb",'All Months'!G41,IF(C43="Mar",'All Months'!H41,IF(C43="Apr",'All Months'!I41,IF(C43="May",'All Months'!J41,IF(C43="Jun",'All Months'!K41,IF(C43="Jul",'All Months'!L41,IF(C43="Aug",'All Months'!M41,IF(C43="Sep",'All Months'!N41,IF(C43="Oct",'All Months'!O41,IF(C43="Nov",'All Months'!P41,'All Months'!Q41)))))))))))</f>
        <v>36.9</v>
      </c>
      <c r="F43" s="2">
        <f t="shared" si="3"/>
        <v>44.8</v>
      </c>
      <c r="G43" s="2">
        <f>IF(C43="Jan",'All Months'!F111,IF(C43="Feb",'All Months'!G111,IF(C43="Mar",'All Months'!H111,IF(C43="Apr",'All Months'!I111,IF(C43="May",'All Months'!J111,IF(C43="Jun",'All Months'!K111,IF(C43="Jul",'All Months'!L111,IF(C43="Aug",'All Months'!M111,IF(C43="Sep",'All Months'!N111,IF(C43="Oct",'All Months'!O111,IF(C43="Nov",'All Months'!P111,'All Months'!Q111)))))))))))</f>
        <v>52.7</v>
      </c>
      <c r="H43" s="2">
        <f t="shared" si="4"/>
        <v>60.6</v>
      </c>
      <c r="I43" s="179" t="str">
        <f t="shared" si="8"/>
        <v>Night</v>
      </c>
      <c r="J43" s="89">
        <f t="shared" ca="1" si="5"/>
        <v>36.5</v>
      </c>
      <c r="K43" s="89" t="str">
        <f t="shared" ca="1" si="6"/>
        <v>chilly</v>
      </c>
      <c r="L43" s="89">
        <f t="shared" ca="1" si="0"/>
        <v>-9</v>
      </c>
      <c r="M43" s="89" t="str">
        <f t="shared" ca="1" si="1"/>
        <v>L</v>
      </c>
      <c r="N43" s="99"/>
      <c r="O43" s="83"/>
      <c r="P43" s="80"/>
      <c r="Q43" s="80"/>
      <c r="R43" s="80"/>
      <c r="S43" s="84"/>
      <c r="T43" s="95"/>
      <c r="U43" s="101"/>
      <c r="V43" s="101"/>
      <c r="W43" s="102"/>
    </row>
    <row r="44" spans="1:23">
      <c r="A44" s="5" t="str">
        <f>'All Months'!B42</f>
        <v>Kozan</v>
      </c>
      <c r="B44" s="7">
        <f>'All Months'!E42</f>
        <v>492</v>
      </c>
      <c r="C44" s="6" t="str">
        <f t="shared" si="57"/>
        <v>Feb</v>
      </c>
      <c r="D44" s="2">
        <f t="shared" si="2"/>
        <v>34.799999999999997</v>
      </c>
      <c r="E44" s="2">
        <f>IF(C44="Jan",'All Months'!F42,IF(C44="Feb",'All Months'!G42,IF(C44="Mar",'All Months'!H42,IF(C44="Apr",'All Months'!I42,IF(C44="May",'All Months'!J42,IF(C44="Jun",'All Months'!K42,IF(C44="Jul",'All Months'!L42,IF(C44="Aug",'All Months'!M42,IF(C44="Sep",'All Months'!N42,IF(C44="Oct",'All Months'!O42,IF(C44="Nov",'All Months'!P42,'All Months'!Q42)))))))))))</f>
        <v>43.3</v>
      </c>
      <c r="F44" s="2">
        <f t="shared" si="3"/>
        <v>51.8</v>
      </c>
      <c r="G44" s="2">
        <f>IF(C44="Jan",'All Months'!F112,IF(C44="Feb",'All Months'!G112,IF(C44="Mar",'All Months'!H112,IF(C44="Apr",'All Months'!I112,IF(C44="May",'All Months'!J112,IF(C44="Jun",'All Months'!K112,IF(C44="Jul",'All Months'!L112,IF(C44="Aug",'All Months'!M112,IF(C44="Sep",'All Months'!N112,IF(C44="Oct",'All Months'!O112,IF(C44="Nov",'All Months'!P112,'All Months'!Q112)))))))))))</f>
        <v>60.3</v>
      </c>
      <c r="H44" s="2">
        <f t="shared" si="4"/>
        <v>68.8</v>
      </c>
      <c r="I44" s="179" t="str">
        <f t="shared" si="8"/>
        <v>Night</v>
      </c>
      <c r="J44" s="89">
        <f t="shared" ca="1" si="5"/>
        <v>55</v>
      </c>
      <c r="K44" s="89" t="str">
        <f t="shared" ca="1" si="6"/>
        <v>cool</v>
      </c>
      <c r="L44" s="89">
        <f t="shared" ca="1" si="0"/>
        <v>3</v>
      </c>
      <c r="M44" s="89" t="str">
        <f t="shared" ca="1" si="1"/>
        <v>H</v>
      </c>
      <c r="N44" s="99"/>
      <c r="O44" s="83"/>
      <c r="P44" s="80"/>
      <c r="Q44" s="80"/>
      <c r="R44" s="80"/>
      <c r="S44" s="84"/>
      <c r="T44" s="95"/>
      <c r="U44" s="101"/>
      <c r="V44" s="101"/>
      <c r="W44" s="102"/>
    </row>
    <row r="45" spans="1:23">
      <c r="A45" s="5" t="str">
        <f>'All Months'!B43</f>
        <v>Ksara Obsy</v>
      </c>
      <c r="B45" s="7">
        <f>'All Months'!E43</f>
        <v>3011</v>
      </c>
      <c r="C45" s="6" t="str">
        <f t="shared" si="57"/>
        <v>Feb</v>
      </c>
      <c r="D45" s="2">
        <f t="shared" ref="D45" si="64">E45-(F45-E45)</f>
        <v>32.030584851390216</v>
      </c>
      <c r="E45" s="2">
        <f>IF(C45="Jan",'All Months'!F43,IF(C45="Feb",'All Months'!G43,IF(C45="Mar",'All Months'!H43,IF(C45="Apr",'All Months'!I43,IF(C45="May",'All Months'!J43,IF(C45="Jun",'All Months'!K43,IF(C45="Jul",'All Months'!L43,IF(C45="Aug",'All Months'!M43,IF(C45="Sep",'All Months'!N43,IF(C45="Oct",'All Months'!O43,IF(C45="Nov",'All Months'!P43,'All Months'!Q43)))))))))))</f>
        <v>37.965292425695104</v>
      </c>
      <c r="F45" s="2">
        <f t="shared" ref="F45" si="65">(E45+G45)/2</f>
        <v>43.899999999999991</v>
      </c>
      <c r="G45" s="2">
        <f>IF(C45="Jan",'All Months'!F113,IF(C45="Feb",'All Months'!G113,IF(C45="Mar",'All Months'!H113,IF(C45="Apr",'All Months'!I113,IF(C45="May",'All Months'!J113,IF(C45="Jun",'All Months'!K113,IF(C45="Jul",'All Months'!L113,IF(C45="Aug",'All Months'!M113,IF(C45="Sep",'All Months'!N113,IF(C45="Oct",'All Months'!O113,IF(C45="Nov",'All Months'!P113,'All Months'!Q113)))))))))))</f>
        <v>49.834707574304879</v>
      </c>
      <c r="H45" s="2">
        <f t="shared" ref="H45" si="66">G45+(F45-E45)</f>
        <v>55.769415148609767</v>
      </c>
      <c r="I45" s="179" t="str">
        <f t="shared" si="8"/>
        <v>Night</v>
      </c>
      <c r="J45" s="89">
        <f t="shared" ca="1" si="5"/>
        <v>40</v>
      </c>
      <c r="K45" s="89" t="str">
        <f t="shared" ref="K45" ca="1" si="67">IF(J45&gt;=130,"scorching",IF(J45&gt;=120,"baking",IF(J45&gt;=110,"feverish",IF(J45&gt;=100,"sweltering",IF(J45&gt;=90,"sweaty",IF(J45&gt;=80,"balmy",IF(J45&gt;=70,"warm",IF(J45&gt;=60,"pleasant",IF(J45&gt;=50,"cool",IF(J45&gt;=40,"brisk",IF(J45&gt;=30,"chilly",IF(J45&gt;=20,"frosty",IF(J45&gt;=10,"icy",IF(J45&gt;=0,"wintry",IF(J45&gt;=-10,"cold",IF(J45&gt;=-20,"very cold",IF(J45&gt;=-30,"bitterly cold",IF(J45&gt;=-40,"arctic","polar"))))))))))))))))))</f>
        <v>brisk</v>
      </c>
      <c r="L45" s="89">
        <f t="shared" ref="L45" ca="1" si="68">INT(J45-F45)</f>
        <v>-4</v>
      </c>
      <c r="M45" s="89" t="str">
        <f t="shared" ref="M45" ca="1" si="69">IF(L45&lt;0,"L",IF(L45&gt;0,"H","M"))</f>
        <v>L</v>
      </c>
      <c r="N45" s="99"/>
      <c r="O45" s="83"/>
      <c r="P45" s="80"/>
      <c r="Q45" s="80"/>
      <c r="R45" s="80"/>
      <c r="S45" s="84"/>
      <c r="T45" s="95"/>
      <c r="U45" s="101"/>
      <c r="V45" s="101"/>
      <c r="W45" s="102"/>
    </row>
    <row r="46" spans="1:23">
      <c r="A46" s="5" t="str">
        <f>'All Months'!B44</f>
        <v>Larnaka</v>
      </c>
      <c r="B46" s="7">
        <f>'All Months'!E44</f>
        <v>19</v>
      </c>
      <c r="C46" s="6" t="str">
        <f t="shared" si="57"/>
        <v>Feb</v>
      </c>
      <c r="D46" s="2">
        <f t="shared" ref="D46" si="70">E46-(F46-E46)</f>
        <v>39.916479400749068</v>
      </c>
      <c r="E46" s="2">
        <f>IF(C46="Jan",'All Months'!F44,IF(C46="Feb",'All Months'!G44,IF(C46="Mar",'All Months'!H44,IF(C46="Apr",'All Months'!I44,IF(C46="May",'All Months'!J44,IF(C46="Jun",'All Months'!K44,IF(C46="Jul",'All Months'!L44,IF(C46="Aug",'All Months'!M44,IF(C46="Sep",'All Months'!N44,IF(C46="Oct",'All Months'!O44,IF(C46="Nov",'All Months'!P44,'All Months'!Q44)))))))))))</f>
        <v>47.008239700374538</v>
      </c>
      <c r="F46" s="2">
        <f t="shared" ref="F46" si="71">(E46+G46)/2</f>
        <v>54.100000000000009</v>
      </c>
      <c r="G46" s="2">
        <f>IF(C46="Jan",'All Months'!F114,IF(C46="Feb",'All Months'!G114,IF(C46="Mar",'All Months'!H114,IF(C46="Apr",'All Months'!I114,IF(C46="May",'All Months'!J114,IF(C46="Jun",'All Months'!K114,IF(C46="Jul",'All Months'!L114,IF(C46="Aug",'All Months'!M114,IF(C46="Sep",'All Months'!N114,IF(C46="Oct",'All Months'!O114,IF(C46="Nov",'All Months'!P114,'All Months'!Q114)))))))))))</f>
        <v>61.191760299625479</v>
      </c>
      <c r="H46" s="2">
        <f t="shared" ref="H46" si="72">G46+(F46-E46)</f>
        <v>68.283520599250949</v>
      </c>
      <c r="I46" s="179" t="str">
        <f t="shared" si="8"/>
        <v>Night</v>
      </c>
      <c r="J46" s="89">
        <f t="shared" ca="1" si="5"/>
        <v>59</v>
      </c>
      <c r="K46" s="89" t="str">
        <f t="shared" ref="K46" ca="1" si="73">IF(J46&gt;=130,"scorching",IF(J46&gt;=120,"baking",IF(J46&gt;=110,"feverish",IF(J46&gt;=100,"sweltering",IF(J46&gt;=90,"sweaty",IF(J46&gt;=80,"balmy",IF(J46&gt;=70,"warm",IF(J46&gt;=60,"pleasant",IF(J46&gt;=50,"cool",IF(J46&gt;=40,"brisk",IF(J46&gt;=30,"chilly",IF(J46&gt;=20,"frosty",IF(J46&gt;=10,"icy",IF(J46&gt;=0,"wintry",IF(J46&gt;=-10,"cold",IF(J46&gt;=-20,"very cold",IF(J46&gt;=-30,"bitterly cold",IF(J46&gt;=-40,"arctic","polar"))))))))))))))))))</f>
        <v>cool</v>
      </c>
      <c r="L46" s="89">
        <f t="shared" ref="L46" ca="1" si="74">INT(J46-F46)</f>
        <v>4</v>
      </c>
      <c r="M46" s="89" t="str">
        <f t="shared" ref="M46" ca="1" si="75">IF(L46&lt;0,"L",IF(L46&gt;0,"H","M"))</f>
        <v>H</v>
      </c>
      <c r="N46" s="99"/>
      <c r="O46" s="83"/>
      <c r="P46" s="80"/>
      <c r="Q46" s="80"/>
      <c r="R46" s="80"/>
      <c r="S46" s="84"/>
      <c r="T46" s="95"/>
      <c r="U46" s="101"/>
      <c r="V46" s="101"/>
      <c r="W46" s="102"/>
    </row>
    <row r="47" spans="1:23">
      <c r="A47" s="5" t="str">
        <f>'All Months'!B45</f>
        <v>Latakia</v>
      </c>
      <c r="B47" s="7">
        <f>'All Months'!E45</f>
        <v>22</v>
      </c>
      <c r="C47" s="6"/>
      <c r="D47" s="2">
        <f t="shared" ref="D47" si="76">E47-(F47-E47)</f>
        <v>42.272727272727273</v>
      </c>
      <c r="E47" s="2">
        <f>IF(C47="Jan",'All Months'!F45,IF(C47="Feb",'All Months'!G45,IF(C47="Mar",'All Months'!H45,IF(C47="Apr",'All Months'!I45,IF(C47="May",'All Months'!J45,IF(C47="Jun",'All Months'!K45,IF(C47="Jul",'All Months'!L45,IF(C47="Aug",'All Months'!M45,IF(C47="Sep",'All Months'!N45,IF(C47="Oct",'All Months'!O45,IF(C47="Nov",'All Months'!P45,'All Months'!Q45)))))))))))</f>
        <v>49.036363636363639</v>
      </c>
      <c r="F47" s="2">
        <f t="shared" ref="F47" si="77">(E47+G47)/2</f>
        <v>55.800000000000004</v>
      </c>
      <c r="G47" s="2">
        <f>IF(C47="Jan",'All Months'!F115,IF(C47="Feb",'All Months'!G115,IF(C47="Mar",'All Months'!H115,IF(C47="Apr",'All Months'!I115,IF(C47="May",'All Months'!J115,IF(C47="Jun",'All Months'!K115,IF(C47="Jul",'All Months'!L115,IF(C47="Aug",'All Months'!M115,IF(C47="Sep",'All Months'!N115,IF(C47="Oct",'All Months'!O115,IF(C47="Nov",'All Months'!P115,'All Months'!Q115)))))))))))</f>
        <v>62.56363636363637</v>
      </c>
      <c r="H47" s="2">
        <f t="shared" ref="H47" si="78">G47+(F47-E47)</f>
        <v>69.327272727272742</v>
      </c>
      <c r="I47" s="179" t="str">
        <f t="shared" si="8"/>
        <v>Night</v>
      </c>
      <c r="J47" s="89">
        <f t="shared" ca="1" si="5"/>
        <v>55.5</v>
      </c>
      <c r="K47" s="89" t="str">
        <f t="shared" ref="K47" ca="1" si="79">IF(J47&gt;=130,"scorching",IF(J47&gt;=120,"baking",IF(J47&gt;=110,"feverish",IF(J47&gt;=100,"sweltering",IF(J47&gt;=90,"sweaty",IF(J47&gt;=80,"balmy",IF(J47&gt;=70,"warm",IF(J47&gt;=60,"pleasant",IF(J47&gt;=50,"cool",IF(J47&gt;=40,"brisk",IF(J47&gt;=30,"chilly",IF(J47&gt;=20,"frosty",IF(J47&gt;=10,"icy",IF(J47&gt;=0,"wintry",IF(J47&gt;=-10,"cold",IF(J47&gt;=-20,"very cold",IF(J47&gt;=-30,"bitterly cold",IF(J47&gt;=-40,"arctic","polar"))))))))))))))))))</f>
        <v>cool</v>
      </c>
      <c r="L47" s="89">
        <f t="shared" ref="L47" ca="1" si="80">INT(J47-F47)</f>
        <v>-1</v>
      </c>
      <c r="M47" s="89" t="str">
        <f t="shared" ref="M47" ca="1" si="81">IF(L47&lt;0,"L",IF(L47&gt;0,"H","M"))</f>
        <v>L</v>
      </c>
      <c r="N47" s="99"/>
      <c r="O47" s="83"/>
      <c r="P47" s="80"/>
      <c r="Q47" s="80"/>
      <c r="R47" s="80"/>
      <c r="S47" s="84"/>
      <c r="T47" s="95"/>
      <c r="U47" s="101"/>
      <c r="V47" s="101"/>
      <c r="W47" s="102"/>
    </row>
    <row r="48" spans="1:23">
      <c r="A48" s="5" t="str">
        <f>'All Months'!B46</f>
        <v>Mersin</v>
      </c>
      <c r="B48" s="7">
        <f>'All Months'!E46</f>
        <v>16</v>
      </c>
      <c r="C48" s="6"/>
      <c r="D48" s="2">
        <f t="shared" ref="D48" si="82">E48-(F48-E48)</f>
        <v>36.9</v>
      </c>
      <c r="E48" s="2">
        <f>IF(C48="Jan",'All Months'!F46,IF(C48="Feb",'All Months'!G46,IF(C48="Mar",'All Months'!H46,IF(C48="Apr",'All Months'!I46,IF(C48="May",'All Months'!J46,IF(C48="Jun",'All Months'!K46,IF(C48="Jul",'All Months'!L46,IF(C48="Aug",'All Months'!M46,IF(C48="Sep",'All Months'!N46,IF(C48="Oct",'All Months'!O46,IF(C48="Nov",'All Months'!P46,'All Months'!Q46)))))))))))</f>
        <v>45</v>
      </c>
      <c r="F48" s="2">
        <f t="shared" ref="F48" si="83">(E48+G48)/2</f>
        <v>53.1</v>
      </c>
      <c r="G48" s="2">
        <f>IF(C48="Jan",'All Months'!F116,IF(C48="Feb",'All Months'!G116,IF(C48="Mar",'All Months'!H116,IF(C48="Apr",'All Months'!I116,IF(C48="May",'All Months'!J116,IF(C48="Jun",'All Months'!K116,IF(C48="Jul",'All Months'!L116,IF(C48="Aug",'All Months'!M116,IF(C48="Sep",'All Months'!N116,IF(C48="Oct",'All Months'!O116,IF(C48="Nov",'All Months'!P116,'All Months'!Q116)))))))))))</f>
        <v>61.2</v>
      </c>
      <c r="H48" s="2">
        <f t="shared" ref="H48" si="84">G48+(F48-E48)</f>
        <v>69.300000000000011</v>
      </c>
      <c r="I48" s="179" t="str">
        <f t="shared" si="8"/>
        <v>Night</v>
      </c>
      <c r="J48" s="89">
        <f t="shared" ca="1" si="5"/>
        <v>49</v>
      </c>
      <c r="K48" s="89" t="str">
        <f t="shared" ref="K48" ca="1" si="85">IF(J48&gt;=130,"scorching",IF(J48&gt;=120,"baking",IF(J48&gt;=110,"feverish",IF(J48&gt;=100,"sweltering",IF(J48&gt;=90,"sweaty",IF(J48&gt;=80,"balmy",IF(J48&gt;=70,"warm",IF(J48&gt;=60,"pleasant",IF(J48&gt;=50,"cool",IF(J48&gt;=40,"brisk",IF(J48&gt;=30,"chilly",IF(J48&gt;=20,"frosty",IF(J48&gt;=10,"icy",IF(J48&gt;=0,"wintry",IF(J48&gt;=-10,"cold",IF(J48&gt;=-20,"very cold",IF(J48&gt;=-30,"bitterly cold",IF(J48&gt;=-40,"arctic","polar"))))))))))))))))))</f>
        <v>brisk</v>
      </c>
      <c r="L48" s="89">
        <f t="shared" ref="L48" ca="1" si="86">INT(J48-F48)</f>
        <v>-5</v>
      </c>
      <c r="M48" s="89" t="str">
        <f t="shared" ref="M48" ca="1" si="87">IF(L48&lt;0,"L",IF(L48&gt;0,"H","M"))</f>
        <v>L</v>
      </c>
      <c r="N48" s="99"/>
      <c r="O48" s="83"/>
      <c r="P48" s="80"/>
      <c r="Q48" s="80"/>
      <c r="R48" s="80"/>
      <c r="S48" s="84"/>
      <c r="T48" s="95"/>
      <c r="U48" s="101"/>
      <c r="V48" s="101"/>
      <c r="W48" s="102"/>
    </row>
    <row r="49" spans="1:23">
      <c r="A49" s="5" t="str">
        <f>'All Months'!B47</f>
        <v>Merzifon</v>
      </c>
      <c r="B49" s="7">
        <f>'All Months'!E47</f>
        <v>2477</v>
      </c>
      <c r="C49" s="6" t="str">
        <f>C44</f>
        <v>Feb</v>
      </c>
      <c r="D49" s="2">
        <f t="shared" si="2"/>
        <v>22.9</v>
      </c>
      <c r="E49" s="2">
        <f>IF(C49="Jan",'All Months'!F47,IF(C49="Feb",'All Months'!G47,IF(C49="Mar",'All Months'!H47,IF(C49="Apr",'All Months'!I47,IF(C49="May",'All Months'!J47,IF(C49="Jun",'All Months'!K47,IF(C49="Jul",'All Months'!L47,IF(C49="Aug",'All Months'!M47,IF(C49="Sep",'All Months'!N47,IF(C49="Oct",'All Months'!O47,IF(C49="Nov",'All Months'!P47,'All Months'!Q47)))))))))))</f>
        <v>30</v>
      </c>
      <c r="F49" s="2">
        <f t="shared" si="3"/>
        <v>37.1</v>
      </c>
      <c r="G49" s="2">
        <f>IF(C49="Jan",'All Months'!F117,IF(C49="Feb",'All Months'!G117,IF(C49="Mar",'All Months'!H117,IF(C49="Apr",'All Months'!I117,IF(C49="May",'All Months'!J117,IF(C49="Jun",'All Months'!K117,IF(C49="Jul",'All Months'!L117,IF(C49="Aug",'All Months'!M117,IF(C49="Sep",'All Months'!N117,IF(C49="Oct",'All Months'!O117,IF(C49="Nov",'All Months'!P117,'All Months'!Q117)))))))))))</f>
        <v>44.2</v>
      </c>
      <c r="H49" s="2">
        <f t="shared" si="4"/>
        <v>51.300000000000004</v>
      </c>
      <c r="I49" s="179" t="str">
        <f t="shared" si="8"/>
        <v>Night</v>
      </c>
      <c r="J49" s="89">
        <f t="shared" ca="1" si="5"/>
        <v>25.5</v>
      </c>
      <c r="K49" s="89" t="str">
        <f t="shared" ca="1" si="6"/>
        <v>frosty</v>
      </c>
      <c r="L49" s="89">
        <f t="shared" ref="L49:L73" ca="1" si="88">INT(J49-F49)</f>
        <v>-12</v>
      </c>
      <c r="M49" s="89" t="str">
        <f t="shared" ref="M49:M73" ca="1" si="89">IF(L49&lt;0,"L",IF(L49&gt;0,"H","M"))</f>
        <v>L</v>
      </c>
      <c r="N49" s="99"/>
      <c r="O49" s="83"/>
      <c r="P49" s="80"/>
      <c r="Q49" s="80"/>
      <c r="R49" s="80"/>
      <c r="S49" s="84"/>
      <c r="T49" s="95"/>
      <c r="U49" s="101"/>
      <c r="V49" s="101"/>
      <c r="W49" s="102"/>
    </row>
    <row r="50" spans="1:23">
      <c r="A50" s="5" t="str">
        <f>'All Months'!B48</f>
        <v>Mesudiye</v>
      </c>
      <c r="B50" s="7">
        <f>'All Months'!E48</f>
        <v>3445</v>
      </c>
      <c r="C50" s="6" t="str">
        <f t="shared" si="57"/>
        <v>Feb</v>
      </c>
      <c r="D50" s="2">
        <f t="shared" si="2"/>
        <v>14.950000000000003</v>
      </c>
      <c r="E50" s="2">
        <f>IF(C50="Jan",'All Months'!F48,IF(C50="Feb",'All Months'!G48,IF(C50="Mar",'All Months'!H48,IF(C50="Apr",'All Months'!I48,IF(C50="May",'All Months'!J48,IF(C50="Jun",'All Months'!K48,IF(C50="Jul",'All Months'!L48,IF(C50="Aug",'All Months'!M48,IF(C50="Sep",'All Months'!N48,IF(C50="Oct",'All Months'!O48,IF(C50="Nov",'All Months'!P48,'All Months'!Q48)))))))))))</f>
        <v>24.1</v>
      </c>
      <c r="F50" s="2">
        <f t="shared" si="3"/>
        <v>33.25</v>
      </c>
      <c r="G50" s="2">
        <f>IF(C50="Jan",'All Months'!F118,IF(C50="Feb",'All Months'!G118,IF(C50="Mar",'All Months'!H118,IF(C50="Apr",'All Months'!I118,IF(C50="May",'All Months'!J118,IF(C50="Jun",'All Months'!K118,IF(C50="Jul",'All Months'!L118,IF(C50="Aug",'All Months'!M118,IF(C50="Sep",'All Months'!N118,IF(C50="Oct",'All Months'!O118,IF(C50="Nov",'All Months'!P118,'All Months'!Q118)))))))))))</f>
        <v>42.4</v>
      </c>
      <c r="H50" s="2">
        <f t="shared" si="4"/>
        <v>51.55</v>
      </c>
      <c r="I50" s="179" t="str">
        <f t="shared" si="8"/>
        <v>Night</v>
      </c>
      <c r="J50" s="89">
        <f t="shared" ca="1" si="5"/>
        <v>31</v>
      </c>
      <c r="K50" s="89" t="str">
        <f t="shared" ca="1" si="6"/>
        <v>chilly</v>
      </c>
      <c r="L50" s="89">
        <f t="shared" ca="1" si="88"/>
        <v>-3</v>
      </c>
      <c r="M50" s="89" t="str">
        <f t="shared" ca="1" si="89"/>
        <v>L</v>
      </c>
      <c r="N50" s="99"/>
      <c r="O50" s="83"/>
      <c r="P50" s="80"/>
      <c r="Q50" s="80"/>
      <c r="R50" s="80"/>
      <c r="S50" s="84"/>
      <c r="T50" s="95"/>
      <c r="U50" s="101"/>
      <c r="V50" s="101"/>
      <c r="W50" s="102"/>
    </row>
    <row r="51" spans="1:23">
      <c r="A51" s="5" t="str">
        <f>'All Months'!B49</f>
        <v>Mount Kenaan</v>
      </c>
      <c r="B51" s="7">
        <f>'All Months'!E49</f>
        <v>3071</v>
      </c>
      <c r="C51" s="6" t="str">
        <f t="shared" si="57"/>
        <v>Feb</v>
      </c>
      <c r="D51" s="2">
        <f t="shared" ref="D51" si="90">E51-(F51-E51)</f>
        <v>34.511313518696056</v>
      </c>
      <c r="E51" s="2">
        <f>IF(C51="Jan",'All Months'!F49,IF(C51="Feb",'All Months'!G49,IF(C51="Mar",'All Months'!H49,IF(C51="Apr",'All Months'!I49,IF(C51="May",'All Months'!J49,IF(C51="Jun",'All Months'!K49,IF(C51="Jul",'All Months'!L49,IF(C51="Aug",'All Months'!M49,IF(C51="Sep",'All Months'!N49,IF(C51="Oct",'All Months'!O49,IF(C51="Nov",'All Months'!P49,'All Months'!Q49)))))))))))</f>
        <v>40.905656759348027</v>
      </c>
      <c r="F51" s="2">
        <f t="shared" ref="F51" si="91">(E51+G51)/2</f>
        <v>47.3</v>
      </c>
      <c r="G51" s="2">
        <f>IF(C51="Jan",'All Months'!F119,IF(C51="Feb",'All Months'!G119,IF(C51="Mar",'All Months'!H119,IF(C51="Apr",'All Months'!I119,IF(C51="May",'All Months'!J119,IF(C51="Jun",'All Months'!K119,IF(C51="Jul",'All Months'!L119,IF(C51="Aug",'All Months'!M119,IF(C51="Sep",'All Months'!N119,IF(C51="Oct",'All Months'!O119,IF(C51="Nov",'All Months'!P119,'All Months'!Q119)))))))))))</f>
        <v>53.694343240651961</v>
      </c>
      <c r="H51" s="2">
        <f t="shared" ref="H51" si="92">G51+(F51-E51)</f>
        <v>60.088686481303931</v>
      </c>
      <c r="I51" s="179" t="str">
        <f t="shared" si="8"/>
        <v>Night</v>
      </c>
      <c r="J51" s="89">
        <f t="shared" ca="1" si="5"/>
        <v>42</v>
      </c>
      <c r="K51" s="89" t="str">
        <f t="shared" ref="K51" ca="1" si="93">IF(J51&gt;=130,"scorching",IF(J51&gt;=120,"baking",IF(J51&gt;=110,"feverish",IF(J51&gt;=100,"sweltering",IF(J51&gt;=90,"sweaty",IF(J51&gt;=80,"balmy",IF(J51&gt;=70,"warm",IF(J51&gt;=60,"pleasant",IF(J51&gt;=50,"cool",IF(J51&gt;=40,"brisk",IF(J51&gt;=30,"chilly",IF(J51&gt;=20,"frosty",IF(J51&gt;=10,"icy",IF(J51&gt;=0,"wintry",IF(J51&gt;=-10,"cold",IF(J51&gt;=-20,"very cold",IF(J51&gt;=-30,"bitterly cold",IF(J51&gt;=-40,"arctic","polar"))))))))))))))))))</f>
        <v>brisk</v>
      </c>
      <c r="L51" s="89">
        <f t="shared" ref="L51" ca="1" si="94">INT(J51-F51)</f>
        <v>-6</v>
      </c>
      <c r="M51" s="89" t="str">
        <f t="shared" ref="M51" ca="1" si="95">IF(L51&lt;0,"L",IF(L51&gt;0,"H","M"))</f>
        <v>L</v>
      </c>
      <c r="N51" s="99">
        <f>IF(C39="Jan",'All Months'!F161,IF(C39="Feb",'All Months'!G161,IF(C39="Mar",'All Months'!H161,IF(C39="Apr",'All Months'!I161,IF(C39="May",'All Months'!J161,IF(C39="Jun",'All Months'!K161,IF(C39="Jul",'All Months'!L161,IF(C39="Aug",'All Months'!M161,IF(C39="Sep",'All Months'!N161,IF(C39="Oct",'All Months'!O161,IF(C39="Nov",'All Months'!P161,'All Months'!Q161)))))))))))</f>
        <v>127.6</v>
      </c>
      <c r="O51" s="83" t="str">
        <f>IF(N51&lt;15,"haze",IF(N51&lt;30,"cirrus",IF(N51&lt;60,"altostratus","stratus")))</f>
        <v>stratus</v>
      </c>
      <c r="P51" s="80" t="str">
        <f>IF(N51&lt;15,"cumulus","nimbus")</f>
        <v>nimbus</v>
      </c>
      <c r="Q51" s="80" t="str">
        <f>IF(N51&lt;15,"cirrus",IF(N51&lt;30,"altostratus","altocumulus"))</f>
        <v>altocumulus</v>
      </c>
      <c r="R51" s="80" t="str">
        <f>IF(N51&lt;15,"altostratus",IF(N51&lt;60,"stratus","cumulus"))</f>
        <v>cumulus</v>
      </c>
      <c r="S51" s="84" t="str">
        <f>IF(N51&lt;30,"altocumulus",IF(N51&lt;60,"cumulus","altostratus"))</f>
        <v>altostratus</v>
      </c>
      <c r="T51" s="95" t="str">
        <f ca="1">IF(RANDBETWEEN(1,100)&lt;N51,IF(J51&lt;-35,"frozen fog",IF(J51&lt;27,"hoarfrost",IF(J51&lt;33,"rime","fog"))),IF(RANDBETWEEN(1,100)&lt;N51*2,IF(J51&lt;33,"frost","mist"),IF(RANDBETWEEN(1,100)&lt;N51*3,IF(J51&lt;33,"freezing","thin mist"),IF(J51&lt;33,"cold surface","dew"))))</f>
        <v>fog</v>
      </c>
      <c r="U51" s="101" t="str">
        <f ca="1">IF(P51="nimbus",IF(RANDBETWEEN(1,100)&lt;N51*2,IF(J51&lt;31,"blizzard",IF(J51&lt;34,"sleet",IF(J51&lt;70,"quiet downpour","thunderstorm"))),"dark clouds"),IF(RANDBETWEEN(1,100)&lt;N51,IF(J51&lt;33,"crystals","spattering"),"dark clouds"))</f>
        <v>quiet downpour</v>
      </c>
      <c r="V51" s="101" t="str">
        <f>IF(N51&lt;15,"blowing grit",IF(N51&lt;7.5,"dust storm",IF(N51&lt;3.75,"sand storm","fair")))</f>
        <v>fair</v>
      </c>
      <c r="W51" s="102" t="str">
        <f ca="1">IF(R51="altostratus",IF(RANDBETWEEN(1,100)&lt;N51,IF(J51&lt;33,"crystals","spattering"),""),IF(R51="stratus",IF(RANDBETWEEN(1,100)&lt;N51*2,IF(J51&lt;33,"flurry","pelting"),IF(J51&lt;33,"tiny flakes","spattering")),IF(RANDBETWEEN(1,100)&lt;N51*2,IF(J51&lt;33,"snowfall","showering"),IF(J51&lt;33,"softly snowing","drizzling"))))</f>
        <v>showering</v>
      </c>
    </row>
    <row r="52" spans="1:23">
      <c r="A52" s="5" t="str">
        <f>'All Months'!B50</f>
        <v>Mut</v>
      </c>
      <c r="B52" s="7">
        <f>'All Months'!E50</f>
        <v>902</v>
      </c>
      <c r="C52" s="6" t="str">
        <f>C50</f>
        <v>Feb</v>
      </c>
      <c r="D52" s="2">
        <f t="shared" ref="D52" si="96">E52-(F52-E52)</f>
        <v>28.6</v>
      </c>
      <c r="E52" s="2">
        <f>IF(C52="Jan",'All Months'!F50,IF(C52="Feb",'All Months'!G50,IF(C52="Mar",'All Months'!H50,IF(C52="Apr",'All Months'!I50,IF(C52="May",'All Months'!J50,IF(C52="Jun",'All Months'!K50,IF(C52="Jul",'All Months'!L50,IF(C52="Aug",'All Months'!M50,IF(C52="Sep",'All Months'!N50,IF(C52="Oct",'All Months'!O50,IF(C52="Nov",'All Months'!P50,'All Months'!Q50)))))))))))</f>
        <v>37.6</v>
      </c>
      <c r="F52" s="2">
        <f t="shared" ref="F52" si="97">(E52+G52)/2</f>
        <v>46.6</v>
      </c>
      <c r="G52" s="2">
        <f>IF(C52="Jan",'All Months'!F120,IF(C52="Feb",'All Months'!G120,IF(C52="Mar",'All Months'!H120,IF(C52="Apr",'All Months'!I120,IF(C52="May",'All Months'!J120,IF(C52="Jun",'All Months'!K120,IF(C52="Jul",'All Months'!L120,IF(C52="Aug",'All Months'!M120,IF(C52="Sep",'All Months'!N120,IF(C52="Oct",'All Months'!O120,IF(C52="Nov",'All Months'!P120,'All Months'!Q120)))))))))))</f>
        <v>55.6</v>
      </c>
      <c r="H52" s="2">
        <f t="shared" ref="H52" si="98">G52+(F52-E52)</f>
        <v>64.599999999999994</v>
      </c>
      <c r="I52" s="179" t="str">
        <f t="shared" si="8"/>
        <v>Night</v>
      </c>
      <c r="J52" s="89">
        <f t="shared" ca="1" si="5"/>
        <v>47.5</v>
      </c>
      <c r="K52" s="89" t="str">
        <f t="shared" ref="K52" ca="1" si="99">IF(J52&gt;=130,"scorching",IF(J52&gt;=120,"baking",IF(J52&gt;=110,"feverish",IF(J52&gt;=100,"sweltering",IF(J52&gt;=90,"sweaty",IF(J52&gt;=80,"balmy",IF(J52&gt;=70,"warm",IF(J52&gt;=60,"pleasant",IF(J52&gt;=50,"cool",IF(J52&gt;=40,"brisk",IF(J52&gt;=30,"chilly",IF(J52&gt;=20,"frosty",IF(J52&gt;=10,"icy",IF(J52&gt;=0,"wintry",IF(J52&gt;=-10,"cold",IF(J52&gt;=-20,"very cold",IF(J52&gt;=-30,"bitterly cold",IF(J52&gt;=-40,"arctic","polar"))))))))))))))))))</f>
        <v>brisk</v>
      </c>
      <c r="L52" s="89">
        <f t="shared" ref="L52" ca="1" si="100">INT(J52-F52)</f>
        <v>0</v>
      </c>
      <c r="M52" s="89" t="str">
        <f t="shared" ref="M52" ca="1" si="101">IF(L52&lt;0,"L",IF(L52&gt;0,"H","M"))</f>
        <v>M</v>
      </c>
      <c r="N52" s="99"/>
      <c r="O52" s="83"/>
      <c r="P52" s="80"/>
      <c r="Q52" s="80"/>
      <c r="R52" s="80"/>
      <c r="S52" s="84"/>
      <c r="T52" s="95"/>
      <c r="U52" s="101"/>
      <c r="V52" s="101"/>
      <c r="W52" s="102"/>
    </row>
    <row r="53" spans="1:23">
      <c r="A53" s="5" t="str">
        <f>'All Months'!B51</f>
        <v>Natanya</v>
      </c>
      <c r="B53" s="7">
        <f>'All Months'!E51</f>
        <v>108</v>
      </c>
      <c r="C53" s="6" t="str">
        <f>C51</f>
        <v>Feb</v>
      </c>
      <c r="D53" s="2">
        <f t="shared" ref="D53" si="102">E53-(F53-E53)</f>
        <v>43.421199324324327</v>
      </c>
      <c r="E53" s="2">
        <f>IF(C53="Jan",'All Months'!F51,IF(C53="Feb",'All Months'!G51,IF(C53="Mar",'All Months'!H51,IF(C53="Apr",'All Months'!I51,IF(C53="May",'All Months'!J51,IF(C53="Jun",'All Months'!K51,IF(C53="Jul",'All Months'!L51,IF(C53="Aug",'All Months'!M51,IF(C53="Sep",'All Months'!N51,IF(C53="Oct",'All Months'!O51,IF(C53="Nov",'All Months'!P51,'All Months'!Q51)))))))))))</f>
        <v>50.682432432432435</v>
      </c>
      <c r="F53" s="2">
        <f t="shared" ref="F53" si="103">(E53+G53)/2</f>
        <v>57.943665540540543</v>
      </c>
      <c r="G53" s="2">
        <f>IF(C53="Jan",'All Months'!F121,IF(C53="Feb",'All Months'!G121,IF(C53="Mar",'All Months'!H121,IF(C53="Apr",'All Months'!I121,IF(C53="May",'All Months'!J121,IF(C53="Jun",'All Months'!K121,IF(C53="Jul",'All Months'!L121,IF(C53="Aug",'All Months'!M121,IF(C53="Sep",'All Months'!N121,IF(C53="Oct",'All Months'!O121,IF(C53="Nov",'All Months'!P121,'All Months'!Q121)))))))))))</f>
        <v>65.204898648648651</v>
      </c>
      <c r="H53" s="2">
        <f t="shared" ref="H53" si="104">G53+(F53-E53)</f>
        <v>72.466131756756766</v>
      </c>
      <c r="I53" s="179" t="str">
        <f t="shared" si="8"/>
        <v>Night</v>
      </c>
      <c r="J53" s="89">
        <f t="shared" ca="1" si="5"/>
        <v>51.5</v>
      </c>
      <c r="K53" s="89" t="str">
        <f t="shared" ref="K53" ca="1" si="105">IF(J53&gt;=130,"scorching",IF(J53&gt;=120,"baking",IF(J53&gt;=110,"feverish",IF(J53&gt;=100,"sweltering",IF(J53&gt;=90,"sweaty",IF(J53&gt;=80,"balmy",IF(J53&gt;=70,"warm",IF(J53&gt;=60,"pleasant",IF(J53&gt;=50,"cool",IF(J53&gt;=40,"brisk",IF(J53&gt;=30,"chilly",IF(J53&gt;=20,"frosty",IF(J53&gt;=10,"icy",IF(J53&gt;=0,"wintry",IF(J53&gt;=-10,"cold",IF(J53&gt;=-20,"very cold",IF(J53&gt;=-30,"bitterly cold",IF(J53&gt;=-40,"arctic","polar"))))))))))))))))))</f>
        <v>cool</v>
      </c>
      <c r="L53" s="89">
        <f t="shared" ref="L53" ca="1" si="106">INT(J53-F53)</f>
        <v>-7</v>
      </c>
      <c r="M53" s="89" t="str">
        <f t="shared" ref="M53" ca="1" si="107">IF(L53&lt;0,"L",IF(L53&gt;0,"H","M"))</f>
        <v>L</v>
      </c>
      <c r="N53" s="99"/>
      <c r="O53" s="83"/>
      <c r="P53" s="80"/>
      <c r="Q53" s="80"/>
      <c r="R53" s="80"/>
      <c r="S53" s="84"/>
      <c r="T53" s="95"/>
      <c r="U53" s="101"/>
      <c r="V53" s="101"/>
      <c r="W53" s="102"/>
    </row>
    <row r="54" spans="1:23">
      <c r="A54" s="5" t="str">
        <f>'All Months'!B52</f>
        <v>Ohrid</v>
      </c>
      <c r="B54" s="7">
        <f>'All Months'!E52</f>
        <v>2496</v>
      </c>
      <c r="C54" s="6" t="str">
        <f>C50</f>
        <v>Feb</v>
      </c>
      <c r="D54" s="2">
        <f t="shared" si="2"/>
        <v>24.15</v>
      </c>
      <c r="E54" s="2">
        <f>IF(C54="Jan",'All Months'!F52,IF(C54="Feb",'All Months'!G52,IF(C54="Mar",'All Months'!H52,IF(C54="Apr",'All Months'!I52,IF(C54="May",'All Months'!J52,IF(C54="Jun",'All Months'!K52,IF(C54="Jul",'All Months'!L52,IF(C54="Aug",'All Months'!M52,IF(C54="Sep",'All Months'!N52,IF(C54="Oct",'All Months'!O52,IF(C54="Nov",'All Months'!P52,'All Months'!Q52)))))))))))</f>
        <v>30.9</v>
      </c>
      <c r="F54" s="2">
        <f t="shared" si="3"/>
        <v>37.65</v>
      </c>
      <c r="G54" s="2">
        <f>IF(C54="Jan",'All Months'!F122,IF(C54="Feb",'All Months'!G122,IF(C54="Mar",'All Months'!H122,IF(C54="Apr",'All Months'!I122,IF(C54="May",'All Months'!J122,IF(C54="Jun",'All Months'!K122,IF(C54="Jul",'All Months'!L122,IF(C54="Aug",'All Months'!M122,IF(C54="Sep",'All Months'!N122,IF(C54="Oct",'All Months'!O122,IF(C54="Nov",'All Months'!P122,'All Months'!Q122)))))))))))</f>
        <v>44.4</v>
      </c>
      <c r="H54" s="2">
        <f t="shared" si="4"/>
        <v>51.15</v>
      </c>
      <c r="I54" s="179" t="str">
        <f t="shared" si="8"/>
        <v>Night</v>
      </c>
      <c r="J54" s="89">
        <f t="shared" ca="1" si="5"/>
        <v>40</v>
      </c>
      <c r="K54" s="89" t="str">
        <f t="shared" ca="1" si="6"/>
        <v>brisk</v>
      </c>
      <c r="L54" s="89">
        <f t="shared" ca="1" si="88"/>
        <v>2</v>
      </c>
      <c r="M54" s="89" t="str">
        <f t="shared" ca="1" si="89"/>
        <v>H</v>
      </c>
      <c r="N54" s="99"/>
      <c r="O54" s="83"/>
      <c r="P54" s="80"/>
      <c r="Q54" s="80"/>
      <c r="R54" s="80"/>
      <c r="S54" s="84"/>
      <c r="T54" s="95"/>
      <c r="U54" s="101"/>
      <c r="V54" s="101"/>
      <c r="W54" s="102"/>
    </row>
    <row r="55" spans="1:23">
      <c r="A55" s="5" t="str">
        <f>'All Months'!B53</f>
        <v>Palmyra</v>
      </c>
      <c r="B55" s="7">
        <f>'All Months'!E53</f>
        <v>1295</v>
      </c>
      <c r="C55" s="6" t="str">
        <f t="shared" si="57"/>
        <v>Feb</v>
      </c>
      <c r="D55" s="2">
        <f t="shared" si="2"/>
        <v>28.012691466083155</v>
      </c>
      <c r="E55" s="2">
        <f>IF(C55="Jan",'All Months'!F53,IF(C55="Feb",'All Months'!G53,IF(C55="Mar",'All Months'!H53,IF(C55="Apr",'All Months'!I53,IF(C55="May",'All Months'!J53,IF(C55="Jun",'All Months'!K53,IF(C55="Jul",'All Months'!L53,IF(C55="Aug",'All Months'!M53,IF(C55="Sep",'All Months'!N53,IF(C55="Oct",'All Months'!O53,IF(C55="Nov",'All Months'!P53,'All Months'!Q53)))))))))))</f>
        <v>38.232822757111599</v>
      </c>
      <c r="F55" s="2">
        <f t="shared" si="3"/>
        <v>48.452954048140043</v>
      </c>
      <c r="G55" s="2">
        <f>IF(C55="Jan",'All Months'!F123,IF(C55="Feb",'All Months'!G123,IF(C55="Mar",'All Months'!H123,IF(C55="Apr",'All Months'!I123,IF(C55="May",'All Months'!J123,IF(C55="Jun",'All Months'!K123,IF(C55="Jul",'All Months'!L123,IF(C55="Aug",'All Months'!M123,IF(C55="Sep",'All Months'!N123,IF(C55="Oct",'All Months'!O123,IF(C55="Nov",'All Months'!P123,'All Months'!Q123)))))))))))</f>
        <v>58.673085339168487</v>
      </c>
      <c r="H55" s="2">
        <f t="shared" si="4"/>
        <v>68.893216630196932</v>
      </c>
      <c r="I55" s="179" t="str">
        <f t="shared" si="8"/>
        <v>Night</v>
      </c>
      <c r="J55" s="89">
        <f t="shared" ca="1" si="5"/>
        <v>45</v>
      </c>
      <c r="K55" s="89" t="str">
        <f ca="1">IF(J55&gt;=130,"scorching",IF(J55&gt;=120,"baking",IF(J55&gt;=110,"feverish",IF(J55&gt;=100,"sweltering",IF(J55&gt;=90,"sweaty",IF(J55&gt;=80,"balmy",IF(J55&gt;=70,"warm",IF(J55&gt;=60,"pleasant",IF(J55&gt;=50,"cool",IF(J55&gt;=40,"brisk",IF(J55&gt;=30,"chilly",IF(J55&gt;=20,"frosty",IF(J55&gt;=10,"icy",IF(J55&gt;=0,"wintry",IF(J55&gt;=-10,"cold",IF(J55&gt;=-20,"very cold",IF(J55&gt;=-30,"bitterly cold",IF(J55&gt;=-40,"arctic","polar"))))))))))))))))))</f>
        <v>brisk</v>
      </c>
      <c r="L55" s="89">
        <f t="shared" ca="1" si="88"/>
        <v>-4</v>
      </c>
      <c r="M55" s="89" t="str">
        <f t="shared" ca="1" si="89"/>
        <v>L</v>
      </c>
      <c r="N55" s="99">
        <f>IF(C55="Jan",'All Months'!F164,IF(C55="Feb",'All Months'!G164,IF(C55="Mar",'All Months'!H164,IF(C55="Apr",'All Months'!I164,IF(C55="May",'All Months'!J164,IF(C55="Jun",'All Months'!K164,IF(C55="Jul",'All Months'!L164,IF(C55="Aug",'All Months'!M164,IF(C55="Sep",'All Months'!N164,IF(C55="Oct",'All Months'!O164,IF(C55="Nov",'All Months'!P164,'All Months'!Q164)))))))))))</f>
        <v>18.899999999999999</v>
      </c>
      <c r="O55" s="83" t="str">
        <f>IF(N55&lt;15,"haze",IF(N55&lt;30,"cirrus",IF(N55&lt;60,"altostratus","stratus")))</f>
        <v>cirrus</v>
      </c>
      <c r="P55" s="80" t="str">
        <f>IF(N55&lt;15,"cumulus","nimbus")</f>
        <v>nimbus</v>
      </c>
      <c r="Q55" s="80" t="str">
        <f>IF(N55&lt;15,"cirrus",IF(N55&lt;30,"altostratus","altocumulus"))</f>
        <v>altostratus</v>
      </c>
      <c r="R55" s="80" t="str">
        <f>IF(N55&lt;15,"altostratus",IF(N55&lt;60,"stratus","cumulus"))</f>
        <v>stratus</v>
      </c>
      <c r="S55" s="84" t="str">
        <f>IF(N55&lt;30,"altocumulus",IF(N55&lt;60,"cumulus","altostratus"))</f>
        <v>altocumulus</v>
      </c>
      <c r="T55" s="95" t="str">
        <f ca="1">IF(RANDBETWEEN(1,100)&lt;N55,IF(J55&lt;-35,"frozen fog",IF(J55&lt;27,"hoarfrost",IF(J55&lt;33,"rime","fog"))),IF(RANDBETWEEN(1,100)&lt;N55*2,IF(J55&lt;33,"frost","mist"),IF(RANDBETWEEN(1,100)&lt;N55*3,IF(J55&lt;33,"freezing","thin mist"),IF(J55&lt;33,"cold surface","dew"))))</f>
        <v>thin mist</v>
      </c>
      <c r="U55" s="101" t="str">
        <f ca="1">IF(P55="nimbus",IF(RANDBETWEEN(1,100)&lt;N55*2,IF(J55&lt;31,"blizzard",IF(J55&lt;34,"sleet",IF(J55&lt;70,"quiet downpour","thunderstorm"))),"dark clouds"),IF(RANDBETWEEN(1,100)&lt;N55,IF(J55&lt;33,"crystals","spattering"),"dark clouds"))</f>
        <v>dark clouds</v>
      </c>
      <c r="V55" s="101" t="str">
        <f>IF(N55&lt;15,"blowing grit",IF(N55&lt;7.5,"dust storm",IF(N55&lt;3.75,"sand storm","fair")))</f>
        <v>fair</v>
      </c>
      <c r="W55" s="102" t="str">
        <f ca="1">IF(R55="altostratus",IF(RANDBETWEEN(1,100)&lt;N55,IF(J55&lt;33,"crystals","spattering"),""),IF(R55="stratus",IF(RANDBETWEEN(1,100)&lt;N55*2,IF(J55&lt;33,"flurry","pelting"),IF(J55&lt;33,"tiny flakes","spattering")),IF(RANDBETWEEN(1,100)&lt;N55*2,IF(J55&lt;33,"snowfall","showering"),IF(J55&lt;33,"softly snowing","drizzling"))))</f>
        <v>spattering</v>
      </c>
    </row>
    <row r="56" spans="1:23">
      <c r="A56" s="5" t="str">
        <f>'All Months'!B54</f>
        <v>Pinarbasi</v>
      </c>
      <c r="B56" s="7">
        <f>'All Months'!E54</f>
        <v>4823</v>
      </c>
      <c r="C56" s="6" t="str">
        <f t="shared" si="57"/>
        <v>Feb</v>
      </c>
      <c r="D56" s="2">
        <f t="shared" si="2"/>
        <v>10.099999999999998</v>
      </c>
      <c r="E56" s="2">
        <f>IF(C56="Jan",'All Months'!F54,IF(C56="Feb",'All Months'!G54,IF(C56="Mar",'All Months'!H54,IF(C56="Apr",'All Months'!I54,IF(C56="May",'All Months'!J54,IF(C56="Jun",'All Months'!K54,IF(C56="Jul",'All Months'!L54,IF(C56="Aug",'All Months'!M54,IF(C56="Sep",'All Months'!N54,IF(C56="Oct",'All Months'!O54,IF(C56="Nov",'All Months'!P54,'All Months'!Q54)))))))))))</f>
        <v>18.899999999999999</v>
      </c>
      <c r="F56" s="2">
        <f t="shared" si="3"/>
        <v>27.7</v>
      </c>
      <c r="G56" s="2">
        <f>IF(C56="Jan",'All Months'!F124,IF(C56="Feb",'All Months'!G124,IF(C56="Mar",'All Months'!H124,IF(C56="Apr",'All Months'!I124,IF(C56="May",'All Months'!J124,IF(C56="Jun",'All Months'!K124,IF(C56="Jul",'All Months'!L124,IF(C56="Aug",'All Months'!M124,IF(C56="Sep",'All Months'!N124,IF(C56="Oct",'All Months'!O124,IF(C56="Nov",'All Months'!P124,'All Months'!Q124)))))))))))</f>
        <v>36.5</v>
      </c>
      <c r="H56" s="2">
        <f t="shared" si="4"/>
        <v>45.3</v>
      </c>
      <c r="I56" s="179" t="str">
        <f t="shared" si="8"/>
        <v>Night</v>
      </c>
      <c r="J56" s="89">
        <f t="shared" ca="1" si="5"/>
        <v>20</v>
      </c>
      <c r="K56" s="89" t="str">
        <f t="shared" ca="1" si="6"/>
        <v>frosty</v>
      </c>
      <c r="L56" s="89">
        <f t="shared" ca="1" si="88"/>
        <v>-8</v>
      </c>
      <c r="M56" s="89" t="str">
        <f t="shared" ca="1" si="89"/>
        <v>L</v>
      </c>
      <c r="N56" s="99"/>
      <c r="O56" s="83"/>
      <c r="P56" s="80"/>
      <c r="Q56" s="80"/>
      <c r="R56" s="80"/>
      <c r="S56" s="84"/>
      <c r="T56" s="95"/>
      <c r="U56" s="101"/>
      <c r="V56" s="101"/>
      <c r="W56" s="102"/>
    </row>
    <row r="57" spans="1:23">
      <c r="A57" s="5" t="str">
        <f>'All Months'!B55</f>
        <v>Port Said</v>
      </c>
      <c r="B57" s="7">
        <f>'All Months'!E55</f>
        <v>13</v>
      </c>
      <c r="C57" s="6" t="str">
        <f t="shared" si="57"/>
        <v>Feb</v>
      </c>
      <c r="D57" s="2">
        <f t="shared" ref="D57" si="108">E57-(F57-E57)</f>
        <v>44.55</v>
      </c>
      <c r="E57" s="2">
        <f>IF(C57="Jan",'All Months'!F55,IF(C57="Feb",'All Months'!G55,IF(C57="Mar",'All Months'!H55,IF(C57="Apr",'All Months'!I55,IF(C57="May",'All Months'!J55,IF(C57="Jun",'All Months'!K55,IF(C57="Jul",'All Months'!L55,IF(C57="Aug",'All Months'!M55,IF(C57="Sep",'All Months'!N55,IF(C57="Oct",'All Months'!O55,IF(C57="Nov",'All Months'!P55,'All Months'!Q55)))))))))))</f>
        <v>52</v>
      </c>
      <c r="F57" s="2">
        <f t="shared" ref="F57" si="109">(E57+G57)/2</f>
        <v>59.45</v>
      </c>
      <c r="G57" s="2">
        <f>IF(C57="Jan",'All Months'!F125,IF(C57="Feb",'All Months'!G125,IF(C57="Mar",'All Months'!H125,IF(C57="Apr",'All Months'!I125,IF(C57="May",'All Months'!J125,IF(C57="Jun",'All Months'!K125,IF(C57="Jul",'All Months'!L125,IF(C57="Aug",'All Months'!M125,IF(C57="Sep",'All Months'!N125,IF(C57="Oct",'All Months'!O125,IF(C57="Nov",'All Months'!P125,'All Months'!Q125)))))))))))</f>
        <v>66.900000000000006</v>
      </c>
      <c r="H57" s="2">
        <f t="shared" ref="H57" si="110">G57+(F57-E57)</f>
        <v>74.350000000000009</v>
      </c>
      <c r="I57" s="179" t="str">
        <f t="shared" si="8"/>
        <v>Night</v>
      </c>
      <c r="J57" s="89">
        <f t="shared" ca="1" si="5"/>
        <v>49.5</v>
      </c>
      <c r="K57" s="89" t="str">
        <f t="shared" ref="K57" ca="1" si="111">IF(J57&gt;=130,"scorching",IF(J57&gt;=120,"baking",IF(J57&gt;=110,"feverish",IF(J57&gt;=100,"sweltering",IF(J57&gt;=90,"sweaty",IF(J57&gt;=80,"balmy",IF(J57&gt;=70,"warm",IF(J57&gt;=60,"pleasant",IF(J57&gt;=50,"cool",IF(J57&gt;=40,"brisk",IF(J57&gt;=30,"chilly",IF(J57&gt;=20,"frosty",IF(J57&gt;=10,"icy",IF(J57&gt;=0,"wintry",IF(J57&gt;=-10,"cold",IF(J57&gt;=-20,"very cold",IF(J57&gt;=-30,"bitterly cold",IF(J57&gt;=-40,"arctic","polar"))))))))))))))))))</f>
        <v>brisk</v>
      </c>
      <c r="L57" s="89">
        <f t="shared" ref="L57" ca="1" si="112">INT(J57-F57)</f>
        <v>-10</v>
      </c>
      <c r="M57" s="89" t="str">
        <f t="shared" ref="M57" ca="1" si="113">IF(L57&lt;0,"L",IF(L57&gt;0,"H","M"))</f>
        <v>L</v>
      </c>
      <c r="N57" s="99"/>
      <c r="O57" s="83"/>
      <c r="P57" s="80"/>
      <c r="Q57" s="80"/>
      <c r="R57" s="80"/>
      <c r="S57" s="84"/>
      <c r="T57" s="95"/>
      <c r="U57" s="101"/>
      <c r="V57" s="101"/>
      <c r="W57" s="102"/>
    </row>
    <row r="58" spans="1:23">
      <c r="A58" s="5" t="str">
        <f>'All Months'!B56</f>
        <v>Rayack</v>
      </c>
      <c r="B58" s="7">
        <f>'All Months'!E56</f>
        <v>3041</v>
      </c>
      <c r="C58" s="6" t="str">
        <f>C56</f>
        <v>Feb</v>
      </c>
      <c r="D58" s="2">
        <f t="shared" ref="D58" si="114">E58-(F58-E58)</f>
        <v>31.37392138063278</v>
      </c>
      <c r="E58" s="2">
        <f>IF(C58="Jan",'All Months'!F56,IF(C58="Feb",'All Months'!G56,IF(C58="Mar",'All Months'!H56,IF(C58="Apr",'All Months'!I56,IF(C58="May",'All Months'!J56,IF(C58="Jun",'All Months'!K56,IF(C58="Jul",'All Months'!L56,IF(C58="Aug",'All Months'!M56,IF(C58="Sep",'All Months'!N56,IF(C58="Oct",'All Months'!O56,IF(C58="Nov",'All Months'!P56,'All Months'!Q56)))))))))))</f>
        <v>37.18696069031639</v>
      </c>
      <c r="F58" s="2">
        <f t="shared" ref="F58" si="115">(E58+G58)/2</f>
        <v>43</v>
      </c>
      <c r="G58" s="2">
        <f>IF(C58="Jan",'All Months'!F126,IF(C58="Feb",'All Months'!G126,IF(C58="Mar",'All Months'!H126,IF(C58="Apr",'All Months'!I126,IF(C58="May",'All Months'!J126,IF(C58="Jun",'All Months'!K126,IF(C58="Jul",'All Months'!L126,IF(C58="Aug",'All Months'!M126,IF(C58="Sep",'All Months'!N126,IF(C58="Oct",'All Months'!O126,IF(C58="Nov",'All Months'!P126,'All Months'!Q126)))))))))))</f>
        <v>48.813039309683603</v>
      </c>
      <c r="H58" s="2">
        <f t="shared" ref="H58" si="116">G58+(F58-E58)</f>
        <v>54.626078619367213</v>
      </c>
      <c r="I58" s="179" t="str">
        <f t="shared" si="8"/>
        <v>Night</v>
      </c>
      <c r="J58" s="89">
        <f t="shared" ca="1" si="5"/>
        <v>44</v>
      </c>
      <c r="K58" s="89" t="str">
        <f t="shared" ref="K58" ca="1" si="117">IF(J58&gt;=130,"scorching",IF(J58&gt;=120,"baking",IF(J58&gt;=110,"feverish",IF(J58&gt;=100,"sweltering",IF(J58&gt;=90,"sweaty",IF(J58&gt;=80,"balmy",IF(J58&gt;=70,"warm",IF(J58&gt;=60,"pleasant",IF(J58&gt;=50,"cool",IF(J58&gt;=40,"brisk",IF(J58&gt;=30,"chilly",IF(J58&gt;=20,"frosty",IF(J58&gt;=10,"icy",IF(J58&gt;=0,"wintry",IF(J58&gt;=-10,"cold",IF(J58&gt;=-20,"very cold",IF(J58&gt;=-30,"bitterly cold",IF(J58&gt;=-40,"arctic","polar"))))))))))))))))))</f>
        <v>brisk</v>
      </c>
      <c r="L58" s="89">
        <f t="shared" ref="L58" ca="1" si="118">INT(J58-F58)</f>
        <v>1</v>
      </c>
      <c r="M58" s="89" t="str">
        <f t="shared" ref="M58" ca="1" si="119">IF(L58&lt;0,"L",IF(L58&gt;0,"H","M"))</f>
        <v>H</v>
      </c>
      <c r="N58" s="99"/>
      <c r="O58" s="83"/>
      <c r="P58" s="80"/>
      <c r="Q58" s="80"/>
      <c r="R58" s="80"/>
      <c r="S58" s="84"/>
      <c r="T58" s="95"/>
      <c r="U58" s="101"/>
      <c r="V58" s="101"/>
      <c r="W58" s="102"/>
    </row>
    <row r="59" spans="1:23">
      <c r="A59" s="5" t="str">
        <f>'All Months'!B57</f>
        <v>Rutbah</v>
      </c>
      <c r="B59" s="7">
        <f>'All Months'!E57</f>
        <v>2017</v>
      </c>
      <c r="C59" s="6" t="str">
        <f>C56</f>
        <v>Feb</v>
      </c>
      <c r="D59" s="2">
        <f t="shared" si="2"/>
        <v>28.128446389496723</v>
      </c>
      <c r="E59" s="2">
        <f>IF(C59="Jan",'All Months'!F57,IF(C59="Feb",'All Months'!G57,IF(C59="Mar",'All Months'!H57,IF(C59="Apr",'All Months'!I57,IF(C59="May",'All Months'!J57,IF(C59="Jun",'All Months'!K57,IF(C59="Jul",'All Months'!L57,IF(C59="Aug",'All Months'!M57,IF(C59="Sep",'All Months'!N57,IF(C59="Oct",'All Months'!O57,IF(C59="Nov",'All Months'!P57,'All Months'!Q57)))))))))))</f>
        <v>38.390809628008753</v>
      </c>
      <c r="F59" s="2">
        <f t="shared" si="3"/>
        <v>48.653172866520784</v>
      </c>
      <c r="G59" s="2">
        <f>IF(C59="Jan",'All Months'!F127,IF(C59="Feb",'All Months'!G127,IF(C59="Mar",'All Months'!H127,IF(C59="Apr",'All Months'!I127,IF(C59="May",'All Months'!J127,IF(C59="Jun",'All Months'!K127,IF(C59="Jul",'All Months'!L127,IF(C59="Aug",'All Months'!M127,IF(C59="Sep",'All Months'!N127,IF(C59="Oct",'All Months'!O127,IF(C59="Nov",'All Months'!P127,'All Months'!Q127)))))))))))</f>
        <v>58.915536105032814</v>
      </c>
      <c r="H59" s="2">
        <f t="shared" si="4"/>
        <v>69.177899343544851</v>
      </c>
      <c r="I59" s="179" t="str">
        <f t="shared" si="8"/>
        <v>Night</v>
      </c>
      <c r="J59" s="89">
        <f t="shared" ca="1" si="5"/>
        <v>40.5</v>
      </c>
      <c r="K59" s="89" t="str">
        <f t="shared" ca="1" si="6"/>
        <v>brisk</v>
      </c>
      <c r="L59" s="89">
        <f t="shared" ca="1" si="88"/>
        <v>-9</v>
      </c>
      <c r="M59" s="89" t="str">
        <f t="shared" ca="1" si="89"/>
        <v>L</v>
      </c>
      <c r="N59" s="99"/>
      <c r="O59" s="83"/>
      <c r="P59" s="80"/>
      <c r="Q59" s="80"/>
      <c r="R59" s="80"/>
      <c r="S59" s="84"/>
      <c r="T59" s="95"/>
      <c r="U59" s="101"/>
      <c r="V59" s="101"/>
      <c r="W59" s="102"/>
    </row>
    <row r="60" spans="1:23">
      <c r="A60" s="5" t="str">
        <f>'All Months'!B58</f>
        <v>Samandag</v>
      </c>
      <c r="B60" s="7">
        <f>'All Months'!E58</f>
        <v>101</v>
      </c>
      <c r="C60" s="6" t="str">
        <f t="shared" si="57"/>
        <v>Feb</v>
      </c>
      <c r="D60" s="2">
        <f t="shared" si="2"/>
        <v>38.049999999999997</v>
      </c>
      <c r="E60" s="2">
        <f>IF(C60="Jan",'All Months'!F58,IF(C60="Feb",'All Months'!G58,IF(C60="Mar",'All Months'!H58,IF(C60="Apr",'All Months'!I58,IF(C60="May",'All Months'!J58,IF(C60="Jun",'All Months'!K58,IF(C60="Jul",'All Months'!L58,IF(C60="Aug",'All Months'!M58,IF(C60="Sep",'All Months'!N58,IF(C60="Oct",'All Months'!O58,IF(C60="Nov",'All Months'!P58,'All Months'!Q58)))))))))))</f>
        <v>45.1</v>
      </c>
      <c r="F60" s="2">
        <f t="shared" si="3"/>
        <v>52.150000000000006</v>
      </c>
      <c r="G60" s="2">
        <f>IF(C60="Jan",'All Months'!F128,IF(C60="Feb",'All Months'!G128,IF(C60="Mar",'All Months'!H128,IF(C60="Apr",'All Months'!I128,IF(C60="May",'All Months'!J128,IF(C60="Jun",'All Months'!K128,IF(C60="Jul",'All Months'!L128,IF(C60="Aug",'All Months'!M128,IF(C60="Sep",'All Months'!N128,IF(C60="Oct",'All Months'!O128,IF(C60="Nov",'All Months'!P128,'All Months'!Q128)))))))))))</f>
        <v>59.2</v>
      </c>
      <c r="H60" s="2">
        <f t="shared" si="4"/>
        <v>66.25</v>
      </c>
      <c r="I60" s="179" t="str">
        <f t="shared" si="8"/>
        <v>Night</v>
      </c>
      <c r="J60" s="89">
        <f t="shared" ca="1" si="5"/>
        <v>49</v>
      </c>
      <c r="K60" s="89" t="str">
        <f t="shared" ca="1" si="6"/>
        <v>brisk</v>
      </c>
      <c r="L60" s="89">
        <f t="shared" ca="1" si="88"/>
        <v>-4</v>
      </c>
      <c r="M60" s="89" t="str">
        <f t="shared" ca="1" si="89"/>
        <v>L</v>
      </c>
      <c r="N60" s="99"/>
      <c r="O60" s="83"/>
      <c r="P60" s="80"/>
      <c r="Q60" s="80"/>
      <c r="R60" s="80"/>
      <c r="S60" s="84"/>
      <c r="T60" s="95"/>
      <c r="U60" s="101"/>
      <c r="V60" s="101"/>
      <c r="W60" s="102"/>
    </row>
    <row r="61" spans="1:23">
      <c r="A61" s="5" t="str">
        <f>'All Months'!B59</f>
        <v>Sariz</v>
      </c>
      <c r="B61" s="7">
        <f>'All Months'!E59</f>
        <v>4921</v>
      </c>
      <c r="C61" s="6" t="str">
        <f t="shared" si="57"/>
        <v>Feb</v>
      </c>
      <c r="D61" s="2">
        <f t="shared" si="2"/>
        <v>12.399999999999999</v>
      </c>
      <c r="E61" s="2">
        <f>IF(C61="Jan",'All Months'!F59,IF(C61="Feb",'All Months'!G59,IF(C61="Mar",'All Months'!H59,IF(C61="Apr",'All Months'!I59,IF(C61="May",'All Months'!J59,IF(C61="Jun",'All Months'!K59,IF(C61="Jul",'All Months'!L59,IF(C61="Aug",'All Months'!M59,IF(C61="Sep",'All Months'!N59,IF(C61="Oct",'All Months'!O59,IF(C61="Nov",'All Months'!P59,'All Months'!Q59)))))))))))</f>
        <v>20.3</v>
      </c>
      <c r="F61" s="2">
        <f t="shared" si="3"/>
        <v>28.200000000000003</v>
      </c>
      <c r="G61" s="2">
        <f>IF(C61="Jan",'All Months'!F129,IF(C61="Feb",'All Months'!G129,IF(C61="Mar",'All Months'!H129,IF(C61="Apr",'All Months'!I129,IF(C61="May",'All Months'!J129,IF(C61="Jun",'All Months'!K129,IF(C61="Jul",'All Months'!L129,IF(C61="Aug",'All Months'!M129,IF(C61="Sep",'All Months'!N129,IF(C61="Oct",'All Months'!O129,IF(C61="Nov",'All Months'!P129,'All Months'!Q129)))))))))))</f>
        <v>36.1</v>
      </c>
      <c r="H61" s="2">
        <f t="shared" si="4"/>
        <v>44</v>
      </c>
      <c r="I61" s="179" t="str">
        <f t="shared" si="8"/>
        <v>Night</v>
      </c>
      <c r="J61" s="89">
        <f t="shared" ca="1" si="5"/>
        <v>28.5</v>
      </c>
      <c r="K61" s="89" t="str">
        <f t="shared" ca="1" si="6"/>
        <v>frosty</v>
      </c>
      <c r="L61" s="89">
        <f t="shared" ca="1" si="88"/>
        <v>0</v>
      </c>
      <c r="M61" s="89" t="str">
        <f t="shared" ca="1" si="89"/>
        <v>M</v>
      </c>
      <c r="N61" s="99"/>
      <c r="O61" s="83"/>
      <c r="P61" s="80"/>
      <c r="Q61" s="80"/>
      <c r="R61" s="80"/>
      <c r="S61" s="84"/>
      <c r="T61" s="95"/>
      <c r="U61" s="101"/>
      <c r="V61" s="101"/>
      <c r="W61" s="102"/>
    </row>
    <row r="62" spans="1:23">
      <c r="A62" s="5" t="str">
        <f>'All Months'!B60</f>
        <v>Sebaste</v>
      </c>
      <c r="B62" s="7">
        <f>'All Months'!E60</f>
        <v>4216</v>
      </c>
      <c r="C62" s="6" t="str">
        <f t="shared" si="57"/>
        <v>Feb</v>
      </c>
      <c r="D62" s="2">
        <f t="shared" si="2"/>
        <v>15.55</v>
      </c>
      <c r="E62" s="2">
        <f>IF(C62="Jan",'All Months'!F60,IF(C62="Feb",'All Months'!G60,IF(C62="Mar",'All Months'!H60,IF(C62="Apr",'All Months'!I60,IF(C62="May",'All Months'!J60,IF(C62="Jun",'All Months'!K60,IF(C62="Jul",'All Months'!L60,IF(C62="Aug",'All Months'!M60,IF(C62="Sep",'All Months'!N60,IF(C62="Oct",'All Months'!O60,IF(C62="Nov",'All Months'!P60,'All Months'!Q60)))))))))))</f>
        <v>22.6</v>
      </c>
      <c r="F62" s="2">
        <f t="shared" si="3"/>
        <v>29.650000000000002</v>
      </c>
      <c r="G62" s="2">
        <f>IF(C62="Jan",'All Months'!F130,IF(C62="Feb",'All Months'!G130,IF(C62="Mar",'All Months'!H130,IF(C62="Apr",'All Months'!I130,IF(C62="May",'All Months'!J130,IF(C62="Jun",'All Months'!K130,IF(C62="Jul",'All Months'!L130,IF(C62="Aug",'All Months'!M130,IF(C62="Sep",'All Months'!N130,IF(C62="Oct",'All Months'!O130,IF(C62="Nov",'All Months'!P130,'All Months'!Q130)))))))))))</f>
        <v>36.700000000000003</v>
      </c>
      <c r="H62" s="2">
        <f t="shared" si="4"/>
        <v>43.75</v>
      </c>
      <c r="I62" s="179" t="str">
        <f t="shared" si="8"/>
        <v>Night</v>
      </c>
      <c r="J62" s="89">
        <f t="shared" ca="1" si="5"/>
        <v>25</v>
      </c>
      <c r="K62" s="89" t="str">
        <f t="shared" ca="1" si="6"/>
        <v>frosty</v>
      </c>
      <c r="L62" s="89">
        <f t="shared" ca="1" si="88"/>
        <v>-5</v>
      </c>
      <c r="M62" s="89" t="str">
        <f t="shared" ca="1" si="89"/>
        <v>L</v>
      </c>
      <c r="N62" s="99"/>
      <c r="O62" s="83"/>
      <c r="P62" s="80"/>
      <c r="Q62" s="80"/>
      <c r="R62" s="80"/>
      <c r="S62" s="84"/>
      <c r="T62" s="95"/>
      <c r="U62" s="101"/>
      <c r="V62" s="101"/>
      <c r="W62" s="102"/>
    </row>
    <row r="63" spans="1:23">
      <c r="A63" s="5" t="str">
        <f>'All Months'!B61</f>
        <v>Silifke</v>
      </c>
      <c r="B63" s="7">
        <f>'All Months'!E61</f>
        <v>49</v>
      </c>
      <c r="C63" s="6" t="str">
        <f t="shared" si="57"/>
        <v>Feb</v>
      </c>
      <c r="D63" s="2">
        <f t="shared" ref="D63" si="120">E63-(F63-E63)</f>
        <v>38</v>
      </c>
      <c r="E63" s="2">
        <f>IF(C63="Jan",'All Months'!F61,IF(C63="Feb",'All Months'!G61,IF(C63="Mar",'All Months'!H61,IF(C63="Apr",'All Months'!I61,IF(C63="May",'All Months'!J61,IF(C63="Jun",'All Months'!K61,IF(C63="Jul",'All Months'!L61,IF(C63="Aug",'All Months'!M61,IF(C63="Sep",'All Months'!N61,IF(C63="Oct",'All Months'!O61,IF(C63="Nov",'All Months'!P61,'All Months'!Q61)))))))))))</f>
        <v>45.3</v>
      </c>
      <c r="F63" s="2">
        <f t="shared" ref="F63" si="121">(E63+G63)/2</f>
        <v>52.599999999999994</v>
      </c>
      <c r="G63" s="2">
        <f>IF(C63="Jan",'All Months'!F131,IF(C63="Feb",'All Months'!G131,IF(C63="Mar",'All Months'!H131,IF(C63="Apr",'All Months'!I131,IF(C63="May",'All Months'!J131,IF(C63="Jun",'All Months'!K131,IF(C63="Jul",'All Months'!L131,IF(C63="Aug",'All Months'!M131,IF(C63="Sep",'All Months'!N131,IF(C63="Oct",'All Months'!O131,IF(C63="Nov",'All Months'!P131,'All Months'!Q131)))))))))))</f>
        <v>59.9</v>
      </c>
      <c r="H63" s="2">
        <f t="shared" ref="H63" si="122">G63+(F63-E63)</f>
        <v>67.199999999999989</v>
      </c>
      <c r="I63" s="179" t="str">
        <f t="shared" si="8"/>
        <v>Night</v>
      </c>
      <c r="J63" s="89">
        <f t="shared" ca="1" si="5"/>
        <v>42.5</v>
      </c>
      <c r="K63" s="89" t="str">
        <f t="shared" ref="K63" ca="1" si="123">IF(J63&gt;=130,"scorching",IF(J63&gt;=120,"baking",IF(J63&gt;=110,"feverish",IF(J63&gt;=100,"sweltering",IF(J63&gt;=90,"sweaty",IF(J63&gt;=80,"balmy",IF(J63&gt;=70,"warm",IF(J63&gt;=60,"pleasant",IF(J63&gt;=50,"cool",IF(J63&gt;=40,"brisk",IF(J63&gt;=30,"chilly",IF(J63&gt;=20,"frosty",IF(J63&gt;=10,"icy",IF(J63&gt;=0,"wintry",IF(J63&gt;=-10,"cold",IF(J63&gt;=-20,"very cold",IF(J63&gt;=-30,"bitterly cold",IF(J63&gt;=-40,"arctic","polar"))))))))))))))))))</f>
        <v>brisk</v>
      </c>
      <c r="L63" s="89">
        <f t="shared" ref="L63" ca="1" si="124">INT(J63-F63)</f>
        <v>-11</v>
      </c>
      <c r="M63" s="89" t="str">
        <f t="shared" ref="M63" ca="1" si="125">IF(L63&lt;0,"L",IF(L63&gt;0,"H","M"))</f>
        <v>L</v>
      </c>
      <c r="N63" s="99"/>
      <c r="O63" s="83"/>
      <c r="P63" s="80"/>
      <c r="Q63" s="80"/>
      <c r="R63" s="80"/>
      <c r="S63" s="84"/>
      <c r="T63" s="95"/>
      <c r="U63" s="101"/>
      <c r="V63" s="101"/>
      <c r="W63" s="102"/>
    </row>
    <row r="64" spans="1:23">
      <c r="A64" s="5" t="str">
        <f>'All Months'!B62</f>
        <v>Siverek</v>
      </c>
      <c r="B64" s="7">
        <f>'All Months'!E62</f>
        <v>2628</v>
      </c>
      <c r="C64" s="6" t="str">
        <f>C62</f>
        <v>Feb</v>
      </c>
      <c r="D64" s="2">
        <f t="shared" si="2"/>
        <v>26.949999999999996</v>
      </c>
      <c r="E64" s="2">
        <f>IF(C64="Jan",'All Months'!F62,IF(C64="Feb",'All Months'!G62,IF(C64="Mar",'All Months'!H62,IF(C64="Apr",'All Months'!I62,IF(C64="May",'All Months'!J62,IF(C64="Jun",'All Months'!K62,IF(C64="Jul",'All Months'!L62,IF(C64="Aug",'All Months'!M62,IF(C64="Sep",'All Months'!N62,IF(C64="Oct",'All Months'!O62,IF(C64="Nov",'All Months'!P62,'All Months'!Q62)))))))))))</f>
        <v>33.799999999999997</v>
      </c>
      <c r="F64" s="2">
        <f t="shared" si="3"/>
        <v>40.65</v>
      </c>
      <c r="G64" s="2">
        <f>IF(C64="Jan",'All Months'!F132,IF(C64="Feb",'All Months'!G132,IF(C64="Mar",'All Months'!H132,IF(C64="Apr",'All Months'!I132,IF(C64="May",'All Months'!J132,IF(C64="Jun",'All Months'!K132,IF(C64="Jul",'All Months'!L132,IF(C64="Aug",'All Months'!M132,IF(C64="Sep",'All Months'!N132,IF(C64="Oct",'All Months'!O132,IF(C64="Nov",'All Months'!P132,'All Months'!Q132)))))))))))</f>
        <v>47.5</v>
      </c>
      <c r="H64" s="2">
        <f t="shared" si="4"/>
        <v>54.35</v>
      </c>
      <c r="I64" s="179" t="str">
        <f t="shared" si="8"/>
        <v>Night</v>
      </c>
      <c r="J64" s="89">
        <f t="shared" ca="1" si="5"/>
        <v>35</v>
      </c>
      <c r="K64" s="89" t="str">
        <f t="shared" ca="1" si="6"/>
        <v>chilly</v>
      </c>
      <c r="L64" s="89">
        <f t="shared" ca="1" si="88"/>
        <v>-6</v>
      </c>
      <c r="M64" s="89" t="str">
        <f t="shared" ca="1" si="89"/>
        <v>L</v>
      </c>
      <c r="N64" s="99"/>
      <c r="O64" s="83"/>
      <c r="P64" s="80"/>
      <c r="Q64" s="80"/>
      <c r="R64" s="80"/>
      <c r="S64" s="84"/>
      <c r="T64" s="95"/>
      <c r="U64" s="101"/>
      <c r="V64" s="101"/>
      <c r="W64" s="102"/>
    </row>
    <row r="65" spans="1:23">
      <c r="A65" s="5" t="str">
        <f>'All Months'!B63</f>
        <v>Skopje</v>
      </c>
      <c r="B65" s="7">
        <f>'All Months'!E63</f>
        <v>784</v>
      </c>
      <c r="C65" s="6" t="str">
        <f t="shared" si="57"/>
        <v>Feb</v>
      </c>
      <c r="D65" s="2">
        <f t="shared" si="2"/>
        <v>20.100000000000001</v>
      </c>
      <c r="E65" s="2">
        <f>IF(C65="Jan",'All Months'!F63,IF(C65="Feb",'All Months'!G63,IF(C65="Mar",'All Months'!H63,IF(C65="Apr",'All Months'!I63,IF(C65="May",'All Months'!J63,IF(C65="Jun",'All Months'!K63,IF(C65="Jul",'All Months'!L63,IF(C65="Aug",'All Months'!M63,IF(C65="Sep",'All Months'!N63,IF(C65="Oct",'All Months'!O63,IF(C65="Nov",'All Months'!P63,'All Months'!Q63)))))))))))</f>
        <v>28.8</v>
      </c>
      <c r="F65" s="2">
        <f t="shared" si="3"/>
        <v>37.5</v>
      </c>
      <c r="G65" s="2">
        <f>IF(C65="Jan",'All Months'!F133,IF(C65="Feb",'All Months'!G133,IF(C65="Mar",'All Months'!H133,IF(C65="Apr",'All Months'!I133,IF(C65="May",'All Months'!J133,IF(C65="Jun",'All Months'!K133,IF(C65="Jul",'All Months'!L133,IF(C65="Aug",'All Months'!M133,IF(C65="Sep",'All Months'!N133,IF(C65="Oct",'All Months'!O133,IF(C65="Nov",'All Months'!P133,'All Months'!Q133)))))))))))</f>
        <v>46.2</v>
      </c>
      <c r="H65" s="2">
        <f t="shared" si="4"/>
        <v>54.900000000000006</v>
      </c>
      <c r="I65" s="179" t="str">
        <f t="shared" si="8"/>
        <v>Night</v>
      </c>
      <c r="J65" s="89">
        <f t="shared" ca="1" si="5"/>
        <v>32</v>
      </c>
      <c r="K65" s="89" t="str">
        <f t="shared" ca="1" si="6"/>
        <v>chilly</v>
      </c>
      <c r="L65" s="89">
        <f t="shared" ca="1" si="88"/>
        <v>-6</v>
      </c>
      <c r="M65" s="89" t="str">
        <f t="shared" ca="1" si="89"/>
        <v>L</v>
      </c>
      <c r="N65" s="99"/>
      <c r="O65" s="83"/>
      <c r="P65" s="80"/>
      <c r="Q65" s="80"/>
      <c r="R65" s="80"/>
      <c r="S65" s="84"/>
      <c r="T65" s="95"/>
      <c r="U65" s="101"/>
      <c r="V65" s="101"/>
      <c r="W65" s="102"/>
    </row>
    <row r="66" spans="1:23">
      <c r="A66" s="5" t="str">
        <f>'All Months'!B64</f>
        <v>Tokat</v>
      </c>
      <c r="B66" s="7">
        <f>'All Months'!E64</f>
        <v>1978</v>
      </c>
      <c r="C66" s="6" t="str">
        <f t="shared" si="57"/>
        <v>Feb</v>
      </c>
      <c r="D66" s="2">
        <f t="shared" si="2"/>
        <v>23.5</v>
      </c>
      <c r="E66" s="2">
        <f>IF(C66="Jan",'All Months'!F64,IF(C66="Feb",'All Months'!G64,IF(C66="Mar",'All Months'!H64,IF(C66="Apr",'All Months'!I64,IF(C66="May",'All Months'!J64,IF(C66="Jun",'All Months'!K64,IF(C66="Jul",'All Months'!L64,IF(C66="Aug",'All Months'!M64,IF(C66="Sep",'All Months'!N64,IF(C66="Oct",'All Months'!O64,IF(C66="Nov",'All Months'!P64,'All Months'!Q64)))))))))))</f>
        <v>31.3</v>
      </c>
      <c r="F66" s="2">
        <f t="shared" si="3"/>
        <v>39.1</v>
      </c>
      <c r="G66" s="2">
        <f>IF(C66="Jan",'All Months'!F134,IF(C66="Feb",'All Months'!G134,IF(C66="Mar",'All Months'!H134,IF(C66="Apr",'All Months'!I134,IF(C66="May",'All Months'!J134,IF(C66="Jun",'All Months'!K134,IF(C66="Jul",'All Months'!L134,IF(C66="Aug",'All Months'!M134,IF(C66="Sep",'All Months'!N134,IF(C66="Oct",'All Months'!O134,IF(C66="Nov",'All Months'!P134,'All Months'!Q134)))))))))))</f>
        <v>46.9</v>
      </c>
      <c r="H66" s="2">
        <f t="shared" si="4"/>
        <v>54.7</v>
      </c>
      <c r="I66" s="179" t="str">
        <f t="shared" si="8"/>
        <v>Night</v>
      </c>
      <c r="J66" s="89">
        <f t="shared" ca="1" si="5"/>
        <v>28</v>
      </c>
      <c r="K66" s="89" t="str">
        <f t="shared" ca="1" si="6"/>
        <v>frosty</v>
      </c>
      <c r="L66" s="89">
        <f t="shared" ca="1" si="88"/>
        <v>-12</v>
      </c>
      <c r="M66" s="89" t="str">
        <f t="shared" ca="1" si="89"/>
        <v>L</v>
      </c>
      <c r="N66" s="99"/>
      <c r="O66" s="83"/>
      <c r="P66" s="80"/>
      <c r="Q66" s="80"/>
      <c r="R66" s="80"/>
      <c r="S66" s="84"/>
      <c r="T66" s="95"/>
      <c r="U66" s="101"/>
      <c r="V66" s="101"/>
      <c r="W66" s="102"/>
    </row>
    <row r="67" spans="1:23">
      <c r="A67" s="5" t="str">
        <f>'All Months'!B65</f>
        <v>Tomarza</v>
      </c>
      <c r="B67" s="7">
        <f>'All Months'!E65</f>
        <v>4593</v>
      </c>
      <c r="C67" s="6" t="str">
        <f t="shared" si="57"/>
        <v>Feb</v>
      </c>
      <c r="D67" s="2">
        <f t="shared" si="2"/>
        <v>8.8500000000000014</v>
      </c>
      <c r="E67" s="2">
        <f>IF(C67="Jan",'All Months'!F65,IF(C67="Feb",'All Months'!G65,IF(C67="Mar",'All Months'!H65,IF(C67="Apr",'All Months'!I65,IF(C67="May",'All Months'!J65,IF(C67="Jun",'All Months'!K65,IF(C67="Jul",'All Months'!L65,IF(C67="Aug",'All Months'!M65,IF(C67="Sep",'All Months'!N65,IF(C67="Oct",'All Months'!O65,IF(C67="Nov",'All Months'!P65,'All Months'!Q65)))))))))))</f>
        <v>18.5</v>
      </c>
      <c r="F67" s="2">
        <f t="shared" si="3"/>
        <v>28.15</v>
      </c>
      <c r="G67" s="2">
        <f>IF(C67="Jan",'All Months'!F135,IF(C67="Feb",'All Months'!G135,IF(C67="Mar",'All Months'!H135,IF(C67="Apr",'All Months'!I135,IF(C67="May",'All Months'!J135,IF(C67="Jun",'All Months'!K135,IF(C67="Jul",'All Months'!L135,IF(C67="Aug",'All Months'!M135,IF(C67="Sep",'All Months'!N135,IF(C67="Oct",'All Months'!O135,IF(C67="Nov",'All Months'!P135,'All Months'!Q135)))))))))))</f>
        <v>37.799999999999997</v>
      </c>
      <c r="H67" s="2">
        <f t="shared" si="4"/>
        <v>47.449999999999996</v>
      </c>
      <c r="I67" s="179" t="str">
        <f t="shared" si="8"/>
        <v>Night</v>
      </c>
      <c r="J67" s="89">
        <f t="shared" ca="1" si="5"/>
        <v>19</v>
      </c>
      <c r="K67" s="89" t="str">
        <f t="shared" ca="1" si="6"/>
        <v>icy</v>
      </c>
      <c r="L67" s="89">
        <f t="shared" ca="1" si="88"/>
        <v>-10</v>
      </c>
      <c r="M67" s="89" t="str">
        <f t="shared" ca="1" si="89"/>
        <v>L</v>
      </c>
      <c r="N67" s="99"/>
      <c r="O67" s="83"/>
      <c r="P67" s="80"/>
      <c r="Q67" s="80"/>
      <c r="R67" s="80"/>
      <c r="S67" s="84"/>
      <c r="T67" s="95"/>
      <c r="U67" s="101"/>
      <c r="V67" s="101"/>
      <c r="W67" s="102"/>
    </row>
    <row r="68" spans="1:23">
      <c r="A68" s="5" t="str">
        <f>'All Months'!B66</f>
        <v>Tripoli</v>
      </c>
      <c r="B68" s="7">
        <f>'All Months'!E66</f>
        <v>32</v>
      </c>
      <c r="C68" s="6" t="str">
        <f t="shared" si="57"/>
        <v>Feb</v>
      </c>
      <c r="D68" s="2">
        <f t="shared" ref="D68" si="126">E68-(F68-E68)</f>
        <v>40.567209971236821</v>
      </c>
      <c r="E68" s="2">
        <f>IF(C68="Jan",'All Months'!F66,IF(C68="Feb",'All Months'!G66,IF(C68="Mar",'All Months'!H66,IF(C68="Apr",'All Months'!I66,IF(C68="May",'All Months'!J66,IF(C68="Jun",'All Months'!K66,IF(C68="Jul",'All Months'!L66,IF(C68="Aug",'All Months'!M66,IF(C68="Sep",'All Months'!N66,IF(C68="Oct",'All Months'!O66,IF(C68="Nov",'All Months'!P66,'All Months'!Q66)))))))))))</f>
        <v>48.083604985618408</v>
      </c>
      <c r="F68" s="2">
        <f t="shared" ref="F68" si="127">(E68+G68)/2</f>
        <v>55.599999999999994</v>
      </c>
      <c r="G68" s="2">
        <f>IF(C68="Jan",'All Months'!F136,IF(C68="Feb",'All Months'!G136,IF(C68="Mar",'All Months'!H136,IF(C68="Apr",'All Months'!I136,IF(C68="May",'All Months'!J136,IF(C68="Jun",'All Months'!K136,IF(C68="Jul",'All Months'!L136,IF(C68="Aug",'All Months'!M136,IF(C68="Sep",'All Months'!N136,IF(C68="Oct",'All Months'!O136,IF(C68="Nov",'All Months'!P136,'All Months'!Q136)))))))))))</f>
        <v>63.116395014381588</v>
      </c>
      <c r="H68" s="2">
        <f t="shared" ref="H68" si="128">G68+(F68-E68)</f>
        <v>70.632790028763168</v>
      </c>
      <c r="I68" s="179" t="str">
        <f t="shared" si="8"/>
        <v>Night</v>
      </c>
      <c r="J68" s="89">
        <f t="shared" ca="1" si="5"/>
        <v>50.5</v>
      </c>
      <c r="K68" s="89" t="str">
        <f t="shared" ref="K68" ca="1" si="129">IF(J68&gt;=130,"scorching",IF(J68&gt;=120,"baking",IF(J68&gt;=110,"feverish",IF(J68&gt;=100,"sweltering",IF(J68&gt;=90,"sweaty",IF(J68&gt;=80,"balmy",IF(J68&gt;=70,"warm",IF(J68&gt;=60,"pleasant",IF(J68&gt;=50,"cool",IF(J68&gt;=40,"brisk",IF(J68&gt;=30,"chilly",IF(J68&gt;=20,"frosty",IF(J68&gt;=10,"icy",IF(J68&gt;=0,"wintry",IF(J68&gt;=-10,"cold",IF(J68&gt;=-20,"very cold",IF(J68&gt;=-30,"bitterly cold",IF(J68&gt;=-40,"arctic","polar"))))))))))))))))))</f>
        <v>cool</v>
      </c>
      <c r="L68" s="89">
        <f t="shared" ref="L68" ca="1" si="130">INT(J68-F68)</f>
        <v>-6</v>
      </c>
      <c r="M68" s="89" t="str">
        <f t="shared" ref="M68" ca="1" si="131">IF(L68&lt;0,"L",IF(L68&gt;0,"H","M"))</f>
        <v>L</v>
      </c>
      <c r="N68" s="99">
        <f>IF(C61="Jan",'All Months'!F169,IF(C61="Feb",'All Months'!G169,IF(C61="Mar",'All Months'!H169,IF(C61="Apr",'All Months'!I169,IF(C61="May",'All Months'!J169,IF(C61="Jun",'All Months'!K169,IF(C61="Jul",'All Months'!L169,IF(C61="Aug",'All Months'!M169,IF(C61="Sep",'All Months'!N169,IF(C61="Oct",'All Months'!O169,IF(C61="Nov",'All Months'!P169,'All Months'!Q169)))))))))))</f>
        <v>108.3</v>
      </c>
      <c r="O68" s="83" t="str">
        <f>IF(N68&lt;15,"haze",IF(N68&lt;30,"cirrus",IF(N68&lt;60,"altostratus","stratus")))</f>
        <v>stratus</v>
      </c>
      <c r="P68" s="80" t="str">
        <f>IF(N68&lt;15,"cumulus","nimbus")</f>
        <v>nimbus</v>
      </c>
      <c r="Q68" s="80" t="str">
        <f>IF(N68&lt;15,"cirrus",IF(N68&lt;30,"altostratus","altocumulus"))</f>
        <v>altocumulus</v>
      </c>
      <c r="R68" s="80" t="str">
        <f>IF(N68&lt;15,"altostratus",IF(N68&lt;60,"stratus","cumulus"))</f>
        <v>cumulus</v>
      </c>
      <c r="S68" s="84" t="str">
        <f>IF(N68&lt;30,"altocumulus",IF(N68&lt;60,"cumulus","altostratus"))</f>
        <v>altostratus</v>
      </c>
      <c r="T68" s="95" t="str">
        <f ca="1">IF(RANDBETWEEN(1,100)&lt;N68,IF(J68&lt;-35,"frozen fog",IF(J68&lt;27,"hoarfrost",IF(J68&lt;33,"rime","fog"))),IF(RANDBETWEEN(1,100)&lt;N68*2,IF(J68&lt;33,"frost","mist"),IF(RANDBETWEEN(1,100)&lt;N68*3,IF(J68&lt;33,"freezing","thin mist"),IF(J68&lt;33,"cold surface","dew"))))</f>
        <v>fog</v>
      </c>
      <c r="U68" s="101" t="str">
        <f ca="1">IF(P68="nimbus",IF(RANDBETWEEN(1,100)&lt;N68*2,IF(J68&lt;31,"blizzard",IF(J68&lt;34,"sleet",IF(J68&lt;70,"quiet downpour","thunderstorm"))),"dark clouds"),IF(RANDBETWEEN(1,100)&lt;N68,IF(J68&lt;33,"crystals","spattering"),"dark clouds"))</f>
        <v>quiet downpour</v>
      </c>
      <c r="V68" s="101" t="str">
        <f>IF(N68&lt;15,"blowing grit",IF(N68&lt;7.5,"dust storm",IF(N68&lt;3.75,"sand storm","fair")))</f>
        <v>fair</v>
      </c>
      <c r="W68" s="102" t="str">
        <f ca="1">IF(R68="altostratus",IF(RANDBETWEEN(1,100)&lt;N68,IF(J68&lt;33,"crystals","spattering"),""),IF(R68="stratus",IF(RANDBETWEEN(1,100)&lt;N68*2,IF(J68&lt;33,"flurry","pelting"),IF(J68&lt;33,"tiny flakes","spattering")),IF(RANDBETWEEN(1,100)&lt;N68*2,IF(J68&lt;33,"snowfall","showering"),IF(J68&lt;33,"softly snowing","drizzling"))))</f>
        <v>showering</v>
      </c>
    </row>
    <row r="69" spans="1:23">
      <c r="A69" s="5" t="str">
        <f>'All Months'!B67</f>
        <v>Ulas Duc</v>
      </c>
      <c r="B69" s="7">
        <f>'All Months'!E67</f>
        <v>4429</v>
      </c>
      <c r="C69" s="6" t="str">
        <f>C67</f>
        <v>Feb</v>
      </c>
      <c r="D69" s="2">
        <f t="shared" si="2"/>
        <v>12.100000000000001</v>
      </c>
      <c r="E69" s="2">
        <f>IF(C69="Jan",'All Months'!F67,IF(C69="Feb",'All Months'!G67,IF(C69="Mar",'All Months'!H67,IF(C69="Apr",'All Months'!I67,IF(C69="May",'All Months'!J67,IF(C69="Jun",'All Months'!K67,IF(C69="Jul",'All Months'!L67,IF(C69="Aug",'All Months'!M67,IF(C69="Sep",'All Months'!N67,IF(C69="Oct",'All Months'!O67,IF(C69="Nov",'All Months'!P67,'All Months'!Q67)))))))))))</f>
        <v>20.3</v>
      </c>
      <c r="F69" s="2">
        <f t="shared" si="3"/>
        <v>28.5</v>
      </c>
      <c r="G69" s="2">
        <f>IF(C69="Jan",'All Months'!F137,IF(C69="Feb",'All Months'!G137,IF(C69="Mar",'All Months'!H137,IF(C69="Apr",'All Months'!I137,IF(C69="May",'All Months'!J137,IF(C69="Jun",'All Months'!K137,IF(C69="Jul",'All Months'!L137,IF(C69="Aug",'All Months'!M137,IF(C69="Sep",'All Months'!N137,IF(C69="Oct",'All Months'!O137,IF(C69="Nov",'All Months'!P137,'All Months'!Q137)))))))))))</f>
        <v>36.700000000000003</v>
      </c>
      <c r="H69" s="2">
        <f t="shared" si="4"/>
        <v>44.900000000000006</v>
      </c>
      <c r="I69" s="179" t="str">
        <f t="shared" si="8"/>
        <v>Night</v>
      </c>
      <c r="J69" s="89">
        <f t="shared" ref="J69:J73" ca="1" si="132">IF(I69="Night",RANDBETWEEN(D69,G69)/2+RANDBETWEEN(D69,G69)/2,RANDBETWEEN(E69,H69)/2+RANDBETWEEN(E69,H69)/2)</f>
        <v>27.5</v>
      </c>
      <c r="K69" s="89" t="str">
        <f t="shared" ca="1" si="6"/>
        <v>frosty</v>
      </c>
      <c r="L69" s="89">
        <f t="shared" ca="1" si="88"/>
        <v>-1</v>
      </c>
      <c r="M69" s="89" t="str">
        <f t="shared" ca="1" si="89"/>
        <v>L</v>
      </c>
      <c r="N69" s="99"/>
      <c r="O69" s="83"/>
      <c r="P69" s="80"/>
      <c r="Q69" s="80"/>
      <c r="R69" s="80"/>
      <c r="S69" s="84"/>
      <c r="T69" s="95"/>
      <c r="U69" s="101"/>
      <c r="V69" s="101"/>
      <c r="W69" s="102"/>
    </row>
    <row r="70" spans="1:23">
      <c r="A70" s="5" t="str">
        <f>'All Months'!B68</f>
        <v>Viransehir</v>
      </c>
      <c r="B70" s="7">
        <f>'All Months'!E68</f>
        <v>1886</v>
      </c>
      <c r="C70" s="6" t="str">
        <f t="shared" si="57"/>
        <v>Feb</v>
      </c>
      <c r="D70" s="2">
        <f t="shared" si="2"/>
        <v>27.6</v>
      </c>
      <c r="E70" s="2">
        <f>IF(C70="Jan",'All Months'!F68,IF(C70="Feb",'All Months'!G68,IF(C70="Mar",'All Months'!H68,IF(C70="Apr",'All Months'!I68,IF(C70="May",'All Months'!J68,IF(C70="Jun",'All Months'!K68,IF(C70="Jul",'All Months'!L68,IF(C70="Aug",'All Months'!M68,IF(C70="Sep",'All Months'!N68,IF(C70="Oct",'All Months'!O68,IF(C70="Nov",'All Months'!P68,'All Months'!Q68)))))))))))</f>
        <v>36.1</v>
      </c>
      <c r="F70" s="2">
        <f t="shared" si="3"/>
        <v>44.6</v>
      </c>
      <c r="G70" s="2">
        <f>IF(C70="Jan",'All Months'!F138,IF(C70="Feb",'All Months'!G138,IF(C70="Mar",'All Months'!H138,IF(C70="Apr",'All Months'!I138,IF(C70="May",'All Months'!J138,IF(C70="Jun",'All Months'!K138,IF(C70="Jul",'All Months'!L138,IF(C70="Aug",'All Months'!M138,IF(C70="Sep",'All Months'!N138,IF(C70="Oct",'All Months'!O138,IF(C70="Nov",'All Months'!P138,'All Months'!Q138)))))))))))</f>
        <v>53.1</v>
      </c>
      <c r="H70" s="2">
        <f t="shared" si="4"/>
        <v>61.6</v>
      </c>
      <c r="I70" s="179" t="str">
        <f t="shared" ref="I70:I73" si="133">I69</f>
        <v>Night</v>
      </c>
      <c r="J70" s="89">
        <f t="shared" ca="1" si="132"/>
        <v>41</v>
      </c>
      <c r="K70" s="89" t="str">
        <f t="shared" ca="1" si="6"/>
        <v>brisk</v>
      </c>
      <c r="L70" s="89">
        <f t="shared" ca="1" si="88"/>
        <v>-4</v>
      </c>
      <c r="M70" s="89" t="str">
        <f t="shared" ca="1" si="89"/>
        <v>L</v>
      </c>
      <c r="N70" s="99"/>
      <c r="O70" s="83"/>
      <c r="P70" s="80"/>
      <c r="Q70" s="80"/>
      <c r="R70" s="80"/>
      <c r="S70" s="84"/>
      <c r="T70" s="95"/>
      <c r="U70" s="101"/>
      <c r="V70" s="101"/>
      <c r="W70" s="102"/>
    </row>
    <row r="71" spans="1:23">
      <c r="A71" s="5" t="str">
        <f>'All Months'!B69</f>
        <v>Yumurtalik</v>
      </c>
      <c r="B71" s="7">
        <f>'All Months'!E69</f>
        <v>32</v>
      </c>
      <c r="C71" s="6" t="str">
        <f t="shared" si="57"/>
        <v>Feb</v>
      </c>
      <c r="D71" s="2">
        <f t="shared" ref="D71" si="134">E71-(F71-E71)</f>
        <v>35.1</v>
      </c>
      <c r="E71" s="2">
        <f>IF(C71="Jan",'All Months'!F69,IF(C71="Feb",'All Months'!G69,IF(C71="Mar",'All Months'!H69,IF(C71="Apr",'All Months'!I69,IF(C71="May",'All Months'!J69,IF(C71="Jun",'All Months'!K69,IF(C71="Jul",'All Months'!L69,IF(C71="Aug",'All Months'!M69,IF(C71="Sep",'All Months'!N69,IF(C71="Oct",'All Months'!O69,IF(C71="Nov",'All Months'!P69,'All Months'!Q69)))))))))))</f>
        <v>43.5</v>
      </c>
      <c r="F71" s="2">
        <f t="shared" ref="F71" si="135">(E71+G71)/2</f>
        <v>51.9</v>
      </c>
      <c r="G71" s="2">
        <f>IF(C71="Jan",'All Months'!F139,IF(C71="Feb",'All Months'!G139,IF(C71="Mar",'All Months'!H139,IF(C71="Apr",'All Months'!I139,IF(C71="May",'All Months'!J139,IF(C71="Jun",'All Months'!K139,IF(C71="Jul",'All Months'!L139,IF(C71="Aug",'All Months'!M139,IF(C71="Sep",'All Months'!N139,IF(C71="Oct",'All Months'!O139,IF(C71="Nov",'All Months'!P139,'All Months'!Q139)))))))))))</f>
        <v>60.3</v>
      </c>
      <c r="H71" s="2">
        <f t="shared" ref="H71" si="136">G71+(F71-E71)</f>
        <v>68.699999999999989</v>
      </c>
      <c r="I71" s="179" t="str">
        <f t="shared" si="133"/>
        <v>Night</v>
      </c>
      <c r="J71" s="89">
        <f t="shared" ca="1" si="132"/>
        <v>50</v>
      </c>
      <c r="K71" s="89" t="str">
        <f t="shared" ref="K71" ca="1" si="137">IF(J71&gt;=130,"scorching",IF(J71&gt;=120,"baking",IF(J71&gt;=110,"feverish",IF(J71&gt;=100,"sweltering",IF(J71&gt;=90,"sweaty",IF(J71&gt;=80,"balmy",IF(J71&gt;=70,"warm",IF(J71&gt;=60,"pleasant",IF(J71&gt;=50,"cool",IF(J71&gt;=40,"brisk",IF(J71&gt;=30,"chilly",IF(J71&gt;=20,"frosty",IF(J71&gt;=10,"icy",IF(J71&gt;=0,"wintry",IF(J71&gt;=-10,"cold",IF(J71&gt;=-20,"very cold",IF(J71&gt;=-30,"bitterly cold",IF(J71&gt;=-40,"arctic","polar"))))))))))))))))))</f>
        <v>cool</v>
      </c>
      <c r="L71" s="89">
        <f t="shared" ref="L71" ca="1" si="138">INT(J71-F71)</f>
        <v>-2</v>
      </c>
      <c r="M71" s="89" t="str">
        <f t="shared" ref="M71" ca="1" si="139">IF(L71&lt;0,"L",IF(L71&gt;0,"H","M"))</f>
        <v>L</v>
      </c>
      <c r="N71" s="99"/>
      <c r="O71" s="83"/>
      <c r="P71" s="80"/>
      <c r="Q71" s="80"/>
      <c r="R71" s="80"/>
      <c r="S71" s="84"/>
      <c r="T71" s="95"/>
      <c r="U71" s="101"/>
      <c r="V71" s="101"/>
      <c r="W71" s="102"/>
    </row>
    <row r="72" spans="1:23">
      <c r="A72" s="5" t="str">
        <f>'All Months'!B70</f>
        <v>Zara</v>
      </c>
      <c r="B72" s="7">
        <f>'All Months'!E70</f>
        <v>4422</v>
      </c>
      <c r="C72" s="6" t="str">
        <f>C70</f>
        <v>Feb</v>
      </c>
      <c r="D72" s="2">
        <f t="shared" si="2"/>
        <v>16.449999999999996</v>
      </c>
      <c r="E72" s="2">
        <f>IF(C72="Jan",'All Months'!F70,IF(C72="Feb",'All Months'!G70,IF(C72="Mar",'All Months'!H70,IF(C72="Apr",'All Months'!I70,IF(C72="May",'All Months'!J70,IF(C72="Jun",'All Months'!K70,IF(C72="Jul",'All Months'!L70,IF(C72="Aug",'All Months'!M70,IF(C72="Sep",'All Months'!N70,IF(C72="Oct",'All Months'!O70,IF(C72="Nov",'All Months'!P70,'All Months'!Q70)))))))))))</f>
        <v>23.2</v>
      </c>
      <c r="F72" s="2">
        <f t="shared" si="3"/>
        <v>29.950000000000003</v>
      </c>
      <c r="G72" s="2">
        <f>IF(C72="Jan",'All Months'!F140,IF(C72="Feb",'All Months'!G140,IF(C72="Mar",'All Months'!H140,IF(C72="Apr",'All Months'!I140,IF(C72="May",'All Months'!J140,IF(C72="Jun",'All Months'!K140,IF(C72="Jul",'All Months'!L140,IF(C72="Aug",'All Months'!M140,IF(C72="Sep",'All Months'!N140,IF(C72="Oct",'All Months'!O140,IF(C72="Nov",'All Months'!P140,'All Months'!Q140)))))))))))</f>
        <v>36.700000000000003</v>
      </c>
      <c r="H72" s="2">
        <f t="shared" si="4"/>
        <v>43.45</v>
      </c>
      <c r="I72" s="179" t="str">
        <f t="shared" si="133"/>
        <v>Night</v>
      </c>
      <c r="J72" s="89">
        <f t="shared" ca="1" si="132"/>
        <v>24.5</v>
      </c>
      <c r="K72" s="89" t="str">
        <f t="shared" ca="1" si="6"/>
        <v>frosty</v>
      </c>
      <c r="L72" s="89">
        <f t="shared" ca="1" si="88"/>
        <v>-6</v>
      </c>
      <c r="M72" s="89" t="str">
        <f t="shared" ca="1" si="89"/>
        <v>L</v>
      </c>
      <c r="N72" s="99"/>
      <c r="O72" s="83"/>
      <c r="P72" s="80"/>
      <c r="Q72" s="80"/>
      <c r="R72" s="80"/>
      <c r="S72" s="84"/>
      <c r="T72" s="95"/>
      <c r="U72" s="101"/>
      <c r="V72" s="101"/>
      <c r="W72" s="102"/>
    </row>
    <row r="73" spans="1:23" ht="13.5" thickBot="1">
      <c r="A73" s="5" t="str">
        <f>'All Months'!B71</f>
        <v>Zile</v>
      </c>
      <c r="B73" s="7">
        <f>'All Months'!E71</f>
        <v>2296</v>
      </c>
      <c r="C73" s="6" t="str">
        <f t="shared" ref="C73" si="140">C72</f>
        <v>Feb</v>
      </c>
      <c r="D73" s="2">
        <f t="shared" si="2"/>
        <v>19.75</v>
      </c>
      <c r="E73" s="2">
        <f>IF(C73="Jan",'All Months'!F71,IF(C73="Feb",'All Months'!G71,IF(C73="Mar",'All Months'!H71,IF(C73="Apr",'All Months'!I71,IF(C73="May",'All Months'!J71,IF(C73="Jun",'All Months'!K71,IF(C73="Jul",'All Months'!L71,IF(C73="Aug",'All Months'!M71,IF(C73="Sep",'All Months'!N71,IF(C73="Oct",'All Months'!O71,IF(C73="Nov",'All Months'!P71,'All Months'!Q71)))))))))))</f>
        <v>28.4</v>
      </c>
      <c r="F73" s="2">
        <f t="shared" si="3"/>
        <v>37.049999999999997</v>
      </c>
      <c r="G73" s="2">
        <f>IF(C73="Jan",'All Months'!F141,IF(C73="Feb",'All Months'!G141,IF(C73="Mar",'All Months'!H141,IF(C73="Apr",'All Months'!I141,IF(C73="May",'All Months'!J141,IF(C73="Jun",'All Months'!K141,IF(C73="Jul",'All Months'!L141,IF(C73="Aug",'All Months'!M141,IF(C73="Sep",'All Months'!N141,IF(C73="Oct",'All Months'!O141,IF(C73="Nov",'All Months'!P141,'All Months'!Q141)))))))))))</f>
        <v>45.7</v>
      </c>
      <c r="H73" s="2">
        <f t="shared" si="4"/>
        <v>54.35</v>
      </c>
      <c r="I73" s="179" t="str">
        <f t="shared" si="133"/>
        <v>Night</v>
      </c>
      <c r="J73" s="89">
        <f t="shared" ca="1" si="132"/>
        <v>32.5</v>
      </c>
      <c r="K73" s="89" t="str">
        <f t="shared" ca="1" si="6"/>
        <v>chilly</v>
      </c>
      <c r="L73" s="89">
        <f t="shared" ca="1" si="88"/>
        <v>-5</v>
      </c>
      <c r="M73" s="89" t="str">
        <f t="shared" ca="1" si="89"/>
        <v>L</v>
      </c>
      <c r="N73" s="99"/>
      <c r="O73" s="85"/>
      <c r="P73" s="86"/>
      <c r="Q73" s="86"/>
      <c r="R73" s="86"/>
      <c r="S73" s="87"/>
      <c r="T73" s="97"/>
      <c r="U73" s="103"/>
      <c r="V73" s="103"/>
      <c r="W73" s="104"/>
    </row>
  </sheetData>
  <mergeCells count="3">
    <mergeCell ref="J2:M2"/>
    <mergeCell ref="O2:S2"/>
    <mergeCell ref="T2:W2"/>
  </mergeCells>
  <conditionalFormatting sqref="D1">
    <cfRule type="cellIs" dxfId="1" priority="1" operator="equal">
      <formula>"Day"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5"/>
  <sheetViews>
    <sheetView zoomScale="120" zoomScaleNormal="120" workbookViewId="0">
      <selection activeCell="D23" sqref="D23"/>
    </sheetView>
  </sheetViews>
  <sheetFormatPr defaultColWidth="0" defaultRowHeight="12.75" zeroHeight="1"/>
  <cols>
    <col min="1" max="1" width="20.5703125" style="5" bestFit="1" customWidth="1"/>
    <col min="2" max="2" width="18" style="5" bestFit="1" customWidth="1"/>
    <col min="3" max="3" width="4.28515625" style="6" bestFit="1" customWidth="1"/>
    <col min="4" max="5" width="13.7109375" style="6" customWidth="1"/>
    <col min="6" max="6" width="13.7109375" style="6" hidden="1" customWidth="1"/>
    <col min="7" max="9" width="13.7109375" style="6" customWidth="1"/>
    <col min="10" max="10" width="9.140625" style="118" customWidth="1"/>
    <col min="11" max="11" width="9.140625" style="118" hidden="1" customWidth="1"/>
    <col min="12" max="18" width="0" style="118" hidden="1" customWidth="1"/>
    <col min="19" max="19" width="0" style="5" hidden="1"/>
    <col min="20" max="16384" width="9.140625" style="5" hidden="1"/>
  </cols>
  <sheetData>
    <row r="1" spans="1:9" ht="25.5">
      <c r="A1" s="115" t="s">
        <v>134</v>
      </c>
      <c r="B1" s="115" t="s">
        <v>135</v>
      </c>
      <c r="C1" s="115" t="s">
        <v>136</v>
      </c>
      <c r="D1" s="115" t="s">
        <v>137</v>
      </c>
      <c r="E1" s="115" t="s">
        <v>138</v>
      </c>
      <c r="F1" s="115"/>
      <c r="G1" s="115" t="s">
        <v>139</v>
      </c>
      <c r="H1" s="116" t="s">
        <v>140</v>
      </c>
      <c r="I1" s="115" t="s">
        <v>141</v>
      </c>
    </row>
    <row r="2" spans="1:9">
      <c r="A2" s="122" t="str">
        <f ca="1">'Night Data'!A8&amp;" - "&amp;'Night Data'!M8&amp;" ("&amp;'Night Data'!B8&amp;")"</f>
        <v>Aleppo - M (1289)</v>
      </c>
      <c r="B2" s="122" t="str">
        <f ca="1">'Night Data'!A33&amp;" - "&amp;'Night Data'!M33&amp;" ("&amp;'Night Data'!B33&amp;")"</f>
        <v>Hama - H (1013)</v>
      </c>
      <c r="C2" s="123" t="str">
        <f ca="1">'Night Data'!M8&amp;'Night Data'!M33</f>
        <v>MH</v>
      </c>
      <c r="D2" s="124" t="str">
        <f ca="1">IF(C2="HH","northeast",IF(C2="LL","southwest",IF(C2="HM","northwest",IF(C2="MH","northwest",IF(C2="ML","southwest",IF(C2="LM","southwest","unstable"))))))</f>
        <v>northwest</v>
      </c>
      <c r="E2" s="124" t="str">
        <f t="shared" ref="E2" ca="1" si="0">IF(C2="HH","updraft",IF(C2="LL","subsidence",IF(C2="HL","inversion",IF(C2="LH","downburst",IF(C2="HM","unstable thermal",IF(C2="MH","stable thermal",IF(C2="LM","downdraft","adiabatic")))))))</f>
        <v>stable thermal</v>
      </c>
      <c r="F2" s="124" t="str">
        <f>'Night Data'!D1</f>
        <v>Night</v>
      </c>
      <c r="G2" s="124" t="str">
        <f ca="1">IF(C2="HH",IF(F2="Night","starry","sunny"),IF(C2="LL","overcast",IF(C2="HL","thunderhead",IF(C2="LH","wind storm",IF(C2="HM","rain clouds",IF(C2="MH","light clouds",IF(C2="LM","condensation","clear")))))))</f>
        <v>light clouds</v>
      </c>
      <c r="H2" s="124">
        <f ca="1">IF(('Night Data'!L8-'Night Data'!L33)&lt;=0,-1*('Night Data'!L8-'Night Data'!L33),('Night Data'!L8-'Night Data'!L33))*IF(C2="HH",0.5,IF(C2="LL",0.5,IF(C2="HL",1,IF(C2="LH",1.2,IF(C2="HM",0.5,IF(C2="MH",0.4,IF(C2="LM",0.1,0.3)))))))</f>
        <v>1.2000000000000002</v>
      </c>
      <c r="I2" s="124" t="str">
        <f t="shared" ref="I2:I21" ca="1" si="1">IF(H2&gt;=72,"hurricane",IF(H2&gt;=64,"violent storm",IF(H2&gt;=55,"storm",IF(H2&gt;=47,"strong gale",IF(H2&gt;=39,"gale",IF(H2&gt;=32,"near gale",IF(H2&gt;=25,"strong breeze",IF(H2&gt;=19,"fresh breeze",IF(H2&gt;=13,"moderate breeze",IF(H2&gt;=8,"gentle breeze",IF(H2&gt;=4,"light breeze",IF(H2&gt;=1,"light air","calm"))))))))))))</f>
        <v>light air</v>
      </c>
    </row>
    <row r="3" spans="1:9">
      <c r="A3" s="125" t="str">
        <f ca="1">'Night Data'!A14&amp;" - "&amp;'Night Data'!M14&amp;" ("&amp;'Night Data'!B14&amp;")"</f>
        <v>Beyrut - H (78)</v>
      </c>
      <c r="B3" s="125" t="str">
        <f ca="1">'Night Data'!A46&amp;" - "&amp;'Night Data'!M46&amp;" ("&amp;'Night Data'!B46&amp;")"</f>
        <v>Larnaka - H (19)</v>
      </c>
      <c r="C3" s="126" t="str">
        <f ca="1">'Night Data'!M14&amp;'Night Data'!M46</f>
        <v>HH</v>
      </c>
      <c r="D3" s="127" t="str">
        <f ca="1">IF(C3="HH","southeast",IF(C3="LL","northwest",IF(C3="HM","southeast",IF(C3="MH","southeast",IF(C3="ML","northwest",IF(C3="LM","northwest","unstable"))))))</f>
        <v>southeast</v>
      </c>
      <c r="E3" s="127" t="str">
        <f t="shared" ref="E3" ca="1" si="2">IF(C3="HH","updraft",IF(C3="LL","subsidence",IF(C3="HL","inversion",IF(C3="LH","downburst",IF(C3="HM","unstable thermal",IF(C3="MH","stable thermal",IF(C3="LM","downdraft","adiabatic")))))))</f>
        <v>updraft</v>
      </c>
      <c r="F3" s="127" t="str">
        <f>F2</f>
        <v>Night</v>
      </c>
      <c r="G3" s="127" t="str">
        <f t="shared" ref="G3:G21" ca="1" si="3">IF(C3="HH",IF(F3="Night","starry","sunny"),IF(C3="LL","overcast",IF(C3="HL","thunderhead",IF(C3="LH","wind storm",IF(C3="HM","rain clouds",IF(C3="MH","light clouds",IF(C3="LM","condensation","clear")))))))</f>
        <v>starry</v>
      </c>
      <c r="H3" s="127">
        <f ca="1">IF(('Night Data'!L14-'Night Data'!L46)&lt;=0,-1*('Night Data'!L14-'Night Data'!L46),('Night Data'!L14-'Night Data'!L46))*IF(C3="HH",0.5,IF(C3="LL",0.5,IF(C3="HL",1,IF(C3="LH",1.2,IF(C3="HM",0.5,IF(C3="MH",0.4,IF(C3="LM",0.1,0.3)))))))</f>
        <v>0.5</v>
      </c>
      <c r="I3" s="127" t="str">
        <f t="shared" ca="1" si="1"/>
        <v>calm</v>
      </c>
    </row>
    <row r="4" spans="1:9">
      <c r="A4" s="125" t="str">
        <f ca="1">'Night Data'!A14&amp;" - "&amp;'Night Data'!M14&amp;" ("&amp;'Night Data'!B14&amp;")"</f>
        <v>Beyrut - H (78)</v>
      </c>
      <c r="B4" s="125" t="str">
        <f ca="1">'Night Data'!A68&amp;" - "&amp;'Night Data'!M68&amp;" ("&amp;'Night Data'!B68&amp;")"</f>
        <v>Tripoli - L (32)</v>
      </c>
      <c r="C4" s="126" t="str">
        <f ca="1">'Night Data'!M14&amp;'Night Data'!M68</f>
        <v>HL</v>
      </c>
      <c r="D4" s="127" t="str">
        <f ca="1">IF(C4="HH","northeast",IF(C4="LL","southwest",IF(C4="HM","northwest",IF(C4="MH","northwest",IF(C4="ML","southwest",IF(C4="LM","southwest","unstable"))))))</f>
        <v>unstable</v>
      </c>
      <c r="E4" s="127" t="str">
        <f t="shared" ref="E4:E21" ca="1" si="4">IF(C4="HH","updraft",IF(C4="LL","subsidence",IF(C4="HL","inversion",IF(C4="LH","downburst",IF(C4="HM","unstable thermal",IF(C4="MH","stable thermal",IF(C4="LM","downdraft","adiabatic")))))))</f>
        <v>inversion</v>
      </c>
      <c r="F4" s="127" t="str">
        <f t="shared" ref="F4:F21" si="5">F3</f>
        <v>Night</v>
      </c>
      <c r="G4" s="127" t="str">
        <f t="shared" ca="1" si="3"/>
        <v>thunderhead</v>
      </c>
      <c r="H4" s="127">
        <f ca="1">IF(('Night Data'!L14-'Night Data'!L68)&lt;=0,-1*('Night Data'!L14-'Night Data'!L68),('Night Data'!L14-'Night Data'!L68))*IF(C4="HH",0.5,IF(C4="LL",0.5,IF(C4="HL",1,IF(C4="LH",1.2,IF(C4="HM",0.5,IF(C4="MH",0.4,IF(C4="LM",0.1,0.3)))))))</f>
        <v>9</v>
      </c>
      <c r="I4" s="127" t="str">
        <f t="shared" ca="1" si="1"/>
        <v>gentle breeze</v>
      </c>
    </row>
    <row r="5" spans="1:9">
      <c r="A5" s="125" t="str">
        <f ca="1">'Night Data'!A20&amp;" - "&amp;'Night Data'!M20&amp;" ("&amp;'Night Data'!B20&amp;")"</f>
        <v>Damascus - L (2001)</v>
      </c>
      <c r="B5" s="125" t="str">
        <f ca="1">'Night Data'!A33&amp;" - "&amp;'Night Data'!M33&amp;" ("&amp;'Night Data'!B33&amp;")"</f>
        <v>Hama - H (1013)</v>
      </c>
      <c r="C5" s="126" t="str">
        <f ca="1">'Night Data'!M20&amp;'Night Data'!M33</f>
        <v>LH</v>
      </c>
      <c r="D5" s="127" t="str">
        <f ca="1">IF(C5="HH","south",IF(C5="LL","north",IF(C5="HM","south",IF(C5="MH","south",IF(C5="ML","north",IF(C5="LM","north","unstable"))))))</f>
        <v>unstable</v>
      </c>
      <c r="E5" s="127" t="str">
        <f t="shared" ref="E5:E19" ca="1" si="6">IF(C5="HH","updraft",IF(C5="LL","subsidence",IF(C5="HL","inversion",IF(C5="LH","downburst",IF(C5="HM","unstable thermal",IF(C5="MH","stable thermal",IF(C5="LM","downdraft","adiabatic")))))))</f>
        <v>downburst</v>
      </c>
      <c r="F5" s="127" t="str">
        <f t="shared" si="5"/>
        <v>Night</v>
      </c>
      <c r="G5" s="127" t="str">
        <f t="shared" ca="1" si="3"/>
        <v>wind storm</v>
      </c>
      <c r="H5" s="127">
        <f ca="1">IF(('Night Data'!L20-'Night Data'!L33)&lt;=0,-1*('Night Data'!L20-'Night Data'!L33),('Night Data'!L20-'Night Data'!L33))*IF(C5="HH",0.5,IF(C5="LL",0.5,IF(C5="HL",1,IF(C5="LH",1.2,IF(C5="HM",0.5,IF(C5="MH",0.4,IF(C5="LM",0.1,0.3)))))))</f>
        <v>13.2</v>
      </c>
      <c r="I5" s="127" t="str">
        <f t="shared" ca="1" si="1"/>
        <v>moderate breeze</v>
      </c>
    </row>
    <row r="6" spans="1:9">
      <c r="A6" s="125" t="str">
        <f ca="1">'Night Data'!A33&amp;" - "&amp;'Night Data'!M33&amp;" ("&amp;'Night Data'!B33&amp;")"</f>
        <v>Hama - H (1013)</v>
      </c>
      <c r="B6" s="125" t="str">
        <f ca="1">'Night Data'!A47&amp;" - "&amp;'Night Data'!M47&amp;" ("&amp;'Night Data'!B47&amp;")"</f>
        <v>Latakia - L (22)</v>
      </c>
      <c r="C6" s="126" t="str">
        <f ca="1">'Night Data'!M33&amp;'Night Data'!M47</f>
        <v>HL</v>
      </c>
      <c r="D6" s="127" t="str">
        <f ca="1">IF(C6="HH","east",IF(C6="LL","west",IF(C6="HM","east",IF(C6="MH","east",IF(C6="ML","west",IF(C6="LM","west","unstable"))))))</f>
        <v>unstable</v>
      </c>
      <c r="E6" s="127" t="str">
        <f t="shared" ca="1" si="6"/>
        <v>inversion</v>
      </c>
      <c r="F6" s="127" t="str">
        <f t="shared" si="5"/>
        <v>Night</v>
      </c>
      <c r="G6" s="127" t="str">
        <f t="shared" ca="1" si="3"/>
        <v>thunderhead</v>
      </c>
      <c r="H6" s="127">
        <f ca="1">IF(('Night Data'!L33-'Night Data'!L47)&lt;=0,-1*('Night Data'!L33-'Night Data'!L47),('Night Data'!L33-'Night Data'!L47))*IF(C6="HH",0.5,IF(C6="LL",0.5,IF(C6="HL",1,IF(C6="LH",1.2,IF(C6="HM",0.5,IF(C6="MH",0.4,IF(C6="LM",0.1,0.3)))))))</f>
        <v>4</v>
      </c>
      <c r="I6" s="127" t="str">
        <f t="shared" ca="1" si="1"/>
        <v>light breeze</v>
      </c>
    </row>
    <row r="7" spans="1:9">
      <c r="A7" s="125" t="str">
        <f ca="1">'Night Data'!A33&amp;" - "&amp;'Night Data'!M33&amp;" ("&amp;'Night Data'!B33&amp;")"</f>
        <v>Hama - H (1013)</v>
      </c>
      <c r="B7" s="125" t="str">
        <f ca="1">'Night Data'!A68&amp;" - "&amp;'Night Data'!M68&amp;" ("&amp;'Night Data'!B68&amp;")"</f>
        <v>Tripoli - L (32)</v>
      </c>
      <c r="C7" s="126" t="str">
        <f ca="1">'Night Data'!M33&amp;'Night Data'!M68</f>
        <v>HL</v>
      </c>
      <c r="D7" s="127" t="str">
        <f ca="1">IF(C7="HH","northeast",IF(C7="LL","southwest",IF(C7="HM","northeast",IF(C7="MH","northeast",IF(C7="ML","southwest",IF(C7="LM","southwest","unstable"))))))</f>
        <v>unstable</v>
      </c>
      <c r="E7" s="127" t="str">
        <f t="shared" ca="1" si="6"/>
        <v>inversion</v>
      </c>
      <c r="F7" s="127" t="str">
        <f t="shared" si="5"/>
        <v>Night</v>
      </c>
      <c r="G7" s="127" t="str">
        <f t="shared" ca="1" si="3"/>
        <v>thunderhead</v>
      </c>
      <c r="H7" s="127">
        <f ca="1">IF(('Night Data'!L33-'Night Data'!L68)&lt;=0,-1*('Night Data'!L33-'Night Data'!L68),('Night Data'!L33-'Night Data'!L68))*IF(C7="HH",0.5,IF(C7="LL",0.5,IF(C7="HL",1,IF(C7="LH",1.2,IF(C7="HM",0.5,IF(C7="MH",0.4,IF(C7="LM",0.1,0.3)))))))</f>
        <v>9</v>
      </c>
      <c r="I7" s="127" t="str">
        <f t="shared" ca="1" si="1"/>
        <v>gentle breeze</v>
      </c>
    </row>
    <row r="8" spans="1:9">
      <c r="A8" s="125" t="str">
        <f ca="1">'Night Data'!A36&amp;" - "&amp;'Night Data'!M36&amp;" ("&amp;'Night Data'!B36&amp;")"</f>
        <v>Irwaished - L (2250)</v>
      </c>
      <c r="B8" s="125" t="str">
        <f ca="1">'Night Data'!A20&amp;" - "&amp;'Night Data'!M20&amp;" ("&amp;'Night Data'!B20&amp;")"</f>
        <v>Damascus - L (2001)</v>
      </c>
      <c r="C8" s="126" t="str">
        <f ca="1">'Night Data'!M36&amp;'Night Data'!M20</f>
        <v>LL</v>
      </c>
      <c r="D8" s="127" t="str">
        <f ca="1">IF(C8="HH","southeast",IF(C8="LL","northwest",IF(C8="HM","southeast",IF(C8="MH","southeast",IF(C8="ML","northwest",IF(C8="LM","northwest","unstable"))))))</f>
        <v>northwest</v>
      </c>
      <c r="E8" s="127" t="str">
        <f t="shared" ca="1" si="6"/>
        <v>subsidence</v>
      </c>
      <c r="F8" s="127" t="str">
        <f t="shared" si="5"/>
        <v>Night</v>
      </c>
      <c r="G8" s="127" t="str">
        <f t="shared" ca="1" si="3"/>
        <v>overcast</v>
      </c>
      <c r="H8" s="127">
        <f ca="1">IF(('Night Data'!L36-'Night Data'!L20)&lt;=0,-1*('Night Data'!L36-'Night Data'!L20),('Night Data'!L36-'Night Data'!L20))*IF(C8="HH",0.5,IF(C8="LL",0.5,IF(C8="HL",1,IF(C8="LH",1.2,IF(C8="HM",0.5,IF(C8="MH",0.4,IF(C8="LM",0.1,0.3)))))))</f>
        <v>1.5</v>
      </c>
      <c r="I8" s="127" t="str">
        <f t="shared" ca="1" si="1"/>
        <v>light air</v>
      </c>
    </row>
    <row r="9" spans="1:9">
      <c r="A9" s="125" t="str">
        <f ca="1">'Night Data'!A36&amp;" - "&amp;'Night Data'!M36&amp;" ("&amp;'Night Data'!B36&amp;")"</f>
        <v>Irwaished - L (2250)</v>
      </c>
      <c r="B9" s="125" t="str">
        <f ca="1">'Night Data'!A55&amp;" - "&amp;'Night Data'!M55&amp;" ("&amp;'Night Data'!B55&amp;")"</f>
        <v>Palmyra - L (1295)</v>
      </c>
      <c r="C9" s="127" t="str">
        <f ca="1">'Night Data'!M36&amp;'Night Data'!M55</f>
        <v>LL</v>
      </c>
      <c r="D9" s="127" t="str">
        <f ca="1">IF(C9="HH","south",IF(C9="LL","north",IF(C9="HM","south",IF(C9="MH","south",IF(C9="ML","north",IF(C9="LM","north","unstable"))))))</f>
        <v>north</v>
      </c>
      <c r="E9" s="127" t="str">
        <f t="shared" ca="1" si="6"/>
        <v>subsidence</v>
      </c>
      <c r="F9" s="127" t="str">
        <f t="shared" si="5"/>
        <v>Night</v>
      </c>
      <c r="G9" s="127" t="str">
        <f t="shared" ca="1" si="3"/>
        <v>overcast</v>
      </c>
      <c r="H9" s="127">
        <f ca="1">IF(('Night Data'!L36-'Night Data'!L55)&lt;=0,-1*('Night Data'!L36-'Night Data'!L55),('Night Data'!L36-'Night Data'!L55))*IF(C9="HH",0.5,IF(C9="LL",0.5,IF(C9="HL",1,IF(C9="LH",1.2,IF(C9="HM",0.5,IF(C9="MH",0.4,IF(C9="LM",0.1,0.3)))))))</f>
        <v>3.5</v>
      </c>
      <c r="I9" s="127" t="str">
        <f t="shared" ca="1" si="1"/>
        <v>light air</v>
      </c>
    </row>
    <row r="10" spans="1:9">
      <c r="A10" s="125" t="str">
        <f ca="1">'Night Data'!A45&amp;" - "&amp;'Night Data'!M45&amp;" ("&amp;'Night Data'!B45&amp;")"</f>
        <v>Ksara Obsy - L (3011)</v>
      </c>
      <c r="B10" s="125" t="str">
        <f ca="1">'Night Data'!A14&amp;" - "&amp;'Night Data'!M14&amp;" ("&amp;'Night Data'!B14&amp;")"</f>
        <v>Beyrut - H (78)</v>
      </c>
      <c r="C10" s="126" t="str">
        <f ca="1">'Night Data'!M45&amp;'Night Data'!M14</f>
        <v>LH</v>
      </c>
      <c r="D10" s="127" t="str">
        <f ca="1">IF(C10="HH","east",IF(C10="LL","west",IF(C10="HM","east",IF(C10="MH","east",IF(C10="ML","west",IF(C10="LM","west","unstable"))))))</f>
        <v>unstable</v>
      </c>
      <c r="E10" s="127" t="str">
        <f t="shared" ca="1" si="6"/>
        <v>downburst</v>
      </c>
      <c r="F10" s="127" t="str">
        <f t="shared" si="5"/>
        <v>Night</v>
      </c>
      <c r="G10" s="127" t="str">
        <f t="shared" ca="1" si="3"/>
        <v>wind storm</v>
      </c>
      <c r="H10" s="127">
        <f ca="1">IF(('Night Data'!L45-'Night Data'!L14)&lt;=0,-1*('Night Data'!L45-'Night Data'!L14),('Night Data'!L45-'Night Data'!L14))*IF(C10="HH",0.5,IF(C10="LL",0.5,IF(C10="HL",1,IF(C10="LH",1.2,IF(C10="HM",0.5,IF(C10="MH",0.4,IF(C10="LM",0.1,0.3)))))))</f>
        <v>8.4</v>
      </c>
      <c r="I10" s="127" t="str">
        <f t="shared" ca="1" si="1"/>
        <v>gentle breeze</v>
      </c>
    </row>
    <row r="11" spans="1:9">
      <c r="A11" s="125" t="str">
        <f ca="1">'Night Data'!A45&amp;" - "&amp;'Night Data'!M45&amp;" ("&amp;'Night Data'!B45&amp;")"</f>
        <v>Ksara Obsy - L (3011)</v>
      </c>
      <c r="B11" s="125" t="str">
        <f ca="1">'Night Data'!A68&amp;" - "&amp;'Night Data'!M68&amp;" ("&amp;'Night Data'!B68&amp;")"</f>
        <v>Tripoli - L (32)</v>
      </c>
      <c r="C11" s="126" t="str">
        <f ca="1">'Night Data'!M45&amp;'Night Data'!M68</f>
        <v>LL</v>
      </c>
      <c r="D11" s="127" t="str">
        <f ca="1">IF(C11="HH","south",IF(C11="LL","north",IF(C11="HM","south",IF(C11="MH","south",IF(C11="ML","north",IF(C11="LM","north","unstable"))))))</f>
        <v>north</v>
      </c>
      <c r="E11" s="127" t="str">
        <f t="shared" ca="1" si="6"/>
        <v>subsidence</v>
      </c>
      <c r="F11" s="127" t="str">
        <f t="shared" si="5"/>
        <v>Night</v>
      </c>
      <c r="G11" s="127" t="str">
        <f t="shared" ca="1" si="3"/>
        <v>overcast</v>
      </c>
      <c r="H11" s="127">
        <f ca="1">IF(('Night Data'!L45-'Night Data'!L68)&lt;=0,-1*('Night Data'!L45-'Night Data'!L68),('Night Data'!L45-'Night Data'!L68))*IF(C11="HH",0.5,IF(C11="LL",0.5,IF(C11="HL",1,IF(C11="LH",1.2,IF(C11="HM",0.5,IF(C11="MH",0.4,IF(C11="LM",0.1,0.3)))))))</f>
        <v>1</v>
      </c>
      <c r="I11" s="127" t="str">
        <f t="shared" ca="1" si="1"/>
        <v>light air</v>
      </c>
    </row>
    <row r="12" spans="1:9">
      <c r="A12" s="125" t="str">
        <f ca="1">'Night Data'!A51&amp;" - "&amp;'Night Data'!M51&amp;" ("&amp;'Night Data'!B51&amp;")"</f>
        <v>Mount Kenaan - L (3071)</v>
      </c>
      <c r="B12" s="125" t="str">
        <f ca="1">'Night Data'!A14&amp;" - "&amp;'Night Data'!M14&amp;" ("&amp;'Night Data'!B14&amp;")"</f>
        <v>Beyrut - H (78)</v>
      </c>
      <c r="C12" s="126" t="str">
        <f ca="1">'Night Data'!M51&amp;'Night Data'!M14</f>
        <v>LH</v>
      </c>
      <c r="D12" s="127" t="str">
        <f ca="1">IF(C12="HH","south",IF(C12="LL","north",IF(C12="HM","south",IF(C12="MH","south",IF(C12="ML","north",IF(C12="LM","north","unstable"))))))</f>
        <v>unstable</v>
      </c>
      <c r="E12" s="127" t="str">
        <f t="shared" ca="1" si="6"/>
        <v>downburst</v>
      </c>
      <c r="F12" s="127" t="str">
        <f t="shared" si="5"/>
        <v>Night</v>
      </c>
      <c r="G12" s="127" t="str">
        <f t="shared" ca="1" si="3"/>
        <v>wind storm</v>
      </c>
      <c r="H12" s="127">
        <f ca="1">IF(('Night Data'!L51-'Night Data'!L14)&lt;=0,-1*('Night Data'!L51-'Night Data'!L14),('Night Data'!L51-'Night Data'!L14))*IF(C12="HH",0.5,IF(C12="LL",0.5,IF(C12="HL",1,IF(C12="LH",1.2,IF(C12="HM",0.5,IF(C12="MH",0.4,IF(C12="LM",0.1,0.3)))))))</f>
        <v>10.799999999999999</v>
      </c>
      <c r="I12" s="127" t="str">
        <f t="shared" ca="1" si="1"/>
        <v>gentle breeze</v>
      </c>
    </row>
    <row r="13" spans="1:9">
      <c r="A13" s="125" t="str">
        <f ca="1">'Night Data'!A51&amp;" - "&amp;'Night Data'!M51&amp;" ("&amp;'Night Data'!B51&amp;")"</f>
        <v>Mount Kenaan - L (3071)</v>
      </c>
      <c r="B13" s="125" t="str">
        <f ca="1">'Night Data'!A20&amp;" - "&amp;'Night Data'!M20&amp;" ("&amp;'Night Data'!B20&amp;")"</f>
        <v>Damascus - L (2001)</v>
      </c>
      <c r="C13" s="126" t="str">
        <f ca="1">'Night Data'!M51&amp;'Night Data'!M20</f>
        <v>LL</v>
      </c>
      <c r="D13" s="127" t="str">
        <f ca="1">IF(C13="HH","west",IF(C13="LL","east",IF(C13="HM","west",IF(C13="MH","west",IF(C13="ML","east",IF(C13="LM","east","unstable"))))))</f>
        <v>east</v>
      </c>
      <c r="E13" s="127" t="str">
        <f t="shared" ca="1" si="6"/>
        <v>subsidence</v>
      </c>
      <c r="F13" s="127" t="str">
        <f t="shared" si="5"/>
        <v>Night</v>
      </c>
      <c r="G13" s="127" t="str">
        <f t="shared" ca="1" si="3"/>
        <v>overcast</v>
      </c>
      <c r="H13" s="127">
        <f ca="1">IF(('Night Data'!L51-'Night Data'!L20)&lt;=0,-1*('Night Data'!L51-'Night Data'!L20),('Night Data'!L51-'Night Data'!L20))*IF(C13="HH",0.5,IF(C13="LL",0.5,IF(C13="HL",1,IF(C13="LH",1.2,IF(C13="HM",0.5,IF(C13="MH",0.4,IF(C13="LM",0.1,0.3)))))))</f>
        <v>1</v>
      </c>
      <c r="I13" s="127" t="str">
        <f t="shared" ca="1" si="1"/>
        <v>light air</v>
      </c>
    </row>
    <row r="14" spans="1:9">
      <c r="A14" s="125" t="str">
        <f ca="1">'Night Data'!A51&amp;" - "&amp;'Night Data'!M51&amp;" ("&amp;'Night Data'!B51&amp;")"</f>
        <v>Mount Kenaan - L (3071)</v>
      </c>
      <c r="B14" s="125" t="str">
        <f ca="1">'Night Data'!A35&amp;" - "&amp;'Night Data'!M35&amp;" ("&amp;'Night Data'!B35&amp;")"</f>
        <v>Irbid - L (2027)</v>
      </c>
      <c r="C14" s="126" t="str">
        <f ca="1">'Night Data'!M51&amp;'Night Data'!M35</f>
        <v>LL</v>
      </c>
      <c r="D14" s="127" t="str">
        <f ca="1">IF(C14="HH","northwest",IF(C14="LL","southeast",IF(C14="HM","northwest",IF(C14="MH","northwest",IF(C14="ML","southeast",IF(C14="LM","southeast","unstable"))))))</f>
        <v>southeast</v>
      </c>
      <c r="E14" s="127" t="str">
        <f t="shared" ca="1" si="6"/>
        <v>subsidence</v>
      </c>
      <c r="F14" s="127" t="str">
        <f t="shared" si="5"/>
        <v>Night</v>
      </c>
      <c r="G14" s="127" t="str">
        <f t="shared" ca="1" si="3"/>
        <v>overcast</v>
      </c>
      <c r="H14" s="127">
        <f ca="1">IF(('Night Data'!L51-'Night Data'!L35)&lt;=0,-1*('Night Data'!L51-'Night Data'!L35),('Night Data'!L51-'Night Data'!L35))*IF(C14="HH",0.5,IF(C14="LL",0.5,IF(C14="HL",1,IF(C14="LH",1.2,IF(C14="HM",0.5,IF(C14="MH",0.4,IF(C14="LM",0.1,0.3)))))))</f>
        <v>0.5</v>
      </c>
      <c r="I14" s="127" t="str">
        <f t="shared" ca="1" si="1"/>
        <v>calm</v>
      </c>
    </row>
    <row r="15" spans="1:9">
      <c r="A15" s="125" t="str">
        <f ca="1">'Night Data'!A51&amp;" - "&amp;'Night Data'!M51&amp;" ("&amp;'Night Data'!B51&amp;")"</f>
        <v>Mount Kenaan - L (3071)</v>
      </c>
      <c r="B15" s="125" t="str">
        <f ca="1">'Night Data'!A45&amp;" - "&amp;'Night Data'!M45&amp;" ("&amp;'Night Data'!B45&amp;")"</f>
        <v>Ksara Obsy - L (3011)</v>
      </c>
      <c r="C15" s="126" t="str">
        <f ca="1">'Night Data'!M51&amp;'Night Data'!M45</f>
        <v>LL</v>
      </c>
      <c r="D15" s="127" t="str">
        <f ca="1">IF(C15="HH","southwest",IF(C15="LL","northeast",IF(C15="HM","southwest",IF(C15="MH","southwest",IF(C15="ML","northeast",IF(C15="LM","northeast","unstable"))))))</f>
        <v>northeast</v>
      </c>
      <c r="E15" s="127" t="str">
        <f t="shared" ca="1" si="6"/>
        <v>subsidence</v>
      </c>
      <c r="F15" s="127" t="str">
        <f t="shared" si="5"/>
        <v>Night</v>
      </c>
      <c r="G15" s="127" t="str">
        <f t="shared" ca="1" si="3"/>
        <v>overcast</v>
      </c>
      <c r="H15" s="127">
        <f ca="1">IF(('Night Data'!L51-'Night Data'!L45)&lt;=0,-1*('Night Data'!L51-'Night Data'!L45),('Night Data'!L51-'Night Data'!L45))*IF(C14="HH",0.5,IF(C14="LL",0.5,IF(C14="HL",1,IF(C14="LH",1.2,IF(C14="HM",0.5,IF(C14="MH",0.4,IF(C14="LM",0.1,0.3)))))))</f>
        <v>1</v>
      </c>
      <c r="I15" s="127" t="str">
        <f t="shared" ca="1" si="1"/>
        <v>light air</v>
      </c>
    </row>
    <row r="16" spans="1:9">
      <c r="A16" s="125" t="str">
        <f ca="1">'Night Data'!A51&amp;" - "&amp;'Night Data'!M51&amp;" ("&amp;'Night Data'!B51&amp;")"</f>
        <v>Mount Kenaan - L (3071)</v>
      </c>
      <c r="B16" s="125" t="str">
        <f ca="1">'Night Data'!A53&amp;" - "&amp;'Night Data'!M53&amp;" ("&amp;'Night Data'!B53&amp;")"</f>
        <v>Natanya - L (108)</v>
      </c>
      <c r="C16" s="126" t="str">
        <f ca="1">'Night Data'!M51&amp;'Night Data'!M53</f>
        <v>LL</v>
      </c>
      <c r="D16" s="127" t="str">
        <f ca="1">IF(C16="HH","northeast",IF(C16="LL","southwest",IF(C16="HM","northeast",IF(C16="MH","northeast",IF(C16="ML","southwest",IF(C16="LM","southwest","unstable"))))))</f>
        <v>southwest</v>
      </c>
      <c r="E16" s="127" t="str">
        <f t="shared" ca="1" si="6"/>
        <v>subsidence</v>
      </c>
      <c r="F16" s="127" t="str">
        <f t="shared" si="5"/>
        <v>Night</v>
      </c>
      <c r="G16" s="127" t="str">
        <f t="shared" ca="1" si="3"/>
        <v>overcast</v>
      </c>
      <c r="H16" s="127">
        <f ca="1">IF(('Night Data'!L51-'Night Data'!L53)&lt;=0,-1*('Night Data'!L51-'Night Data'!L53),('Night Data'!L51-'Night Data'!L53))*IF(C14="HH",0.5,IF(C14="LL",0.5,IF(C14="HL",1,IF(C14="LH",1.2,IF(C14="HM",0.5,IF(C14="MH",0.4,IF(C14="LM",0.1,0.3)))))))</f>
        <v>0.5</v>
      </c>
      <c r="I16" s="127" t="str">
        <f t="shared" ca="1" si="1"/>
        <v>calm</v>
      </c>
    </row>
    <row r="17" spans="1:9">
      <c r="A17" s="125" t="str">
        <f ca="1">'Night Data'!A55&amp;" - "&amp;'Night Data'!M55&amp;" ("&amp;'Night Data'!B55&amp;")"</f>
        <v>Palmyra - L (1295)</v>
      </c>
      <c r="B17" s="125" t="str">
        <f ca="1">'Night Data'!A21&amp;" - "&amp;'Night Data'!M21&amp;" ("&amp;'Night Data'!B21&amp;")"</f>
        <v>Deir Ezzor - L (695)</v>
      </c>
      <c r="C17" s="127" t="str">
        <f ca="1">'Night Data'!M55&amp;'Night Data'!M21</f>
        <v>LL</v>
      </c>
      <c r="D17" s="127" t="str">
        <f ca="1">IF(C17="HH","southwest",IF(C17="LL","northeast",IF(C17="HM","southwest",IF(C17="MH","southwest",IF(C17="ML","northeast",IF(C17="LM","northeast","unstable"))))))</f>
        <v>northeast</v>
      </c>
      <c r="E17" s="127" t="str">
        <f t="shared" ca="1" si="6"/>
        <v>subsidence</v>
      </c>
      <c r="F17" s="127" t="str">
        <f t="shared" si="5"/>
        <v>Night</v>
      </c>
      <c r="G17" s="127" t="str">
        <f t="shared" ca="1" si="3"/>
        <v>overcast</v>
      </c>
      <c r="H17" s="127">
        <f ca="1">IF(('Night Data'!L55-'Night Data'!L21)&lt;=0,-1*('Night Data'!L55-'Night Data'!L21),('Night Data'!L55-'Night Data'!L21))*IF(C17="HH",0.5,IF(C17="LL",0.5,IF(C17="HL",1,IF(C17="LH",1.2,IF(C17="HM",0.5,IF(C17="MH",0.4,IF(C17="LM",0.1,0.3)))))))</f>
        <v>1.5</v>
      </c>
      <c r="I17" s="127" t="str">
        <f t="shared" ca="1" si="1"/>
        <v>light air</v>
      </c>
    </row>
    <row r="18" spans="1:9">
      <c r="A18" s="125" t="str">
        <f ca="1">'Night Data'!A55&amp;" - "&amp;'Night Data'!M55&amp;" ("&amp;'Night Data'!B55&amp;")"</f>
        <v>Palmyra - L (1295)</v>
      </c>
      <c r="B18" s="125" t="str">
        <f ca="1">'Night Data'!A33&amp;" - "&amp;'Night Data'!M33&amp;" ("&amp;'Night Data'!B33&amp;")"</f>
        <v>Hama - H (1013)</v>
      </c>
      <c r="C18" s="127" t="str">
        <f ca="1">'Night Data'!M55&amp;'Night Data'!M33</f>
        <v>LH</v>
      </c>
      <c r="D18" s="127" t="str">
        <f ca="1">IF(C18="HH","southeast",IF(C18="LL","northwest",IF(C18="HM","southeast",IF(C18="MH","southeast",IF(C18="ML","northwest",IF(C18="LM","northwest","unstable"))))))</f>
        <v>unstable</v>
      </c>
      <c r="E18" s="127" t="str">
        <f t="shared" ca="1" si="6"/>
        <v>downburst</v>
      </c>
      <c r="F18" s="127" t="str">
        <f t="shared" si="5"/>
        <v>Night</v>
      </c>
      <c r="G18" s="127" t="str">
        <f t="shared" ca="1" si="3"/>
        <v>wind storm</v>
      </c>
      <c r="H18" s="127">
        <f ca="1">IF(('Night Data'!L55-'Night Data'!L33)&lt;=0,-1*('Night Data'!L55-'Night Data'!L33),('Night Data'!L55-'Night Data'!L33))*IF(C18="HH",0.5,IF(C18="LL",0.5,IF(C18="HL",1,IF(C18="LH",1.2,IF(C18="HM",0.5,IF(C18="MH",0.4,IF(C18="LM",0.1,0.3)))))))</f>
        <v>8.4</v>
      </c>
      <c r="I18" s="127" t="str">
        <f t="shared" ca="1" si="1"/>
        <v>gentle breeze</v>
      </c>
    </row>
    <row r="19" spans="1:9">
      <c r="A19" s="125" t="str">
        <f ca="1">'Night Data'!A58&amp;" - "&amp;'Night Data'!M58&amp;" ("&amp;'Night Data'!B58&amp;")"</f>
        <v>Rayack - H (3041)</v>
      </c>
      <c r="B19" s="125" t="str">
        <f ca="1">'Night Data'!A20&amp;" - "&amp;'Night Data'!M20&amp;" ("&amp;'Night Data'!B20&amp;")"</f>
        <v>Damascus - L (2001)</v>
      </c>
      <c r="C19" s="126" t="str">
        <f ca="1">'Night Data'!M58&amp;'Night Data'!M20</f>
        <v>HL</v>
      </c>
      <c r="D19" s="127" t="str">
        <f ca="1">IF(C19="HH","northwest",IF(C19="LL","southeast",IF(C19="HM","northwest",IF(C19="MH","northwest",IF(C19="ML","southeast",IF(C19="LM","southeast","unstable"))))))</f>
        <v>unstable</v>
      </c>
      <c r="E19" s="127" t="str">
        <f t="shared" ca="1" si="6"/>
        <v>inversion</v>
      </c>
      <c r="F19" s="127" t="str">
        <f t="shared" si="5"/>
        <v>Night</v>
      </c>
      <c r="G19" s="127" t="str">
        <f t="shared" ca="1" si="3"/>
        <v>thunderhead</v>
      </c>
      <c r="H19" s="127">
        <f ca="1">IF(('Night Data'!L58-'Night Data'!L20)&lt;=0,-1*('Night Data'!L58-'Night Data'!L20),('Night Data'!L58-'Night Data'!L20))*IF(C19="HH",0.5,IF(C19="LL",0.5,IF(C19="HL",1,IF(C19="LH",1.2,IF(C19="HM",0.5,IF(C19="MH",0.4,IF(C19="LM",0.1,0.3)))))))</f>
        <v>9</v>
      </c>
      <c r="I19" s="127" t="str">
        <f t="shared" ca="1" si="1"/>
        <v>gentle breeze</v>
      </c>
    </row>
    <row r="20" spans="1:9">
      <c r="A20" s="125" t="str">
        <f ca="1">'Night Data'!A59&amp;" - "&amp;'Night Data'!M59&amp;" ("&amp;'Night Data'!B59&amp;")"</f>
        <v>Rutbah - L (2017)</v>
      </c>
      <c r="B20" s="125" t="str">
        <f ca="1">'Night Data'!A55&amp;" - "&amp;'Night Data'!M55&amp;" ("&amp;'Night Data'!B55&amp;")"</f>
        <v>Palmyra - L (1295)</v>
      </c>
      <c r="C20" s="127" t="str">
        <f ca="1">'Night Data'!M59&amp;'Night Data'!M55</f>
        <v>LL</v>
      </c>
      <c r="D20" s="127" t="str">
        <f ca="1">IF(C20="HH","southeast",IF(C20="LL","northwest",IF(C20="HM","southeast",IF(C20="MH","southeast",IF(C20="ML","northwest",IF(C20="LM","northwest","unstable"))))))</f>
        <v>northwest</v>
      </c>
      <c r="E20" s="127" t="str">
        <f t="shared" ca="1" si="4"/>
        <v>subsidence</v>
      </c>
      <c r="F20" s="127" t="str">
        <f t="shared" si="5"/>
        <v>Night</v>
      </c>
      <c r="G20" s="127" t="str">
        <f t="shared" ca="1" si="3"/>
        <v>overcast</v>
      </c>
      <c r="H20" s="127">
        <f ca="1">IF(('Night Data'!L59-'Night Data'!L55)&lt;=0,-1*('Night Data'!L59-'Night Data'!L55),('Night Data'!L59-'Night Data'!L55))*IF(C20="HH",0.5,IF(C20="LL",0.5,IF(C20="HL",1,IF(C20="LH",1.2,IF(C20="HM",0.5,IF(C20="MH",0.4,IF(C20="LM",0.1,0.3)))))))</f>
        <v>2.5</v>
      </c>
      <c r="I20" s="127" t="str">
        <f t="shared" ca="1" si="1"/>
        <v>light air</v>
      </c>
    </row>
    <row r="21" spans="1:9">
      <c r="A21" s="125" t="str">
        <f ca="1">'Night Data'!A68&amp;" - "&amp;'Night Data'!M68&amp;" ("&amp;'Night Data'!B68&amp;")"</f>
        <v>Tripoli - L (32)</v>
      </c>
      <c r="B21" s="125" t="str">
        <f ca="1">'Night Data'!A47&amp;" - "&amp;'Night Data'!M47&amp;" ("&amp;'Night Data'!B47&amp;")"</f>
        <v>Latakia - L (22)</v>
      </c>
      <c r="C21" s="126" t="str">
        <f ca="1">'Night Data'!M68&amp;'Night Data'!M47</f>
        <v>LL</v>
      </c>
      <c r="D21" s="127" t="str">
        <f ca="1">IF(C21="HH","south",IF(C21="LL","north",IF(C21="HM","south",IF(C21="MH","south",IF(C21="ML","north",IF(C21="LM","north","unstable"))))))</f>
        <v>north</v>
      </c>
      <c r="E21" s="127" t="str">
        <f t="shared" ca="1" si="4"/>
        <v>subsidence</v>
      </c>
      <c r="F21" s="127" t="str">
        <f t="shared" si="5"/>
        <v>Night</v>
      </c>
      <c r="G21" s="127" t="str">
        <f t="shared" ca="1" si="3"/>
        <v>overcast</v>
      </c>
      <c r="H21" s="127">
        <f ca="1">IF(('Night Data'!L68-'Night Data'!L47)&lt;=0,-1*('Night Data'!L68-'Night Data'!L47),('Night Data'!L68-'Night Data'!L47))*IF(C21="HH",0.5,IF(C21="LL",0.5,IF(C21="HL",1,IF(C21="LH",1.2,IF(C21="HM",0.5,IF(C21="MH",0.4,IF(C21="LM",0.1,0.3)))))))</f>
        <v>2.5</v>
      </c>
      <c r="I21" s="127" t="str">
        <f t="shared" ca="1" si="1"/>
        <v>light air</v>
      </c>
    </row>
    <row r="22" spans="1:9" s="118" customFormat="1">
      <c r="C22" s="128"/>
      <c r="D22" s="128"/>
      <c r="E22" s="128"/>
      <c r="F22" s="128"/>
      <c r="G22" s="128"/>
      <c r="H22" s="128"/>
      <c r="I22" s="128"/>
    </row>
    <row r="23" spans="1:9" s="118" customFormat="1">
      <c r="C23" s="128"/>
      <c r="D23" s="128"/>
      <c r="E23" s="128"/>
      <c r="F23" s="128"/>
      <c r="G23" s="128"/>
      <c r="H23" s="128"/>
      <c r="I23" s="128"/>
    </row>
    <row r="24" spans="1:9" s="118" customFormat="1">
      <c r="C24" s="128"/>
      <c r="D24" s="128"/>
      <c r="E24" s="128"/>
      <c r="F24" s="128"/>
      <c r="G24" s="128"/>
      <c r="H24" s="128"/>
      <c r="I24" s="128"/>
    </row>
    <row r="25" spans="1:9" s="118" customFormat="1">
      <c r="C25" s="128"/>
      <c r="D25" s="128"/>
      <c r="E25" s="128"/>
      <c r="F25" s="128"/>
      <c r="G25" s="128"/>
      <c r="H25" s="128"/>
      <c r="I25" s="128"/>
    </row>
    <row r="26" spans="1:9" s="118" customFormat="1">
      <c r="C26" s="128"/>
      <c r="D26" s="128"/>
      <c r="E26" s="128"/>
      <c r="F26" s="128"/>
      <c r="G26" s="128"/>
      <c r="H26" s="128"/>
      <c r="I26" s="128"/>
    </row>
    <row r="27" spans="1:9" s="118" customFormat="1" hidden="1">
      <c r="C27" s="128"/>
      <c r="D27" s="128"/>
      <c r="E27" s="128"/>
      <c r="F27" s="128"/>
      <c r="G27" s="128"/>
      <c r="H27" s="128"/>
      <c r="I27" s="128"/>
    </row>
    <row r="28" spans="1:9" s="118" customFormat="1" hidden="1">
      <c r="C28" s="128"/>
      <c r="D28" s="128"/>
      <c r="E28" s="128"/>
      <c r="F28" s="128"/>
      <c r="G28" s="128"/>
      <c r="H28" s="128"/>
      <c r="I28" s="128"/>
    </row>
    <row r="29" spans="1:9" s="118" customFormat="1" hidden="1">
      <c r="C29" s="128"/>
      <c r="D29" s="128"/>
      <c r="E29" s="128"/>
      <c r="F29" s="128"/>
      <c r="G29" s="128"/>
      <c r="H29" s="128"/>
      <c r="I29" s="128"/>
    </row>
    <row r="30" spans="1:9" s="118" customFormat="1" hidden="1">
      <c r="C30" s="128"/>
      <c r="D30" s="128"/>
      <c r="E30" s="128"/>
      <c r="F30" s="128"/>
      <c r="G30" s="128"/>
      <c r="H30" s="128"/>
      <c r="I30" s="128"/>
    </row>
    <row r="31" spans="1:9" s="118" customFormat="1" hidden="1">
      <c r="C31" s="128"/>
      <c r="D31" s="128"/>
      <c r="E31" s="128"/>
      <c r="F31" s="128"/>
      <c r="G31" s="128"/>
      <c r="H31" s="128"/>
      <c r="I31" s="128"/>
    </row>
    <row r="32" spans="1:9" s="118" customFormat="1" hidden="1">
      <c r="C32" s="128"/>
      <c r="D32" s="128"/>
      <c r="E32" s="128"/>
      <c r="F32" s="128"/>
      <c r="G32" s="128"/>
      <c r="H32" s="128"/>
      <c r="I32" s="128"/>
    </row>
    <row r="33" spans="3:9" s="118" customFormat="1" hidden="1">
      <c r="C33" s="128"/>
      <c r="D33" s="128"/>
      <c r="E33" s="128"/>
      <c r="F33" s="128"/>
      <c r="G33" s="128"/>
      <c r="H33" s="128"/>
      <c r="I33" s="128"/>
    </row>
    <row r="34" spans="3:9" s="118" customFormat="1" hidden="1">
      <c r="C34" s="128"/>
      <c r="D34" s="128"/>
      <c r="E34" s="128"/>
      <c r="F34" s="128"/>
      <c r="G34" s="128"/>
      <c r="H34" s="128"/>
      <c r="I34" s="128"/>
    </row>
    <row r="35" spans="3:9" s="118" customFormat="1" hidden="1">
      <c r="C35" s="128"/>
      <c r="D35" s="128"/>
      <c r="E35" s="128"/>
      <c r="F35" s="128"/>
      <c r="G35" s="128"/>
      <c r="H35" s="128"/>
      <c r="I35" s="128"/>
    </row>
    <row r="36" spans="3:9" s="118" customFormat="1" hidden="1">
      <c r="C36" s="128"/>
      <c r="D36" s="128"/>
      <c r="E36" s="128"/>
      <c r="F36" s="128"/>
      <c r="G36" s="128"/>
      <c r="H36" s="128"/>
      <c r="I36" s="128"/>
    </row>
    <row r="37" spans="3:9" s="118" customFormat="1" hidden="1">
      <c r="C37" s="128"/>
      <c r="D37" s="128"/>
      <c r="E37" s="128"/>
      <c r="F37" s="128"/>
      <c r="G37" s="128"/>
      <c r="H37" s="128"/>
      <c r="I37" s="128"/>
    </row>
    <row r="38" spans="3:9" s="118" customFormat="1" hidden="1">
      <c r="C38" s="128"/>
      <c r="D38" s="128"/>
      <c r="E38" s="128"/>
      <c r="F38" s="128"/>
      <c r="G38" s="128"/>
      <c r="H38" s="128"/>
      <c r="I38" s="128"/>
    </row>
    <row r="39" spans="3:9" s="118" customFormat="1" hidden="1">
      <c r="C39" s="128"/>
      <c r="D39" s="128"/>
      <c r="E39" s="128"/>
      <c r="F39" s="128"/>
      <c r="G39" s="128"/>
      <c r="H39" s="128"/>
      <c r="I39" s="128"/>
    </row>
    <row r="40" spans="3:9" s="118" customFormat="1" hidden="1">
      <c r="C40" s="128"/>
      <c r="D40" s="128"/>
      <c r="E40" s="128"/>
      <c r="F40" s="128"/>
      <c r="G40" s="128"/>
      <c r="H40" s="128"/>
      <c r="I40" s="128"/>
    </row>
    <row r="41" spans="3:9" s="118" customFormat="1" hidden="1">
      <c r="C41" s="128"/>
      <c r="D41" s="128"/>
      <c r="E41" s="128"/>
      <c r="F41" s="128"/>
      <c r="G41" s="128"/>
      <c r="H41" s="128"/>
      <c r="I41" s="128"/>
    </row>
    <row r="42" spans="3:9" s="118" customFormat="1" hidden="1">
      <c r="C42" s="128"/>
      <c r="D42" s="128"/>
      <c r="E42" s="128"/>
      <c r="F42" s="128"/>
      <c r="G42" s="128"/>
      <c r="H42" s="128"/>
      <c r="I42" s="128"/>
    </row>
    <row r="43" spans="3:9" s="118" customFormat="1" hidden="1">
      <c r="C43" s="128"/>
      <c r="D43" s="128"/>
      <c r="E43" s="128"/>
      <c r="F43" s="128"/>
      <c r="G43" s="128"/>
      <c r="H43" s="128"/>
      <c r="I43" s="128"/>
    </row>
    <row r="44" spans="3:9" s="118" customFormat="1" hidden="1">
      <c r="C44" s="128"/>
      <c r="D44" s="128"/>
      <c r="E44" s="128"/>
      <c r="F44" s="128"/>
      <c r="G44" s="128"/>
      <c r="H44" s="128"/>
      <c r="I44" s="128"/>
    </row>
    <row r="45" spans="3:9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/>
  <cols>
    <col min="1" max="1" width="5.5703125" style="119" bestFit="1" customWidth="1"/>
    <col min="2" max="2" width="3.42578125" style="121" customWidth="1"/>
    <col min="3" max="5" width="12.7109375" style="9" customWidth="1"/>
    <col min="6" max="6" width="3.42578125" style="121" customWidth="1"/>
    <col min="7" max="9" width="12.7109375" style="9" customWidth="1"/>
    <col min="10" max="10" width="3.42578125" style="121" customWidth="1"/>
    <col min="11" max="13" width="12.7109375" style="9" customWidth="1"/>
    <col min="14" max="14" width="3.42578125" style="121" customWidth="1"/>
    <col min="15" max="17" width="12.7109375" style="9" customWidth="1"/>
    <col min="18" max="18" width="3.42578125" style="121" customWidth="1"/>
    <col min="19" max="16384" width="12.7109375" style="9" hidden="1"/>
  </cols>
  <sheetData>
    <row r="1" spans="1:18" s="119" customFormat="1" ht="15.75" thickBot="1">
      <c r="A1" s="9" t="str">
        <f>IF('Night Data'!D1="Night","N","D")</f>
        <v>N</v>
      </c>
      <c r="B1" s="181" t="str">
        <f>A1</f>
        <v>N</v>
      </c>
      <c r="F1" s="12" t="str">
        <f>F2</f>
        <v>N</v>
      </c>
      <c r="G1" s="165" t="s">
        <v>160</v>
      </c>
      <c r="H1" s="166"/>
      <c r="I1" s="167"/>
      <c r="J1" s="12" t="str">
        <f>J2</f>
        <v>N</v>
      </c>
      <c r="K1" s="165" t="s">
        <v>158</v>
      </c>
      <c r="L1" s="166"/>
      <c r="M1" s="167"/>
      <c r="N1" s="12" t="str">
        <f>N2</f>
        <v>N</v>
      </c>
      <c r="O1" s="165" t="s">
        <v>159</v>
      </c>
      <c r="P1" s="166"/>
      <c r="Q1" s="167"/>
      <c r="R1" s="12" t="str">
        <f>R2</f>
        <v>N</v>
      </c>
    </row>
    <row r="2" spans="1:18" s="120" customFormat="1" ht="15.75" thickBot="1">
      <c r="A2" s="182" t="str">
        <f>A1</f>
        <v>N</v>
      </c>
      <c r="B2" s="12" t="str">
        <f>A2</f>
        <v>N</v>
      </c>
      <c r="C2" s="12" t="str">
        <f t="shared" ref="C2:R2" si="0">B2</f>
        <v>N</v>
      </c>
      <c r="D2" s="12" t="str">
        <f t="shared" si="0"/>
        <v>N</v>
      </c>
      <c r="E2" s="12" t="str">
        <f t="shared" si="0"/>
        <v>N</v>
      </c>
      <c r="F2" s="12" t="str">
        <f t="shared" si="0"/>
        <v>N</v>
      </c>
      <c r="G2" s="12" t="str">
        <f t="shared" si="0"/>
        <v>N</v>
      </c>
      <c r="H2" s="12" t="str">
        <f t="shared" si="0"/>
        <v>N</v>
      </c>
      <c r="I2" s="12" t="str">
        <f t="shared" si="0"/>
        <v>N</v>
      </c>
      <c r="J2" s="12" t="str">
        <f t="shared" ref="J2" si="1">I2</f>
        <v>N</v>
      </c>
      <c r="K2" s="12" t="str">
        <f t="shared" si="0"/>
        <v>N</v>
      </c>
      <c r="L2" s="12" t="str">
        <f t="shared" si="0"/>
        <v>N</v>
      </c>
      <c r="M2" s="12" t="str">
        <f t="shared" si="0"/>
        <v>N</v>
      </c>
      <c r="N2" s="12" t="str">
        <f t="shared" ref="N2" si="2">M2</f>
        <v>N</v>
      </c>
      <c r="O2" s="12" t="str">
        <f t="shared" si="0"/>
        <v>N</v>
      </c>
      <c r="P2" s="12" t="str">
        <f t="shared" si="0"/>
        <v>N</v>
      </c>
      <c r="Q2" s="12" t="str">
        <f t="shared" si="0"/>
        <v>N</v>
      </c>
      <c r="R2" s="12" t="str">
        <f t="shared" ref="R2" si="3">Q2</f>
        <v>N</v>
      </c>
    </row>
    <row r="3" spans="1:18">
      <c r="A3" s="171" t="s">
        <v>161</v>
      </c>
      <c r="B3" s="12" t="str">
        <f>B2</f>
        <v>N</v>
      </c>
      <c r="F3" s="12" t="str">
        <f>F2</f>
        <v>N</v>
      </c>
      <c r="G3" s="168" t="str">
        <f ca="1">'Night Pairs'!B2</f>
        <v>Hama - H (1013)</v>
      </c>
      <c r="H3" s="169"/>
      <c r="I3" s="170"/>
      <c r="J3" s="12" t="str">
        <f>J2</f>
        <v>N</v>
      </c>
      <c r="K3" s="114"/>
      <c r="L3" s="114"/>
      <c r="M3" s="114"/>
      <c r="N3" s="12" t="str">
        <f>N2</f>
        <v>N</v>
      </c>
      <c r="O3" s="114"/>
      <c r="P3" s="114"/>
      <c r="Q3" s="114"/>
      <c r="R3" s="12" t="str">
        <f>R2</f>
        <v>N</v>
      </c>
    </row>
    <row r="4" spans="1:18">
      <c r="A4" s="172"/>
      <c r="B4" s="12" t="str">
        <f t="shared" ref="B4:B22" si="4">B3</f>
        <v>N</v>
      </c>
      <c r="F4" s="12" t="str">
        <f t="shared" ref="F4:F21" si="5">F3</f>
        <v>N</v>
      </c>
      <c r="G4" s="110" t="str">
        <f ca="1">IF(I6=1,'Night Pairs'!G2,IF(I6=2,'Night Pairs'!G6,IF(I6=3,'Night Pairs'!G7,'Night Pairs'!G18)))</f>
        <v>thunderhead</v>
      </c>
      <c r="H4" s="111" t="str">
        <f ca="1">'Night Data'!K33</f>
        <v>cool</v>
      </c>
      <c r="I4" s="105" t="str">
        <f ca="1">IF(G4="overcast",'Night Data'!O33,IF(G4="thunderhead",'Night Data'!P33,IF(G4="wind storm",'Night Data'!Q33,IF(G4="rain clouds",'Night Data'!R33,IF(G4="light clouds",'Night Data'!S33,"")))))</f>
        <v>nimbus</v>
      </c>
      <c r="J4" s="12" t="str">
        <f t="shared" ref="J4:J21" si="6">J3</f>
        <v>N</v>
      </c>
      <c r="N4" s="12" t="str">
        <f t="shared" ref="N4:N21" si="7">N3</f>
        <v>N</v>
      </c>
      <c r="R4" s="12" t="str">
        <f t="shared" ref="R4:R21" si="8">R3</f>
        <v>N</v>
      </c>
    </row>
    <row r="5" spans="1:18">
      <c r="A5" s="172"/>
      <c r="B5" s="12" t="str">
        <f t="shared" si="4"/>
        <v>N</v>
      </c>
      <c r="F5" s="12" t="str">
        <f t="shared" si="5"/>
        <v>N</v>
      </c>
      <c r="G5" s="113" t="str">
        <f ca="1">IF(G4="condensation",'Night Data'!T33,IF(G4="thunderhead",'Night Data'!U33,IF(G4="wind storm",'Night Data'!V33,IF(G4="rain clouds",'Night Data'!W33,"dry"))))</f>
        <v>quiet downpour</v>
      </c>
      <c r="H5" s="107" t="str">
        <f ca="1">IF(I6=1,'Night Pairs'!I2,IF(I6=2,'Night Pairs'!I6,IF(I6=3,'Night Pairs'!I7,'Night Pairs'!I18)))</f>
        <v>light breeze</v>
      </c>
      <c r="I5" s="108" t="str">
        <f ca="1">IF(I6=1,'Night Pairs'!D2,IF(I6=2,'Night Pairs'!D6,IF(I6=3,'Night Pairs'!D9,'Night Pairs'!D18)))</f>
        <v>unstable</v>
      </c>
      <c r="J5" s="12" t="str">
        <f t="shared" si="6"/>
        <v>N</v>
      </c>
      <c r="N5" s="12" t="str">
        <f t="shared" si="7"/>
        <v>N</v>
      </c>
      <c r="R5" s="12" t="str">
        <f t="shared" si="8"/>
        <v>N</v>
      </c>
    </row>
    <row r="6" spans="1:18" ht="15.75" thickBot="1">
      <c r="A6" s="173"/>
      <c r="B6" s="12" t="str">
        <f t="shared" si="4"/>
        <v>N</v>
      </c>
      <c r="F6" s="12" t="str">
        <f t="shared" si="5"/>
        <v>N</v>
      </c>
      <c r="G6" s="106"/>
      <c r="H6" s="109"/>
      <c r="I6" s="112">
        <f ca="1">RANDBETWEEN(1,4)</f>
        <v>2</v>
      </c>
      <c r="J6" s="12" t="str">
        <f t="shared" si="6"/>
        <v>N</v>
      </c>
      <c r="N6" s="12" t="str">
        <f t="shared" si="7"/>
        <v>N</v>
      </c>
      <c r="R6" s="12" t="str">
        <f t="shared" si="8"/>
        <v>N</v>
      </c>
    </row>
    <row r="7" spans="1:18" s="120" customFormat="1" ht="15.75" thickBot="1">
      <c r="A7" s="12" t="str">
        <f>B7</f>
        <v>N</v>
      </c>
      <c r="B7" s="12" t="str">
        <f t="shared" si="4"/>
        <v>N</v>
      </c>
      <c r="C7" s="12" t="str">
        <f t="shared" ref="C7:R7" si="9">B7</f>
        <v>N</v>
      </c>
      <c r="D7" s="12" t="str">
        <f t="shared" si="9"/>
        <v>N</v>
      </c>
      <c r="E7" s="12" t="str">
        <f t="shared" si="9"/>
        <v>N</v>
      </c>
      <c r="F7" s="12" t="str">
        <f t="shared" si="9"/>
        <v>N</v>
      </c>
      <c r="G7" s="12" t="str">
        <f t="shared" si="9"/>
        <v>N</v>
      </c>
      <c r="H7" s="12" t="str">
        <f t="shared" si="9"/>
        <v>N</v>
      </c>
      <c r="I7" s="12" t="str">
        <f t="shared" si="9"/>
        <v>N</v>
      </c>
      <c r="J7" s="12" t="str">
        <f t="shared" ref="J7" si="10">I7</f>
        <v>N</v>
      </c>
      <c r="K7" s="12" t="str">
        <f t="shared" si="9"/>
        <v>N</v>
      </c>
      <c r="L7" s="12" t="str">
        <f t="shared" si="9"/>
        <v>N</v>
      </c>
      <c r="M7" s="12" t="str">
        <f t="shared" si="9"/>
        <v>N</v>
      </c>
      <c r="N7" s="12" t="str">
        <f t="shared" ref="N7" si="11">M7</f>
        <v>N</v>
      </c>
      <c r="O7" s="12" t="str">
        <f t="shared" si="9"/>
        <v>N</v>
      </c>
      <c r="P7" s="12" t="str">
        <f t="shared" si="9"/>
        <v>N</v>
      </c>
      <c r="Q7" s="12" t="str">
        <f t="shared" si="9"/>
        <v>N</v>
      </c>
      <c r="R7" s="12" t="str">
        <f t="shared" ref="R7" si="12">Q7</f>
        <v>N</v>
      </c>
    </row>
    <row r="8" spans="1:18">
      <c r="A8" s="171" t="s">
        <v>142</v>
      </c>
      <c r="B8" s="12" t="str">
        <f t="shared" si="4"/>
        <v>N</v>
      </c>
      <c r="C8" s="168" t="str">
        <f ca="1">'Night Pairs'!B11</f>
        <v>Tripoli - L (32)</v>
      </c>
      <c r="D8" s="169"/>
      <c r="E8" s="170"/>
      <c r="F8" s="12" t="str">
        <f t="shared" si="5"/>
        <v>N</v>
      </c>
      <c r="J8" s="12" t="str">
        <f t="shared" si="6"/>
        <v>N</v>
      </c>
      <c r="N8" s="12" t="str">
        <f t="shared" si="7"/>
        <v>N</v>
      </c>
      <c r="O8" s="168" t="str">
        <f ca="1">'Night Pairs'!A17</f>
        <v>Palmyra - L (1295)</v>
      </c>
      <c r="P8" s="169"/>
      <c r="Q8" s="170"/>
      <c r="R8" s="12" t="str">
        <f t="shared" si="8"/>
        <v>N</v>
      </c>
    </row>
    <row r="9" spans="1:18">
      <c r="A9" s="172"/>
      <c r="B9" s="12" t="str">
        <f t="shared" si="4"/>
        <v>N</v>
      </c>
      <c r="C9" s="110" t="str">
        <f ca="1">IF(E11=1,'Night Pairs'!G4,IF(E11=2,'Night Pairs'!G7,IF(E11=3,'Night Pairs'!G11,'Night Pairs'!G21)))</f>
        <v>thunderhead</v>
      </c>
      <c r="D9" s="111" t="str">
        <f ca="1">'Night Data'!K68</f>
        <v>cool</v>
      </c>
      <c r="E9" s="105" t="str">
        <f ca="1">IF(C9="overcast",'Night Data'!O68,IF(C9="thunderhead",'Night Data'!P68,IF(C9="wind storm",'Night Data'!Q68,IF(C9="rain clouds",'Night Data'!R68,IF(C9="light clouds",'Night Data'!S68,"")))))</f>
        <v>nimbus</v>
      </c>
      <c r="F9" s="12" t="str">
        <f t="shared" si="5"/>
        <v>N</v>
      </c>
      <c r="J9" s="12" t="str">
        <f t="shared" si="6"/>
        <v>N</v>
      </c>
      <c r="N9" s="12" t="str">
        <f t="shared" si="7"/>
        <v>N</v>
      </c>
      <c r="O9" s="110" t="str">
        <f ca="1">IF(Q11=1,'Night Pairs'!G9,IF(Q11=2,'Night Pairs'!G17,IF(Q11=3,'Night Pairs'!G18,'Night Pairs'!G20)))</f>
        <v>wind storm</v>
      </c>
      <c r="P9" s="111" t="str">
        <f ca="1">'Night Data'!K55</f>
        <v>brisk</v>
      </c>
      <c r="Q9" s="105" t="str">
        <f ca="1">IF(O9="overcast",'Night Data'!O55,IF(O9="thunderhead",'Night Data'!P55,IF(O9="wind storm",'Night Data'!Q55,IF(O9="rain clouds",'Night Data'!R55,IF(O9="light clouds",'Night Data'!S55,"")))))</f>
        <v>altostratus</v>
      </c>
      <c r="R9" s="12" t="str">
        <f t="shared" si="8"/>
        <v>N</v>
      </c>
    </row>
    <row r="10" spans="1:18">
      <c r="A10" s="172"/>
      <c r="B10" s="12" t="str">
        <f t="shared" si="4"/>
        <v>N</v>
      </c>
      <c r="C10" s="113" t="str">
        <f ca="1">IF(C9="condensation",'Night Data'!T68,IF(C9="thunderhead",'Night Data'!U68,IF(C9="wind storm",'Night Data'!V68,IF(C9="rain clouds",'Night Data'!W68,"dry"))))</f>
        <v>quiet downpour</v>
      </c>
      <c r="D10" s="107" t="str">
        <f ca="1">IF(E11=1,'Night Pairs'!I4,IF(E11=2,'Night Pairs'!I7,IF(E11=3,'Night Pairs'!I11,'Night Pairs'!I21)))</f>
        <v>gentle breeze</v>
      </c>
      <c r="E10" s="108" t="str">
        <f ca="1">IF(E11=1,'Night Pairs'!D4,IF(E11=2,'Night Pairs'!D7,IF(E11=3,'Night Pairs'!D11,'Night Pairs'!D21)))</f>
        <v>unstable</v>
      </c>
      <c r="F10" s="12" t="str">
        <f t="shared" si="5"/>
        <v>N</v>
      </c>
      <c r="J10" s="12" t="str">
        <f t="shared" si="6"/>
        <v>N</v>
      </c>
      <c r="N10" s="12" t="str">
        <f t="shared" si="7"/>
        <v>N</v>
      </c>
      <c r="O10" s="113" t="str">
        <f ca="1">IF(O9="condensation",'Night Data'!T55,IF(O9="thunderhead",'Night Data'!U55,IF(O9="wind storm",'Night Data'!V55,IF(O9="rain clouds",'Night Data'!W55,"dry"))))</f>
        <v>fair</v>
      </c>
      <c r="P10" s="107" t="str">
        <f ca="1">IF(Q11=1,'Night Pairs'!I9,IF(Q11=2,'Night Pairs'!I17,IF(Q11=3,'Night Pairs'!I18,'Night Pairs'!I20)))</f>
        <v>gentle breeze</v>
      </c>
      <c r="Q10" s="108" t="str">
        <f ca="1">IF(Q11=1,'Night Pairs'!D9,IF(Q11=2,'Night Pairs'!D17,IF(Q11=3,'Night Pairs'!D18,'Night Pairs'!D20)))</f>
        <v>unstable</v>
      </c>
      <c r="R10" s="12" t="str">
        <f t="shared" si="8"/>
        <v>N</v>
      </c>
    </row>
    <row r="11" spans="1:18" ht="15.75" thickBot="1">
      <c r="A11" s="173"/>
      <c r="B11" s="12" t="str">
        <f t="shared" si="4"/>
        <v>N</v>
      </c>
      <c r="C11" s="106"/>
      <c r="D11" s="109"/>
      <c r="E11" s="112">
        <f ca="1">RANDBETWEEN(1,4)</f>
        <v>2</v>
      </c>
      <c r="F11" s="12" t="str">
        <f t="shared" si="5"/>
        <v>N</v>
      </c>
      <c r="J11" s="12" t="str">
        <f t="shared" si="6"/>
        <v>N</v>
      </c>
      <c r="N11" s="12" t="str">
        <f t="shared" si="7"/>
        <v>N</v>
      </c>
      <c r="O11" s="106"/>
      <c r="P11" s="109"/>
      <c r="Q11" s="112">
        <f ca="1">RANDBETWEEN(1,4)</f>
        <v>3</v>
      </c>
      <c r="R11" s="12" t="str">
        <f t="shared" si="8"/>
        <v>N</v>
      </c>
    </row>
    <row r="12" spans="1:18" s="120" customFormat="1" ht="15.75" thickBot="1">
      <c r="A12" s="12" t="str">
        <f>B12</f>
        <v>N</v>
      </c>
      <c r="B12" s="12" t="str">
        <f t="shared" si="4"/>
        <v>N</v>
      </c>
      <c r="C12" s="12" t="str">
        <f t="shared" ref="C12:R12" si="13">B12</f>
        <v>N</v>
      </c>
      <c r="D12" s="12" t="str">
        <f t="shared" si="13"/>
        <v>N</v>
      </c>
      <c r="E12" s="12" t="str">
        <f t="shared" si="13"/>
        <v>N</v>
      </c>
      <c r="F12" s="12" t="str">
        <f t="shared" si="13"/>
        <v>N</v>
      </c>
      <c r="G12" s="12" t="str">
        <f t="shared" si="13"/>
        <v>N</v>
      </c>
      <c r="H12" s="12" t="str">
        <f t="shared" si="13"/>
        <v>N</v>
      </c>
      <c r="I12" s="12" t="str">
        <f t="shared" si="13"/>
        <v>N</v>
      </c>
      <c r="J12" s="12" t="str">
        <f t="shared" ref="J12" si="14">I12</f>
        <v>N</v>
      </c>
      <c r="K12" s="12" t="str">
        <f t="shared" si="13"/>
        <v>N</v>
      </c>
      <c r="L12" s="12" t="str">
        <f t="shared" si="13"/>
        <v>N</v>
      </c>
      <c r="M12" s="12" t="str">
        <f t="shared" si="13"/>
        <v>N</v>
      </c>
      <c r="N12" s="12" t="str">
        <f t="shared" ref="N12" si="15">M12</f>
        <v>N</v>
      </c>
      <c r="O12" s="12" t="str">
        <f t="shared" si="13"/>
        <v>N</v>
      </c>
      <c r="P12" s="12" t="str">
        <f t="shared" si="13"/>
        <v>N</v>
      </c>
      <c r="Q12" s="12" t="str">
        <f t="shared" si="13"/>
        <v>N</v>
      </c>
      <c r="R12" s="12" t="str">
        <f t="shared" ref="R12" si="16">Q12</f>
        <v>N</v>
      </c>
    </row>
    <row r="13" spans="1:18">
      <c r="A13" s="171" t="s">
        <v>176</v>
      </c>
      <c r="B13" s="12" t="str">
        <f t="shared" si="4"/>
        <v>N</v>
      </c>
      <c r="C13" s="168" t="str">
        <f ca="1">'Night Pairs'!A4</f>
        <v>Beyrut - H (78)</v>
      </c>
      <c r="D13" s="169"/>
      <c r="E13" s="170"/>
      <c r="F13" s="12" t="str">
        <f t="shared" si="5"/>
        <v>N</v>
      </c>
      <c r="J13" s="12" t="str">
        <f t="shared" si="6"/>
        <v>N</v>
      </c>
      <c r="N13" s="12" t="str">
        <f t="shared" si="7"/>
        <v>N</v>
      </c>
      <c r="R13" s="12" t="str">
        <f t="shared" si="8"/>
        <v>N</v>
      </c>
    </row>
    <row r="14" spans="1:18">
      <c r="A14" s="172"/>
      <c r="B14" s="12" t="str">
        <f t="shared" si="4"/>
        <v>N</v>
      </c>
      <c r="C14" s="110" t="str">
        <f ca="1">IF(E16=1,'Night Pairs'!G3,IF(E16=2,'Night Pairs'!G4,IF(E16=3,'Night Pairs'!G12,'Night Pairs'!G10)))</f>
        <v>wind storm</v>
      </c>
      <c r="D14" s="111" t="str">
        <f ca="1">'Night Data'!K14</f>
        <v>pleasant</v>
      </c>
      <c r="E14" s="105" t="str">
        <f ca="1">IF(C14="overcast",'Night Data'!O14,IF(C14="thunderhead",'Night Data'!P14,IF(C14="wind storm",'Night Data'!Q14,IF(C14="rain clouds",'Night Data'!R14,IF(C14="light clouds",'Night Data'!S14,"")))))</f>
        <v>altocumulus</v>
      </c>
      <c r="F14" s="12" t="str">
        <f t="shared" si="5"/>
        <v>N</v>
      </c>
      <c r="J14" s="12" t="str">
        <f t="shared" si="6"/>
        <v>N</v>
      </c>
      <c r="N14" s="12" t="str">
        <f t="shared" si="7"/>
        <v>N</v>
      </c>
      <c r="R14" s="12" t="str">
        <f t="shared" si="8"/>
        <v>N</v>
      </c>
    </row>
    <row r="15" spans="1:18">
      <c r="A15" s="172"/>
      <c r="B15" s="12" t="str">
        <f t="shared" si="4"/>
        <v>N</v>
      </c>
      <c r="C15" s="113" t="str">
        <f ca="1">IF(C14="condensation",'Night Data'!T14,IF(C14="thunderhead",'Night Data'!U14,IF(C14="wind storm",'Night Data'!V14,IF(C14="rain clouds",'Night Data'!W14,"dry"))))</f>
        <v>fair</v>
      </c>
      <c r="D15" s="107" t="str">
        <f ca="1">IF(E16=1,'Night Pairs'!I3,IF(E16=2,'Night Pairs'!I4,IF(E16=3,'Night Pairs'!I12,'Night Pairs'!I10)))</f>
        <v>gentle breeze</v>
      </c>
      <c r="E15" s="108" t="str">
        <f ca="1">IF(E16=1,'Night Pairs'!D3,IF(E16=2,'Night Pairs'!D4,IF(E16=3,'Night Pairs'!D12,'Night Pairs'!D10)))</f>
        <v>unstable</v>
      </c>
      <c r="F15" s="12" t="str">
        <f t="shared" si="5"/>
        <v>N</v>
      </c>
      <c r="J15" s="12" t="str">
        <f t="shared" si="6"/>
        <v>N</v>
      </c>
      <c r="N15" s="12" t="str">
        <f t="shared" si="7"/>
        <v>N</v>
      </c>
      <c r="R15" s="12" t="str">
        <f t="shared" si="8"/>
        <v>N</v>
      </c>
    </row>
    <row r="16" spans="1:18" ht="15.75" thickBot="1">
      <c r="A16" s="172"/>
      <c r="B16" s="12" t="str">
        <f t="shared" si="4"/>
        <v>N</v>
      </c>
      <c r="C16" s="106"/>
      <c r="D16" s="109"/>
      <c r="E16" s="112">
        <f ca="1">RANDBETWEEN(1,4)</f>
        <v>3</v>
      </c>
      <c r="F16" s="12" t="str">
        <f t="shared" si="5"/>
        <v>N</v>
      </c>
      <c r="J16" s="12" t="str">
        <f t="shared" si="6"/>
        <v>N</v>
      </c>
      <c r="N16" s="12" t="str">
        <f t="shared" si="7"/>
        <v>N</v>
      </c>
      <c r="R16" s="12" t="str">
        <f t="shared" si="8"/>
        <v>N</v>
      </c>
    </row>
    <row r="17" spans="1:19" s="120" customFormat="1" ht="15.75" thickBot="1">
      <c r="A17" s="172"/>
      <c r="B17" s="12" t="str">
        <f t="shared" si="4"/>
        <v>N</v>
      </c>
      <c r="C17" s="12" t="str">
        <f t="shared" ref="C17:R17" si="17">B17</f>
        <v>N</v>
      </c>
      <c r="D17" s="12" t="str">
        <f t="shared" si="17"/>
        <v>N</v>
      </c>
      <c r="E17" s="12" t="str">
        <f t="shared" si="17"/>
        <v>N</v>
      </c>
      <c r="F17" s="12" t="str">
        <f t="shared" si="17"/>
        <v>N</v>
      </c>
      <c r="G17" s="12" t="str">
        <f t="shared" si="17"/>
        <v>N</v>
      </c>
      <c r="H17" s="12" t="str">
        <f t="shared" si="17"/>
        <v>N</v>
      </c>
      <c r="I17" s="12" t="str">
        <f t="shared" si="17"/>
        <v>N</v>
      </c>
      <c r="J17" s="12" t="str">
        <f t="shared" ref="J17" si="18">I17</f>
        <v>N</v>
      </c>
      <c r="K17" s="12" t="str">
        <f t="shared" si="17"/>
        <v>N</v>
      </c>
      <c r="L17" s="12" t="str">
        <f t="shared" si="17"/>
        <v>N</v>
      </c>
      <c r="M17" s="12" t="str">
        <f t="shared" si="17"/>
        <v>N</v>
      </c>
      <c r="N17" s="12" t="str">
        <f t="shared" ref="N17" si="19">M17</f>
        <v>N</v>
      </c>
      <c r="O17" s="12" t="str">
        <f t="shared" si="17"/>
        <v>N</v>
      </c>
      <c r="P17" s="12" t="str">
        <f t="shared" si="17"/>
        <v>N</v>
      </c>
      <c r="Q17" s="12" t="str">
        <f t="shared" si="17"/>
        <v>N</v>
      </c>
      <c r="R17" s="12" t="str">
        <f t="shared" ref="R17" si="20">Q17</f>
        <v>N</v>
      </c>
    </row>
    <row r="18" spans="1:19">
      <c r="A18" s="172"/>
      <c r="B18" s="12" t="str">
        <f t="shared" si="4"/>
        <v>N</v>
      </c>
      <c r="C18" s="168" t="str">
        <f ca="1">'Night Pairs'!A12</f>
        <v>Mount Kenaan - L (3071)</v>
      </c>
      <c r="D18" s="169"/>
      <c r="E18" s="170"/>
      <c r="F18" s="12" t="str">
        <f t="shared" si="5"/>
        <v>N</v>
      </c>
      <c r="G18" s="168" t="str">
        <f ca="1">'Night Pairs'!A5</f>
        <v>Damascus - L (2001)</v>
      </c>
      <c r="H18" s="169"/>
      <c r="I18" s="170"/>
      <c r="J18" s="12" t="str">
        <f t="shared" si="6"/>
        <v>N</v>
      </c>
      <c r="N18" s="12" t="str">
        <f t="shared" si="7"/>
        <v>N</v>
      </c>
      <c r="R18" s="12" t="str">
        <f t="shared" si="8"/>
        <v>N</v>
      </c>
      <c r="S18" s="8"/>
    </row>
    <row r="19" spans="1:19">
      <c r="A19" s="172"/>
      <c r="B19" s="12" t="str">
        <f t="shared" si="4"/>
        <v>N</v>
      </c>
      <c r="C19" s="110" t="str">
        <f ca="1">IF(E21=1,'Night Pairs'!G12,IF(E21=2,'Night Pairs'!G14,IF(E21=3,'Night Pairs'!G15,'Night Pairs'!G16)))</f>
        <v>overcast</v>
      </c>
      <c r="D19" s="111" t="str">
        <f ca="1">'Night Data'!K51</f>
        <v>brisk</v>
      </c>
      <c r="E19" s="105" t="str">
        <f ca="1">IF(C19="overcast",'Night Data'!O51,IF(C19="thunderhead",'Night Data'!P51,IF(C19="wind storm",'Night Data'!Q51,IF(C19="rain clouds",'Night Data'!R51,IF(C19="light clouds",'Night Data'!S51,"")))))</f>
        <v>stratus</v>
      </c>
      <c r="F19" s="12" t="str">
        <f t="shared" si="5"/>
        <v>N</v>
      </c>
      <c r="G19" s="110" t="str">
        <f ca="1">IF(I21=1,'Night Pairs'!G5,IF(I21=2,'Night Pairs'!G8,IF(I21=3,'Night Pairs'!G13,'Night Pairs'!G19)))</f>
        <v>overcast</v>
      </c>
      <c r="H19" s="111" t="str">
        <f ca="1">'Night Data'!K20</f>
        <v>chilly</v>
      </c>
      <c r="I19" s="105" t="str">
        <f ca="1">IF(G19="overcast",'Night Data'!O20,IF(G19="thunderhead",'Night Data'!P20,IF(G19="wind storm",'Night Data'!Q20,IF(G19="rain clouds",'Night Data'!R20,IF(G19="light clouds",'Night Data'!S20,"")))))</f>
        <v>altostratus</v>
      </c>
      <c r="J19" s="12" t="str">
        <f t="shared" si="6"/>
        <v>N</v>
      </c>
      <c r="N19" s="12" t="str">
        <f t="shared" si="7"/>
        <v>N</v>
      </c>
      <c r="R19" s="12" t="str">
        <f t="shared" si="8"/>
        <v>N</v>
      </c>
      <c r="S19" s="8"/>
    </row>
    <row r="20" spans="1:19">
      <c r="A20" s="172"/>
      <c r="B20" s="12" t="str">
        <f t="shared" si="4"/>
        <v>N</v>
      </c>
      <c r="C20" s="113" t="str">
        <f ca="1">IF(C19="condensation",'Night Data'!T51,IF(C19="thunderhead",'Night Data'!U51,IF(C19="wind storm",'Night Data'!V51,IF(C19="rain clouds",'Night Data'!W51,"dry"))))</f>
        <v>dry</v>
      </c>
      <c r="D20" s="107" t="str">
        <f ca="1">IF(E21=1,'Night Pairs'!I12,IF(E21=2,'Night Pairs'!I14,IF(E21=3,'Night Pairs'!I15,'Night Pairs'!I16)))</f>
        <v>calm</v>
      </c>
      <c r="E20" s="108" t="str">
        <f ca="1">IF(E21=1,'Night Pairs'!D12,IF(E21=2,'Night Pairs'!D14,IF(E21=3,'Night Pairs'!D15,'Night Pairs'!D16)))</f>
        <v>southeast</v>
      </c>
      <c r="F20" s="12" t="str">
        <f t="shared" si="5"/>
        <v>N</v>
      </c>
      <c r="G20" s="113" t="str">
        <f ca="1">IF(G19="condensation",'Night Data'!T20,IF(G19="thunderhead",'Night Data'!U20,IF(G19="wind storm",'Night Data'!V20,IF(G19="rain clouds",'Night Data'!W20,"dry"))))</f>
        <v>dry</v>
      </c>
      <c r="H20" s="107" t="str">
        <f ca="1">IF(I21=1,'Night Pairs'!I5,IF(I21=2,'Night Pairs'!I8,IF(I21=3,'Night Pairs'!I13,'Night Pairs'!I19)))</f>
        <v>light air</v>
      </c>
      <c r="I20" s="108" t="str">
        <f ca="1">IF(I21=1,'Night Pairs'!D5,IF(I21=2,'Night Pairs'!D8,IF(I21=3,'Night Pairs'!D13,'Night Pairs'!D19)))</f>
        <v>east</v>
      </c>
      <c r="J20" s="12" t="str">
        <f t="shared" si="6"/>
        <v>N</v>
      </c>
      <c r="N20" s="12" t="str">
        <f t="shared" si="7"/>
        <v>N</v>
      </c>
      <c r="R20" s="12" t="str">
        <f t="shared" si="8"/>
        <v>N</v>
      </c>
      <c r="S20" s="8"/>
    </row>
    <row r="21" spans="1:19" ht="15.75" thickBot="1">
      <c r="A21" s="173"/>
      <c r="B21" s="12" t="str">
        <f t="shared" si="4"/>
        <v>N</v>
      </c>
      <c r="C21" s="106"/>
      <c r="D21" s="109"/>
      <c r="E21" s="112">
        <f ca="1">RANDBETWEEN(1,4)</f>
        <v>2</v>
      </c>
      <c r="F21" s="12" t="str">
        <f t="shared" si="5"/>
        <v>N</v>
      </c>
      <c r="G21" s="106"/>
      <c r="H21" s="109"/>
      <c r="I21" s="112">
        <f ca="1">RANDBETWEEN(1,4)</f>
        <v>3</v>
      </c>
      <c r="J21" s="12" t="str">
        <f t="shared" si="6"/>
        <v>N</v>
      </c>
      <c r="N21" s="12" t="str">
        <f t="shared" si="7"/>
        <v>N</v>
      </c>
      <c r="R21" s="12" t="str">
        <f t="shared" si="8"/>
        <v>N</v>
      </c>
      <c r="S21" s="8"/>
    </row>
    <row r="22" spans="1:19" s="120" customFormat="1">
      <c r="A22" s="12" t="str">
        <f>B22</f>
        <v>N</v>
      </c>
      <c r="B22" s="12" t="str">
        <f t="shared" si="4"/>
        <v>N</v>
      </c>
      <c r="C22" s="12" t="str">
        <f t="shared" ref="C22:R22" si="21">B22</f>
        <v>N</v>
      </c>
      <c r="D22" s="12" t="str">
        <f t="shared" si="21"/>
        <v>N</v>
      </c>
      <c r="E22" s="12" t="str">
        <f t="shared" si="21"/>
        <v>N</v>
      </c>
      <c r="F22" s="12" t="str">
        <f t="shared" si="21"/>
        <v>N</v>
      </c>
      <c r="G22" s="12" t="str">
        <f t="shared" si="21"/>
        <v>N</v>
      </c>
      <c r="H22" s="12" t="str">
        <f t="shared" si="21"/>
        <v>N</v>
      </c>
      <c r="I22" s="12" t="str">
        <f t="shared" si="21"/>
        <v>N</v>
      </c>
      <c r="J22" s="12" t="str">
        <f t="shared" ref="J22" si="22">I22</f>
        <v>N</v>
      </c>
      <c r="K22" s="12" t="str">
        <f t="shared" si="21"/>
        <v>N</v>
      </c>
      <c r="L22" s="12" t="str">
        <f t="shared" si="21"/>
        <v>N</v>
      </c>
      <c r="M22" s="12" t="str">
        <f t="shared" si="21"/>
        <v>N</v>
      </c>
      <c r="N22" s="12" t="str">
        <f t="shared" ref="N22" si="23">M22</f>
        <v>N</v>
      </c>
      <c r="O22" s="12" t="str">
        <f t="shared" si="21"/>
        <v>N</v>
      </c>
      <c r="P22" s="12" t="str">
        <f t="shared" si="21"/>
        <v>N</v>
      </c>
      <c r="Q22" s="12" t="str">
        <f t="shared" si="21"/>
        <v>N</v>
      </c>
      <c r="R22" s="12" t="str">
        <f t="shared" ref="R22" si="24">Q22</f>
        <v>N</v>
      </c>
    </row>
  </sheetData>
  <mergeCells count="12">
    <mergeCell ref="O1:Q1"/>
    <mergeCell ref="O8:Q8"/>
    <mergeCell ref="C13:E13"/>
    <mergeCell ref="A8:A11"/>
    <mergeCell ref="G3:I3"/>
    <mergeCell ref="K1:M1"/>
    <mergeCell ref="G1:I1"/>
    <mergeCell ref="A3:A6"/>
    <mergeCell ref="C8:E8"/>
    <mergeCell ref="A13:A21"/>
    <mergeCell ref="C18:E18"/>
    <mergeCell ref="G18:I18"/>
  </mergeCells>
  <conditionalFormatting sqref="A1:B2 B2:R2 A7:R7 A12:R12 B17:R17 A22:R22 B2:B22 F1:F22 J1:J22 N1:N22 R1:R22">
    <cfRule type="cellIs" dxfId="39" priority="14" operator="equal">
      <formula>"N"</formula>
    </cfRule>
  </conditionalFormatting>
  <conditionalFormatting sqref="A7:R7">
    <cfRule type="cellIs" dxfId="38" priority="13" operator="equal">
      <formula>"N"</formula>
    </cfRule>
  </conditionalFormatting>
  <conditionalFormatting sqref="A12:R12">
    <cfRule type="cellIs" dxfId="37" priority="12" operator="equal">
      <formula>"N"</formula>
    </cfRule>
  </conditionalFormatting>
  <conditionalFormatting sqref="A22:R22">
    <cfRule type="cellIs" dxfId="36" priority="11" operator="equal">
      <formula>"N"</formula>
    </cfRule>
  </conditionalFormatting>
  <conditionalFormatting sqref="A1:B2 B2:B22">
    <cfRule type="cellIs" dxfId="31" priority="10" operator="equal">
      <formula>"D"</formula>
    </cfRule>
  </conditionalFormatting>
  <conditionalFormatting sqref="C2:R2">
    <cfRule type="cellIs" dxfId="29" priority="9" operator="equal">
      <formula>"D"</formula>
    </cfRule>
  </conditionalFormatting>
  <conditionalFormatting sqref="A7:R7">
    <cfRule type="cellIs" dxfId="26" priority="8" operator="equal">
      <formula>"D"</formula>
    </cfRule>
  </conditionalFormatting>
  <conditionalFormatting sqref="A12:R12">
    <cfRule type="cellIs" dxfId="23" priority="7" operator="equal">
      <formula>"D"</formula>
    </cfRule>
  </conditionalFormatting>
  <conditionalFormatting sqref="B17:R17">
    <cfRule type="cellIs" dxfId="20" priority="6" operator="equal">
      <formula>"D"</formula>
    </cfRule>
  </conditionalFormatting>
  <conditionalFormatting sqref="A22:R22">
    <cfRule type="cellIs" dxfId="17" priority="5" operator="equal">
      <formula>"D"</formula>
    </cfRule>
  </conditionalFormatting>
  <conditionalFormatting sqref="F1:F22">
    <cfRule type="cellIs" dxfId="12" priority="4" operator="equal">
      <formula>"D"</formula>
    </cfRule>
  </conditionalFormatting>
  <conditionalFormatting sqref="J1:J22">
    <cfRule type="cellIs" dxfId="9" priority="3" operator="equal">
      <formula>"D"</formula>
    </cfRule>
  </conditionalFormatting>
  <conditionalFormatting sqref="N1:N22">
    <cfRule type="cellIs" dxfId="6" priority="2" operator="equal">
      <formula>"D"</formula>
    </cfRule>
  </conditionalFormatting>
  <conditionalFormatting sqref="R1:R22">
    <cfRule type="cellIs" dxfId="3" priority="1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F18" sqref="F18"/>
    </sheetView>
  </sheetViews>
  <sheetFormatPr defaultRowHeight="12.75"/>
  <cols>
    <col min="1" max="1" width="9.140625" style="118"/>
    <col min="2" max="7" width="12.7109375" style="5" customWidth="1"/>
    <col min="8" max="10" width="12.7109375" style="118" customWidth="1"/>
    <col min="11" max="16384" width="9.140625" style="5"/>
  </cols>
  <sheetData>
    <row r="1" spans="2:7" s="118" customFormat="1" ht="13.5" thickBot="1"/>
    <row r="2" spans="2:7" s="5" customFormat="1">
      <c r="B2" s="133"/>
      <c r="C2" s="174" t="s">
        <v>122</v>
      </c>
      <c r="D2" s="174"/>
      <c r="E2" s="174"/>
      <c r="F2" s="174"/>
      <c r="G2" s="175"/>
    </row>
    <row r="3" spans="2:7" s="5" customFormat="1">
      <c r="B3" s="142" t="s">
        <v>116</v>
      </c>
      <c r="C3" s="129" t="s">
        <v>171</v>
      </c>
      <c r="D3" s="129" t="s">
        <v>172</v>
      </c>
      <c r="E3" s="129" t="s">
        <v>173</v>
      </c>
      <c r="F3" s="129" t="s">
        <v>174</v>
      </c>
      <c r="G3" s="134" t="s">
        <v>123</v>
      </c>
    </row>
    <row r="4" spans="2:7" s="118" customFormat="1">
      <c r="B4" s="143" t="s">
        <v>117</v>
      </c>
      <c r="C4" s="139" t="s">
        <v>111</v>
      </c>
      <c r="D4" s="130"/>
      <c r="E4" s="130"/>
      <c r="F4" s="130"/>
      <c r="G4" s="135"/>
    </row>
    <row r="5" spans="2:7" s="118" customFormat="1">
      <c r="B5" s="143" t="s">
        <v>115</v>
      </c>
      <c r="C5" s="140" t="s">
        <v>121</v>
      </c>
      <c r="D5" s="132" t="s">
        <v>111</v>
      </c>
      <c r="E5" s="132"/>
      <c r="F5" s="132"/>
      <c r="G5" s="136"/>
    </row>
    <row r="6" spans="2:7" s="118" customFormat="1">
      <c r="B6" s="143" t="s">
        <v>118</v>
      </c>
      <c r="C6" s="140" t="s">
        <v>112</v>
      </c>
      <c r="D6" s="132" t="s">
        <v>121</v>
      </c>
      <c r="E6" s="132" t="s">
        <v>111</v>
      </c>
      <c r="F6" s="132" t="s">
        <v>113</v>
      </c>
      <c r="G6" s="136" t="s">
        <v>113</v>
      </c>
    </row>
    <row r="7" spans="2:7" s="118" customFormat="1">
      <c r="B7" s="143" t="s">
        <v>119</v>
      </c>
      <c r="C7" s="140" t="s">
        <v>113</v>
      </c>
      <c r="D7" s="132" t="s">
        <v>113</v>
      </c>
      <c r="E7" s="132" t="s">
        <v>121</v>
      </c>
      <c r="F7" s="132" t="s">
        <v>121</v>
      </c>
      <c r="G7" s="136" t="s">
        <v>121</v>
      </c>
    </row>
    <row r="8" spans="2:7" s="118" customFormat="1">
      <c r="B8" s="143" t="s">
        <v>120</v>
      </c>
      <c r="C8" s="140" t="s">
        <v>169</v>
      </c>
      <c r="D8" s="131"/>
      <c r="E8" s="132" t="s">
        <v>113</v>
      </c>
      <c r="F8" s="132" t="s">
        <v>112</v>
      </c>
      <c r="G8" s="136" t="s">
        <v>112</v>
      </c>
    </row>
    <row r="9" spans="2:7" s="118" customFormat="1">
      <c r="B9" s="143" t="s">
        <v>114</v>
      </c>
      <c r="C9" s="140" t="s">
        <v>59</v>
      </c>
      <c r="D9" s="132" t="s">
        <v>112</v>
      </c>
      <c r="E9" s="132" t="s">
        <v>112</v>
      </c>
      <c r="F9" s="132" t="s">
        <v>111</v>
      </c>
      <c r="G9" s="136" t="s">
        <v>111</v>
      </c>
    </row>
    <row r="10" spans="2:7" s="118" customFormat="1" ht="13.5" thickBot="1">
      <c r="B10" s="144" t="s">
        <v>128</v>
      </c>
      <c r="C10" s="141"/>
      <c r="D10" s="137" t="s">
        <v>169</v>
      </c>
      <c r="E10" s="137" t="s">
        <v>169</v>
      </c>
      <c r="F10" s="137" t="s">
        <v>169</v>
      </c>
      <c r="G10" s="138" t="s">
        <v>169</v>
      </c>
    </row>
    <row r="11" spans="2:7" s="118" customFormat="1"/>
    <row r="12" spans="2:7" s="118" customFormat="1"/>
    <row r="13" spans="2:7" s="118" customFormat="1"/>
    <row r="14" spans="2:7" s="118" customFormat="1"/>
    <row r="15" spans="2:7" s="118" customFormat="1"/>
    <row r="16" spans="2:7" s="118" customFormat="1"/>
  </sheetData>
  <mergeCells count="1">
    <mergeCell ref="C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Months</vt:lpstr>
      <vt:lpstr>Night Data</vt:lpstr>
      <vt:lpstr>Night Pairs</vt:lpstr>
      <vt:lpstr>Night Blocks</vt:lpstr>
      <vt:lpstr>Clouds</vt:lpstr>
    </vt:vector>
  </TitlesOfParts>
  <Company>TELUS Communications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Smolensk</dc:creator>
  <cp:lastModifiedBy>Admin</cp:lastModifiedBy>
  <dcterms:created xsi:type="dcterms:W3CDTF">2015-01-21T19:25:27Z</dcterms:created>
  <dcterms:modified xsi:type="dcterms:W3CDTF">2015-04-10T19:00:46Z</dcterms:modified>
</cp:coreProperties>
</file>