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3"/>
    <sheet state="visible" name="Features&amp;Feats" sheetId="2" r:id="rId4"/>
    <sheet state="visible" name="Details" sheetId="3" r:id="rId5"/>
    <sheet state="visible" name="Magic" sheetId="4" r:id="rId6"/>
    <sheet state="visible" name="Magic Equipment" sheetId="5" r:id="rId7"/>
    <sheet state="visible" name="Contacts" sheetId="6" r:id="rId8"/>
    <sheet state="visible" name="Loot&amp;XP" sheetId="7" r:id="rId9"/>
    <sheet state="visible" name="Lookups" sheetId="8" r:id="rId10"/>
    <sheet state="hidden" name="Data" sheetId="9" r:id="rId11"/>
  </sheets>
  <definedNames>
    <definedName name="Spell1">Data!$A$253:$M$320</definedName>
    <definedName name="ArmorList">Data!$N$1:$Q$18</definedName>
    <definedName name="Spell4">Data!$A$449:$M$488</definedName>
    <definedName name="Feats">Data!$I$82:$I$123</definedName>
    <definedName name="Checkbox">Main!$AU$1:$AU$2</definedName>
    <definedName name="ItemList">Data!$A$2:$G$152</definedName>
    <definedName name="Spell7">Data!$A$578:$M$599</definedName>
    <definedName name="Melee">Data!$I$1:$L$30</definedName>
    <definedName name="Level">Data!$W$2:$X$21</definedName>
    <definedName name="Spell3">Data!$A$391:$M$447</definedName>
    <definedName name="Vehicles">Data!$I$48:$O$79</definedName>
    <definedName name="Spell9">Data!$A$622:$M$638</definedName>
    <definedName name="Potions">Data!$I$135:$P$167</definedName>
    <definedName name="Spell2">Data!$A$322:$M$389</definedName>
    <definedName name="Ranged">Data!$I$32:$L$47</definedName>
    <definedName name="Spell5">Data!$A$490:$M$536</definedName>
    <definedName name="Armor">Data!$N$1:$Q$16</definedName>
    <definedName name="Weapons">Data!$I$1:$L$47</definedName>
    <definedName name="FoodsStuff">Data!$A$154:$G$211</definedName>
    <definedName name="SpellCantrip">Data!$A$212:$M$251</definedName>
    <definedName name="Spell6">Data!$A$538:$M$576</definedName>
    <definedName name="Spell8">Data!$A$601:$M$620</definedName>
    <definedName name="Spells">Data!$BD$1:$BD$408</definedName>
    <definedName name="Shield">Data!$N$18:$Q$19</definedName>
  </definedNames>
  <calcPr/>
</workbook>
</file>

<file path=xl/sharedStrings.xml><?xml version="1.0" encoding="utf-8"?>
<sst xmlns="http://schemas.openxmlformats.org/spreadsheetml/2006/main" count="5188" uniqueCount="1921">
  <si>
    <t>Character Name</t>
  </si>
  <si>
    <t>Class 1</t>
  </si>
  <si>
    <t>Level</t>
  </si>
  <si>
    <t>Class 2</t>
  </si>
  <si>
    <t>Race</t>
  </si>
  <si>
    <t>Gender</t>
  </si>
  <si>
    <t>CLASS</t>
  </si>
  <si>
    <t>-</t>
  </si>
  <si>
    <t>Age</t>
  </si>
  <si>
    <t>Height</t>
  </si>
  <si>
    <t>Weight</t>
  </si>
  <si>
    <t>Hair</t>
  </si>
  <si>
    <t>Eyes</t>
  </si>
  <si>
    <t>Skin</t>
  </si>
  <si>
    <t>Deity</t>
  </si>
  <si>
    <t>STR</t>
  </si>
  <si>
    <t>INT</t>
  </si>
  <si>
    <t>C1 HD</t>
  </si>
  <si>
    <t>C2 HD</t>
  </si>
  <si>
    <t>HP</t>
  </si>
  <si>
    <t>39/39</t>
  </si>
  <si>
    <t>◦</t>
  </si>
  <si>
    <t>DEX</t>
  </si>
  <si>
    <t>WIS</t>
  </si>
  <si>
    <t>Spent HD</t>
  </si>
  <si>
    <t>0</t>
  </si>
  <si>
    <t>Temp HP</t>
  </si>
  <si>
    <t>●</t>
  </si>
  <si>
    <t>CON</t>
  </si>
  <si>
    <t>CHA</t>
  </si>
  <si>
    <t>Prof Bonus</t>
  </si>
  <si>
    <t>S</t>
  </si>
  <si>
    <t>F</t>
  </si>
  <si>
    <t>NOTES:</t>
  </si>
  <si>
    <t>Ring: +1 Sv Throws/AC</t>
  </si>
  <si>
    <t>AC</t>
  </si>
  <si>
    <t>INIT</t>
  </si>
  <si>
    <t>Move</t>
  </si>
  <si>
    <t>Current XP</t>
  </si>
  <si>
    <t>Total Level</t>
  </si>
  <si>
    <t>Hero Points</t>
  </si>
  <si>
    <t>Inspiration</t>
  </si>
  <si>
    <t>Copper</t>
  </si>
  <si>
    <t>Silver</t>
  </si>
  <si>
    <t>Gold</t>
  </si>
  <si>
    <t>Platinum</t>
  </si>
  <si>
    <t>A. Diamond</t>
  </si>
  <si>
    <t>Saving Throws</t>
  </si>
  <si>
    <t>Score</t>
  </si>
  <si>
    <t>Skill</t>
  </si>
  <si>
    <t>Prof</t>
  </si>
  <si>
    <t>Exp</t>
  </si>
  <si>
    <t>Proficiencies</t>
  </si>
  <si>
    <r>
      <rPr/>
      <t>Acrobatics</t>
    </r>
    <r>
      <t xml:space="preserve"> </t>
    </r>
    <r>
      <rPr>
        <color rgb="FF999999"/>
      </rPr>
      <t>Dex</t>
    </r>
  </si>
  <si>
    <t>Armor:</t>
  </si>
  <si>
    <r>
      <t xml:space="preserve">Animal Handling </t>
    </r>
    <r>
      <rPr>
        <i/>
        <color rgb="FF999999"/>
      </rPr>
      <t>Wis</t>
    </r>
  </si>
  <si>
    <t xml:space="preserve">Weapon: </t>
  </si>
  <si>
    <r>
      <t xml:space="preserve">Arcana </t>
    </r>
    <r>
      <rPr>
        <i/>
        <color rgb="FF999999"/>
      </rPr>
      <t>Int</t>
    </r>
  </si>
  <si>
    <t xml:space="preserve">Tools: </t>
  </si>
  <si>
    <r>
      <t xml:space="preserve">Athletics </t>
    </r>
    <r>
      <rPr>
        <i/>
        <color rgb="FF999999"/>
      </rPr>
      <t>Str</t>
    </r>
  </si>
  <si>
    <t xml:space="preserve">Language: </t>
  </si>
  <si>
    <r>
      <t xml:space="preserve">Deception </t>
    </r>
    <r>
      <rPr>
        <i/>
        <color rgb="FF999999"/>
      </rPr>
      <t>Cha</t>
    </r>
  </si>
  <si>
    <t>Spellcasting Atk Modifier:</t>
  </si>
  <si>
    <t>Spell Save DC:</t>
  </si>
  <si>
    <r>
      <t xml:space="preserve">History </t>
    </r>
    <r>
      <rPr>
        <i/>
        <color rgb="FF999999"/>
      </rPr>
      <t>Int</t>
    </r>
  </si>
  <si>
    <t>Offense</t>
  </si>
  <si>
    <r>
      <t xml:space="preserve">Insight </t>
    </r>
    <r>
      <rPr>
        <i/>
        <color rgb="FF999999"/>
      </rPr>
      <t>Wis</t>
    </r>
  </si>
  <si>
    <t>Ranged</t>
  </si>
  <si>
    <t>Attack</t>
  </si>
  <si>
    <t>+</t>
  </si>
  <si>
    <t>Prof+</t>
  </si>
  <si>
    <t>Damage</t>
  </si>
  <si>
    <t>Dmg</t>
  </si>
  <si>
    <t>T</t>
  </si>
  <si>
    <t>Range</t>
  </si>
  <si>
    <t>Lbs</t>
  </si>
  <si>
    <r>
      <t xml:space="preserve">Intimidation </t>
    </r>
    <r>
      <rPr>
        <i/>
        <color rgb="FF999999"/>
      </rPr>
      <t>Cha</t>
    </r>
  </si>
  <si>
    <t>Longbow</t>
  </si>
  <si>
    <r>
      <t xml:space="preserve">Investigation </t>
    </r>
    <r>
      <rPr>
        <i/>
        <color rgb="FF999999"/>
      </rPr>
      <t>Int</t>
    </r>
  </si>
  <si>
    <t>Dagger</t>
  </si>
  <si>
    <r>
      <t xml:space="preserve">Medicine </t>
    </r>
    <r>
      <rPr>
        <i/>
        <color rgb="FF999999"/>
      </rPr>
      <t>Wis</t>
    </r>
  </si>
  <si>
    <t>Quiver of 20x Arrows</t>
  </si>
  <si>
    <r>
      <t xml:space="preserve">Nature </t>
    </r>
    <r>
      <rPr>
        <i/>
        <color rgb="FF999999"/>
      </rPr>
      <t>Int</t>
    </r>
  </si>
  <si>
    <r>
      <t xml:space="preserve">Perception </t>
    </r>
    <r>
      <rPr>
        <i/>
        <color rgb="FF999999"/>
      </rPr>
      <t>Wis</t>
    </r>
  </si>
  <si>
    <t>Melee</t>
  </si>
  <si>
    <r>
      <t xml:space="preserve">Performance </t>
    </r>
    <r>
      <rPr>
        <i/>
        <color rgb="FF999999"/>
      </rPr>
      <t>Cha</t>
    </r>
  </si>
  <si>
    <t>Shortsword</t>
  </si>
  <si>
    <t>Persuasion Cha</t>
  </si>
  <si>
    <r>
      <t xml:space="preserve">Religion </t>
    </r>
    <r>
      <rPr>
        <i/>
        <color rgb="FF999999"/>
      </rPr>
      <t>Int</t>
    </r>
  </si>
  <si>
    <r>
      <t xml:space="preserve">Sleight of Hand </t>
    </r>
    <r>
      <rPr>
        <i/>
        <color rgb="FF999999"/>
      </rPr>
      <t>Dex</t>
    </r>
  </si>
  <si>
    <t>Notes: EXAMPLES OF OPTIONS HAVE BEEN PLACED THROUGH THE CHARACTER SHEET. To start fresh you will want to clear out the examples. I just left them in place to act as a guide. Highlighted areas is advised you leave alone. They contain formulas.</t>
  </si>
  <si>
    <r>
      <t xml:space="preserve">Stealth </t>
    </r>
    <r>
      <rPr>
        <i/>
        <color rgb="FF999999"/>
      </rPr>
      <t>Dex</t>
    </r>
  </si>
  <si>
    <r>
      <t xml:space="preserve">Surival </t>
    </r>
    <r>
      <rPr>
        <i/>
        <color rgb="FF999999"/>
      </rPr>
      <t>Wis</t>
    </r>
  </si>
  <si>
    <t>Passive Skills</t>
  </si>
  <si>
    <t>Defense</t>
  </si>
  <si>
    <t>Passive Perception (Wis)</t>
  </si>
  <si>
    <t>Armor</t>
  </si>
  <si>
    <t>Armor Class</t>
  </si>
  <si>
    <t>Cost</t>
  </si>
  <si>
    <t>Stealth</t>
  </si>
  <si>
    <t>Proficiency</t>
  </si>
  <si>
    <t>Passive Investigation (Int)</t>
  </si>
  <si>
    <t>Studded L.</t>
  </si>
  <si>
    <t>Jack of All Trades</t>
  </si>
  <si>
    <t>-------</t>
  </si>
  <si>
    <t>Remarkable Athlete</t>
  </si>
  <si>
    <t>Notes: To trigger drop down menus via tablet/phone you may need to double tap the space that contains them. If you are on a laptop or computer, you'll need to just click the drop down arrow.</t>
  </si>
  <si>
    <t>Fighting Style: Defense</t>
  </si>
  <si>
    <t>Feat: Observant</t>
  </si>
  <si>
    <t>Feat: Alert</t>
  </si>
  <si>
    <t>Equipment</t>
  </si>
  <si>
    <t>Carried Equipment</t>
  </si>
  <si>
    <t>Owned Equipment</t>
  </si>
  <si>
    <t>Example</t>
  </si>
  <si>
    <t>2sp</t>
  </si>
  <si>
    <t>5sp</t>
  </si>
  <si>
    <t>2gp</t>
  </si>
  <si>
    <t>TOTAL:</t>
  </si>
  <si>
    <t>Current Weight</t>
  </si>
  <si>
    <t>Carrying Capacity</t>
  </si>
  <si>
    <t>Encumbered Wt.</t>
  </si>
  <si>
    <t>Heavily Encumbered Wt.</t>
  </si>
  <si>
    <t>Status</t>
  </si>
  <si>
    <t>x2 Capacity</t>
  </si>
  <si>
    <t>Push, Drag &amp; Lift</t>
  </si>
  <si>
    <r>
      <t xml:space="preserve">NOTES ABOUT MAIN PAGE: There is limited number of fields you need to fill on the main page: </t>
    </r>
    <r>
      <rPr>
        <b/>
      </rPr>
      <t>Details (top), Ability Score, Hit Dice, HP, Temp HP, Death Saving throws, Hit+ (bonus to hit) Ammo, Carried &amp; Owned Equipment.</t>
    </r>
    <r>
      <t xml:space="preserve"> Everything else is automated. The automatic is controlled by drop down menus. A solid circle will represent you have selected that option, a hollow or deleted circle is assume you have not selected it. You'll note things to select from drop down menus are things like </t>
    </r>
    <r>
      <rPr>
        <b/>
      </rPr>
      <t>Proficiencies, Expertise, Equipment, Jack of All Trades (Class Feature), and two feats</t>
    </r>
    <r>
      <t xml:space="preserve"> that effect your skills. If you add items to the </t>
    </r>
    <r>
      <rPr>
        <b/>
      </rPr>
      <t>Carried Equipment</t>
    </r>
    <r>
      <t xml:space="preserve"> list, including their weight will total out at the bottom and under the total it'll reflect if you are encumbered, worse, or not at all.</t>
    </r>
  </si>
  <si>
    <t>Class Features and Feats</t>
  </si>
  <si>
    <r>
      <t xml:space="preserve">Class features and Feat can be added to this page, so you may add them in full detail rather than short handing them. I advised separating them off by chunks. You improve load times versus trying to cram everything into one cell as one big paragraph. It also makes it easier to edit. You can add line breaks to your cells by pressing </t>
    </r>
    <r>
      <rPr>
        <b/>
      </rPr>
      <t>Ctrl</t>
    </r>
    <r>
      <t xml:space="preserve"> or </t>
    </r>
    <r>
      <rPr>
        <b/>
      </rPr>
      <t>Alt+Enter</t>
    </r>
    <r>
      <t>, this will move you to the next line as if making a new paragraph.</t>
    </r>
  </si>
  <si>
    <t>This is a test cell with wrapped text. The cell will automatically adjust in height to accommodate whatever text you put in. It's advised though that you a different line for each feat or feature.</t>
  </si>
  <si>
    <t>Natural Explorer:
  You are a master of navigating the natural world, and you react with swift and decisive action when attacked. This grants you the following benefits:
 • You ignore difficult terrain.
 • You have advantage on initiative rolls.
 • On your first turn during combat, you have advantage on attack rolls against creatures that have not yet acted.
  In addition, you are skilled at navigating the wilderness. You gain the following benefits when traveling for an hour or more:
 • Difficult terrain doesn’t slow your group’s travel.
 • Your group can’t become lost except by magical means.
 • Even when you are engaged in activities while traveling, you remain alert to danger.
 • If you are traveling alone, you can move stealthily at a normal pace.
 • When you forage, you find twice as much food as you normally would.
 • While tracking other creatures, you also learn their exact number, their sizes, and how long ago they passed through the area.</t>
  </si>
  <si>
    <t>Character Portrait</t>
  </si>
  <si>
    <t>Background</t>
  </si>
  <si>
    <t>Personality Traits</t>
  </si>
  <si>
    <t>Ideals</t>
  </si>
  <si>
    <t>Bonds</t>
  </si>
  <si>
    <t>Flaws</t>
  </si>
  <si>
    <t>Description</t>
  </si>
  <si>
    <t>1stClass</t>
  </si>
  <si>
    <t>Attack Mod</t>
  </si>
  <si>
    <t>Prepared/Known</t>
  </si>
  <si>
    <t>Spell Save DC</t>
  </si>
  <si>
    <t>Spell Level</t>
  </si>
  <si>
    <t>Cantrip</t>
  </si>
  <si>
    <t>Paladin</t>
  </si>
  <si>
    <t>Spell Slots</t>
  </si>
  <si>
    <t>Used Slots</t>
  </si>
  <si>
    <t>2ndClass</t>
  </si>
  <si>
    <t>Cantrips</t>
  </si>
  <si>
    <t>Name</t>
  </si>
  <si>
    <t>Cast Time</t>
  </si>
  <si>
    <t>Duration</t>
  </si>
  <si>
    <t>Components</t>
  </si>
  <si>
    <t>Type</t>
  </si>
  <si>
    <t>Con</t>
  </si>
  <si>
    <t>Prep</t>
  </si>
  <si>
    <t>Details</t>
  </si>
  <si>
    <t>Acid Splash</t>
  </si>
  <si>
    <t>Make your own notes here that work for you!</t>
  </si>
  <si>
    <t>Booming Blade</t>
  </si>
  <si>
    <t>You can enter your own info for drop menus. without breaking the drop down</t>
  </si>
  <si>
    <t>Level 1</t>
  </si>
  <si>
    <t>Level 2</t>
  </si>
  <si>
    <t>Level 3</t>
  </si>
  <si>
    <t>Level 4</t>
  </si>
  <si>
    <t>Level 5</t>
  </si>
  <si>
    <t>Level 6</t>
  </si>
  <si>
    <t>Level 7</t>
  </si>
  <si>
    <t>Level 8</t>
  </si>
  <si>
    <t>Level 9</t>
  </si>
  <si>
    <t>Spells Known</t>
  </si>
  <si>
    <t>Magic Armor, Items, &amp; Equipment</t>
  </si>
  <si>
    <t>Location</t>
  </si>
  <si>
    <t>Rarirty</t>
  </si>
  <si>
    <t>AC+</t>
  </si>
  <si>
    <t>Dmg+</t>
  </si>
  <si>
    <t>Atk+</t>
  </si>
  <si>
    <t>Attune</t>
  </si>
  <si>
    <t>Notes</t>
  </si>
  <si>
    <t>Ranged Weapon 1</t>
  </si>
  <si>
    <t>Example: Magic Bow +1</t>
  </si>
  <si>
    <t>Ranged Weapon 2</t>
  </si>
  <si>
    <t>Melee Weapon 1</t>
  </si>
  <si>
    <t>Example: Magic Sword +1</t>
  </si>
  <si>
    <t>Melee Weapon 2</t>
  </si>
  <si>
    <t>Melee Weapon 3</t>
  </si>
  <si>
    <t>The cells here are set to resize based on the content of the cell. In the event you want the full entry for that Robe of the Arch Mage.</t>
  </si>
  <si>
    <t>Example: Magic Armor +1</t>
  </si>
  <si>
    <t>Head</t>
  </si>
  <si>
    <t>Eye</t>
  </si>
  <si>
    <t>Neck</t>
  </si>
  <si>
    <t>Shoulder</t>
  </si>
  <si>
    <t>Right Ring</t>
  </si>
  <si>
    <t>Example: Ring of Protection</t>
  </si>
  <si>
    <t>Rare</t>
  </si>
  <si>
    <t>Requires attunement. You gain a +1 bonus to AC and saving throws while wearing this ring.</t>
  </si>
  <si>
    <t>Left Ring</t>
  </si>
  <si>
    <t>Hands</t>
  </si>
  <si>
    <t>Arms/Wrist</t>
  </si>
  <si>
    <t>Body</t>
  </si>
  <si>
    <t>Waist</t>
  </si>
  <si>
    <t>Feet</t>
  </si>
  <si>
    <t>Blessing</t>
  </si>
  <si>
    <t>NOTES</t>
  </si>
  <si>
    <t>NOTE: When it comes to magic items anything that adds to AC will get added to your total AC. Also all columns but location are editable.</t>
  </si>
  <si>
    <t>Contact Name</t>
  </si>
  <si>
    <t>Currency</t>
  </si>
  <si>
    <t>EXP</t>
  </si>
  <si>
    <t>Total</t>
  </si>
  <si>
    <t>Date</t>
  </si>
  <si>
    <t>Aside from the top three rows of this sheet, all cells are editable.</t>
  </si>
  <si>
    <t>Armor, Weapons, Items, Services, &amp; Spells Lookup</t>
  </si>
  <si>
    <t>This is an item and spell library. Here you can use the drop down menus under each category to search for an item from the various resource materials.</t>
  </si>
  <si>
    <t>ARMOR</t>
  </si>
  <si>
    <t>Weapons</t>
  </si>
  <si>
    <t>Items</t>
  </si>
  <si>
    <t>Herbalism kit</t>
  </si>
  <si>
    <t>Lifestyles, Food, Drinks, Housing, Goods, &amp; Services</t>
  </si>
  <si>
    <t>LIFESTYLE EXPENSES</t>
  </si>
  <si>
    <t>Mounts and Vehicles</t>
  </si>
  <si>
    <t>Saddle, exotic</t>
  </si>
  <si>
    <t>Potions</t>
  </si>
  <si>
    <t>Philter of Love</t>
  </si>
  <si>
    <t>Feats</t>
  </si>
  <si>
    <t>Ritual Caster</t>
  </si>
  <si>
    <t>Spells</t>
  </si>
  <si>
    <t>Conjure Barrage</t>
  </si>
  <si>
    <t>ITEM LIST</t>
  </si>
  <si>
    <t>MELEE</t>
  </si>
  <si>
    <t>Skill Boxes</t>
  </si>
  <si>
    <t>P</t>
  </si>
  <si>
    <t>E</t>
  </si>
  <si>
    <t>CARRIED WEIGHT</t>
  </si>
  <si>
    <t>WEAPONS Data</t>
  </si>
  <si>
    <t>A</t>
  </si>
  <si>
    <t>D</t>
  </si>
  <si>
    <t>R</t>
  </si>
  <si>
    <t>W</t>
  </si>
  <si>
    <t>Abi-Dalzim's Horrid Wilting</t>
  </si>
  <si>
    <t>Abacus</t>
  </si>
  <si>
    <t>Cost: 2gp, Weight: 1</t>
  </si>
  <si>
    <t>Battleaxe</t>
  </si>
  <si>
    <t>Cost: 10gp, 1d8 Slashing, Weight: 4lb, Versatile (1d10)</t>
  </si>
  <si>
    <t>Padded</t>
  </si>
  <si>
    <t>Cost: 5gp, Armor Class: 11+Dex modifier, Stealth: Disadvantage, Weight: 8lb</t>
  </si>
  <si>
    <t>Acrobatics</t>
  </si>
  <si>
    <t>Ranged weapon</t>
  </si>
  <si>
    <t>Absorb Elements</t>
  </si>
  <si>
    <t>Acid (vial)</t>
  </si>
  <si>
    <t>Cost: 25gp, Weight: 1, As an action, you can splash the contents of this vial onto a creature within 5 feet of you or throw the vial up to 20 feet, shattering it on impact. In either case, make a ranged attack against a creature or object, treating the acid as an improvised weapon. On a hit, the target takes 2d6 acid damage.</t>
  </si>
  <si>
    <t>Club</t>
  </si>
  <si>
    <t>Cost: 1sp, 1d4 bludgeoning, Weight: 2lb, Light</t>
  </si>
  <si>
    <t>Leather</t>
  </si>
  <si>
    <t>Cost: 10gp, Armor Class: 11+Dex modifier, Weight: 10lb</t>
  </si>
  <si>
    <t>Animal Handling</t>
  </si>
  <si>
    <t>Melee weapon</t>
  </si>
  <si>
    <t>Alchemist's Fire</t>
  </si>
  <si>
    <t>Cost: 50gp, Weight: 1, This sticky, adhesive fluid ignites when exposed to air. As an action, you can throw this flask up to 20 feet, shattering it on impact. Make a ranged attack against a creature or object, treating the alchemist's fire as an improvised weapon. On a hit, the target takes 1d4 fire damage at the start of each of its turns. A creature can end this damage by using its action to make a DC 10 Dexterity check to extinguish the flames.</t>
  </si>
  <si>
    <t>Cost: 2gp, 1d4 piercing, Weight: 1lb, Finesse, light, thrown (range 20/60)</t>
  </si>
  <si>
    <t>Cost: 45gp, Armor Class: 12+Dex modifier, Weight: 13lb</t>
  </si>
  <si>
    <t>Arcana</t>
  </si>
  <si>
    <t>Aganazzar's Scorcher</t>
  </si>
  <si>
    <t>Arrows (20)</t>
  </si>
  <si>
    <t>Cost: 1gp, Weight: 1</t>
  </si>
  <si>
    <t>Flail</t>
  </si>
  <si>
    <t>Cost: 10gp, 1d8 bludgeoning, Weight: 2lb</t>
  </si>
  <si>
    <t>Hide</t>
  </si>
  <si>
    <t>Cost: 10gp, Armor Class: 12+Dex modifier (max 2), Weight: 12lb</t>
  </si>
  <si>
    <t>Athletics</t>
  </si>
  <si>
    <t>Carried Gear</t>
  </si>
  <si>
    <t>Aid</t>
  </si>
  <si>
    <t>Blowgun Needles (50)</t>
  </si>
  <si>
    <t>Glaive</t>
  </si>
  <si>
    <t>Cost: 20gp, 1d10 slashing, Weight: 6lb, Heavy, reach, two-handed</t>
  </si>
  <si>
    <t>Chain Shirt</t>
  </si>
  <si>
    <t>Cost: 50gp, Armor Class: 13+Dex modifier (max 2), Weight: 20lb</t>
  </si>
  <si>
    <t>Deception</t>
  </si>
  <si>
    <t>Alarm</t>
  </si>
  <si>
    <t>Crossbow Bolts (20)</t>
  </si>
  <si>
    <t>Cost: 1gp, Weight: 1 1/2</t>
  </si>
  <si>
    <t>Greataxe</t>
  </si>
  <si>
    <t>Cost: 30gp, 1d12 slashing, Weight: 7lb, Heavy, two-handed</t>
  </si>
  <si>
    <t>Scalemail</t>
  </si>
  <si>
    <t>Cost: 50gp, Armor Class: 14+Dex modifier (max 2), Stealth: Disadvantage, Weight: 45lb</t>
  </si>
  <si>
    <t>History</t>
  </si>
  <si>
    <t>STR vs DEX</t>
  </si>
  <si>
    <t>1/2 Level</t>
  </si>
  <si>
    <t>ARMOR Data</t>
  </si>
  <si>
    <t>C</t>
  </si>
  <si>
    <t>St</t>
  </si>
  <si>
    <t>Alter Self</t>
  </si>
  <si>
    <t>Sling Bullets (20)</t>
  </si>
  <si>
    <t>Cost: 4cp, Weight: 1 1/2</t>
  </si>
  <si>
    <t>Greatclub</t>
  </si>
  <si>
    <t>Cost: 2sp, 1d8 bludgeoning, Weight: 10lb, Two-handed</t>
  </si>
  <si>
    <t>Breastplate</t>
  </si>
  <si>
    <t>Cost: 400gp, Armor Class: 14+Dex modifier (max 2), Weight: 20lb</t>
  </si>
  <si>
    <t>Insight</t>
  </si>
  <si>
    <t>Animal Friendship</t>
  </si>
  <si>
    <t>Antitoxin (vial)</t>
  </si>
  <si>
    <t>Cost: 50gp, A creature that drinks this vial of liquid gains advantage on saving throws against poison for 1 hour. It confers no benefit to undead or constructs.</t>
  </si>
  <si>
    <t>Greatsword</t>
  </si>
  <si>
    <t>Cost: 50gp, 2d6 slashing, Weight: 6lb, Heavy, two-handed</t>
  </si>
  <si>
    <t>Half Plate</t>
  </si>
  <si>
    <t>Cost: 750gp, Armor Class: 15+Dex modifier (max 2), Stealth: Disadvantage, Weight: 40lb</t>
  </si>
  <si>
    <t>Intimidation</t>
  </si>
  <si>
    <t>AC MATH</t>
  </si>
  <si>
    <t>Shield</t>
  </si>
  <si>
    <t>Animal Messenger</t>
  </si>
  <si>
    <t>Arcane Focus, Crystal</t>
  </si>
  <si>
    <t>Cost: 10gp, Weight: 1lb, An arcane focus is a special item— an orb, a crystal, a rod, a specially constructed staff, a wand-like length of wood, or some similar item— designed to channel the power of arcane spells. A sorcerer, warlock, or wizard can use such an item as a spellcasting focus, as described in chapter 10.</t>
  </si>
  <si>
    <t>Halberd</t>
  </si>
  <si>
    <t>Ringmail</t>
  </si>
  <si>
    <t>Cost: 30gp, Armor Class: 14, Stealth: Disadvantage, Weight: 40lb</t>
  </si>
  <si>
    <t>Investigation</t>
  </si>
  <si>
    <t>w/Dex</t>
  </si>
  <si>
    <t>Animal Shapes</t>
  </si>
  <si>
    <t>Arcane Focus, Orb</t>
  </si>
  <si>
    <t>Cost: 20gp, Weight: 3lb, An arcane focus is a special item— an orb, a crystal, a rod, a specially constructed staff, a wand-like length of wood, or some similar item— designed to channel the power of arcane spells. A sorcerer, warlock, or wizard can use such an item as a spellcasting focus, as described in chapter 10.</t>
  </si>
  <si>
    <t>Handaxe</t>
  </si>
  <si>
    <t>Cost: 5gp, 1d6 slashing, Weight: 2lb, Light, thrown (range 20/60)</t>
  </si>
  <si>
    <t>Chainmail</t>
  </si>
  <si>
    <t>Cost: 75gp, Armor Class: 16, Stealth: Disadvantage, Str Req'd: 13, Weight: 55lb</t>
  </si>
  <si>
    <t>Medicine</t>
  </si>
  <si>
    <t>w/Dex (max 2)</t>
  </si>
  <si>
    <t>Hit Dice</t>
  </si>
  <si>
    <t>Class1</t>
  </si>
  <si>
    <t>Animate Dead</t>
  </si>
  <si>
    <t>Arcane Focus, Rod</t>
  </si>
  <si>
    <t>Cost: 10gp, Weight: 2lb, An arcane focus is a special item— an orb, a crystal, a rod, a specially constructed staff, a wand-like length of wood, or some similar item— designed to channel the power of arcane spells. A sorcerer, warlock, or wizard can use such an item as a spellcasting focus, as described in chapter 10.</t>
  </si>
  <si>
    <t>Javelin</t>
  </si>
  <si>
    <t>Cost: 5sp, 1d6 piercing, Weight: 2lb, Thrown (range 30/120)</t>
  </si>
  <si>
    <t>Splint</t>
  </si>
  <si>
    <t>Cost: 200gp, Armor Class: 17, Stealth: Disadvantage, Str Req'd: 15, Weight: 60lb</t>
  </si>
  <si>
    <t>Nature</t>
  </si>
  <si>
    <t>CARRY CAPACITY</t>
  </si>
  <si>
    <t>Barbarian</t>
  </si>
  <si>
    <t>Animate Objects</t>
  </si>
  <si>
    <t>Arcane Focus, Staff</t>
  </si>
  <si>
    <t>Cost: 5gp, Weight: 4lb, An arcane focus is a special item— an orb, a crystal, a rod, a specially constructed staff, a wand-like length of wood, or some similar item— designed to channel the power of arcane spells. A sorcerer, warlock, or wizard can use such an item as a spellcasting focus, as described in chapter 10.</t>
  </si>
  <si>
    <t>Lance</t>
  </si>
  <si>
    <t>Cost: 10gp, 1d12 piercing, Weight: 6lb, Reach, special</t>
  </si>
  <si>
    <t>Plate</t>
  </si>
  <si>
    <t>Cost: 1500gp, Armor Class: 18, Stealth: Disadvantage, Str Req'd: 15, Weight: 65lb</t>
  </si>
  <si>
    <t>Perception</t>
  </si>
  <si>
    <t>Carry Capacity</t>
  </si>
  <si>
    <t>Bard</t>
  </si>
  <si>
    <t>Anti-Life Shell</t>
  </si>
  <si>
    <t>Arcane Focus, Wand</t>
  </si>
  <si>
    <t>Light Hammer</t>
  </si>
  <si>
    <t>Cost: 2gp, 1d4 bludgeoning, Weight: 2lb, Light, thrown (range 20/60)</t>
  </si>
  <si>
    <t>U.Agility (Wis)</t>
  </si>
  <si>
    <t>Base AC: 10 + Dexterity + Wisdom</t>
  </si>
  <si>
    <t>Performance</t>
  </si>
  <si>
    <t>Encumbered</t>
  </si>
  <si>
    <t>Cleric</t>
  </si>
  <si>
    <t>Anti-magic Field</t>
  </si>
  <si>
    <t>Backpack</t>
  </si>
  <si>
    <t>Cost: 2gp, Weight: 5lb, Capacity: 1 cubic foot/30 pounds of gear</t>
  </si>
  <si>
    <t>Longsword</t>
  </si>
  <si>
    <t>Cost: 15gp, 1d8 slashing, Weight: 3lb, Versati_x000e_le (1d10)</t>
  </si>
  <si>
    <t>U.Agility (Con)</t>
  </si>
  <si>
    <t>Base AC: 10 + Dexterity + Constitution</t>
  </si>
  <si>
    <t>Persuasion</t>
  </si>
  <si>
    <t>Heavy Encumber</t>
  </si>
  <si>
    <t>Druid</t>
  </si>
  <si>
    <t>Antipathy/Sympathy</t>
  </si>
  <si>
    <t>Ball Bearings (1,000)</t>
  </si>
  <si>
    <t>Cost: 1gp, Weight: 2lb, As an action, you can spill these tiny metal balls from their pouch to cover a level area 10 feet square. A creature moving across the covered area must succeed on a DC 10 Dexterity saving   throw or fall prone. A creature moving through the area at half speed doesn’t need to make the saving throw.</t>
  </si>
  <si>
    <t>Mace</t>
  </si>
  <si>
    <t>Cost: 5gp, 1d6 bludgeoning, Weight: 4lb</t>
  </si>
  <si>
    <t>Draconic Resilience</t>
  </si>
  <si>
    <t>Base AC: 13 + Dexterity Mod</t>
  </si>
  <si>
    <t>Religion</t>
  </si>
  <si>
    <t>Pull, Drag, Lift</t>
  </si>
  <si>
    <t>Fighter</t>
  </si>
  <si>
    <t>Arcane Eye</t>
  </si>
  <si>
    <t>Barrel</t>
  </si>
  <si>
    <t>Cost: 2gp, Weight: 70lb, Capacity: 40 gallons liquid, 4 cubic feet solid</t>
  </si>
  <si>
    <t>Maul</t>
  </si>
  <si>
    <t>Cost: 10gp, 2d6 bludgeoning, Weight: 10lb, Heavy, two-handed</t>
  </si>
  <si>
    <t>SHIELD</t>
  </si>
  <si>
    <t>Sleight of Hand</t>
  </si>
  <si>
    <t>MONEY</t>
  </si>
  <si>
    <t>Monk</t>
  </si>
  <si>
    <t>Arcane Gate</t>
  </si>
  <si>
    <t>Basket</t>
  </si>
  <si>
    <t>Cost: 4sp, Weight: 2lb, Capacity: 2 cubic feet/40 pounds of gear</t>
  </si>
  <si>
    <t>Mourningstar</t>
  </si>
  <si>
    <t>Cost: 15gp, 1d8 piercing, Weight: 4lb</t>
  </si>
  <si>
    <t>Cost: 10gp, Armor Class: +2, Weight: 6lb</t>
  </si>
  <si>
    <t>Mystic</t>
  </si>
  <si>
    <t>Arcane Lock</t>
  </si>
  <si>
    <t>Bedroll</t>
  </si>
  <si>
    <t>Cost: 1gp, 7lb</t>
  </si>
  <si>
    <t>Pike</t>
  </si>
  <si>
    <t>Cost: 5gp, 1d10 piercing, Weight: 18lb, Heavy, reach, two-handed</t>
  </si>
  <si>
    <t>Survival</t>
  </si>
  <si>
    <t>Armor of Agathys</t>
  </si>
  <si>
    <t>Bell</t>
  </si>
  <si>
    <t>Cost: 1gp</t>
  </si>
  <si>
    <t>Quarterstaff</t>
  </si>
  <si>
    <t>Cost: 2sp, 1d6 bludgeoning, Weight: 4lb, Versati_x000e_le (1d8)</t>
  </si>
  <si>
    <t>Ranger</t>
  </si>
  <si>
    <t>Arms of Hadar</t>
  </si>
  <si>
    <t>Blanket</t>
  </si>
  <si>
    <t>Cost: 5sp, Weight: 3lb</t>
  </si>
  <si>
    <t>Rapier</t>
  </si>
  <si>
    <t>Cost: 25gp, 1d8 piercing, Weight: 2lb, Finesse</t>
  </si>
  <si>
    <t>R. Athlete</t>
  </si>
  <si>
    <t>Rogue</t>
  </si>
  <si>
    <t>Astral Projection</t>
  </si>
  <si>
    <t>Block &amp; Tackle</t>
  </si>
  <si>
    <t>Cost: 1gp, 5lb, A set of pulleys with a cable threaded through them and a hook to attach to objects, a block and tackle allows you to hoist up to four times the weight you can normally lift.</t>
  </si>
  <si>
    <t>Scimitar</t>
  </si>
  <si>
    <t>Cost: 25gp, 1d6 slashing, Weight: 3lb, Finesse, light</t>
  </si>
  <si>
    <t>SAVING THROWS</t>
  </si>
  <si>
    <t>Passive P</t>
  </si>
  <si>
    <t>Astral Diamond</t>
  </si>
  <si>
    <t>Sorcerer</t>
  </si>
  <si>
    <t>Augury</t>
  </si>
  <si>
    <t>Book</t>
  </si>
  <si>
    <t>Cost: 25gp, Weight: 5lb, A book might contain poetry, historical accounts, information pertaining to a particular field of lore, diagrams and notes on gnomish contraptions, or just about anything else that can be represented using text or pictures. A book of spells is a spellbook (described later in this section).</t>
  </si>
  <si>
    <t xml:space="preserve">Cost: 10gp, 1d6 piercing, Weight: 2lb, Finesse, light </t>
  </si>
  <si>
    <t>Strength</t>
  </si>
  <si>
    <t>Passive I</t>
  </si>
  <si>
    <t>Character Level</t>
  </si>
  <si>
    <t>Warlock</t>
  </si>
  <si>
    <t>Aura of Life</t>
  </si>
  <si>
    <t>Bottle, glass</t>
  </si>
  <si>
    <t>Cost: 2gp, 2lb, Capacity: 1 1/2 pints liquid</t>
  </si>
  <si>
    <t>Sickle</t>
  </si>
  <si>
    <t>Cost: 1gp, 1d4 slashing, Weight: 2lb, Light</t>
  </si>
  <si>
    <t>Dexterity</t>
  </si>
  <si>
    <t>FS: Defense</t>
  </si>
  <si>
    <t>Wizard</t>
  </si>
  <si>
    <t>Aura of Purity</t>
  </si>
  <si>
    <t>Bucket</t>
  </si>
  <si>
    <t>Cost: 2cp, Weight: 2lb, Capacity: 3 gallons liquid, 1/2 cubic foot solid</t>
  </si>
  <si>
    <t>Spear</t>
  </si>
  <si>
    <t>Cost: 1gp, 1d6 piercing, Weight 3lb, Thrown (range 20/60) versatile (1d8)</t>
  </si>
  <si>
    <t>Constitution</t>
  </si>
  <si>
    <t>AC - MAGIC</t>
  </si>
  <si>
    <t>U.Agility</t>
  </si>
  <si>
    <t>First Class</t>
  </si>
  <si>
    <t>Aura of Vitality</t>
  </si>
  <si>
    <t>Caltrops (20)</t>
  </si>
  <si>
    <t>Cost: 1gp, Weight: 2lb, As an action, you can spread a single bag of caltrops to cover a 5-foot-square area. Any creature that enters the area must succeed on a DC 15 Dexterity saving throw or stop moving and take 1 piercing damage. Until the creature regains at least 1 hit point, its walking speed is reduced by 10 feet. A creature moving through the area at half speed doesn’t need to make the saving throw.</t>
  </si>
  <si>
    <t>Trident</t>
  </si>
  <si>
    <t>Cost: 5gp, 1d6 piercing, Weight: 4lb, Thrown (range 20/60), versatile (1d8)</t>
  </si>
  <si>
    <t>Intelligence</t>
  </si>
  <si>
    <t>Second Class</t>
  </si>
  <si>
    <t>Awaken</t>
  </si>
  <si>
    <t>Candle</t>
  </si>
  <si>
    <t>Cost: 1cp, For 1 hour, a candle sheds bright light in a 5-foot radius and dim light for an additional 5 feet.</t>
  </si>
  <si>
    <t>Unarmed</t>
  </si>
  <si>
    <t>1 bludgeoning</t>
  </si>
  <si>
    <t>Wisdom</t>
  </si>
  <si>
    <t>AC+MAGIC</t>
  </si>
  <si>
    <t>Bane</t>
  </si>
  <si>
    <t>Case, crossbow bolt</t>
  </si>
  <si>
    <t>Cost: 1gp, Weight: 1lb, This wooden case can hold up to twenty crossbow bolts.</t>
  </si>
  <si>
    <t>War Pick</t>
  </si>
  <si>
    <t>Cost: 5gp, 1d8 piercing, Weight: 2lb</t>
  </si>
  <si>
    <t>Charisma</t>
  </si>
  <si>
    <t>Banishing Smite</t>
  </si>
  <si>
    <t>Case, map or scroll</t>
  </si>
  <si>
    <t>Cost: 1, Weight: 1, This cylindrical leather case can hold up to ten rolled-up sheets of paper or five rolled-up sheets of parchment.</t>
  </si>
  <si>
    <t>Warhammer</t>
  </si>
  <si>
    <t>Cost: 15gp, 1d8 bludgeoning, Weight: 2lb, Versati_x000e_le (1d10)</t>
  </si>
  <si>
    <t>ATK - MAGIC</t>
  </si>
  <si>
    <t>Banishment</t>
  </si>
  <si>
    <t>Chain (10ft)</t>
  </si>
  <si>
    <t>Cost: 5gp, Weight: 10lb, A chain has 10 hit points. It can be burst with a successful DC 20 Strength check.</t>
  </si>
  <si>
    <t>Whip</t>
  </si>
  <si>
    <t>Cost: 2gp, 1d4 slashing, Weight: 3lb, Finesse, reach</t>
  </si>
  <si>
    <t>Initiative</t>
  </si>
  <si>
    <t>Barkskin</t>
  </si>
  <si>
    <t>Chalk (1)</t>
  </si>
  <si>
    <t>Cost: 1cp</t>
  </si>
  <si>
    <t>---------------</t>
  </si>
  <si>
    <t>Beacon of Hope</t>
  </si>
  <si>
    <t>Chest</t>
  </si>
  <si>
    <t>Cost: 5gp, Weight: 25lb, Capacity: 12 cubic feet/300 pounds of gear</t>
  </si>
  <si>
    <t>RANGED</t>
  </si>
  <si>
    <t>XP Total</t>
  </si>
  <si>
    <t>Beast Bond</t>
  </si>
  <si>
    <t>Climber's Kit</t>
  </si>
  <si>
    <t>Cost: 25gp, Weight: 12lb, A climber’s kit includes special pitons, boot tips, gloves, and a harness. You can use the climber’s kit as an action to anchor yourself; when you do, you can’t fall more than 25 feet from the point where you anchored yourself, and you can't climb more than 25 feet away from that point without undoing the anchor.</t>
  </si>
  <si>
    <t>Blowgun</t>
  </si>
  <si>
    <t>Cost: 10gp, 1 piercing, Weight: 1lb, Ammuni_x000e_tion (range 25/100), loading</t>
  </si>
  <si>
    <t>ABILITY MODIFIER</t>
  </si>
  <si>
    <t>B</t>
  </si>
  <si>
    <t>Function by Level</t>
  </si>
  <si>
    <t>Beast Sense</t>
  </si>
  <si>
    <t>Clothes, common</t>
  </si>
  <si>
    <t>Crossbow, Hand</t>
  </si>
  <si>
    <t>Cost: 75gp, 1d6 piercing, Weight: 3lb, Ammuniti_x000e_on (range 30/120), light, loading</t>
  </si>
  <si>
    <t>Bestow Curse</t>
  </si>
  <si>
    <t>Clothes, costume</t>
  </si>
  <si>
    <t>Cost: 5gp, Weight: 4lb</t>
  </si>
  <si>
    <t>Crossbow, Heavy</t>
  </si>
  <si>
    <t>Cost: 50gp, 1d10 piercing, Weight: 18lb, Ammuniti_x000e_on (range 100/400), heavy, loading, two-handed</t>
  </si>
  <si>
    <t>Spell Level 1</t>
  </si>
  <si>
    <t>Bigby's Hand</t>
  </si>
  <si>
    <t>Clothes, fine</t>
  </si>
  <si>
    <t>Cost: 15gp, Weight: 6lb</t>
  </si>
  <si>
    <t>Crossbow, Light</t>
  </si>
  <si>
    <t>Cost: 25gp, 1d8 piercing, Weight: 5lb, Ammuniti_x000e_on (range 80/320), loading, two-handed</t>
  </si>
  <si>
    <t>Spell Level 2</t>
  </si>
  <si>
    <t>Blade Barrier</t>
  </si>
  <si>
    <t>Clothes, traveler's</t>
  </si>
  <si>
    <t>Cost: 2gp, Weight: 4lb</t>
  </si>
  <si>
    <t>Spell Level 3</t>
  </si>
  <si>
    <t>Blade Ward</t>
  </si>
  <si>
    <t>Component Pouch</t>
  </si>
  <si>
    <t>Cost: 25gp, Weight: 2lb, A component pouch is a small, water tight leather belt pouch that has compartments to hold all the material components and other special items you need to cast your spells, except for those components that have a specific cost (as indicated in a spell's description).</t>
  </si>
  <si>
    <t>Dart</t>
  </si>
  <si>
    <t>Cost: 5cp, 1d4 piercing, Weight: 1/4 lb, Finesse, thrown (range 20/60)</t>
  </si>
  <si>
    <t>Spell Level 4</t>
  </si>
  <si>
    <t>Bless</t>
  </si>
  <si>
    <t>Crowbar</t>
  </si>
  <si>
    <t>Cost: 2gp, Weight: 5lb, Using a crowbar grants advantage to Strength checks where the crowbar’s leverage can be applied.</t>
  </si>
  <si>
    <t>Spell Level 5</t>
  </si>
  <si>
    <t>Blight</t>
  </si>
  <si>
    <t>Druid Focus, Mistletoe</t>
  </si>
  <si>
    <t>Cost: 1gp, A druidic focus might be a sprig of mistletoe or holly, a wand or scepter made of yew or another special wood, a staff drawn whole out of a living tree, or a totem object incorporating feathers, fur, bones, and teeth from sacred animals. A druid can use such an object as a spellcasting focus, as described in chapter 10.</t>
  </si>
  <si>
    <t>SPELL SAVE DC</t>
  </si>
  <si>
    <t>Spell Level 6</t>
  </si>
  <si>
    <t>Blinding Smite</t>
  </si>
  <si>
    <t>Druid Focus, Totem</t>
  </si>
  <si>
    <t>Spell Level 7</t>
  </si>
  <si>
    <t>Blindness/Deafness</t>
  </si>
  <si>
    <t>Druid Focus, Staff</t>
  </si>
  <si>
    <t>Cost: 5gp, Weight: 4lb, A druidic focus might be a sprig of mistletoe or holly, a wand or scepter made of yew or another special wood, a staff drawn whole out of a living tree, or a totem object incorporating feathers, fur, bones, and teeth from sacred animals. A druid can use such an object as a spellcasting focus, as described in chapter 10.</t>
  </si>
  <si>
    <t>Cost: 50gp, 1d8 piercing, Weight: 2lb, Ammuniti_x000e_on (range 150/600), heavy, two-handed</t>
  </si>
  <si>
    <t>Spell Level 8</t>
  </si>
  <si>
    <t>Blink</t>
  </si>
  <si>
    <t>Druid Focus, Yew Wand</t>
  </si>
  <si>
    <t>Cost: 10gp, Weight: 1lb, A druidic focus might be a sprig of mistletoe or holly, a wand or scepter made of yew or another special wood, a staff drawn whole out of a living tree, or a totem object incorporating feathers, fur, bones, and teeth from sacred animals. A druid can use such an object as a spellcasting focus, as described in chapter 10.</t>
  </si>
  <si>
    <t>Net</t>
  </si>
  <si>
    <t>Cost: 1gp, Weight: 3lb, Special, thrown (range 5/15)</t>
  </si>
  <si>
    <t>Spell Level 9</t>
  </si>
  <si>
    <t>Blur</t>
  </si>
  <si>
    <t>Fishing Tackle</t>
  </si>
  <si>
    <t>Cost: 1gp, Weight: 4lb, This kit includes a wooden rod, silken line, corkwood bobbers, steel hooks, lead sinkers, velvet lures, and narrow netting.</t>
  </si>
  <si>
    <t>Shortbow</t>
  </si>
  <si>
    <t>Cost: 25gp, 1d6 piercing, Weight: 2lb, Ammuniti_x000e_on (range 80/320), two-handed</t>
  </si>
  <si>
    <t>SPELL ATTACK MOD</t>
  </si>
  <si>
    <t>Bones of the Earth</t>
  </si>
  <si>
    <t>Flask or tankard</t>
  </si>
  <si>
    <t>Cost: 2cp, Weight: 1lb, Capacity: 1 pint liquid</t>
  </si>
  <si>
    <t>Sling</t>
  </si>
  <si>
    <t>Cost: 1sp, 1d4 bludgeoning, Ammuniti_x000e_on (range 30/120)</t>
  </si>
  <si>
    <t>Grappling hook</t>
  </si>
  <si>
    <t>Cost: 1gp, 1d6 piercing, Weight: 3lb, Thrown (range 20/60), versati_x000e_le (1d8)</t>
  </si>
  <si>
    <t>Branding Smite</t>
  </si>
  <si>
    <t>Hammer</t>
  </si>
  <si>
    <t>Cost: 1gp, Weight: 3lb</t>
  </si>
  <si>
    <t>Cost: 5gp, 1d6 piercing, Weight: 4lb, Thrown (range 20/60), versati_x000e_le (1d8)</t>
  </si>
  <si>
    <t>Burning Hands</t>
  </si>
  <si>
    <t>Hammer, sledge</t>
  </si>
  <si>
    <t>Cost: 2gp, Weight: 10lb</t>
  </si>
  <si>
    <t>MOUNTS</t>
  </si>
  <si>
    <t>SPELL DC by CLASS</t>
  </si>
  <si>
    <t>Call Lightning</t>
  </si>
  <si>
    <t>Healer’s Kit</t>
  </si>
  <si>
    <t>Cost: 5gp, Weight: 3lb, This kit is a leather pouch containing bandages, salves, and splints. The kit has ten uses. As an action, you can expend one use of the kit to stabilize a creature that has 0 hit points, without needing to make a Wisdom (Medicine) check.</t>
  </si>
  <si>
    <t>Camel</t>
  </si>
  <si>
    <t>Cost: 50gp, Speed: 50ft, Carrying Capacity: 480lb</t>
  </si>
  <si>
    <t>Calm Emotions</t>
  </si>
  <si>
    <t>Holy Symbol, Amulet</t>
  </si>
  <si>
    <t>Cost: 5gp, Weight: 1lb, A holy symbol is a representation of a god or pantheon. It might be an amulet depicting a symbol representing a deity, the same symbol carefully engraved or inlaid as an emblem on a shield, or a tiny box holding a fragment of a sacred relic. Appendix B lists the symbols commonly associated with many gods in the multiverse. A cleric or paladin can use a holy symbol as a spellcasting focus, as described in chapter 10. To use the symbol in this way, the caster must hold it in hand, wear it visibly, or bear it on a shield.</t>
  </si>
  <si>
    <t>Donkey or mule</t>
  </si>
  <si>
    <t>Cost: 8gp, Speed: 40ft, Carrying Capacity: 420lb</t>
  </si>
  <si>
    <t>PREPARED/KNOWN</t>
  </si>
  <si>
    <t>Catapult</t>
  </si>
  <si>
    <t>Holy Symbol, Emblem</t>
  </si>
  <si>
    <t>Cost: 5gp, A holy symbol is a representation of a god or pantheon. It might be an amulet depicting a symbol representing a deity, the same symbol carefully engraved or inlaid as an emblem on a shield, or a tiny box holding a fragment of a sacred relic. Appendix B lists the symbols commonly associated with many gods in the multiverse. A cleric or paladin can use a holy symbol as a spellcasting focus, as described in chapter 10. To use the symbol in this way, the caster must hold it in hand, wear it visibly, or bear it on a shield.</t>
  </si>
  <si>
    <t>Elephant</t>
  </si>
  <si>
    <t>Cost: 200gp, Speed: 40ft, Carrying Capacity: 1320lb</t>
  </si>
  <si>
    <t>Chain Lightning</t>
  </si>
  <si>
    <t>Holy Symbol, Reliquary</t>
  </si>
  <si>
    <t>Cost: 5gp, Weight: 2lb, A holy symbol is a representation of a god or pantheon. It might be an amulet depicting a symbol representing a deity, the same symbol carefully engraved or inlaid as an emblem on a shield, or a tiny box holding a fragment of a sacred relic. Appendix B lists the symbols commonly associated with many gods in the multiverse. A cleric or paladin can use a holy symbol as a spellcasting focus, as described in chapter 10. To use the symbol in this way, the caster must hold it in hand, wear it visibly, or bear it on a shield.</t>
  </si>
  <si>
    <t>Horse, draft</t>
  </si>
  <si>
    <t>Cost: 50gp, Speed: 40ft, Carrying Capacity: 540lb</t>
  </si>
  <si>
    <t>Charm Person</t>
  </si>
  <si>
    <t>Holy water (flask)</t>
  </si>
  <si>
    <t>Cost: 25gp, Weight: 1lb, As an action, you can splash the contents of this flask onto a creature within 5 feet of you or throw it up to 20 feet, shattering it on impact. In either case, make a ranged attack against a target creature, treating the holy water as an improvised weapon. If the target is a fiend or undead, it takes 2d6 radiant damage. A cleric or paladin may create holy water by performing a special ritual. The ritual takes 1 hour to perform, uses 25gp worth of powdered silver, and requires the caster to expend a 1st level spell slot.</t>
  </si>
  <si>
    <t>Horse, riding</t>
  </si>
  <si>
    <t>Cost: 75gp, Speed: 60ft, Carrying Capacity: 480lb</t>
  </si>
  <si>
    <t>Chill Touch</t>
  </si>
  <si>
    <t>Hourglass</t>
  </si>
  <si>
    <t>Cost: 25gp, Weight 1lb</t>
  </si>
  <si>
    <t>Mastiff</t>
  </si>
  <si>
    <t>Cost: 25gp, Speed: 40ft, Carrying Capacity: 195lb</t>
  </si>
  <si>
    <t>E. Knight</t>
  </si>
  <si>
    <t>Chromatic Orb</t>
  </si>
  <si>
    <t>Hunting trap</t>
  </si>
  <si>
    <t>Cost: 5gp, Weight lb, When you use your action to set it, this trap forms a saw-toothed steel ring that snaps shut when a creature steps on a pressure plate in the center. The trap is affixed by a heavy chain to an immobile object, such as a tree or a spike driven into the ground. A creature that steps on the plate must succeed on a DC 13 Dexterity saving throw or take 1d4 piercing damage and stop moving. Thereafter, until the creature breaks free of the trap, its movement is limited by the length of the chain (typically 3 feet long). A creature can use its action to make a DC 13 Strength check, freeing itself or another creature within its reach on a success. Each failed check deals 1 piercing damage to the trapped creature.</t>
  </si>
  <si>
    <t>Pony</t>
  </si>
  <si>
    <t>Cost: 30gp, Speed: 40ft, Carrying Capacity: 225lb</t>
  </si>
  <si>
    <t>Multiclass</t>
  </si>
  <si>
    <t>Mod Levl</t>
  </si>
  <si>
    <t>Circle of Death</t>
  </si>
  <si>
    <t>Ink (1oz bottle)</t>
  </si>
  <si>
    <t>Cost: 10gp</t>
  </si>
  <si>
    <t>Warhorse</t>
  </si>
  <si>
    <t>Cost: 400gp, Speed: 60ft, Carrying Capacity: 540lb</t>
  </si>
  <si>
    <t>C1 Lvl Mod</t>
  </si>
  <si>
    <t>Circle of Power</t>
  </si>
  <si>
    <t>Ink pen</t>
  </si>
  <si>
    <t>Cost: 2cp</t>
  </si>
  <si>
    <t>------------------------------</t>
  </si>
  <si>
    <t>Trickster</t>
  </si>
  <si>
    <t>C2 Lvl Mod</t>
  </si>
  <si>
    <t>Clairvoyance</t>
  </si>
  <si>
    <t>Jug or pitcher</t>
  </si>
  <si>
    <t>Cost: 2cp, Weight: 4lb, Capacity: 1 gallon liquid</t>
  </si>
  <si>
    <t>TACK,HARNESS, &amp; VEHICLES</t>
  </si>
  <si>
    <t>Clone</t>
  </si>
  <si>
    <t>Ladder (10-foot)</t>
  </si>
  <si>
    <t>Cost: 1sp, Weight: 25lb</t>
  </si>
  <si>
    <t>Barding</t>
  </si>
  <si>
    <t>Cost: Armor Cost x4, Weight: Armor Weight x2, Barding is armor designed to protect an animal’s head, neck, chest, and body. Any type of armor shown on the Armor table in this chapter can be purchased as barding. The cost is four times the equivalent armor made for humanoids, and it weighs twice as much.</t>
  </si>
  <si>
    <t>Cloud of Daggers</t>
  </si>
  <si>
    <t>Lamp</t>
  </si>
  <si>
    <t>Cost: 5sp, Weight: 1lb, A lamp casts bright light in a 15-foot radius and dim light for an additional 30 feet. Once lit, it turns for 6 hours on a flask (1pint) of oil.</t>
  </si>
  <si>
    <t>Bit and bridle</t>
  </si>
  <si>
    <t>Cost: 2gp, Weight: 1lb</t>
  </si>
  <si>
    <t>Cloudkill</t>
  </si>
  <si>
    <t>Lantern, bullseye</t>
  </si>
  <si>
    <t>Cost: 10gp, Weight: 2lb, A bullseye lantern casts bright light in a 60-foot cone and dim light for an additional 60 feet. Once lit, it burns for 6 hours on a flask (1 pint) of oil.</t>
  </si>
  <si>
    <t>Carriage</t>
  </si>
  <si>
    <t>Cost: 100gp, Weight: 600lb</t>
  </si>
  <si>
    <t>Spell Atk by Class1</t>
  </si>
  <si>
    <t>Color Spray</t>
  </si>
  <si>
    <t>Lantern, hooded</t>
  </si>
  <si>
    <t>Cost: 5gp, Weight: 2lb, A hooded lantern casts bright light in a 30-foot radius and dim light for an additional 30 feet. Once lit, it burns for 6 hours on a flask (1 pint) of oil. As an action, you can lower the hood, reducing the light to dim light in a 5-foot radius.</t>
  </si>
  <si>
    <t>Cart</t>
  </si>
  <si>
    <t>Cost: 15gp, Weight: 200lb</t>
  </si>
  <si>
    <t>Command</t>
  </si>
  <si>
    <t>Lock</t>
  </si>
  <si>
    <t>Cost: 10gp, Weight: 1lb, A key is provided with the lock. Without the key, a creature proficient with thieves’ tools can pick this lock with a successful DC 15 Dexterity check. Your DM may decide that better locks are available for higher prices.</t>
  </si>
  <si>
    <t>Chariot</t>
  </si>
  <si>
    <t>Cost: 250gp, Weight: 100lb</t>
  </si>
  <si>
    <t>P/K by CLASS1</t>
  </si>
  <si>
    <t>Commune</t>
  </si>
  <si>
    <t>Magnifying glass</t>
  </si>
  <si>
    <t>Cost: 100gp, This lens allows a closer look at small objects. It is also useful as a substitute for flint and steel when starting fires. Lighting a fire with a magnifying glass requires light as bright as sunlight to focus, tinder to ignite, and about 5 minutes for the fire to ignite. A magnifying glass grants advantage on any ability check made to appraise or inspect an item that is small or highly detailed.</t>
  </si>
  <si>
    <t>Feed (per day)</t>
  </si>
  <si>
    <t>Cost: 5cp, Weight: 10lb</t>
  </si>
  <si>
    <t>Commune with Nature</t>
  </si>
  <si>
    <t>Manacles</t>
  </si>
  <si>
    <t>Cost: 2gp, Weight: 6lb, These metal restraints can bind a Small or Medium creature. Escaping the manacles requires a successful DC 20 Dexterity check. Breaking them requires a successful DC 20 Strength check. Each set of manacles comes with one key. Without the key, a creature proficient with thieves’ tools can pick the manacles’ lock with a successful DC 15 Dexterity check. Manacles have 15 hit points.</t>
  </si>
  <si>
    <t>Cost: 60gp, Weight: 40lb, An exo_x000e_tic saddle is required for riding any aqua_x000e_c or flying mount.</t>
  </si>
  <si>
    <t>1/2 Level - Class1</t>
  </si>
  <si>
    <t>Compelled Duel</t>
  </si>
  <si>
    <t>Mess kit</t>
  </si>
  <si>
    <t>Cost: 2sp, Weight: 1lb, This tin box contains a cup and simple cutlery. The box clamps together, and one side can be used as a cooking pan and the other as a plate or shallow bowl.</t>
  </si>
  <si>
    <t>Saddle, military</t>
  </si>
  <si>
    <t>Cost: 20gp, Weight: 30lb, A military saddle braces the rider, helping you keep your seat on an active mount in battle. It gives you advantage on any check you make to remain mounted.</t>
  </si>
  <si>
    <t>Comprehend Languages</t>
  </si>
  <si>
    <t>Mirror, steel</t>
  </si>
  <si>
    <t>Cost: 5gp, Weight: 1/2lb</t>
  </si>
  <si>
    <t>Saddle, pack</t>
  </si>
  <si>
    <t>Cost: 5gp, Weight: 15lb</t>
  </si>
  <si>
    <t>1/3 Level - Class1</t>
  </si>
  <si>
    <t>Compulsion</t>
  </si>
  <si>
    <t>Oil (flask)</t>
  </si>
  <si>
    <t>Cost: 1sp, Weight: 1lb, Oil usually comes in a clay flask that holds 1 pint. As an action, you can splash the oil in this flask onto a creature within 5 feet of you or throw it up to 20 feet, shattering it on impact. Make a ranged attack against a target creature or object, treating the oil as an improvised weapon. On a hit, the target is covered in oil. If the target takes any fire damage before the oil dries (after 1 minute), the target takes an additional 5 fire damage from the burning oil. You can also pour a 6ask of oil on the ground to cover a 5-foot-square area, provided that the surface is level. If lit, the oil burns for 2 rounds and deals 5 fire damage to any creature that enters the area or ends its turn in the area. A creature can take this damage only once per turn.</t>
  </si>
  <si>
    <t>Saddle, riding</t>
  </si>
  <si>
    <t>Cost: 10gp, Weight: 25lb</t>
  </si>
  <si>
    <t>Cone of Cold</t>
  </si>
  <si>
    <t>Paper (one sheet)</t>
  </si>
  <si>
    <t>Cost: 2sp</t>
  </si>
  <si>
    <t>Sled</t>
  </si>
  <si>
    <t>Cost: 20gp, Weight: 300lb</t>
  </si>
  <si>
    <t>Spell Atk by Class2</t>
  </si>
  <si>
    <t>Confusion</t>
  </si>
  <si>
    <t>Parchment (one sheet)</t>
  </si>
  <si>
    <t>Cost: 1sp</t>
  </si>
  <si>
    <t>Stabling (per day)</t>
  </si>
  <si>
    <t>Cost: 5sp</t>
  </si>
  <si>
    <t>Conjure Animals</t>
  </si>
  <si>
    <t>Perfume (vial)</t>
  </si>
  <si>
    <t>Cost: 5gp</t>
  </si>
  <si>
    <t>Wagon</t>
  </si>
  <si>
    <t>Cost: 35gp, Weight: 400lb</t>
  </si>
  <si>
    <t>P/K by CLASS2</t>
  </si>
  <si>
    <t>Pick, miner’s</t>
  </si>
  <si>
    <t>-----------------------------</t>
  </si>
  <si>
    <t>Conjure Celestial</t>
  </si>
  <si>
    <t>Piton</t>
  </si>
  <si>
    <t>Cost: 5cp, Weight: 1/4lb</t>
  </si>
  <si>
    <t>WATERBORN VEHICLES</t>
  </si>
  <si>
    <t>1/2 Level - Class2</t>
  </si>
  <si>
    <t>Conjure Elemental</t>
  </si>
  <si>
    <t>Poison, basic (vial)</t>
  </si>
  <si>
    <t>Cost: 100gp, You can use the poison in this vial to coat one slashing or piercing weapon or up to three pieces of ammunition. Applying the poison takes an action. A creature hit by the poisoned weapon or ammunition must make a DC 10 Constitution saving throw or take 1d4 poison damage. Once applied, the poison retains potency for 1 minute before drying.</t>
  </si>
  <si>
    <t>Galley</t>
  </si>
  <si>
    <t>Cost: 30,000gp, Speed: 4mph</t>
  </si>
  <si>
    <t>Conjure Fey</t>
  </si>
  <si>
    <t>Pole (10-foot)</t>
  </si>
  <si>
    <t>Cost: 2cp, Weight: 7lb</t>
  </si>
  <si>
    <t>Keelboat</t>
  </si>
  <si>
    <t>Cost: 3,000gp, Speed: 1mph, Keelboats and rowboats are used on lakes and rivers. If going downstream, add the speed of the current (typically 3 miles per hour) to the speed of the vehicle. These vehicles can’t be rowed against any significant current, but they can be pulled upstream by draft animals on the shores. A rowboat weighs 100 pounds, in case adventurers carry it over land.</t>
  </si>
  <si>
    <t>1/3 Level - Class2</t>
  </si>
  <si>
    <t>Conjure Minor Elementals</t>
  </si>
  <si>
    <t>Pot, iron</t>
  </si>
  <si>
    <t>Longship</t>
  </si>
  <si>
    <t>Cost: 10,000gp, Speed: 3mph</t>
  </si>
  <si>
    <t>Conjure Volley</t>
  </si>
  <si>
    <t>Potion of Healing</t>
  </si>
  <si>
    <t>Cost: 50gp, Weight: 1/2lb, A character who drinks the magical red fluid in this vial regains 2d4 + 2 hit points. Drinking or administering a potion takes an action.</t>
  </si>
  <si>
    <t>Rowboat</t>
  </si>
  <si>
    <t>Cost: 50gp, Speed: 1 1/2mph, Keelboats and rowboats are used on lakes and rivers. If going downstream, add the speed of the current (typically 3 miles per hour) to the speed of the vehicle. These vehicles can’t be rowed against any significant current, but they can be pulled upstream by draft animals on the shores. A rowboat weighs 100 pounds, in case adventurers carry it over land.</t>
  </si>
  <si>
    <t>Conjure Woodland Beings</t>
  </si>
  <si>
    <t>Pouch</t>
  </si>
  <si>
    <t>Cost: 5sp, Weight: 1lb, Capacity: 1/5 cubic foot/6 pounds of gear, A cloth or leather pouch can hold up to 20 sling bullets or 50 blowgun needles, among other things. A compartmentalized pouch for holding spell components is called a component pouch (described earlier in this section).</t>
  </si>
  <si>
    <t>Sailing ship</t>
  </si>
  <si>
    <t>Cost: 10,000gp, Speed: 2mph</t>
  </si>
  <si>
    <t>Contact Other Plane</t>
  </si>
  <si>
    <t>Quiver</t>
  </si>
  <si>
    <t>Cost: 1gp, Weight: 1lb, A quiver can hold up to 20 arrows.</t>
  </si>
  <si>
    <t>Warship</t>
  </si>
  <si>
    <t>Cost: 25,000gp, Speed: 2 1/2mph</t>
  </si>
  <si>
    <t>Contagion</t>
  </si>
  <si>
    <t>Ram, portable</t>
  </si>
  <si>
    <t>Cost: 4gp, Weight: 35lb, You can use a portable ram to break down doors. When doing so, you gain a +4 bonus on the Strength check. One other character can help you use the ram, giving you advantage on this check.</t>
  </si>
  <si>
    <t>Contingency</t>
  </si>
  <si>
    <t>Rations (1 day)</t>
  </si>
  <si>
    <t>Cost: 5sp, Weight: 2lb, Rations consist of dry foods suitable for extended travel, including jerky, dried fruit, hardtack, and nuts.</t>
  </si>
  <si>
    <t>FEATS</t>
  </si>
  <si>
    <t>Continual Flame</t>
  </si>
  <si>
    <t>Robes</t>
  </si>
  <si>
    <t>Cost: 1gp, 4lb</t>
  </si>
  <si>
    <t>Alert</t>
  </si>
  <si>
    <t>Always on the lookout for danger, you gain the following benefits:
• You gain a +5 bonus to initiative.
• You can’t be surprised while you are conscious.
• Other creatures don’t gain advantage on attack rolls against you as a result of being hidden from you.</t>
  </si>
  <si>
    <t>Control Flames</t>
  </si>
  <si>
    <t>Rope, hempen (50ft)</t>
  </si>
  <si>
    <t>Cost: 1gp, Weight: 10lb, Rope, whether made of hemp or silk, has 2 hit points and can be burst with a DC 17 Strength check.</t>
  </si>
  <si>
    <t>Athlete</t>
  </si>
  <si>
    <t>You have undergone extensive physical training to gain the following benefits:
• Increase your Strength or Dexterity score by 1, to a maximum of 20.
• When you are prone, standing up uses only 5 feet of your movement.
• Climbing doesn’t halve your speed.
• You can make a running long jump or a running high jump after moving only 5 feet on foot, rather than 10 feet.</t>
  </si>
  <si>
    <t>Control Water</t>
  </si>
  <si>
    <t>Rope, silk (50ft)</t>
  </si>
  <si>
    <t>Cost: 10gp, Weight: 5lb, Rope, whether made of hemp or silk, has 2 hit points and can be burst with a DC 17 Strength check.</t>
  </si>
  <si>
    <t>Actor</t>
  </si>
  <si>
    <t>Skilled at mimicry and dramatics, you gain the following benefits:
• Increase your Charisma score by 1, to a maximum of 20.
• You have advantage on Charisma (Deception) and Charisma (Performance) checks when trying to pass yourself off as a different person.
• You can mimic the speech of another person or the sounds made by other creatures. You must have heard the person speaking, or heard the creature make the sound, for at least 1 minute. A successful Wisdom (Insight) check contested by your Charisma (Deception) check allows a listener to determine that the effect is faked.</t>
  </si>
  <si>
    <t>Control Weather</t>
  </si>
  <si>
    <t>Sack</t>
  </si>
  <si>
    <t>Cost: 1cp, Weight: 1/2lb, Capacity: 1 cubic foot/30 pounds of gear</t>
  </si>
  <si>
    <t>Charger</t>
  </si>
  <si>
    <t>When you use your action to Dash, you can use a bonus action to make one melee weapon attack or to shove a creature. 
If you move at least 10 feet in a straight line immediately before taking this bonus action, you either gain a +5 bonus to the attack’s damage roll (if you chose to make a melee attack and hit) or push the target up to 10 feet away from you (if you chose to shove and you succeed).</t>
  </si>
  <si>
    <t>Control Winds</t>
  </si>
  <si>
    <t>Scale, merchant’s</t>
  </si>
  <si>
    <t>Cost: 5gp, Weight: 3lb, A scale includes a small balance, pans, and a suitable assortment of weights up to 2 pounds. With it, you can measure the exact weight of small objects, such as raw precious metals or trade goods, to help determine their worth.</t>
  </si>
  <si>
    <t>Crossbow Expert</t>
  </si>
  <si>
    <t>Thanks to extensive practice with the crossbow, you gain the following benefits:
• You ignore the loading quality of crossbows with which you are proficient.
• Being within 5 feet of a hostile creature doesn’t impose disadvantage on your ranged attack rolls. This includes ranged magic attacks.
• When you use the Attack action and attack with a one-handed weapon, you can use a bonus action to attack with a loaded hand crossbow you are holding.</t>
  </si>
  <si>
    <t>Cordon of Arrows</t>
  </si>
  <si>
    <t>Sealing wax</t>
  </si>
  <si>
    <t>Defensive Duelist</t>
  </si>
  <si>
    <r>
      <rPr>
        <i/>
      </rPr>
      <t>Prerequisite:</t>
    </r>
    <r>
      <t xml:space="preserve"> Dexterity 13 or higher
When you are wielding a finesse weapon with which you are proficient and another creature hits you with a melee attack, you can use your reaction to add your proficiency bonus to your AC for that attack, potentially causing the attack to miss you.</t>
    </r>
  </si>
  <si>
    <t>Counterspell</t>
  </si>
  <si>
    <t>Shovel</t>
  </si>
  <si>
    <t>Cost: 2gp, Weight: 5lb</t>
  </si>
  <si>
    <t>Dual Wielder</t>
  </si>
  <si>
    <t>You master fighting with two weapons, gaining the following benefits:
• You gain a +1 bonus to AC while you are wielding a separate melee weapon in each hand.
• You can use two-weapon fighting even when the one-handed melee weapons you are wielding aren’t light.
• You can draw or stow two one-handed weapons when you would normally be able to draw or stow only one.</t>
  </si>
  <si>
    <t>Create Bonfire</t>
  </si>
  <si>
    <t>Signal whistle</t>
  </si>
  <si>
    <t>Dungeon Delver</t>
  </si>
  <si>
    <t>Alert to the hidden traps and secret doors found in many dungeons, you gain the following benefits:
• You have advantage on Wisdom (Perception) and Intelligence (Investigation) checks made to detect the presence of secret doors.
• You have advantage on saving throws made to avoid or resist traps.
• You have resistance to the damage dealt by traps.
• You can search for traps while traveling at a normal pace, instead of only at a slow pace.</t>
  </si>
  <si>
    <t>Create Food and Water</t>
  </si>
  <si>
    <t>Signet ring</t>
  </si>
  <si>
    <t>Durable</t>
  </si>
  <si>
    <t>Hardy and resilient, you gain the following benefits:
• Increase your Constitution score by 1, to a maximum of 20.
• When you roll a Hit Die to regain hit points, the minimum number of hit points you regain from the roll equals twice your Constitution modifier (minimum of 2).</t>
  </si>
  <si>
    <t>Create or Destroy Water</t>
  </si>
  <si>
    <t>Soap</t>
  </si>
  <si>
    <t>Elemental Adapt</t>
  </si>
  <si>
    <r>
      <rPr>
        <i/>
      </rPr>
      <t>Prerequisite:</t>
    </r>
    <r>
      <t xml:space="preserve"> The ability to cast at least one spell
When you gain this feat, choose one of the following damage types: acid, cold, fire, lightning, or thunder.
Spells you cast ignore resistance to damage of the chosen type. In addition, when you roll damage for a spell you cast that deals damage of that type, you can treat any 1 on a damage die as a 2.
You can select this feat multiple times. Each time you do so, you must choose a different damage type.</t>
    </r>
  </si>
  <si>
    <t>Create Undead</t>
  </si>
  <si>
    <t>Spellbook</t>
  </si>
  <si>
    <t>Cost: 50gp, Weight: 3lb, Essential for wizards, a spellbook is a leather-bound tome with 100 blank vellum pages suitable for recording spells.</t>
  </si>
  <si>
    <t>Grappler</t>
  </si>
  <si>
    <r>
      <rPr>
        <i/>
      </rPr>
      <t>Prerequisite:</t>
    </r>
    <r>
      <t xml:space="preserve"> Strength 13 or higher
You’ve developed the skills necessary to hold your own in close-quarters grappling. You gain the following benefits:
• You have advantage on attack rolls against a creature you are grappling.
• You can use your action to try to pin a creature grappled by you. To do so, make another grapple check. If you succeed, you and the creature are both restrained until the grapple ends.
• Creatures that are one size larger than you don’t automatically succeed on checks to escape your grapple.</t>
    </r>
  </si>
  <si>
    <t>Creation</t>
  </si>
  <si>
    <t>Spikes, iron (10)</t>
  </si>
  <si>
    <t>Cost: 1gp, Weight: 5lb</t>
  </si>
  <si>
    <t>Great Weapon Master</t>
  </si>
  <si>
    <t>You’ve learned to put the weight of a weapon to your advantage, letting its momentum empower your strikes. You gain the following benefits:
• On your turn, when you score a critical hit with a melee weapon or reduce a creature to 0 hit points with one, you can make one melee weapon attack as a bonus action.
• Before you make a melee attack with a heavy weapon that you are proficient with, you can choose to take a - 5 penalty to the attack roll. If the attack hits, you add +10 to the attack’s damage</t>
  </si>
  <si>
    <t>Crown of Madness</t>
  </si>
  <si>
    <t>Spyglass</t>
  </si>
  <si>
    <t>Cost: 1,000gp, Weight: 1lb, Objects viewed through a spyglass are magnified to twice their size.</t>
  </si>
  <si>
    <t>Healer</t>
  </si>
  <si>
    <t>You are an able physician, allowing you to mend wounds quickly and get your allies back in the fight. You gain the following benefits:
• When you use a healer’s kit to stabilize a dying creature, that creature also regains 1 hit point.
• As an acti_x000e_on, you can spend one use of a healer’s kit to tend to a creature and restore 1d6 + 4 hit points to it, plus addi_x000e_onal hit points equal to the creature’s maximum number of Hit Dice. The creature can’t regain hit points from this feat again un_x000e_til it finishes a short or long rest.</t>
  </si>
  <si>
    <t>Crusader's Mantle</t>
  </si>
  <si>
    <t>Tent, two-person</t>
  </si>
  <si>
    <t>Cost: 2gp, Weight: 20lb, A simple and portable canvas shelter, a tent sleeps two.</t>
  </si>
  <si>
    <t>Heavily Armored</t>
  </si>
  <si>
    <r>
      <rPr>
        <i/>
      </rPr>
      <t>Prerequisite:</t>
    </r>
    <r>
      <t xml:space="preserve"> Proficiency with medium armor
You have trained to master the use of heavy armor, gaining the following benefits:
• Increase your Strength score by 1, to a maximum of 20.
• You gain proficiency with heavy armor.</t>
    </r>
  </si>
  <si>
    <t>Cure Wounds</t>
  </si>
  <si>
    <t>Tinderbox</t>
  </si>
  <si>
    <t>Cost: 1sp, Weight: 1lb, This small container holds flint, fire steel, and tinder (usually dry cloth soaked in light oil) used to kindle a fire. Using it to light a torch—or anything else with abundant, exposed fuel—takes an action. Lighting any other fire takes 1 minute.</t>
  </si>
  <si>
    <t>Heavy Armor Master</t>
  </si>
  <si>
    <r>
      <rPr>
        <i/>
      </rPr>
      <t>Prerequisite:</t>
    </r>
    <r>
      <t xml:space="preserve"> Proficiency with heavy armor
You can use your armor to de6ect strikes that would kill others. You gain the following benefits:
• Increase your Strength score by 1, to a maximum of 20.
• While you are wearing heavy armor, bludgeoning, piercing, and slashing damage that you take from non-magical weapons is reduced by 3.</t>
    </r>
  </si>
  <si>
    <t>Dancing Lights</t>
  </si>
  <si>
    <t>Vial</t>
  </si>
  <si>
    <t>Cost: 1gp, 4oz liquid</t>
  </si>
  <si>
    <t>Inspiring Leader</t>
  </si>
  <si>
    <r>
      <rPr>
        <i/>
      </rPr>
      <t>Prerequisite:</t>
    </r>
    <r>
      <t xml:space="preserve"> Charisma 13 or higher
You can spend 10 minutes inspiring your companions, shoring up their resolve to fight. When you do so, choose up to six friendly creatures (which can include yourself) within 30 feet of you who can see or hear you and who can understand you. Each creature can gain temporary hit points equal to your level + your Charisma modifier. A creature can’t gain temporary hit points from this feat again un_x000e_til it has finished a short or long rest</t>
    </r>
  </si>
  <si>
    <t>Darkness</t>
  </si>
  <si>
    <t>Waterskin</t>
  </si>
  <si>
    <t>Cost: 2sp, Weight: 5lb. (full), Capacity: 4 pints liquid</t>
  </si>
  <si>
    <t>Keen Mind</t>
  </si>
  <si>
    <t>You have a mind that can track me, direction, and detail with uncanny precision. You gain the following benefits.
• Increase your Intelligence score by 1, to a maximum of 20.
• You always know which way is north.
• You always know the number of hours left before the next sunrise or sunset.
• You can accurately recall anything you have seen or heard within the past month.</t>
  </si>
  <si>
    <t>Darkvision</t>
  </si>
  <si>
    <t>Whetstone</t>
  </si>
  <si>
    <t>Cost: 1cp, Weight: 1lb</t>
  </si>
  <si>
    <t>Lightly Armored</t>
  </si>
  <si>
    <t>You have trained to master the use of light armor, gaining the following benefits:
• Increase your Strength or Dexterity score by 1, to a maximum of 20.
• You gain proficiency with light armor.</t>
  </si>
  <si>
    <t>Daylight</t>
  </si>
  <si>
    <t>Linguist</t>
  </si>
  <si>
    <t>You have studied languages and codes, gaining the following benefits:
• Increase your Intelligence score by 1, to a maximum of 20.
• You learn three languages of your choice.
• You can ably create written ciphers. Others can’t decipher a code you create unless you teach them, they succeed on an Intelligence check (DC equal to your Intelligence score + your proficiency bonus), or they use magic to decipher it.</t>
  </si>
  <si>
    <t>Death Ward</t>
  </si>
  <si>
    <t>ARTISAN'S TOOLS</t>
  </si>
  <si>
    <t>These special tools include the items needed to pursue a craft or trade. The table shows examples of the most common types of tools, each providing items related to a single craft. Proficiency with a set of artisan’s tools lets you add your proficiency bonus to any ability checks you make using the tools in your craft. Each type of artisan’s tools requires a separate proficiency.</t>
  </si>
  <si>
    <t>Lucky</t>
  </si>
  <si>
    <t xml:space="preserve">  You have inexplicable luck that seems to kick in at just the right moment.
  You have 3 luck points. Whenever you make an attack roll, an ability check, or a saving throw, you can spend one luck point to roll an addi_x000e_onal d20. You can choose to spend one of your luck points after you roll the die, but before
the outcome is determined. You choose which of the d20s is used for the attack roll, ability check, or saving throw.
You can also spend one luck point when an attack roll is made against you. Roll a d20, and then choose whether the attack uses the attacker’s roll or yours.
  If more than one creature spends a luck point to influence the outcome of a roll, the points cancel each other out; no addi_x000e_onal dice are rolled.
  You regain your expended luck points when you finish a long rest.</t>
  </si>
  <si>
    <t>Delayed Blast Fireball</t>
  </si>
  <si>
    <t>Alchemist’s supplies</t>
  </si>
  <si>
    <t>Cost: 50gp, Weight: 8lb</t>
  </si>
  <si>
    <t>Mage Slayer</t>
  </si>
  <si>
    <t>You have practiced techniques useful in melee combat against spellcasters, gaining the following benefits:
• When a creature within 5 feet of you casts a spell, you can use your reaction to make a melee weapon attack against that creature.
• When you damage a creature that is concentrating on a spell, that creature has disadvantage on the saving throw it makes to maintain its concentration.
• You have advantage on saving throws against spells cast by creatures within 5 feet of you.</t>
  </si>
  <si>
    <t>Demiplane</t>
  </si>
  <si>
    <t>Brewer’s supplies</t>
  </si>
  <si>
    <t>Cost: 20gp, Weight: 9lb</t>
  </si>
  <si>
    <t>Magic Initiate</t>
  </si>
  <si>
    <t xml:space="preserve">  Choose a class: bard, cleric, druid, sorcerer, warlock, or wizard. You learn two cantrips of your choice from that class’s spell list.
  In additi_x000e_on, choose one 1st-level spell from that same list. You learn that spell and can cast it at its lowest level. Once you cast it, you must finish a long rest before you can cast it again.
  Your spellcas_x000e_ng ability for these spells depends on the class you chose: Charisma for bard, sorcerer, or warlock; Wisdom for cleric or druid: or Intelligence for wizard.</t>
  </si>
  <si>
    <t>Destructive Smite</t>
  </si>
  <si>
    <t>Calligrapher's supplies</t>
  </si>
  <si>
    <t>Cost: 10gp, Weight: 5lb</t>
  </si>
  <si>
    <t>Martial Adept</t>
  </si>
  <si>
    <t>You have mar_x000e_tial training that allows you to perform special combat maneuvers. You gain the following benefits:
• You learn two maneuvers of your choice from among those available to the Battle Master archetype in the fighter class. If a maneuver you use requires your target to make a saving throw to resist the maneuver’s effects, the saving throw DC equals 8 + your proficiency bonus + your Strength or Dexterity modifier (your choice).
• If you already have superiority dice, you gain one more; otherwise, you have one superiority die, which is a d6. This die is used to fuel your maneuvers. A superiority die is expended when you use it. You regain your expended superiority dice when you finish a short or long rest</t>
  </si>
  <si>
    <t>Detect Evil and Good</t>
  </si>
  <si>
    <t>Carpenter’s tools</t>
  </si>
  <si>
    <t>Cost: 8gp, Weight: 6lb</t>
  </si>
  <si>
    <t>Medium Armor Master</t>
  </si>
  <si>
    <r>
      <rPr>
        <i/>
      </rPr>
      <t>Prerequisite:</t>
    </r>
    <r>
      <t xml:space="preserve"> Proficiency with medium armor
You have practi_x000e_ced moving in medium armor to gain the following benefits:
• Wearing medium armor doesn’t impose disadvantage on your Dexterity (Stealth) checks.
• When you wear medium armor, you can add 3, rather than 2, to your AC if you have a Dexterity of 16 or higher</t>
    </r>
  </si>
  <si>
    <t>Detect Magic</t>
  </si>
  <si>
    <t>Cartographer’s tools</t>
  </si>
  <si>
    <t>Mobile</t>
  </si>
  <si>
    <t>You are excepti_x000e_onally speedy and agile. You gain the following benefits:
• Your speed increases by 10 feet.
• When you use the Dash ac_x000e_on, difficult terrain doesn’t cost you extra movement on that turn.
• When you make a melee attack against a creature, you don’t provoke opportunity attacks from that creature for the rest of the turn, whether you hit or not.</t>
  </si>
  <si>
    <t>Detect Poison and Disease</t>
  </si>
  <si>
    <t>Cobbler’s tools</t>
  </si>
  <si>
    <t>Cost: 5gp, Weight: 5lb</t>
  </si>
  <si>
    <t>Moderately Armored</t>
  </si>
  <si>
    <r>
      <rPr>
        <i/>
      </rPr>
      <t>Prerequisite:</t>
    </r>
    <r>
      <t xml:space="preserve"> Proficiency with light armor
You have trained to master the use of medium armor and shields, gaining the following benefits:
• Increase your Strength or Dexterity score by 1, to a maximum of 20.
• You gain proficiency with medium armor and shields.</t>
    </r>
  </si>
  <si>
    <t>Detect Thoughts</t>
  </si>
  <si>
    <t>Cook’s utensils</t>
  </si>
  <si>
    <t>Cost: 1gp, Weight: 8lb</t>
  </si>
  <si>
    <t>Mounted Combatant</t>
  </si>
  <si>
    <t>You are a dangerous foe to face while mounted. While you are mounted and aren’t incapacitated, you gain the following benefits:
• You have advantage on melee attack rolls against any unmounted creature that is smaller than your mount.
• You can force an attack targeted at your mount to target you instead.
• If your mount is subjected to an effect that allows it to make a Dexterity saving throw to take only half damage, it instead takes no damage if it succeeds on the saving throw, and only half damage if it fails.</t>
  </si>
  <si>
    <t>Dimension Door</t>
  </si>
  <si>
    <t>Glassblower’s tools</t>
  </si>
  <si>
    <t>Cost: 30gp, Weight: 5lb</t>
  </si>
  <si>
    <t>Observant</t>
  </si>
  <si>
    <t>Quick to no_x000e_ce details of your environment, you gain the following benefits:
• Increase your Intelligence or Wisdom score by 1, to a maximum of 20.
• If you can see a creature’s mouth while it is speaking a language you understand, you can interpret what it’s saying by reading its lips.
• You have a +5 bonus to your passive Wisdom (Percep_x000e_tion) and passive Intelligence (Inves_x000e_tigati_x000e_on) scores.</t>
  </si>
  <si>
    <t>Disguise Self</t>
  </si>
  <si>
    <t>Jeweler’s tools</t>
  </si>
  <si>
    <t>Cost: 25gp, Weight: 2lb</t>
  </si>
  <si>
    <t>Polearm Master</t>
  </si>
  <si>
    <t>You can keep your enemies at bay with reach weapons. You gain the following benefits:
• When you take the Attack acti_x000e_on and attack with only a glaive, halberd, or quarterstaff, you can use a bonus acti_x000e_on to make a melee attack with the opposite end of the weapon. The weapon’s damage die for this attack is a d4, and the attack deals bludgeoning damage.
• While you are wielding a glaive, halberd, pike, or quarterstaff, other creatures provoke an opportunity attack from you when they enter your reach.</t>
  </si>
  <si>
    <t>Disintegrate</t>
  </si>
  <si>
    <t>Cost: 5gp, Weight: 3lb, This kit contains a variety of instruments such as clippers, mortar and pestle, and pouches and vials used by herbalists to create remedies and potions. Proficiency with this kit lets you add your proficiency bonus to any ability checks you make to identify or apply herbs. Also, proficiency with this kit is required to create antitoxin and potions of healing.</t>
  </si>
  <si>
    <t>Resilient</t>
  </si>
  <si>
    <t>Choose one ability score. You gain the following benefits:
• Increase the chosen ability score by 1, to a maximum of 20.
• You gain proficiency in saving throws using the chosen ability</t>
  </si>
  <si>
    <t>Dispel Evil and Good</t>
  </si>
  <si>
    <t>Leatherworker’s tools</t>
  </si>
  <si>
    <r>
      <rPr>
        <i/>
      </rPr>
      <t>Prerequisite:</t>
    </r>
    <r>
      <t xml:space="preserve"> Intelligence or Wisdom 13 or higher
  You have learned a number of spells that you can cast as rituals. These spells are written in a ritual book, which you must have in hand while casti_x000e_ng one of them.
  When you choose this feat, you acquire a ritual book holding two 1st-level spells of your choice. Choose one of the following classes: bard, cleric, druid, sorcerer, warlock, or wizard. You must choose your spells from that class’s spell list, and the spells you choose must have the ritual tag. The class you choose also determines your spellcasti_x000e_ng ability for these spells: Charisma for bard, sorcerer, or warlock; Wisdom for cleric or druid; or Intelligence for wizard.
  If you come across a spell in written form, such as a magical spell scroll or a wizard’s spellbook, you might be able to add it to your ritual book. The spell must be on the spell list for the class you chose, the spell’s level can be no higher than half your level (rounded up), and it must have the ritual tag. The process of copying the spell into your ritual book takes 2 hours per level of the spell, and costs 50 gp per level. The cost represents material components you expend as you experiment with the spell to master it, as well as the fine inks you need to record it.</t>
    </r>
  </si>
  <si>
    <t>Dispel Magic</t>
  </si>
  <si>
    <t>Mason’s tools</t>
  </si>
  <si>
    <t>Cost: 10gp, Weight: 8lb</t>
  </si>
  <si>
    <t>Savage Attacker</t>
  </si>
  <si>
    <t>Once per turn when you roll damage for a melee weapon attack, you can reroll the weapon’s damage dice and use either total.</t>
  </si>
  <si>
    <t>Dissonant Whispers</t>
  </si>
  <si>
    <t>Painter’s supplies</t>
  </si>
  <si>
    <t>Sentinel</t>
  </si>
  <si>
    <t>You have mastered techniques to take advantage of every drop in any enemy’s guard, gaining the following benefits:
• When you hit a creature with an opportunity attack, the creature’s speed becomes 0 for the rest of the turn.
• Creatures within 5 feet of you provoke opportunity attacks from you even if they take the Disengage ac_x000e_tion before leaving your reach.
• When a creature within 5 feet of you makes an attack against a target other than you (and that target doesn’t have this feat), you can use your reac_x000e_tion to make a melee weapon attack against the attacking creature</t>
  </si>
  <si>
    <t>Divination</t>
  </si>
  <si>
    <t>Potter’s tools</t>
  </si>
  <si>
    <t>Cost: 10gp, Weight: 3lb</t>
  </si>
  <si>
    <t>Sharpshooter</t>
  </si>
  <si>
    <t>You have mastered ranged weapons and can make shots that others find impossible. You gain the following benefits:
• Attacking at long range doesn't impose disadvantage on your ranged weapon attack rolls.
• Your ranged weapon attacks ignore half cover and three-quarters cover.
• Before you make an attack with a ranged weapon that you are proficient with, you can choose to take a -5 penalty to the attack roll. If the attack hits, you add +10 to the attack’s damage.</t>
  </si>
  <si>
    <t>Divine Favor</t>
  </si>
  <si>
    <t>Smith’s tools</t>
  </si>
  <si>
    <t>Cost: 20gp, Weight: 8lb</t>
  </si>
  <si>
    <t>Shield Master</t>
  </si>
  <si>
    <t>You use shields not just for protec_x000e_tion but also for offense. You gain the following benefits while you are wielding a shield:
• If you take the Attack acti_x000e_on on your turn, you can use a bonus acti_x000e_on to try to shove a creature within 5 feet of you with your shield.
• If you aren’t incapacitated, you can add your shield’s AC bonus to any Dexterity saving throw you make against a spell or other harmful effect that targets only you.
• If you are subjected to an effect that allows you to make a Dexterity saving throw to take only half damage, you can use your reacti_x000e_on to take no damage if you succeed on the saving throw, interposing your shield between yourself and the source of the effect.</t>
  </si>
  <si>
    <t>Divine Word</t>
  </si>
  <si>
    <t>Tinker’s tools</t>
  </si>
  <si>
    <t>Cost: 50gp, Weight: 10lb</t>
  </si>
  <si>
    <t>Skilled</t>
  </si>
  <si>
    <t>You gain proficiency in any combina_x000e_tion of three skills or tools of your choice.</t>
  </si>
  <si>
    <t>Dominate Beast</t>
  </si>
  <si>
    <t>Weaver’s tools</t>
  </si>
  <si>
    <t>Skulker</t>
  </si>
  <si>
    <r>
      <rPr>
        <i/>
      </rPr>
      <t>Prerequisite:</t>
    </r>
    <r>
      <t xml:space="preserve"> Dexterity 13 or higher
You are expert at slinking through shadows. You gain the following benefits:
• You can try to hide when you are lightly obscured from the creature from which you are hiding.
• When you are hidden from a creature and miss it with a ranged weapon attack, making the attack doesn't reveal your positi_x000e_on.
• Dim light doesn’t impose disadvantage on your Wisdom (Percep_x000e_tion) checks relying on sight.</t>
    </r>
  </si>
  <si>
    <t>Dominate Monster</t>
  </si>
  <si>
    <t>Woodcarver's tools</t>
  </si>
  <si>
    <t>Cost: 1gb, Weight: 5lb</t>
  </si>
  <si>
    <t>Spell Sniper</t>
  </si>
  <si>
    <r>
      <rPr>
        <i/>
      </rPr>
      <t>Prerequisite:</t>
    </r>
    <r>
      <t xml:space="preserve"> The ability to cast at least one spell
You have learned techniques to enhance your attacks with certain kinds of spells, gaining the following benefits:
• When you cast a spell that requires you to make an attack roll, the spell’s range is doubled.
• Your ranged spell attacks ignore half cover and three-quarters cover.
• You learn one cantrip that requires an attack roll. Choose the cantrip from the bard, cleric, druid, sorcerer, warlock, or wizard spell list. Your spellcas_x000e_ng ability for this cantrip depends on the spell list you chose from: Charisma for bard, sorcerer, or warlock; Wisdom for cleric or druid; or Intelligence for wizard.</t>
    </r>
  </si>
  <si>
    <t>Dominate Person</t>
  </si>
  <si>
    <t>Disguise kit</t>
  </si>
  <si>
    <t>Cost: 25gp, Weight: 3lb, This pouch of cosmetics, hair dye, and small props lets you create disguises that change your physical appearance. Proficiency with this kit lets you add your proficiency bonus to any ability checks you make to create a visual disguise.</t>
  </si>
  <si>
    <t>Tavern Brawler</t>
  </si>
  <si>
    <t>Accustomed to rough-and-tumble figh_x000e_ting using whatever weapons happen to be at hand, you gain the following benefits:
• Increase your Strength or Cons_x000e_tituti_x000e_on score by 1, to a maximum of 20.
• You are proficient with improvised weapons and unarmed strikes.
• Your unarmed strike uses a d4 for damage.
• When you hit a creature with an unarmed strike or an improvised weapon on your turn, you can use a bonus ac_x000e_tion to attempt to grapple the target.</t>
  </si>
  <si>
    <t>Drawmij's Instant Summons</t>
  </si>
  <si>
    <t>Forgery kit</t>
  </si>
  <si>
    <t>Cost: 15gp, Weight: 5lb, This small box contains a variety of papers and parchments, pens and inks, seals and sealing wax, gold and silver leaf, and other supplies necessary to create convincing forgeries of physical documents. Proficiency with this kit lets you add your proficiency bonus to any ability checks you make to create a physical forgery of a document.</t>
  </si>
  <si>
    <t>Tough</t>
  </si>
  <si>
    <t>Your hit point maximum increases by an amount equal to twice your level when you gain this feat. Whenever you gain a level thereafter, your hit point maximum increases by an additi_x000e_onal 2 hit points.</t>
  </si>
  <si>
    <t>Dream</t>
  </si>
  <si>
    <t>Navigator’s tools</t>
  </si>
  <si>
    <t>Cost: 25gp, Weight: 2lb, This set of instruments is used for navigation at sea. Proficiency with navigator's tools lets you chart a ship's course and follow navigation charts. In addition, these tools allow you to add your proficiency bonus to any ability check you make to avoid getting lost at sea.</t>
  </si>
  <si>
    <t>War Caster</t>
  </si>
  <si>
    <r>
      <rPr>
        <i/>
      </rPr>
      <t>Prerequisite:</t>
    </r>
    <r>
      <t xml:space="preserve"> The ability to cast at least one spell
You have practi_x000e_ced casti_x000e_ng spells in the midst of combat, learning techniques that grant you the following benefits:
• You have advantage on Cons_x000e_tituti_x000e_on saving throws that you make to maintain your concentra_x000e_tion on a spell when you take damage.
• You can perform the soma_x000e_tic components of spells even when you have weapons or a shield in one or both hands.
• When a hos_x000e_tile creature’s movement provokes an opportunity attack from you, you can use your reac_x000e_tion to cast a spell at the creature, rather than making an opportunity attack. The spell must have a casti_x000e_ng _x000e_me of 1 ac_x000e_tion and must target only that creature.</t>
    </r>
  </si>
  <si>
    <t>Druidcraft</t>
  </si>
  <si>
    <t>Poisoner’s kit</t>
  </si>
  <si>
    <t>Cost: 50gp, Weight: 2lb, A poisoner’s kit includes the vials, chemicals, and other equipment necessary for the creation of poisons. Proficiency with this kit lets you add your proficiency bonus to any ability checks you make to craft or use poisons.</t>
  </si>
  <si>
    <t>Weapons Master</t>
  </si>
  <si>
    <t>You have practi_x000e_ced extensively with a variety of weapons, gaining the following benefits:
• Increase your Strength or Dexterity score by 1, to a maximum of 20.
• You gain proficiency with four weapons of your choice.</t>
  </si>
  <si>
    <t>Dust Devil</t>
  </si>
  <si>
    <t>Thieves’ tools</t>
  </si>
  <si>
    <t>Cost: 25gp, Weight: 1lb, This set of tools includes a small fil, a set of lock picks, a small mirror mounted on a metal handle, a set of narrow-bladed scissors, and a pair of pliers. Proficiency with these tools lets you add your proficiency bonus to any ability checks you make to disarm traps or open locks.</t>
  </si>
  <si>
    <t>Earth Tremor</t>
  </si>
  <si>
    <t>----------------------------</t>
  </si>
  <si>
    <t>Earthbind</t>
  </si>
  <si>
    <t>GAMING SETS</t>
  </si>
  <si>
    <t>This item encompasses a wide range of game pieces, including dice and decks of cards (for games such as Three-Dragon Ante). A few common examples appear on the Tools table, but other kinds of gaming sets exist. If you are proficient with a gaming set, you can add your proficiency bonus to ability checks you make to play a game with that set. Each type of gaming set requires a separate proficiency.</t>
  </si>
  <si>
    <t>Earthquake</t>
  </si>
  <si>
    <t>Dice set</t>
  </si>
  <si>
    <t>Eldritch Blast</t>
  </si>
  <si>
    <t>Dragonchess set</t>
  </si>
  <si>
    <t>Cost: 1gp, Weight: 1/2lb</t>
  </si>
  <si>
    <t>Elemental Bane</t>
  </si>
  <si>
    <t>Playing card set</t>
  </si>
  <si>
    <t>Elemental Weapon</t>
  </si>
  <si>
    <t>Three-Dragon Ante set</t>
  </si>
  <si>
    <t>Enhance Ability</t>
  </si>
  <si>
    <t>---------------------------</t>
  </si>
  <si>
    <t>Enlarge/Reduce</t>
  </si>
  <si>
    <t>MUSICAL INSTRUMENT</t>
  </si>
  <si>
    <t>Several of the most common types of musical instruments are shown on the table as examples. If you have proficiency with a given musical instrument, you can add your proficiency bonus to any ability checks you make to play music with the instrument. A bard can use a musical instrument as a spellcasting focus, as described in chapter 10. Each type of musical instrument requires a separate proficiency.</t>
  </si>
  <si>
    <t>Ensnaring Strike</t>
  </si>
  <si>
    <t>Bagpipes</t>
  </si>
  <si>
    <t>Cost: 30gp, Weight: 6lb</t>
  </si>
  <si>
    <t>Entangle</t>
  </si>
  <si>
    <t>Drum</t>
  </si>
  <si>
    <t>Cost: 6gp, Weight: 3lb</t>
  </si>
  <si>
    <t>POTIONS</t>
  </si>
  <si>
    <t>Melee Weapon</t>
  </si>
  <si>
    <t>Enthrall</t>
  </si>
  <si>
    <t>Dulcimer</t>
  </si>
  <si>
    <t>Cost: 25gp, Weight: 10lb</t>
  </si>
  <si>
    <t>Elixir of Health</t>
  </si>
  <si>
    <t>Potion, rare
When you drink this potion, it cures any disease afflicting you, and it removes the blinded, deafened, paralyzed, and poisoned conditions. The clear red liquid has tiny bubbles of light in it.
DMG 168</t>
  </si>
  <si>
    <t>1d8</t>
  </si>
  <si>
    <t>Erupting Earth</t>
  </si>
  <si>
    <t>Flute</t>
  </si>
  <si>
    <t>Oil of Etherealness</t>
  </si>
  <si>
    <t>Potion, Rare
Beads of this cloudy gray oil form on the outside of its container and quickly evaporate. The oil can cover a Medium or smaller creature, along with the equipment it's wearing and carrying (one additional vial is required for each size category above Medium). Applying the oil takes 10 minutes. The affected creature then gains the effect of the etherealness spell for 1 hour.
dmg 183</t>
  </si>
  <si>
    <t>1d4</t>
  </si>
  <si>
    <t>Etherealness</t>
  </si>
  <si>
    <t>Lute</t>
  </si>
  <si>
    <t>Cost: 35gp, Weight: 2lb</t>
  </si>
  <si>
    <t>Oil of Sharpness</t>
  </si>
  <si>
    <t>Potion, very rare
This clear, gelatinous oil sparkles with tiny, ultrathin silver shards. The oil can coat one slashing or piercing weapon or up to 5 pieces of slashing or piercing ammunition. Applying the oil takes 1 minute. For 1 hour, the coated item is magical and has a +3 bonus to attack and damage rolls.
DMG 184</t>
  </si>
  <si>
    <t>20/60</t>
  </si>
  <si>
    <t>Evard's Black Tentacles</t>
  </si>
  <si>
    <t>Lyre</t>
  </si>
  <si>
    <t>Cost: 30gp, Weight: 2lb</t>
  </si>
  <si>
    <t>Oil of Slipperiness</t>
  </si>
  <si>
    <t>Potion, Uncommon
This sticky black unguent is thick and heavy in the container, but it flows quickly when poured. The oil can cover a Medium or smaller creature, along with the equipment it's wearing and carrying (one additional vial is required for each size category above Medium). Applying the oil takes 10 minutes. The affected creature then gains the effect of a freedom of movement spell for 8 hours.
Alternatively, the oil can be poured on the ground as an action, where it covers a 10-foot square, duplicating the effect of the grease spell in that area for 8 hours.
DMG 184</t>
  </si>
  <si>
    <t>Expeditious Retreat</t>
  </si>
  <si>
    <t>Horn</t>
  </si>
  <si>
    <t>Cost: 3gp, Weight: 2lb</t>
  </si>
  <si>
    <t>Potion, Uncommon
The next time you see a creature within 10 minutes after drinking this philter, you become charmed by that creature for 1 hour. If the creature is of a species and gender you are normally attracted to, you regard it as your true love while you are charmed. This potion's rose-hued, effervescent liquid contains one easy-to-miss bubble shaped like a heart.
DMG 184</t>
  </si>
  <si>
    <t>1d10</t>
  </si>
  <si>
    <t>Eyebite</t>
  </si>
  <si>
    <t>Pan Flute</t>
  </si>
  <si>
    <t>Cost: 12gp, Weight: 2lb</t>
  </si>
  <si>
    <t>Potion of Animal Friendship</t>
  </si>
  <si>
    <t>Potion, Uncommon
When you drink this potion, you can cast the animal friendship spell (save DC 13) for 1 hour at will. Agitating this muddy liquid brings little bits into view: a fish scale, a hummingbird tongue, a cat claw, or a squirrel hair.
DMG 187</t>
  </si>
  <si>
    <t>1d12</t>
  </si>
  <si>
    <t>Fabricate</t>
  </si>
  <si>
    <t>Shawm</t>
  </si>
  <si>
    <t>Potion of Clairvoyance</t>
  </si>
  <si>
    <t>Potion, rare
When you drink this potion, you gain the effect of the clairvoyance spell. An eyeball bobs in this yellowish liquid but vanishes when the potion is opened.
DMG 187</t>
  </si>
  <si>
    <t>Faerie Fire</t>
  </si>
  <si>
    <t>Viol</t>
  </si>
  <si>
    <t>Cost: 30gp, Weight: 1lb</t>
  </si>
  <si>
    <t>Potion of Climbing</t>
  </si>
  <si>
    <t>Potion, Common
When you drink this potion, you gain a climbing speed equal to your walking speed for 1 hour. During this time, you have advantage on Strength (Athletics) checks you make to climb. The potion is separated into brown, silver, and gray layers resembling bands of stone. Shaking the bottle fails to mix the colors.
DMG 187</t>
  </si>
  <si>
    <t>2d6</t>
  </si>
  <si>
    <t>False Life</t>
  </si>
  <si>
    <t>-------------------------</t>
  </si>
  <si>
    <t>Potion of Cloud Giant Strength</t>
  </si>
  <si>
    <t>Potion, Very Rare
When you drink this potion, your Strength score changes to 27 for 1 hour. The potion has no effect on you if your Strength is equal to or greater than that score. This potion's transparent liquid has floating in it a sliver of fingernail from a Cloud giant.
DMG 187</t>
  </si>
  <si>
    <t>Fear</t>
  </si>
  <si>
    <t>EQUIPMENT PACKS</t>
  </si>
  <si>
    <t>Potion of Diminution</t>
  </si>
  <si>
    <t>Potion, rare
When you drink this potion, you gain the "reduce" effect of the enlarge/reduce spell for 1d4 hours (no concentration required). The red in the potion's liquid continuously contracts to a tiny bead and then expands to color the clear liquid around it. Shaking the bottle fails to interrupt this process.
DMG 187</t>
  </si>
  <si>
    <t>1d6</t>
  </si>
  <si>
    <t>Feather Fall</t>
  </si>
  <si>
    <t>Burglar’s Pack</t>
  </si>
  <si>
    <t>Cost: 16gp, Includes a backpack, a bag of 1,000 ball bearings, 10 feat of string, a bell, 5 candles, a crowbar, a hammer, 10 pitons, a hooded lantern, 2 flasks of oil, 5 days rations, a tinderbox, a waterskin. The pack also has 50 feet of hempen rope strapped to the side of it.</t>
  </si>
  <si>
    <t>Potion of Fire Breath</t>
  </si>
  <si>
    <t>Potion, uncommon
After drinking this potion, you can use a bonus action to exhale fire at a target within 30 feet of you. The target must make a DC 13 Dexterity saving throw, taking 4d6 fire damage on a failed save, or half as much damage on a successful one. The effect ends after you exhale the fire three times or when 1 hour has passed. This potion's orange liquid flickers, and smoke fills the top of the container and wafts out whenever it is opened.
DMG 187</t>
  </si>
  <si>
    <t>30/120</t>
  </si>
  <si>
    <t>Feeblemind</t>
  </si>
  <si>
    <t>Diplomat’s Pack</t>
  </si>
  <si>
    <t>Cost: 39gp, Includes a chest, 2 cases for maps and scrolls, a set of fine clothes, a bottle of ink, an ink pen, a lamp, 2 flasks of oil, 5 sheets of paper, a vial of perfume, sealing wax, and soap.</t>
  </si>
  <si>
    <t>Potion of Fire Giant Strength</t>
  </si>
  <si>
    <t>Potion, Rare
When you drink this potion, your Strength score changes to 25 for 1 hour. The potion has no effect on you if your Strength is equal to or greater than that score. This potion's transparent liquid has floating in it a sliver of fingernail from a Fire giant.
DMG 187</t>
  </si>
  <si>
    <t>Feign Death</t>
  </si>
  <si>
    <t>Dungeoneer’s Pack</t>
  </si>
  <si>
    <t>Cost: 12gp, Includes a backpack, a crowbar, a hammer, 10 pitons, 10 torches, a tinderbox, 10 days of rations, and a waterskin. The pack also has 50 feet of hempen rope strapped to the side of it.</t>
  </si>
  <si>
    <t>Potion of Flying</t>
  </si>
  <si>
    <t>Potion, very rare
When you drink this potion, you gain a flying speed equal to your walking speed for 1 hour and can hover. If you're in the air when the potion wears off, you fall unless you have some other means of staying aloft. This potion's clear liquid floats at the top of its container and has cloudy white impurities drifting in it.
DMG 187</t>
  </si>
  <si>
    <t>Find Familiar</t>
  </si>
  <si>
    <t>Entertainer’s Pack</t>
  </si>
  <si>
    <t>Cost: 40gp, Includes a backpack, a bedroll, 2 costumes, 5 candles, 5 days of rations, a waterskin, and a disguise kit.</t>
  </si>
  <si>
    <t>Potion of Frost Giant Strength</t>
  </si>
  <si>
    <t>Potion, Rare
When you drink this potion, your Strength score changes to 23 for 1 hour. The potion has no effect on you if your Strength is equal to or greater than that score. This potion's transparent liquid has floating in it a sliver of fingernail from a Frost giant.
DMG 187</t>
  </si>
  <si>
    <t>Find Steed</t>
  </si>
  <si>
    <t>Explorer’s Pack</t>
  </si>
  <si>
    <t>Cost: 10gp, Includes a backpack, a bedroll, a mess kit, a tinderbox, 10 torches, 10 days of rations, and a waterskin. The pack also has 50 feet of hempen rope strapped to the side of it.</t>
  </si>
  <si>
    <t>Potion of Gaseous Form</t>
  </si>
  <si>
    <t>Potion, rare
When you drink this potion, you gain the effect of the gaseous form spell for 1 hour (no concentration required) or until you end the effect as a bonus action. This potion's container seems to hold fog that moves and pours like water.
DMG 187</t>
  </si>
  <si>
    <t>Find the Path</t>
  </si>
  <si>
    <t>Priest’s Pack</t>
  </si>
  <si>
    <t>Cost: 19gp, Includes a backpack, a blanket, 10 candles, a tinderbox, an alms box, 2 blocks of incense, a censer, vestaments, 2 days of rations, and a waterskin.</t>
  </si>
  <si>
    <t>Potion of Greater Healing</t>
  </si>
  <si>
    <t>Potion, Uncommon
You regain 4d4+4 hit points when you drink this potion. Whatever its potency, the potion's red liquid glimmers when agitated.
DMG 187</t>
  </si>
  <si>
    <t>Find Traps</t>
  </si>
  <si>
    <t>Scholar’s Pack</t>
  </si>
  <si>
    <t>Cost: 40gp, Includes a backpack, a book of lore, a bottle of ink, an ink pen, 10 sheets of parchment, a little bag of sand, and a small knife.</t>
  </si>
  <si>
    <t>Potion of Growth</t>
  </si>
  <si>
    <t>Potion, Uncommon
When you drink this potion, you gain the "enlarge" effect of the enlarge/reduce spell for 1d4 hours (no concentration required). The red in the potion's liquid continuously expands from a tiny bead to color the clear liquid around it and then contracts. Shaking the bottle fails to interrupt this process.
DMG 187</t>
  </si>
  <si>
    <t>Finger of Death</t>
  </si>
  <si>
    <t>Monster Hunter’s Pack</t>
  </si>
  <si>
    <t>Cost: 33gp, Includes a chest, a crowbar, a hammer, three wooden stakes, a holy symbol, a flask of holy water, a set of manacles, a steel mirror, a flask of oil, a tinderbox, and three torches</t>
  </si>
  <si>
    <t>Potion, Common
You regain 2d4+2 hit points when you drink this potion. Whatever its potency, the potion's red liquid glimmers when agitated.
DMG 187</t>
  </si>
  <si>
    <t>Fire Bolt</t>
  </si>
  <si>
    <t>Potion of Heroism</t>
  </si>
  <si>
    <t>Potion, rare
For 1 hour after drinking it, you gain 10 temporary hit points that last for 1 hour. For the same duration, you are under the effect of the bless spell (no concentration required). This blue potion bubbles and steams as if boiling.
DMG 188</t>
  </si>
  <si>
    <t>Fire Shield</t>
  </si>
  <si>
    <t>Lifestyle expenses provide you with a simple way to account for the cost of living in a fantasy world. They cover your accommodations, food and drink, and all your other necessities. Furthermore, expenses cover the cost of maintaining your equipment so you can be ready when adventure next calls. At the start of each week or month (your choice), choose a lifestyle from the Expenses table and pay the price to sustain that lifestyle. The prices listed are per day, so if you wish to calculate the cost of your chosen lifestyle over a thirty-day period, multiply the listed price by 30. Your lifestyle might change from one period to the next, based on the funds you have at your disposal, or you might maintain the same lifestyle throughout your character’s career. Your lifestyle choice can have consequences. Maintaining a wealthy lifestyle might help you make contacts with the rich and powerful, though you run the risk of attracting thieves. Likewise, living frugally might help you avoid criminals, but you are unlikely to make powerful connections.</t>
  </si>
  <si>
    <t>Potion of Hill Giant Strength</t>
  </si>
  <si>
    <t>Potion, Uncommon
When you drink this potion, your Strength score changes to 21 for 1 hour. The potion has no effect on you if your Strength is equal to or greater than that score.This potion's transparent liquid has floating in it a sliver of fingernail from a Hill giant.
DMG187</t>
  </si>
  <si>
    <t>Fire Storm</t>
  </si>
  <si>
    <t>Wretched</t>
  </si>
  <si>
    <t>Cost/day: Free, You live in inhumane conditions. With no place to call home, you shelter wherever you can, sneaking into barns, huddling in old crates, and relying on the good graces of people better off than you. A wretched lifestyle presents abundant dangers. Violence, disease, and hunger follow you wherever you go. Other wretched people covet your armor, weapons, and adventuring gear, which represent a fortune by their standards. You are beneath the notice of most people.</t>
  </si>
  <si>
    <t>Potion of Invisibility</t>
  </si>
  <si>
    <t>Potion, very rare
This potion's container looks empty but feels as though it holds liquid. When you drink it, you become invisible for 1 hour. Anything you wear or carry is invisible with you. The effect ends early if you attack or cast a spell..
DMG 188</t>
  </si>
  <si>
    <t>Fireball</t>
  </si>
  <si>
    <t>Squalid, per day</t>
  </si>
  <si>
    <t>Cost/day: 1sp, You live in a leaky stable, a mud-floored hut just outside town, or a vermin-infested boarding house in the worst part of town. You have shelter from the elements, but you live in a desperate and often violent environment, in places rife with disease, hunger, and misfortune. You are beneath the notice of most people, and you have few legal protections. Most people at this lifestyle level have suffered some terrible setback. They might be disturbed, marked as exiles, or suffer from disease.</t>
  </si>
  <si>
    <t>Potion of Invulnerability</t>
  </si>
  <si>
    <t>Potion, rare
For 1 minute after you drink this potion, you have resistance to all damage. The potion's syrupy liquid looks like liquified iron.
DMG 188</t>
  </si>
  <si>
    <t>Flame Arrows</t>
  </si>
  <si>
    <t>Poor, per day</t>
  </si>
  <si>
    <t>Cost/day: 2sp, A poor lifestyle means going without the comforts available in a stable community. Simple food and lodgings, threadbare clothing, and unpredictable conditions result in a sufficient, though probably unpleasant, experience. Your accommodations might be a room in a 6ophouse or in the common room above a tavern. You benefit from some legal protections, but you still have to contend with violence, crime, and disease. People at this lifestyle level tend to be unskilled laborers, costermongers, peddlers, thieves, mercenaries, and other disreputable types.</t>
  </si>
  <si>
    <t>Potion of Longevity</t>
  </si>
  <si>
    <t>Potion, very rare
When you drink this potion, your physical age is reduced by 1d6 + 6 years, to a minimum of 13 years. Each time you subsequently drink a potion oflongevity, there is 10 percent cumulative chance that you instead age by 1d6 + 6 years. Suspended in this amber liquid are a scorpion's tail, an adder's fang, a dead spider, and a tiny heart that, against all reason, is still beating. These ingredients vanish when the potion is opened.
DMG 188</t>
  </si>
  <si>
    <t>Flame Blade</t>
  </si>
  <si>
    <t>Modest, per day</t>
  </si>
  <si>
    <t>Cost/day: 1gp, A modest lifestyle keeps you out of the slums and ensures that you can maintain your equipment. You live in an older part of town, renting a room in a boarding house, inn, or temple. You don't go hungry or thirsty, and your living conditions are clean, if simple. Ordinary people living modest lifestyles include soldiers with families, laborers, students, priests, hedge wizards, and the like.</t>
  </si>
  <si>
    <t>Potion of Mind Reading</t>
  </si>
  <si>
    <t>Potion, rare
When you drink this potion, you gain the effect of the detect thoughts spell (save DC 13). The potion's dense, purple liquid has an ovoid cloud of pink floating in it.
DMG 188</t>
  </si>
  <si>
    <t>Flame Strike</t>
  </si>
  <si>
    <t>Comfortable, per day</t>
  </si>
  <si>
    <t>Cost/day: 2gp, Choosing a comfortable lifestyle means that you can afford nicer clothing and can easily maintain your equipment. You live in a small cottage in a middle-class neighborhood or in a private room at a fine inn. You associate with merchants, skilled tradespeople, and military officers.</t>
  </si>
  <si>
    <t>Potion of Poison</t>
  </si>
  <si>
    <t>Potion, Uncommon
  This concoction looks, smells, and tastes like a Potion of Healing or other beneficial potion. However, it is actually poison masked by illusion magic. An identify spell reveals its true nature.
  If you drink it, you take 3d6 poison damage, and you must succeed on a DC 13 Constitution saving throw or be poisoned. At the start of each of your turns while you are poisoned in this way, you take 3d6 poison damage. At the end of each of your turns, you can repeat the saving throw. On a successful save, the poison damage you take on your subsequent turns decreases by 1d6. The poison ends when the damage decreases to 0.
DMG 188</t>
  </si>
  <si>
    <t>Flaming Sphere</t>
  </si>
  <si>
    <t>Wealthy, per day</t>
  </si>
  <si>
    <t>Cost/day: 4gp, Choosing a wealthy lifestyle means living a life of luxury, though you might not have achieved the social status associated with the old money of nobility or royalty. You live a lifestyle comparable to that of a highly successful merchant, a favored servant of the royalty, or the owner of a few small businesses. You have respectable lodgings, usually a spacious home in a good part of town or a comfortable suite at a fine inn. You likely have a small staff of servants.</t>
  </si>
  <si>
    <t>Potion of Resistance</t>
  </si>
  <si>
    <t>Potion, Uncommon
When you drink this potion, you gain resistance to one type of damage for 1 hour. The GM chooses the type or determines it randomly a d10 roll.
1-Acid • 2-Cold • 3-Fire • 4-Force • 5-Lightning • 6-Necrotic • 7-Poison • 8-Psychic • 9-Radiant • 10-Thunder
DMG 188</t>
  </si>
  <si>
    <t>Flesh to Stone</t>
  </si>
  <si>
    <t>Aristocratic, per day</t>
  </si>
  <si>
    <t>Cost/day: 10gp minimum, You live a life of plenty and comfort. You move in circles populated by the most powerful people in the community. You have excellent lodgings, perhaps a townhouse in the nicest part of town or rooms in the finest inn. You dine at the best restaurants, retain the most skilled and fashionable tailor, and have servants attending to your every need. You receive invitations to the social gatherings of the rich and powerful, and spend evenings in the company of politicians, guild leaders, high priests, and nobility. You must also contend with the highest levels of deceit and treachery. The wealthier you are, the greater the chance you will be drawn into political intrigue as a pawn or participant.</t>
  </si>
  <si>
    <t>Potion of Speed</t>
  </si>
  <si>
    <t>Potion, very rare
When you drink this potion, you gain the effect of the haste spell for 1 minute (no concentration required). The potion's yellow fluid is streaked with black and swirls on its own.
DMG 188</t>
  </si>
  <si>
    <t>Fly</t>
  </si>
  <si>
    <t>Potion of Stone Giant Strength</t>
  </si>
  <si>
    <t>Potion, Rare
When you drink this potion, your Strength score changes to 23 for 1 hour. The potion has no effect on you if your Strength is equal to or greater than that score. This potion's transparent liquid has floating in it a sliver of fingernail from a Stone giant.
DMG 187</t>
  </si>
  <si>
    <t>Fog Cloud</t>
  </si>
  <si>
    <t>FOOD &amp; DRINK</t>
  </si>
  <si>
    <t>Potion of Storm Giant Strength</t>
  </si>
  <si>
    <t>Potion, Legendary
When you drink this potion, your Strength score changes to 29 for 1 hour. The potion has no effect on you if your Strength is equal to or greater than that score. This potion's transparent liquid has floating in it a sliver of fingernail from a Storm giant.
DMG 187</t>
  </si>
  <si>
    <t>Forbiddance</t>
  </si>
  <si>
    <t>Ale, gallon</t>
  </si>
  <si>
    <t>Potion of Superior Healing</t>
  </si>
  <si>
    <t>Potion, Rare
You regain 8d4+8 hit points when you drink this potion. Whatever its potency, the potion's red liquid glimmers when agitated.
DMG 187</t>
  </si>
  <si>
    <t>Ranged Weapon</t>
  </si>
  <si>
    <t>Forcecage</t>
  </si>
  <si>
    <t>Ale, mug</t>
  </si>
  <si>
    <t>Potion of Supreme Healing</t>
  </si>
  <si>
    <t>Potion, Very rare
You regain 10d4+20 hit points when you drink this potion. Whatever its potency, the potion's red liquid glimmers when agitated.
DMG 187</t>
  </si>
  <si>
    <t>25/100</t>
  </si>
  <si>
    <t>Foresight</t>
  </si>
  <si>
    <t>Banquet (per person)</t>
  </si>
  <si>
    <t>Potion of Vitality</t>
  </si>
  <si>
    <t>Potion, very rare
When you drink this potion, it removes any exhaustion you are suffering and cures any disease or poison affecting you. For the next 24 hours, you regain the maximum number of hit points for any Hit Die you spend. The potion's crimson liquid regularly pulses with dull light, calling to mind a heartbeat.
DMG 188</t>
  </si>
  <si>
    <t>Freedom of Movement</t>
  </si>
  <si>
    <t>Bread, loaf</t>
  </si>
  <si>
    <t>Potion of Water Breathing</t>
  </si>
  <si>
    <t>Potion, uncommon
You can breathe underwater for 1 hour after drinking this potion. Its cloudy green fluid smells of the sea and has a jellyfish-like bubble floating in it.
DMG 188</t>
  </si>
  <si>
    <t>100/400</t>
  </si>
  <si>
    <t>Friends</t>
  </si>
  <si>
    <t>Cheese, hunk</t>
  </si>
  <si>
    <t>80/320</t>
  </si>
  <si>
    <t>Frostbite</t>
  </si>
  <si>
    <t>Gaseous Form</t>
  </si>
  <si>
    <t>LODGING</t>
  </si>
  <si>
    <t>Gate</t>
  </si>
  <si>
    <t>Squalid, lodging per day</t>
  </si>
  <si>
    <t>Cost: 7cp</t>
  </si>
  <si>
    <t>Geas</t>
  </si>
  <si>
    <t>Poor, lodging per day</t>
  </si>
  <si>
    <t>Gentle Repose</t>
  </si>
  <si>
    <t>Modest, lodging per day</t>
  </si>
  <si>
    <t>Giant Insect</t>
  </si>
  <si>
    <t>Comfortable, lodging per day</t>
  </si>
  <si>
    <t>Cost: 8sp</t>
  </si>
  <si>
    <t>150/600</t>
  </si>
  <si>
    <t>Glibness</t>
  </si>
  <si>
    <t>Wealthy, lodging per day</t>
  </si>
  <si>
    <t>Cost: 2gp</t>
  </si>
  <si>
    <t>Globe of Invulnerability</t>
  </si>
  <si>
    <t>Aristocratic, lodging per day</t>
  </si>
  <si>
    <t>Cost: 4gp</t>
  </si>
  <si>
    <t>Glyph of Warding</t>
  </si>
  <si>
    <t>Goodberry</t>
  </si>
  <si>
    <t>MEALS</t>
  </si>
  <si>
    <t>Grasping Vine</t>
  </si>
  <si>
    <t>Squalid, meals per day</t>
  </si>
  <si>
    <t>Cost: 3cp</t>
  </si>
  <si>
    <t>Grease</t>
  </si>
  <si>
    <t>Poor, meals per day</t>
  </si>
  <si>
    <t>Cost: 6cp</t>
  </si>
  <si>
    <t>Str</t>
  </si>
  <si>
    <t>Greater Invisibility</t>
  </si>
  <si>
    <t>Modest, meals per day</t>
  </si>
  <si>
    <t>Cost: 3sp</t>
  </si>
  <si>
    <t>Disadvantage</t>
  </si>
  <si>
    <t>y</t>
  </si>
  <si>
    <t>Greater Restoration</t>
  </si>
  <si>
    <t>Comfortable, meals per day</t>
  </si>
  <si>
    <t>Green-flame Blade</t>
  </si>
  <si>
    <t>Wealthy, meals per day</t>
  </si>
  <si>
    <t>Guardian of Faith</t>
  </si>
  <si>
    <t>Aristocratic, meals per day</t>
  </si>
  <si>
    <t>Guards and Wards</t>
  </si>
  <si>
    <t>Meat, Chunk</t>
  </si>
  <si>
    <t>Guidance</t>
  </si>
  <si>
    <t>Common Wine, pitcher</t>
  </si>
  <si>
    <t>Guiding Bolt</t>
  </si>
  <si>
    <t>Fine Wine, pitcher</t>
  </si>
  <si>
    <t>Spiked Armor</t>
  </si>
  <si>
    <t>Gust</t>
  </si>
  <si>
    <t>Gust of Wind</t>
  </si>
  <si>
    <t>SERVICES</t>
  </si>
  <si>
    <t>Hail of Thorns</t>
  </si>
  <si>
    <t>Cab, between towns</t>
  </si>
  <si>
    <t>Cost: 3cp/mile</t>
  </si>
  <si>
    <t>Hallow</t>
  </si>
  <si>
    <t>Cab, within a city</t>
  </si>
  <si>
    <t>Hallucinatory Terrain</t>
  </si>
  <si>
    <t>Hireling, skilled</t>
  </si>
  <si>
    <t>Cost: 2gp/day</t>
  </si>
  <si>
    <t>Harm</t>
  </si>
  <si>
    <t>Hireling, untrained</t>
  </si>
  <si>
    <t>Cost: 2sp/day</t>
  </si>
  <si>
    <t>Haste</t>
  </si>
  <si>
    <t>Messenger</t>
  </si>
  <si>
    <t>Cost: 2cp/mile</t>
  </si>
  <si>
    <t>Monk Unarmored</t>
  </si>
  <si>
    <t>n</t>
  </si>
  <si>
    <t>Heal</t>
  </si>
  <si>
    <t>Road or gate toll</t>
  </si>
  <si>
    <t>Barbarian Unarmored</t>
  </si>
  <si>
    <t>Healing Word</t>
  </si>
  <si>
    <t>Ship's passage</t>
  </si>
  <si>
    <t>Cost: 1sp/mile</t>
  </si>
  <si>
    <t>Heat Metal</t>
  </si>
  <si>
    <t>--------------------------</t>
  </si>
  <si>
    <t>Stone's Durability</t>
  </si>
  <si>
    <t>Hellish Rebuke</t>
  </si>
  <si>
    <t>TRADE GOODS</t>
  </si>
  <si>
    <t>Immortal Durability</t>
  </si>
  <si>
    <t>Heroes' Feast</t>
  </si>
  <si>
    <t>1lb of wheat</t>
  </si>
  <si>
    <t>Armor of Peace</t>
  </si>
  <si>
    <t>Heroism</t>
  </si>
  <si>
    <t>1lb of flour or one chicken</t>
  </si>
  <si>
    <t>Hex</t>
  </si>
  <si>
    <t>1lb of salt</t>
  </si>
  <si>
    <t>Cost: 5cp</t>
  </si>
  <si>
    <t>Hold Monster</t>
  </si>
  <si>
    <t>1lb of iron or 1sq yd. of canvas</t>
  </si>
  <si>
    <t>Hold Person</t>
  </si>
  <si>
    <t>1lb of copper or 1sq yd. of cotton cloth</t>
  </si>
  <si>
    <t>Holy Aura</t>
  </si>
  <si>
    <t>1lb of ginger or one goat</t>
  </si>
  <si>
    <t>Hunger of Hadar</t>
  </si>
  <si>
    <t>1lb of cinnamon or pepper, or one sheep</t>
  </si>
  <si>
    <t>Hunter's Mark</t>
  </si>
  <si>
    <t>1lb of cloves or one pig</t>
  </si>
  <si>
    <t>Cost: 3gp</t>
  </si>
  <si>
    <t>Hypnotic Pattern</t>
  </si>
  <si>
    <t>1lb of silver or 1 sq yd. of linen</t>
  </si>
  <si>
    <t>Ice Knife</t>
  </si>
  <si>
    <t>1sq yd. of silk or one cow</t>
  </si>
  <si>
    <t>Ice Storm</t>
  </si>
  <si>
    <t>1lb of saffron or one ox</t>
  </si>
  <si>
    <t>Cost: 15gp</t>
  </si>
  <si>
    <t>Identify</t>
  </si>
  <si>
    <t>1lb of gold</t>
  </si>
  <si>
    <t>Cost: 50gp</t>
  </si>
  <si>
    <t>Illusory Script</t>
  </si>
  <si>
    <t>1lb of platinum</t>
  </si>
  <si>
    <t>Cost: 500gp</t>
  </si>
  <si>
    <t>Immolation</t>
  </si>
  <si>
    <t>CANTRIPS</t>
  </si>
  <si>
    <t>Casting</t>
  </si>
  <si>
    <t>Comp</t>
  </si>
  <si>
    <t>Concentration</t>
  </si>
  <si>
    <t>Imprisonment</t>
  </si>
  <si>
    <t>Conjuration cantrip
Casting Time: 1 action
Range: 60 feet
Components: V, S
Duration: Instantaneous
  You hurl a bubble of acid. Choose one creature within range, or choose two creatures within range that are within 5 feet of each other. A target must succeed on a Dexterity saving throw or take 1d6 acid damage. 
  This spell’s damage increases by 1d6 when you reach 5th level (2d6), 11th level (3d6), and 17th level (4d6).
Page: 211 Players Handbook</t>
  </si>
  <si>
    <t>Action</t>
  </si>
  <si>
    <t>VS</t>
  </si>
  <si>
    <t>Instant</t>
  </si>
  <si>
    <t>60 ft.</t>
  </si>
  <si>
    <t>conj</t>
  </si>
  <si>
    <t>Incendiary Cloud</t>
  </si>
  <si>
    <t>Abjurati_x000e_on cantrip
Casting Time: 1 acti_x000e_on
Range: Self
Components: V, S
Duration: 1 round
  You extend your hand and trace a sigil of warding in the air. Unti_x000e_l the end of your next turn, you have resistance against bludgeoning, piercing, and slashing damage dealt by weapon attacks.
Page: 218 Players Handbook</t>
  </si>
  <si>
    <t>1 rnd</t>
  </si>
  <si>
    <t>Self</t>
  </si>
  <si>
    <t>abjur</t>
  </si>
  <si>
    <t>Inflict Wounds</t>
  </si>
  <si>
    <t>Evocation cantrip
Casting time: 1 Action 
Range: 5 feet 
Components: V, M (a weapon) 
Duration: 1 round 
  As part of the action used to cast this spell, you must make a melee attack with a weapon against one creature within the spell's range, otherwise the spell fails.
  On a hit, the target suffers the attack's normal effects, and it becomes sheathed in booming energy until the start of your next turn. If the target willingly moves be- fore then, it immediately takes 1d8 thunder damage, and the spell ends.  This spell's damage increases when you reach higher levels. 
  At 5th level, the melee attack deals an extra 1d8 thunder damage to the target, and the damage the target takes for moving increases to 2d8. Both damage rolls increase by 1d8 at 11th level and 17th level.
Page: 143 from Sword Coast Adventure's Guide</t>
  </si>
  <si>
    <t>VM</t>
  </si>
  <si>
    <t>5 ft.</t>
  </si>
  <si>
    <t>evoc</t>
  </si>
  <si>
    <t>Insect Plague</t>
  </si>
  <si>
    <t>Necromancy cantrip
Casting Time: 1 ac_x000e_on
Range: 120 feet
Components: V, S
Duration: 1 round
  You create a ghostly, skeletal hand in the space of a creature within range. Make a ranged spell attack against the creature to assail it with the chill of the grave. On a hit, the target takes 1d8 necro_x000e_c damage, and it can’t regain hit points unti_x000e_l the start of your next turn. Unti_x000e_l then, the hand clings to the target. If you hit an undead target, it also has disadvantage on attack rolls against you un_x000e_til the end of your next turn.
  This spell’s damage increases by 1d8 when you reach 5th level (2d8), 11th level (3d8), and 17thlevel (4d8).
Page: 221 Players Handbook</t>
  </si>
  <si>
    <t>120 ft.</t>
  </si>
  <si>
    <t>necro</t>
  </si>
  <si>
    <t>Investiture of Flame</t>
  </si>
  <si>
    <t>Transmutation cantrip
Casting Time: 1 action
Range: 60 feet
Components: S
Duration: Instantaneous or 1 hour (see below)
  You choose nonmagical flame that you can see within range and that fits within a 5-foot cube. You effect it in one of the following ways:
• You instantaneously expand the flame 5 feet in one direction, provided that wood or other fuel is present in the new location.
• You instantaneously extinguish the flames within the cube.
• You double or halve the area of bright light and dim light cast by the flame, change its color, or both. The change lasts for 1 hour.
• You cause simple shapes—such as the vague form of a creature, an inanimate object, or a location—to appear within the flames and animate as you like. The shapes last for 1 hour. If you cast this spell multiple times, you can have up to three of its non-instantaneous effects active at a time, and you can dismiss such an effect as an action.
Page: 16 from EE Players Companion</t>
  </si>
  <si>
    <t>1 hr</t>
  </si>
  <si>
    <t>trans</t>
  </si>
  <si>
    <t>Investiture of Ice</t>
  </si>
  <si>
    <t>Conjuration cantrip
Casting Time: 1 action
Range: 60 feet
Components: V, S
Duration: Concentration, up to 1 minute 
  You create a bonfre on ground that you can see within range. Until the spells ends, the bonfre fills a 5-foot cube. Any creature in the bonfire’s space when you cast the spell must succeed on a Dexterity saving throw or take 1d8 fre damage. A creature must also make the saving throw when it enters the bonfire’s space for the first time on a turn or ends its turn there. 
  The spell’s damage increases by 1d8 when you reach 5th level (2d8), 11th level (3d8), and 17th level (4d8).
Page: 16 from EE Players Companion</t>
  </si>
  <si>
    <t>1 min</t>
  </si>
  <si>
    <t>•</t>
  </si>
  <si>
    <t>Investiture of Stone</t>
  </si>
  <si>
    <t>Evocati_x000e_on cantrip
Casting Time: 1 ac_x000e_on
Range: 120 feet
Components: V, S, M (a bit of phosphorus or wychwood, or a glowworm)
Duration: Concentrati_x000e_on, up to 1 minute
  You create up to four torch-sized lights within range, making them appear as torches, lanterns, or glowing orbs that hover in the air for the dura_x000e_on. You can also combine the four lights into one glowing vaguely humanoid form of Medium size. Whichever form you choose, each light sheds dim light in a 10-foot radius. As a bonus ac_x000e_on on your turn, you can move the lights up to 60 feet to a new spot within range. A light must be within 20 feet of another light created by this spell, and a light winks out if it exceeds the spell’s range.
Page: 230 Players Handbook</t>
  </si>
  <si>
    <t>VSM</t>
  </si>
  <si>
    <t>Investiture of Wind</t>
  </si>
  <si>
    <t>Transmutation cantrip
Casting Time: 1 acti_x000e_on 
Range: 30 feet
Components: V, S 
Duration: Instantaneous
  Whispering to the spirits of nature, you create one of the following eFects within range:
• You create a _x000e_ny, harmless sensory effect that predicts what the weather will be at your loca_x000e_on for the next 24 hours. The effect might manifest as a golden orb for clear skies, a cloud for rain, falling snowflakes for snow, and so on. This effect persists for 1 round.
• You instantly make a 6ower blossom, a seed pod open, or a leaf bud bloom.
• You create an instantaneous, harmless sensory eFect, such as falling leaves, a puff of wind, the sound of a small animal, or the faint odor of skunk. The effect must fit in a 5-foot cube.
• You instantly light or snuff out a candle, a torch, or a small campfire.
Page: 236 Players Handbook</t>
  </si>
  <si>
    <t>30 ft.</t>
  </si>
  <si>
    <t>Invisibility</t>
  </si>
  <si>
    <t>Evocation cantrip
Casting Time: 1 acti_x000e_on
Range: 120 feet
Components: V, S
Duration: Instantaneous
A beam of crackling energy streaks toward a creature within range. Make a ranged spell attack against the target. On a hit, the target takes 1d10 force damage.
The spell creates more than one beam when you reach higher levels: two beams at 5th level, three beams at 11th level, and four beams at 17th level. You can direct the beams at the same target or at different ones. Make a separate attack roll for each beam.
Page: 237 Players Handbook</t>
  </si>
  <si>
    <t>Jump</t>
  </si>
  <si>
    <t>Evocation cantrip
Casting Time: 1 acti_x000e_on
Range: 120 feet
Components: V, S
Duration: Instantaneous
You hurl a mote of fire at a creature or object within range. Make a ranged spell attack against the target. On a hit, the target takes 1d10 fire damage. A flammable object hit by this spell ignites if it isn't being worn or carried.
This spell’s damage increases by 1d10 when you reach 5th level (2d10), 11th level (3d10), and 17th level (4d10).
Page: 241 Players Handbook</t>
  </si>
  <si>
    <t>Knock</t>
  </si>
  <si>
    <t>Enchantment cantrip
Casting Time: 1 acti_x000e_on
Range: Self
Components: S, M (a small amount of makeup applied to the face as this spell is cast)
Duration: Concentra_x000e_on, up to 1 minute
  For the dura_x000e_tion, you have advantage on all Charisma checks directed at one creature of your choice that isn’t hosti_x000e_le toward you. When the spell ends, the creature realizes that you used magic to influence its mood and becomes hos_x000e_tile toward you. A creature prone to violence might attack you. Another creature might seek retribu_x000e_on in other ways (at the DM’s discreti_x000e_on), depending on the nature of your interac_x000e_tion with it.
Page: 244 Players Handbook</t>
  </si>
  <si>
    <t>SM</t>
  </si>
  <si>
    <t>ench</t>
  </si>
  <si>
    <t>Legend Lore</t>
  </si>
  <si>
    <t>Evocation cantrip
Casting Time: 1 action
Range: 60 feet
Components: V, S
Duration: Instantaneous
  You cause numbing frost to form on one creature that you can see within range. The target must make a Constitution saving throw. On a failed save, the target takes 1d6 cold damage, and it has disadvantage on the next weapon attack roll it makes before the end of its next turn.
  The spell’s damage increases by 1d6 when you reach 5th level (2d6), 11th level (3d6), and 17th level (4d6).
Page: 18 from EE Players Companion</t>
  </si>
  <si>
    <t>Leomund's Secret Chest</t>
  </si>
  <si>
    <t>Green Flame Blade</t>
  </si>
  <si>
    <t>Evocation cantrip
Casting time: 1 Action 
Range: 5 feet 
Components: V, M (a weapon) 
Duration: Instantaneous 
  As part of the action used to cast this spell, you must make a melee attack with a weapon against one creature within the spell's range, otherwise the spell fails. On a hit, the target suffers the attack's normal effects, and green fire leaps from the target to a different creature of your choice that you can see within 5 feet of it. The second creature takes fire damage equal to your spellcasting ability modifier. This spell's damage increases when you reach higher levels.
  At 5th level, the melee attack deals an extra 1d8 fire damage to the target, and the fire damage to the second creature increases to 1d8 + your spellcasting ability modifier. Both damage rolls increase by 1d8 at 11th level and 17th level.
Page: 143 from Sword Coast Adventure's Guide</t>
  </si>
  <si>
    <t>Leomund's Tiny Hut</t>
  </si>
  <si>
    <t>Divination cantrip
Casting Time: 1 ac_x000e_tion
Range: Touch
Components: V, S
Duration: Concentra_x000e_tion, up to 1 minute
  You touch one willing creature. Once before the spell ends, the target can roll a d4 and add the number rolled to one ability check of its choice. It can roll the die before or after making the ability check. The spell then ends.
Page: 248 Players Handbook</t>
  </si>
  <si>
    <t>Touch</t>
  </si>
  <si>
    <t>div</t>
  </si>
  <si>
    <t>Lesser Restoration</t>
  </si>
  <si>
    <t>Transmutation cantrip
Casting Time: 1 action
Range: 30 feet
Components: V, S
Duration: Instantaneous
  You seize the air and compel it to create one of the following eﬀects at a point you can see within range:
• One Medium or smaller creature that you choose must succeed on a Strength saving throw or be pushed up to 5 feet away from you.
• You create a small blast of air capable of moving one object that is neither held nor carried and that weighs no more than 5 pounds. The object is pushed up to 10 feet away from you. It isn’t pushed with enough force to cause damage.
• You create a harmless sensory aﬀect using air, such as causing leaves to rustle, wind to slam shutters shut, or your clothing to ripple in a breeze.
Page: 19 from EE Players Companion</t>
  </si>
  <si>
    <t>Levitate</t>
  </si>
  <si>
    <t>Light</t>
  </si>
  <si>
    <t>Evocation cantrip
Casting Time: 1 acti_x000e_on
Range: Touch
Components: V, M (a firefly or phosphorescent moss)
Duration: 1 hour
  You touch one object that is no larger than 10 feet in any dimension. Unti_x000e_l the spell ends, the object sheds bright light in a 20-foot radius and dim light for an addi_x000e_onal 20 feet. The light can be colored as you like. Completely covering the object with something opaque blocks the light. The spell ends if you cast it again or dismiss it as an acti_x000e_on.
  If you target an object held or worn by a hos_x000e_tile creature, that creature must succeed on a Dexterity saving throw to avoid the spell.
Page: 255 Players Handbook</t>
  </si>
  <si>
    <t>Lightning Lure</t>
  </si>
  <si>
    <t>Evocation cantrip
Casting time: 1 Action 
Range: 15 feet 
Components: V 
Duration: Instantaneous 
  You create a lash of lightning energy that strikes at one creature of your choice that you can see within range.
The target must succeed on a Strength saving throw or be pulled up to 10 feet in a straight line toward you and then take 1d8 lightning damage if it is within 5 feet of you. 
  This spell's damage increases by 1d8 when you reach 5th level (2d8), 11th level (3d8), and 17th level (4d8).
Page: 143 from Sword Coast Adventure's Guide</t>
  </si>
  <si>
    <t>V</t>
  </si>
  <si>
    <t>15 ft.</t>
  </si>
  <si>
    <t>Lightning Arrow</t>
  </si>
  <si>
    <t>Mage Hand</t>
  </si>
  <si>
    <t>Conjuration cantrip
Casting Time: 1 acti_x000e_on
Range: 30 feet
Components: V, S
Duration: 1 minute
  A spectral, floati_x000e_ng hand appears at a point you choose within range. The hand lasts for the durati_x000e_on or unti_x000e_l you dismiss it as an acti_x000e_on. The hand vanishes if it is ever more than 30 feet away from you or if you cast this spell again.  
  You can use your acti_x000e_on to control the hand. You can use the hand to manipulate an object, open an unlocked door or container, stow or retrieve an item from an open container, or pour the contents out of a vial. You can move the hand up to 30 feet each _x000e_me you use it. 
  The hand can’t attack, ac_x000e_vate magic items, or carry more than 10 pounds.
Page: 256 Players Handbook</t>
  </si>
  <si>
    <t>Lightning Bolt</t>
  </si>
  <si>
    <t>Magic Stone</t>
  </si>
  <si>
    <t>Transmutation cantrip
Casting Time: 1 bonus action
Range: Touch
Components: V, S
Duration: 1 minute
  You touch one to three pebbles and imbue them with magic. You or someone else can make a ranged spell attack with one of the pebbles by throwing it or hurling it with a sling. If thrown, it has a range of 60 feet. If someone else attacks with the pebble, that attacker adds your spellcasting ability modifer, not the attacker’s, to the attack roll. On a hit, the target takes bludgeoning damage equal to 1d6 + your spellcasting ability modifer. Hit or miss, the spell then ends on the stone.
  If you cast this spell again, the spell ends early on any pebbles still affected by it.
Page: 20 from EE Players Companion</t>
  </si>
  <si>
    <t>B. Action</t>
  </si>
  <si>
    <t>Mending</t>
  </si>
  <si>
    <t>Transmutation cantrip
Casting Time: 1 minute
Range: Touch
Components: V, S, M (two lodestones)
Duration: Instantaneous
  This spell repairs a single break or tear in an object you touch, such as a broken chain link, two halves of a broken key, a torn cloak, or a leaking wineskin. As long as the break or tear is no larger than 1 foot in any dimension, you mend it leaving no trace of the former damage.
  This spell can physically repair a magic item or construct, but the spell can’t restore magic to such an object.
Page: 259 Players Handbook</t>
  </si>
  <si>
    <t>Locate Animals or Plants</t>
  </si>
  <si>
    <t>Message</t>
  </si>
  <si>
    <t>Transmutation cantrip
Casting Time: 1 acti_x000e_on
Range: 120 feet
Components: V, S, M (a short piece of copper wire)
Duration: 1 round
  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
Page: 259 Players Handbook</t>
  </si>
  <si>
    <t>Locate Creature</t>
  </si>
  <si>
    <t>Minor Illusion</t>
  </si>
  <si>
    <t>Illusion cantrip
Casting Time: 1 ac_x000e_tion
Range: 30 feet
Components: S, M (a bit of fleece)
Duration: 1 minute
  You create a sound or an image of an object within range that lasts for the durati_x000e_on. The illusion also ends if you dismiss it as an ac_x000e_tion or cast this spell again.
  If you create a sound, its volume can range from a whisper to a scream. It can be your voice, someone else’s voice, a lion’s roar, a bea_x000e_ng of drums, or any other sound you choose. The sound conti_x000e_nues unabated throughout the durati_x000e_on, or you can make discrete sounds at different _x000e_times before the spell ends.
  If you create an image of an object—such as a chair, muddy footprints, or a small chest—it must be no larger than a 5-foot cube. The image can’t create sound, light, smell, or any other sensory effect. Physical interac_x000e_tion with the image reveals it to be an illusion, because things can pass through it.
  If a creature uses its ac_x000e_tion to examine the sound or image, the creature can determine that it is an illusion with a successful Intelligence (Inves_x000e_tigati_x000e_on) check against your spell save DC. If a creature discerns the illusion for what it is, the illusion becomes faint to the creature.
Page: 260 Players Handbook</t>
  </si>
  <si>
    <t>illus</t>
  </si>
  <si>
    <t>Locate Object</t>
  </si>
  <si>
    <t>Mold Earth</t>
  </si>
  <si>
    <t>Transmutation cantrip
Casting Time: 1 action
Range: 30 feet
Components: S
Duration: Instantaneous or 1 hour (see below)
  You choose a portion of dirt or stone that you can see within range and that fts within a 5-foot cube. You manipulate it in one of the following ways:
• If you target an area of loose earth, you can instantaneously excavate it, move it along the ground, and deposit it up to 5 feet away. This movement doesn’t have enough force to cause damage.
• You cause shapes, colors, or both to appear on the dirt or stone, spelling out words, creating images, or shaping patterns. The changes last for 1 hour.
• If the dirt or stone you target is on the ground, you cause it to become difcult terrain. Alternatively, you can cause the ground to become normal terrain if it is already difcult terrain. This change lasts for 1 hour.
  If you cast this spell multiple times, you can have no more than two of its non-instantaneous eﬀects active at a time, and you can dismiss such an eﬀect as an action.
Page: 21 from EE Players Companion</t>
  </si>
  <si>
    <t>Longstrider</t>
  </si>
  <si>
    <t>Poison Spray</t>
  </si>
  <si>
    <t>Conjuration cantrip
Casting Time: 1 acti_x000e_on
Range: 10 feet
Components: V, S
Duration: Instantaneous
  You extend your hand toward a creature you can see within range and project a puff of noxious gas from your palm. The creature must succeed on a Cons_x000e_titu_x000e_tion saving throw or take 1d12 poison damage.
  This spell’s damage increases by 1d12 when you reach 5th level (2d12), 11th level (3d12), and 17th level (4d12).
Page: 266 Players Handbook</t>
  </si>
  <si>
    <t>10 ft.</t>
  </si>
  <si>
    <t>Maelstrom</t>
  </si>
  <si>
    <t>Prestidigitation</t>
  </si>
  <si>
    <t>Transmutation cantrip
Casting Time: 1 acti_x000e_on
Range: 10 feet
Components: V, S
Duration: Up to 1 hour
  This spell is a minor magical trick that novice spellcasters use for prac_x000e_tice. You create one of the following magical effects within range:
• You create an instantaneous, harmless sensory effect, such as a shower of sparks, a puff of wind, faint musical notes, or an odd odor.
• You instantaneously light or snuff out a candle, a torch, or a small campfire.
• You instantaneously clean or soil an object no larger than 1 cubic foot.
• You chill, warm, or flavor up to 1 cubic foot of nonliving material for 1 hour.
• You make a color, a small mark, or a symbol appear on an object or a surface for 1 hour.
• You create a nonmagical trinket or an illusory image that can fit in your hand and that lasts unti_x000e_l the end of your next
turn.
  If you cast this spell mul_x000e_ple _x000e_mes, you can have up to three of its non-instantaneous effects acti_x000e_ve at a _x000e_me, and you can dismiss such an effect as an ac_x000e_tion.
Page: 267 Players Handbook</t>
  </si>
  <si>
    <t>Mage Armor</t>
  </si>
  <si>
    <t>Produce Flame</t>
  </si>
  <si>
    <t>Conjuration cantrip
Casting Time: 1 acti_x000e_on
Range: Self
Components: V, S
Duration: 10 minutes
  A flickering flame appears in your hand. The flame remains there for the dura_x000e_on and harms neither you nor your equipment. The flame sheds bright light in a 10-foot radius and dim light for an addi_x000e_onal 10 feet. The spell ends ifyou dismiss it as an ac_x000e_tion or if you cast it again.
  You can also attack with the flame, although doing so ends the spell. When you cast this spell, or as an acti_x000e_on on a later turn, you can hurl the flame at a creature within 30 feet of you. Make a ranged spell attack. On a hit, the target takes 1d8
fire damage.
  This spell’s damage increases by 1d8 when you reach 5th level (2d8), 11th level (3d8), and 17th level (4d8).
Page: 269 Players Handbook</t>
  </si>
  <si>
    <t>10 min</t>
  </si>
  <si>
    <t>Ray of Frost</t>
  </si>
  <si>
    <t>Evocation cantrip
Casting Time: 1 acti_x000e_on
Range: 60 feet
Components: V, S
Duration: Instantaneous
  A frigid beam of blue-white light streaks toward a creature within range. Make a ranged spell attack against the target. On a hit, it takes 1d8 cold damage, and its speed is reduced by 10 feet un_x000e_til the start of your next turn.
  The spell’s damage increases by 1d8 when you reach 5th level (2d8), 11th level (3d8), and 17th level (4d8).
Page: 271 Players Handbook</t>
  </si>
  <si>
    <t>Magic Circle</t>
  </si>
  <si>
    <t>Resistance</t>
  </si>
  <si>
    <t>Abjuration cantrip
Casting Time: 1 acti_x000e_on
Range: Touch
Components: V, S, M (a miniature cloak)
Duration: Concentrati_x000e_on, up to 1 minute
  You touch one willing creature. Once before the spell ends, the target can roll a d4 and add the number rolled to one saving throw of its choice. It can roll the die before or after making the saving throw. The spell then ends.
Page: 272 Players Handbook</t>
  </si>
  <si>
    <t>Magic Jar</t>
  </si>
  <si>
    <t>Sacred Flame</t>
  </si>
  <si>
    <t>Evocation cantrip
Casting Time: 1 ac_x000e_tion
Range: 60 feet
Components: V, S
Duration: Instantaneous
  Flame-like radiance descends on a creature that you can see within range. The target must succeed on a Dexterity saving throw or take 1d8 radiant damage. The target gains no benefit from cover for this saving throw.
  The spell’s damage increases by 1d8 when you reach 5th level (2d8), 11th level (3d8), and 17th level (4d8).
Page: 272 Players Handbook</t>
  </si>
  <si>
    <t>Magic Missile</t>
  </si>
  <si>
    <t>Shape Water</t>
  </si>
  <si>
    <t>Transmutation cantrip
Casting Time: 1 action
Range: 30 feet
Components: S
Duration: Instantaneous or 1 hour (see below)
  You choose an area of water that you can see within range and that fts within a 5-foot cube. You manipulate it in one of the following ways:
• You instantaneously move or otherwise change the ﬂow of the water as you direct, up to 5 feet in any direction. This movement doesn’t have enough force to cause damage.
• You cause the water to form into simple shapes and animate at your direction. This change lasts for 1 hour.
• You change the water’s color or opacity. The water must be changed in the same way throughout. This change lasts for 1 hour.
• You freeze the water, provided that there are no creatures in it. The water unfreezes in 1 hour.
  If you cast this spell multiple times, you can have no more than two of its non-instantaneous eﬀects active at a time, and you can dismiss such an eﬀect as an action.
Page: 21 from EE Players Companion</t>
  </si>
  <si>
    <t>Magic Mouth</t>
  </si>
  <si>
    <t>Shillelagh</t>
  </si>
  <si>
    <t>Transmutation cantrip
Casting Time: 1 bonus acti_x000e_on
Range: Touch
Components: V, S, M (mistletoe, a shamrock leaf, and a club or quarterstaff)
Duration: 1 minute
  The wood of a club or quarterstaff you are holding is imbued with nature’s power. For the durati_x000e_on, you can use your spellcas_x000e_ting ability instead of Strength for the attack and damage rolls of melee attacks using that weapon, and the weapon's damage die becomes a d8. The weapon also becomes magical, if it isn’t already. The spell ends if you cast it again or if you let go of the weapon.
Page: 275 Players Handbook</t>
  </si>
  <si>
    <t>Shocking Grasp</t>
  </si>
  <si>
    <t>Evocation cantrip
Casting Time: 1 acti_x000e_on
Range: Touch
Components: V, S
Duration: Instantaneous
  Lightning springs from your hand to deliver a shock to a creature you try to touch. Make a melee spell attack against the target. You have advantage on the attack roll if the target is wearing armor made of metal. On a hit, the target takes 1d8 lightning damage, and it can’t take reac_x000e_tions unti_x000e_l the start of its next turn. 
  The spell’s damage increases by 1d8 when you reach 5th level (2d8), 11th level (3d8), and 17th level (4d8).
Page: 275 Players Handbook</t>
  </si>
  <si>
    <t>Magic Weapon</t>
  </si>
  <si>
    <t>Spare the Dying</t>
  </si>
  <si>
    <t>Necromancy cantrip
Casting Time: 1 ac_x000e_tion
Range: Touch
Components: V, S
Duration: Instantaneous
  You touch a living creature that has 0 hit points. The creature becomes stable. This spell has no effect on undead or constructs.
Page: 277 Players Handbook</t>
  </si>
  <si>
    <t>Major Image</t>
  </si>
  <si>
    <t>Sword Burst</t>
  </si>
  <si>
    <t>Evocation cantrip
Casting time: 1 Action 
Range: 5 feet 
Components: V 
Duration: Instantaneous 
  You create a momentary circle of spectral blades that sweep around you.
  Each creature within range, other than you, must succeed on a Dexterity saving throw or take 1d6 force damage. 
  This spell's damage increases by 1d6 when you reach 5th level (2d6), 11th level (3d6), and 17th level (4d6).
Page: 143 from Sword Coast Adventure's Guide</t>
  </si>
  <si>
    <t>Mass Cure Wounds</t>
  </si>
  <si>
    <t>Thaumaturgy</t>
  </si>
  <si>
    <t>Transmutation cantrip
Casting Time: 1 acti_x000e_on
Range: 30 feet
Components: V
Duration: Up to 1 minute
  You manifest a minor wonder, a sign of supernatural power, within range. You create one of the following magical effects within range:
• Your voice booms up to three _x000e_mes as loud as normal for 1 minute.
• You cause flames to flicker, brighten, dim, or change color for 1 minute.
• You cause harmless tremors in the ground for 1 minute.
• You create an instantaneous sound that originates from a point of your choice within range, such as a rumble of thunder, the cry of a raven, or ominous whispers.
• You instantaneously cause an unlocked door or win dow to fly open or slam shut.
• You alter the appearance of your eyes for 1 minute.
  If you cast this spell mul_x000e_ple _x000e_mes, you can have up to three of its 1-minute effects ac_x000e_tive at a ti_x000e_me, and you can dismiss such an effect as an acti_x000e_on.
Page: 282 Players Handbook</t>
  </si>
  <si>
    <t>Up to 1 min</t>
  </si>
  <si>
    <t>Mass Heal</t>
  </si>
  <si>
    <t>Thorn Whip</t>
  </si>
  <si>
    <t>Transmutation cantrip
Casting Time: 1 acti_x000e_on
Range: 30 feet
Components: V, S, M (the stem of a plant with thorns)
Duration: Instantaneous
  You create a long, vine-like whip covered in thorns that lashes out at your command toward a creature in range. Make a melee spell attack against the target. If the attack hits, the creature takes 1d6 piercing damage, and if the creature is Large or smaller, you pull the creature up to 10 feet closer to you.
  This spell’s damage increases by 1d6 when you reach 5th level (2d6), 11th level (3d6), and 17th level (4d6).
Page: 282 Players Handbook</t>
  </si>
  <si>
    <t>Mass Healing Word</t>
  </si>
  <si>
    <t>Thunderclap</t>
  </si>
  <si>
    <t>Evocation cantrip
Casting Time: 1 action
Range: Self (5-foot radius)
Components: S
Duration: Instantaneous
  You create a burst of thunderous sound, which can be heard 100 feet away. Each creature other than you within 5 feet of you must make a Constitution saving throw. On a failed save, the creature takes 1d6 thunder damage.
  The spell’s damage increases by 1d6 when you reach 5th level (2d6), 11th level (3d6), and 17th level (4d6).
Page: 22 from EE Players Companion</t>
  </si>
  <si>
    <t>Mass Suggestion</t>
  </si>
  <si>
    <t>True Strike</t>
  </si>
  <si>
    <t>Divination cantrip
Casting Time: 1 acti_x000e_on
Range: 30 feet
Components: S
Duration: Concentrati_x000e_on, up to 1 round
  You extend your hand and point a finger at a target in range. Your magic grants you a brief insight into the target’s defenses. On your next turn, you gain advantage on your first attack roll against the target, provided that this spell hasn’t ended.
Page: 284 Players Handbook</t>
  </si>
  <si>
    <t>Maximilian's Earthen Grasp</t>
  </si>
  <si>
    <t>Vicious Mockery</t>
  </si>
  <si>
    <t>Enchantment cantrip
Casting Time: 1 ac_x000e_tion
Range: 60 feet
Components: V
Duration: Instantaneous
  You unleash a string of insults laced with subtle enchantments at a creature you can see within range. If the target can hear you (though it need not understand you), it must succeed on a Wisdom saving throw or take 1d4 psychic damage and have disadvantage on the next attack roll it makes before the end of its next turn.
  This spell’s damage increases by 1d4 when you reach 5th level (2d4), 11th level (3d4), and 17th level (4d4).
Page: 285 Players Handbook</t>
  </si>
  <si>
    <t>Maze</t>
  </si>
  <si>
    <t>---------------------------------------------------------</t>
  </si>
  <si>
    <t>Meld into Stone</t>
  </si>
  <si>
    <t>1ST LEVEL</t>
  </si>
  <si>
    <t>Melf's Acid Arrow</t>
  </si>
  <si>
    <t>1st-level abjuration
Casting Time: 1 reaction, which you take when you take acid, cold, fre, lightning, or thunder damage
Range: Self
Components: S
Duration: 1 round
  The spell captures some of the incoming energy, lessening its effect on you and storing it for your next melee attack. You have resistance to the triggering damage type until the start of your next turn. Also, the frst time you hit with a melee attack on your next turn, the target takes an extra 1d6 damage of the triggering type, and the spell ends.
  At Higher Levels. When you cast this spell using a spell slot of 2nd level or higher, the extra damage increases by 1d6 for each slot level above 1st.
Page: 15 from EE Players Companion</t>
  </si>
  <si>
    <t>Reaction</t>
  </si>
  <si>
    <t>Melf's Minute Meteors</t>
  </si>
  <si>
    <t>1st-level abjurati_x000e_on (ritual)
Casting Time: 1 minute
Range: 30 feet
Components: V, S, M (any bell and a piece of fine silver wire)
Duration: 8 hours
  You set an alarm against unwanted intrusion. Choose a door, a window, or an area within range that is no larger than a 20-foot cube. Un_x000e_til the spell ends, an alarm alerts you whenever a Tiny or larger creature touches or enters the warded area. When you cast the spell, you can designate creatures that won’t set oF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
Page: 211 Players Handbook</t>
  </si>
  <si>
    <t>8 hr</t>
  </si>
  <si>
    <t>1st-level enchantment
Casting Time: 1 acti_x000e_on
Range: 30 feet
Components: V, S, M (a morsel of food)
Duration: 24 hours
  This spell lets you convince a beast that you mean it no harm. Choose a beast that you can see within range. It must see and hear you. If the beast’s Intelligence is 4 or higher, the spell fails. Otherwise, the beast must succeed on a Wisdom saving throw or be charmed by you for the spell’s dura_x000e_tion. If you or one of your companions harms the target, the spells ends.
  At Higher Levels. When you cast this spell using a spell slot of 2nd level or higher, you can affect one addi_x000e_onal beast for each slot level above 1st.
Page: 212 Players Handbook</t>
  </si>
  <si>
    <t>24 hr</t>
  </si>
  <si>
    <t>1st-level abjuration
Casting Time: 1 acti_x000e_on
Range: Self
Components: V, S, M (a cup of water)
Duration: 1 hour
  A protec_x000e_ve magical force surrounds you, manifes_x000e_ng as a spectral frost that covers you and your gear.
  You gain 5 temporary hit points for the dura_x000e_on. If a creature hits you with a melee attack while you have these hit points, the creature takes 5 cold damage.
  At Higher Levels. When you cast this spell using a spell slot of 2nd level or higher, both the temporary hit points and the cold damage increase by 5 for each slot level above 1st.
Page: 215 Players Handbook</t>
  </si>
  <si>
    <t>Meteor Swarm</t>
  </si>
  <si>
    <t>1st-level conjura_x000e_on
Casting Time: 1 acti_x000e_on
Range: Self (10-foot radius)
Components: V, S
Duration: Instantaneous
  You invoke the power of Hadar, the Dark Hunger. Tendrils of dark energy erupt from you and batter all creatures within 10 feet of you. Each creature in that area must make a Strength saving throw. On a failed save, a target takes 2d6 necro_x000e_tic damage and can’t take reacti_x000e_ons un_x000e_til its next turn. On a successful save, the creature takes half damage, but suffers no other effect.
  At Higher Levels. When you cast this spell using a spell slot of 2nd level or higher, the damage increases by 1d6 for each slot level above 1st.
Page: 215 Players Handbook</t>
  </si>
  <si>
    <t>Mind Blank</t>
  </si>
  <si>
    <t>1st-level enchantment
Casting Time: 1 acti_x000e_on
Range: 30 feet
Components: V, S, M (a drop of blood)
Duration: Concentrati_x000e_on, up to 1 minute
  Up to three creatures of your choice that you can see within range must make Charisma saving throws. Whenever a target that fails this saving throw makes an attack roll or a saving throw before the spell ends, the target must roll a d4 and subtract the number rolled from the attack roll or saving throw.
  At Higher Levels. When you cast this spell using a spell slot of 2nd level or higher, you can target one addi_x000e_onal creature for each slot level above 1st.
Page: 216 Players Handbook</t>
  </si>
  <si>
    <t>1st-level divination
Casting Time: 1 action
Range: Touch
Components: V, S, M (a bit of fur wrapped in a cloth)
Duration: Concentration, up to 10 minutes
  You establish a telepathic link with one beast you touch that is friendly to you or charmed by you. The spell fails if the beast’s Intelligence is 4 or higher. Until the spell ends, the link is active while you and the beast are within line of sight of each other. Through the link, the beast can understand your telepathic messages to it, and it can telepathically communicate simple emotions and concepts back to you. While the link is active, the beast gains advantage on attack rolls against any creature within 5 feet of you that you can see.
Page: 15 from EE Players Companion</t>
  </si>
  <si>
    <t>Mirage Arcane</t>
  </si>
  <si>
    <t>1st-level enchantment
Casting Time: 1 acti_x000e_on
Range: 30 feet
Components: V, S, M (a sprinkling of holy water)
Duration: Concentrati_x000e_on, up to 1 minute
  You bless up to three creatures of your choice within range. Whenever a target makes an attack roll or a saving throw before the spell ends, the target can roll a d4 and add the number rolled to the a&lt;ack roll or saving throw.
  At Higher Levels.When you cast this spell using a spell slot of 2nd level or higher, you can target one addi_x000e_onal creature for each slot level above 1st.
Page: 219 Players Handbook</t>
  </si>
  <si>
    <t>Mirror Image</t>
  </si>
  <si>
    <t>1st-level evocati_x000e_on
Casting Time: 1 acti_x000e_on
Range: Self (15-foot cone)
Components: V, S
Duration: Instantaneous
  As you hold your hands with thumbs touching and fingers spread, a thin sheet of flames shoots forth from your outstretched fingerti_x000e_ps. Each creature in a 15-foot cone must make a Dexterity saving throw. A creature takes 3d6 fire damage on a failed save, or half as much damage on a successful one.
  The fire ignites any 6ammable objects in the area that aren’t being worn or carried.
  At Higher Levels. When you cast this spell using a spell slot of 2nd level or higher, the damage increases by 1d6 for each slot level above 1st.
Page: 220 Players Handbook</t>
  </si>
  <si>
    <t>Mislead</t>
  </si>
  <si>
    <t>1st-level transmutation
Casting Time: 1 action
Range: 150 feet
Components: S
Duration: Instantaneous
  Choose one object weighing 1 to 5 pounds within range that isn’t being worn or carried. The object ﬂies in a straight line up to 90 feet in a direction you choose before falling to the ground, stopping early if it impacts against a solid surface. If the object would strike a creature, that creature must make a Dexterity saving throw. On a failed save, the object strikes the target and stops moving. In either case, both the object and the creature or solid surface take 3d8 bludgeoning damage.
  At Higher Levels. When you cast this spell using a spell slot of 2nd level or higher, the maximum weight of objects that you can target with this spell increases by 5 pounds, and the damage increases by 1d8, for each slot level above 1st.
Page: 15 from EE Players Companion</t>
  </si>
  <si>
    <t>150 ft.</t>
  </si>
  <si>
    <t>Misty Step</t>
  </si>
  <si>
    <t>1st-level enchantment
Casting Time: 1 acti_x000e_on
Range: 30 feet
Components: V, S
Duration: 1 hour
  You attempt to charm a humanoid you can see within range. It must make a Wisdom saving throw, and does so with advantage if you or your companions are figh_x000e_ting it. If it fails the saving throw, it is charmed by you unti_x000e_l the spell ends or unti_x000e_l you or your companions do anything harmful to it. The charmed creature regards you as a friendly acquaintance. When the spell ends,
the creature knows it was charmed by you.
  At Higher Levels. When you cast this spell using a spell slot of 2nd level or higher, you can target one addi_x000e_onal creature for each slot level above 1st.The creatures must be within 30 feet of each other when you target them.
Page: 221 Players Handbook</t>
  </si>
  <si>
    <t>Modify Memory</t>
  </si>
  <si>
    <t>1st-level evocati_x000e_on
Casting Time: 1 acti_x000e_on
Range: 90 feet
Components: V, S, M (a diamond worth at least 50 gp) 
Duration: Instantaneous
  You hurl a 4-inch-diameter sphere of energy at a creature that you can see within range. You choose acid, cold, fire, lightning, poison, or thunder for the type of orb you create, and then make a ranged spell attack against the target. If the attack hits, the creature takes 3d8 damage of the type you chose.
  At Higher Levels. When you cast this spell using a spell slot of 2nd level or higher, the damage increases by 1d8 for each slot level above 1st.
Page: 221 Players Handbook</t>
  </si>
  <si>
    <t>90 ft.</t>
  </si>
  <si>
    <t>1st-level illusion
Casting Time: 1 acti_x000e_on
Range: Self (15-foot cone)
Components: V, S, M (a pinch of powder or sand that is colored red, yellow, and blue)
Duration: 1 round
  A dazzling array of flashing, colored light springs from your hand. Roll 6d10; the total is how many hit points of creatures this spell can effect. Creatures in a 15-foot cone originati_x000e_ng from you are affected in ascending order of their current hit points (ignoring unconscious creatures and creatures that can’t see).
  Starti_x000e_ng with the creature that has the lowest current hit points, each creature affected by this spell is blinded un_x000e_til the spell ends. Subtract each creature’s hit points from the total before moving on to the creature with the next lowest hit points. A creature’s hit points must be equal to or less than the remaining total for that creature to be affected.
  At Higher Levels. When you cast this spell using a spell slot of 2nd level or higher, roll an addi_x000e_onal 2d10 for each slot level above 1st.
Page: 222 Players Handbook</t>
  </si>
  <si>
    <t>Moonbeam</t>
  </si>
  <si>
    <t>1st level enchantment
Casting Time: 1 acti_x000e_on
Range: 60 feet
Components: V
Duration: 1 round
  You speak a one-word command to a creature you can see within range. The target must succeed on a Wisdom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DM determines how the target behaves. If the target can’t follow your command, the spell ends. 
  Approach. The target moves toward you by the shortest and most direct route, ending its turn if it moves within 5 feet of you.
  Drop. The target drops whatever it is holding and then ends its turn.
  Flee. The target spends its turn moving away from you by the fastest available means.
  Grovel. The target falls prone and then ends its turn.
  Halt. The target doesn’t move and takes no acti_x000e_ons. A flying creature stays aloft, provided that it is able to do so. If it must move to stay aloft, it flies the minimum distance needed to remain in the air.
  At Higher Levels. When you cast this spell using a spell slot of 2nd level or higher, you can affect one addi_x000e_onal creature for each slot level above 1st. The creatures must be within 30 feet of each other when you target them.
Page: 223 Players Handbook</t>
  </si>
  <si>
    <t>Mordenkainen's Faithful Hound</t>
  </si>
  <si>
    <t>1st-level enchantment
Casting Time: 1 bonus acti_x000e_on
Range: 30 feet
Components: V
Duration: Concentrati_x000e_on, up to 1 minute
  You attempt to compel a creature into a duel. One creature that you can see within range must make a Wisdom saving throw. On a failed save, the creature is drawn to you, compelled by your divine demand. For the dura_x000e_tion, it has disadvantage on attack rolls against creatures other than you, and must make a Wisdom saving throw each _x000e_me it attempts to move to a space that is more than 30 feet away from you; if it succeeds on this saving throw, this spell doesn’t restrict the target’s movement for that turn.
  The spell ends if you attack any other creature, if you cast a spell that targets a hosti_x000e_le creature other than the target, if a creature friendly to you damages the target or casts a harmful spell on it, or if you end your turn more than 30 feet
away from the target.
Page: 224 Players Handbook</t>
  </si>
  <si>
    <t>Mordenkainen's Magnificent Mansion</t>
  </si>
  <si>
    <t>1st-level divinati_x000e_on (ritual)
Casting Time: 1 acti_x000e_on
Range: Self
Components: V, S, M (a pinch of soot and salt)
Duration: 1 hour
For the dura_x000e_tion, you understand the literal meaning of any spoken language that you hear. You also understand any written language that you see, but you must be touching the surface on which the words are written. It takes about 1 minute to read one page of text.
This spell doesn’t decode secret messages in a text or a glyph, such as an arcane sigil, that isn’t part of a written language.
Page: 224 Players Handbook</t>
  </si>
  <si>
    <t>Mordenkainen's Private Sanctum</t>
  </si>
  <si>
    <t>1st-level transmutati_x000e_on
Casting Time: 1 ac_x000e_tion
Range: 30 feet
Components: V, S, M (a drop of water if crea_x000e_ting water or a few grains of sand if destroying it)
Duration: Instantaneous
  You either create or destroy water. 
  Create Water. You create up to 10 gallons of clean water within range in an open container. Alterna_x000e_vely, the water falls as rain in a 30-foot cube within range, ex_x000e_nguishing exposed flames in the area.
  Destroy Water. You destroy up to 10 gallons of water in an open container within range. Alterna_x000e_vely, you destroy fog in a 30-foot cube within range.
  At Higher Levels. When you cast this spell using a spell slot of 2nd level or higher, you create or destroy 10 addi_x000e_onal gallons of water, or the size of the cube increases by 5 feet, for each slot level above 1st.
Page: 229 Players Handbook</t>
  </si>
  <si>
    <t>Mordenkainen's Sword</t>
  </si>
  <si>
    <t>1st-level evocati_x000e_on
Casting Time: 1 acti_x000e_on
Range: Touch
Components: V, S
Duration: Instantaneous
  A creature you touch regains a number of hit points equal to 1d8 + your spellcas_x000e_ng ability modifier. This spell has no effect on undead or constructs.
  At Higher Levels. When you cast this spell using a spell slot of 2nd level or higher, the healing increases by 1d8 for each slot level above 1st.
Page: 230 Players Handbook</t>
  </si>
  <si>
    <t>Move Earth</t>
  </si>
  <si>
    <t>1st-level divinati_x000e_on
Casting Time: 1 ac_x000e_tion
Range: Self
Components: V, S
Duration: Concentra_x000e_tion, up to 10 minutes
  For the dura_x000e_tion, you know if there is an aberrati_x000e_on, celes_x000e_al, elemental, fey, fiend, or undead within 30 feet of you, as well as where the creature is located. Similarly, you know if there is a place or object within 30 feet of you that has been magically consecrated or desecrated.
  The spell can penetrate most barriers, but it is blocked by 1 foot of stone, 1 inch of common metal, a thin sheet of lead, or 3 feet of wood or dirt.
Page: 231 Players Handbook</t>
  </si>
  <si>
    <t>Nondetection</t>
  </si>
  <si>
    <t>1st-level divinati_x000e_on (ritual)
Casting Time: 1 acti_x000e_on
Range: Self
Components: V, S
Duration: Concentra_x000e_tion, up to 10 minutes
  For the dura_x000e_tion, you sense the presence of magic within 30 feet of you. If you sense magic in this way, you can use your ac_x000e_tion to see a faint aura around any visible creature or object in the area that bears magic, and you learn its school of magic, if any.
  The spell can penetrate most barriers, but it is blocked by 1 foot of stone, 1 inch of common metal, a thin sheet of lead, or 3 feet of wood or dirt.
Page: 231 Players Handbook</t>
  </si>
  <si>
    <t>Nystul's Magic Aura</t>
  </si>
  <si>
    <t>1st-level divinati_x000e_on (ritual)
Casting Time: 1 ac_x000e_tion
Range: Self
Components: V, S, M (a yew leaf)
Duration: Concentrati_x000e_on, up to 10 minutes
  For the dura_x000e_tion, you can sense the presence and loca_x000e_tion of poisons, poisonous creatures, and diseases within 30 feet of you. You also identi_x000e_fy the kind of poison, poisonous creature, or disease in each case.
  The spell can penetrate most barriers, but it is blocked by 1 foot of stone, 1 inch of common metal, a thin sheet of lead, or 3 feet of wood or dirt.
Page: 231 Players Handbook</t>
  </si>
  <si>
    <t>Otiluke's Freezing Sphere</t>
  </si>
  <si>
    <t>1st-level illusion
Casting Time: 1 acti_x000e_on
Range: Self
Components: V, S
Duration: 1 hour
  You make yourself—including your clothing, armor, weapons, and other belongings on your person—look different unti_x000e_l the spell ends or unti_x000e_l you use your ac_x000e_tion to dismiss it. You can seem 1 foot shorter or taller and can appear thin, fat, or in between. You can’t change your body type, so you must adopt a form that has the same basic arrangement of limbs. 
  Otherwise, the extent of the illusion is up to you. The changes wrought by this spell fail to hold up to physical inspecti_x000e_on. For example, if you use this spell to add a hat to your outfit, objects pass through the hat, and anyone who touches it would feel nothing or would feel your head and hair. If you use this spell to appear thinner than you are, the hand of someone who reaches out to touch you would bump into you while it was seemingly s_x000e_ll in midair. 
  To discern that you are disguised, a creature can use its ac_x000e_on to inspect your appearance and must succeed on an Intelligence (Inves_x000e_ga_x000e_tion) check against your spell save DC.
Page: 233 Players Handbook</t>
  </si>
  <si>
    <t>Otiluke's Resilient Sphere</t>
  </si>
  <si>
    <t>1st-level enchantment
Casting Time: 1 acti_x000e_on
Range: 60 feet
Components: V
Duration: Instantaneous
  You whisper a discordant melody that only one creature of your choice within range can hear, wracking it with terrible pain. The target must make a Wisdom saving throw. On a failed save, it takes 3d6 psychic damage and must immediately use its reac_x000e_on, if available, to move as far as its speed allows away from you. The creature doesn’t move into obviously dangerous ground, such as a fire or a pit. On a successful save, the target takes half as much damage and doesn’t have to move away. A deafened creature automa_x000e_cally succeeds on the save.
  At Higher Levels.When you cast this spell using a spell slot of 2nd level or higher, the damage increases by 1d6 for each slot level above 1st.
Page: 234 Players Handbook</t>
  </si>
  <si>
    <t>Otto's Irresistible Dance</t>
  </si>
  <si>
    <t>1st-level evoca_x000e_tion
Casting Time: 1 bonus acti_x000e_on
Range: Self
Components: V, S
Duration: Concentra_x000e_tion, up to 1 minute
  Your prayer empowers you with divine radiance. Unti_x000e_l the spell ends, your weapon attacks deal an extra 1d4 radiant damage on a hit.
Page: 234 Players Handbook</t>
  </si>
  <si>
    <t>Pass without Trace</t>
  </si>
  <si>
    <t>1st-level evocation
Casting Time: 1 action
Range: Self (10-foot radius)
Components: V, S
Duration: Instantaneous
  You cause a tremor in the ground in a 10-foot radius. Each creature other than you in that area must make a Dexterity saving throw. On a failed save, a creature takes 1d6 bludgeoning damage and is knocked prone. If the ground in that area is loose earth or stone, it becomes difcult terrain until cleared.
  At Higher Levels. When you cast this spell using aspell slot of 2nd level or higher, the damage increases by 1d6 for each slot level above 1st.
Page: 17 from EE Players Companion</t>
  </si>
  <si>
    <t>Passwall</t>
  </si>
  <si>
    <t>1st-level conjuration
Casting Time: 1 bonus acti_x000e_on
Range: Self
Components: V
Duration: Concentrati_x000e_on, up to 1 minute
  The next _x000e_me you hit a creature with a weapon attack before this spell ends, a writhing mass of thorny vines appears at the point of impact, and the target must succeed on a Strength saving throw or be restrained by the magical vines un_x000e_til the spell ends. A Large or larger creature has advantage on this saving throw. If the target succeeds on the save, the vines shrivel away. 
  While restrained by this spell, the target takes 1d6 piercing damage at the start of each of its turns. A creature restrained by the vines or one that can touch the creature can use its acti_x000e_on to make a Strength check against your spell save DC. On a success, the target is freed. 
  At Higher Levels. If you cast this spell using a spell slot of 2nd level or higher, the damage increases by 1d6 for each slot level above 1st.
Page: 237 Players Handbook</t>
  </si>
  <si>
    <t>Phantasmal Force</t>
  </si>
  <si>
    <t>1st-level conjuration
Casting Time: 1 acti_x000e_on
Range: 90 feet
Components: V, S
Duration: Concentra_x000e_tion, up to 1 minute
  Grasping weeds and vines sprout from the ground in a 20-foot square star_x000e_ng from a point within range. For the durati_x000e_on, these plants turn the ground in the area into difficult terrain.
A creature in the area when you cast the spell must succeed on a Strength saving throw or be restrained by the entangling plants unti_x000e_l the spell ends. A creature restrained by the plants can use its acti_x000e_on to make a Strength check against your spell save DC. On a success, it frees itself.
  When the spell ends, the conjured plants wilt away.
Page: 238 Players Handbook</t>
  </si>
  <si>
    <t>Phantasmal Killer</t>
  </si>
  <si>
    <t>1st-level transmuta_x000e_tion
Casting Time: 1 bonus acti_x000e_on
Range: Self
Components: V, S
Duration: Concentrati_x000e_on, up to 10 minutes
This spell allows you to move at an incredible pace. When you cast this spell, and then as a bonus ac_x000e_tion on each of your turns unti_x000e_l the spell ends, you can take the Dash ac_x000e_tion.
Page: 238 Players Handbook</t>
  </si>
  <si>
    <t>Phantom Steed</t>
  </si>
  <si>
    <t>1st-level evocation
Casting Time: 1 acti_x000e_on
Range: 60 feet
Components: V
Duration: Concentrati_x000e_on, up to 1 minute
  Each object in a 20-foot cube within range is outlined in blue, green, or violet light (your choice). Any creature in the area when the spell is cast is also outlined in light if it fails a Dexterity saving throw. For the dura_x000e_on, objects and affected creatures shed dim light in a 10-foot radius.
  Any attack roll against an aFected creature or object has advantage if the a&lt;acker can see it, and the affected creature or object can’t benefit from being invisible.
Page: 239 Players Handbook</t>
  </si>
  <si>
    <t>Planar Ally</t>
  </si>
  <si>
    <t>1st-level necromancy
Casting Time: 1 acti_x000e_on
Range: Self
Components: V, S, M (a small amount of alcohol or disti_x000e_lled spirits)
Duration: 1 hour
  Bolstering yourself with a necroman_x000e_tic facsimile of life, you gain 1d4 + 4 temporary hit points for the durati_x000e_on.
  At Higher Levels. When you cast this spell using a spell slot of 2nd level or higher, you gain 5 addi_x000e_onal temporary hit points for each slot level above 1st.
Page: 239 Players Handbook</t>
  </si>
  <si>
    <t>Planar Binding</t>
  </si>
  <si>
    <t>1st-level transmutation
Casting Time: 1 reacti_x000e_on, which you take when you or a creature within 60 feet of you falls
Range: 60 feet
Components: V, M (a small feather or piece of down) 
Duration: 1 minute
  Choose up to five falling creatures within range. A falling creature's rate of descent slows to 60 feet per round un_x000e_l the spell ends. If the creature lands before the spell ends, it takes no falling damage and can land on its feet, and the spell ends for that creature.
Page: 239 Players Handbook</t>
  </si>
  <si>
    <t>Plane Shift</t>
  </si>
  <si>
    <t>1st-level conjuration (ritual)
Casting Time: 1 hour
Range: 10 feet
Components: V, S, M (10 gp worth of charcoal, incense, and herbs that must be consumed by fire in a brass brazier)
Duration: Instantaneous
  You gain the service of a familiar, a spirit that takes an animal form you choose: bat, cat, crab, frog (toad), hawk, lizard, octopus, owl, poisonous snake, fish (quipper), rat, raven, sea horse, spider, or weasel. Appearing in an unoccupied space within range, the familiar has the sta_x000e_tisti_x000e_cs of the chosen form, though it is a celesti_x000e_al, fey, or fiend (your choice) instead of a beast.
  Your familiar acts independently of you, but it always obeys your commands. In combat, it rolls its own initiati_x000e_ve and acts on its own turn. A familiar can’t attack, but it can take other ac_x000e_tions as normal.
  When the familiar drops to 0 hit points, it disappears, leaving behind no physical form. It reappears after you cast this spell again. While your familiar is within 100 feet of you, you can communicate with it telepathically.
  Addi_x000e_onally, as an ac_x000e_on, you can see through your familiar’s eyes and hear what it hears un_x000e_til the start of your next turn, gaining the benefits of any special senses that the familiar has. During this _x000e_me, you are deaf and blind with regard to your
own senses.
  As an ac_x000e_tion, you can temporarily dismiss your familiar. It disappears into a pocket dimension where it awaits your summons. Alterna_x000e_vely, you can dismiss it forever. As an ac_x000e_tion while it is temporarily dismissed, you can cause it to reappear in any unoccupied space within 30 feet of you.
  You can’t have more than one familiar at a _x000e_me. If you cast this spell while you already have a familiar, you instead cause it to adopt a new form. Choose one of the forms from the above list. Your familiar transforms into the chosen creature. Finally, when you cast a spell with a range of touch, your familiar can deliver the spell as if it had cast the spell. Your familiar must be within 100 feet of you, and it must use its reac_x000e_on to deliver the spell when you cast it. If the spell requires an attack roll, you use your attack modifier for the roll.
Page: 240 Players Handbook</t>
  </si>
  <si>
    <t>1 hour</t>
  </si>
  <si>
    <t>Plant Growth</t>
  </si>
  <si>
    <t>1st-level conjuration
Casting Time: 1 ac_x000e_tion
Range: 120 feet
Components: V, S
Duration: Concentra_x000e_tion, up to 1 hour
  You create a 20-foot-radius sphere of fog centered on a point within range. The sphere spreads around corners, and its area is heavily obscured. It lasts for the dura_x000e_on or un_x000e_til a wind of moderate or greater speed (at least 10 miles per hour) disperses it.
  At Higher Levels. When you cast this spell using a spell slot of 2nd level or higher, the radius of the fog increases by 20 feet for each slot level above 1st.
Page: 243 Players Handbook</t>
  </si>
  <si>
    <t>1st-level transmutation
Casting Time: 1 ac_x000e_tion
Range: Touch
Components: V, S, M (a sprig of mistletoe)
Duration: Instantaneous
  Up to ten berries appear in your hand and are infused with magic for the dura_x000e_tion. A creature can use its acti_x000e_on to eat one berry. Eati_x000e_ng a berry restores 1 hit point, and the berry provides enough nourishment to sustain a creature for one
day.
  The berries lose their potency if they have not been consumed within 24 hours of the cas_x000e_ting of this spell.
Page: 246 Players Handbook</t>
  </si>
  <si>
    <t>Polymorph</t>
  </si>
  <si>
    <t>1st-level conjuration
Casting Time: 1 ac_x000e_tion
Range: 60 feet
Components: V, S, M (a bit of pork rind or butter)
Duration: 1 minute
  Slick grease covers the ground in a 10-foot square centered on a point within range and turns it into difficult terrain for the durati_x000e_on.
  When the grease appears, each creature standing in its area must succeed on a Dexterity saving throw or fall prone. A creature that enters the area or ends its turn there must also succeed on a Dexterity saving throw or fall prone.
Page: 246 Players Handbook</t>
  </si>
  <si>
    <t>Power Word Heal</t>
  </si>
  <si>
    <t>1st-level evocation
Casting Time: 1 acti_x000e_on
Range: 120 feet
Components: V, S
Duration: 1 round
  A flash of light streaks toward a creature of your choice within range. Make a ranged spell attack against the target. On a hit, the target takes 4d6 radiant damage, and the next attack roll made against this target before the end of your next turn has advantage, thanks to the mys_x000e_cal dim light glittering on the target unti_x000e_l then.
  At Higher Levels. When you cast this spell using a spell slot of 2nd level or higher, the damage increases by 1d6 for each slot level above 1st.
Page: 248 Players Handbook</t>
  </si>
  <si>
    <t>Power Word Kill</t>
  </si>
  <si>
    <t>1st-level conjuration
Casting Time: 1 bonus acti_x000e_on
Range: Self
Components: V
Duration: Concentrati_x000e_on, up to 1 minute
  The next _x000e_me you hit a creature with a ranged weapon attack before the spell ends, this spell creates a rain of thorns that sprouts from your ranged weapon or ammuni_x000e_on. In addi_x000e_on to the normal effect of the attack, the target of the attack and each creature within 5 feet of it must make a Dexterity saving throw. A creature takes 1dlO piercing damage on a failed save, or half as much damage on a successful one.
  At Higher Levels. If you cast this spell using a spell slot of 2nd level or higher, the damage increases by 1d10 for each slot level above 1st (to a maximum of 6d10).
Page: 249 Players Handbook</t>
  </si>
  <si>
    <t>Power Word Stun</t>
  </si>
  <si>
    <t>1st-level evocation
Casting Time: 1 bonus ac_x000e_tion
Range: 60 feet
Components: V
Duration: Instantaneous
  A creature of your choice that you can see within range regains hit points equal to 1d4 + your spellcas_x000e_ng ability modifier. This spell has no effect on undead or constructs.
  At Higher Levels. When you cast this spell using a spell slot of 2nd level or higher, the healing increases by 1d4 for each slot level above 1st.
Page: 250 Players Handbook</t>
  </si>
  <si>
    <t>Prayer of Healing</t>
  </si>
  <si>
    <t>1st-level evocation
Casting Time: 1 reacti_x000e_on, which you take in response to being damaged by a creature within 60 feet of you that you can see
Range: 60 feet
Components: V, S
Duration: Instantaneous
  You point your finger, and the creature that damaged you is momentarily surrounded by hellish flames. The creature must make a Dexterity saving throw. It takes 2d10 fire damage on a failed save, or half as much damage on a successful one.
  At Higher Levels. When you cast this spell using a spell slot of 2nd level or higher, the damage increases by 1d10 for each slot level above 1st.
Page: 250 Players Handbook</t>
  </si>
  <si>
    <t>1st-level enchantment
Casting Time: 1 acti_x000e_on
Range: Touch
Components: V, S
Duration: Concentra_x000e_tion, up to 1 minute
  A willing creature you touch is imbued with bravery. Un_x000e_til the spell ends, the creature is immune to being frightened and gains temporary hit points equal to your spellcas_x000e_ting ability modifier at the start of each of its turns. When the spell ends, the target loses any remaining temporary hit points from this spell.
  At Higher Levels.When you cast this spell using a spell slot of 2nd level or higher, you can target one addi_x000e_onal creature for each slot level above 1st.
Page: 250 Players Handbook</t>
  </si>
  <si>
    <t>Primordial Ward</t>
  </si>
  <si>
    <t>1st-level enchantment
Casting Time: 1 bonus acti_x000e_on
Range: 90 feet
Components: V, S, M (the petrified eye of a newt)
Duration: Concentrati_x000e_on, up to 1 hour
  You place a curse on a creature that you can see within range. Unti_x000e_l the spell ends, you deal an extra 1d6 necroti_x000e_c damage to the target whenever you hit it with an attack. Also, choose one ability when you cast the spell. The target has disadvantage on ability checks made with the chosen ability.
  If the target drops to 0 hit points before this spell ends, you can use a bonus acti_x000e_on on a subsequent turn of yours to curse a new creature.
  A remove curse cast on the target ends this spell early.
  At Higher Levels. When you cast this spell using a spell slot of 3rd or 4th level, you can maintain your concentrati_x000e_on on the spell for up to 8 hours. When you use a spell slot of 5th level or higher, you can maintain your concentra_x000e_tion on the spell for up to 24 hours.
Page: 251 Players Handbook</t>
  </si>
  <si>
    <t>Prismatic Spray</t>
  </si>
  <si>
    <t>1st-level divination
Casting Time: 1 bonus acti_x000e_on
Range: 90 feet
Components: V
Duration: Concentra_x000e_tion, up to 1 hour
  You choose a creature you can see within range and mysti_x000e_cally mark it as your quarry. Unti_x000e_l the spell ends, you deal an extra 1d6 damage to the target whenever you hit it with a weapon attack, and you have advantage on any Wisdom (Percep_x000e_tion) or Wisdom (Survival) check you make to find it. If the target drops to 0 hit points before this spell ends, you can use a bonus acti_x000e_on on a subsequent turn of yours to mark a new creature.
  At Higher Levels. When you cast this spell using a spell slot of 3rd or 4th level, you can maintain your concentrati_x000e_on on the spell for up to 8 hours. When you use a spell slot of 5th level or higher, you can maintain your concentrati_x000e_on on the spell for up to 24 hours.
Page: 251 Players Handbook</t>
  </si>
  <si>
    <t>Prismatic Wall</t>
  </si>
  <si>
    <t>1st-level conjuration
Casting Time: 1 action
Range: 60 feet
Components: S, M (a drop of water or piece of ice)
Duration: Instantaneous
  You create a shard of ice and ﬂing it at one creature within range. Make a ranged spell attack against the target. On a hit, the target takes 1d10 piercing damage. Hit or miss, the shard then explodes. The target and each creature within 5 feet of the point where the ice exploded must succeed on a Dexterity saving throw or take 2d6 cold damage.
  At Higher Levels. When you cast this spell using a spell slot of 2nd level or higher, the cold damage increases by 1d6 for each slot level above 1st.
Page: 19 from EE Players Companion</t>
  </si>
  <si>
    <t>1st-level divination (ritual)
Casting Time: 1 minute
Range: Touch
Components: V, S, M (a pearl worth at least 100 gp and an owl feather)
Duration: Instantaneous
  You choose one object that you must touch throughout the casti_x000e_ng of the spell. If it is a magic item or some other magic-imbued object, you learn its properti_x000e_es and how to use them, whether it requires attunement to use, and how many charges it has, if any. You learn whether any spells are affecti_x000e_ng the item and what they are. If the item was created by a spell, you learn which spell created it.
  If you instead touch a creature throughout the casti_x000e_ng, you learn what spells, if any, are currently affecti_x000e_ng it.
Page: 252 Players Handbook</t>
  </si>
  <si>
    <t>Programmed Illusion</t>
  </si>
  <si>
    <t>1st-level illusion (ritual)
Casting Time: 1 minute
Range: Touch
Components: S, M (a lead-based ink worth at least 10 gp, which the spell consumes)
Duration: 10 days
  You write on parchment, paper, or some other suitable wri_x000e_ng material and imbue it with a potent illusion that lasts for the durati_x000e_on. 
  To you and any creatures you designate when you cast the spell, the writi_x000e_ng appears normal, written in your hand, and conveys whatever meaning you intended when you wrote the text. To all others, the wri_x000e_ng appears as if it were written in an unknown or magical script that is unintelligible. Alterna_x000e_vely, you can cause the wri_x000e_ng to appear to be an enti_x000e_rely different message, written in a different hand and language, though the language must be one you know. 
  Should the spell be dispelled, the original script and the illusion both disappear. A creature with truesight can read the hidden message.
Page: 252 Players Handbook</t>
  </si>
  <si>
    <t>10 days</t>
  </si>
  <si>
    <t>Project Image</t>
  </si>
  <si>
    <t>1st-level necromancy
Casting Time: 1 acti_x000e_on
Range: Touch
Components: V, S
Duration: Instantaneous
  Make a melee spell attack against a creature you can reach. On a hit, the target takes 3d10 necroti_x000e_c damage.
  At Higher Levels. When you cast this spell using a spell slot of 2nd level or higher, the damage increases by 1d10 for each slot level above 1st.
Page: 253 Players Handbook</t>
  </si>
  <si>
    <t>Protection from Energy</t>
  </si>
  <si>
    <t>1st-level transmutation
Casting Time: 1 ac_x000e_tion
Range: Touch
Components: V, S, M (a grasshopper’s hind leg)
Duration: 1 minute
  You touch a creature. The creature’s jump distance is tripled unti_x000e_l the spell ends.
Page: 254 Players Handbook</t>
  </si>
  <si>
    <t>Protection from Evil and Good</t>
  </si>
  <si>
    <t>1st-level transmutation
Casting Time: 1 ac_x000e_tion
Range: Touch
Components: V, S, M (a pinch of dirt)
Duration: 1 hour
  You touch a creature. The target’s speed increases by 10 feet un_x000e_til the spell ends.
  At Higher Levels.When you cast this spell using a spell slot of 2nd level or higher, you can target one addi_x000e_onal creature for each slot level above 1st.
Page: 256 Players Handbook</t>
  </si>
  <si>
    <t>Protection from Poison</t>
  </si>
  <si>
    <t>1st-level abjuration
Casting Time: 1 ac_x000e_tion
Range: Touch
Components: V, S, M (a piece of cured leather)
Duration: 8 hours
  You touch a willing creature who isn’t wearing armor, and a protecti_x000e_ve magical force surrounds it unti_x000e_l the spell ends. The target’s base AC becomes 13 + its Dexterity modifier. The spell ends if the target dons armor or if you dismiss the spell as an acti_x000e_on.
Page: 256 Players Handbook</t>
  </si>
  <si>
    <t>Purify Food and Drink</t>
  </si>
  <si>
    <t>1st-level evocation
Casting Time: 1 ac_x000e_tion
Range: 120 feet
Components: V, S
Duration: Instantaneous
  You create three glowing darts of magical force. Each dart hits a creature of your choice that you can see within range. A dart deals 1d4 + 1 force damage to its target. The darts all strike simultaneously, and you can direct them to hit one creature or several.
  At Higher Levels. When you cast this spell using a spell slot of 2nd level or higher, the spell creates one more dart for each slot level above 1st.
Page: 257 Players Handbook</t>
  </si>
  <si>
    <t>Pyrotechnics</t>
  </si>
  <si>
    <t>1st-level abjuration
Casting Time: 1 acti_x000e_on
Range: Touch
Components: V, S, M (holy water or powdered silver and iron, which the spell consumes)
Duration: Concentrati_x000e_on up to 10 minutes
  Unti_x000e_l the spell ends, one willing creature you touch is protected against certain types of creatures: aberrati_x000e_ons, celes_x000e_tials, elementals, fey, fiends, and undead.
  The protecti_x000e_on grants several benefits. Creatures of those types have disadvantage on attack rolls against the target. The target also can’t be charmed, frightened, or possessed by them. If the target is already charmed, frightened, or possessed by such a creature, the target has advantage on any new saving throw against the relevant effect.
Page: 270 Players Handbook</t>
  </si>
  <si>
    <t>Raise Dead</t>
  </si>
  <si>
    <t>1st-level transmutation (ritual)
Casting Time: 1 ac_x000e_tion
Range: 10 feet
Components: V, S
Duration: Instantaneous
  All nonmagical food and drink within a 5-foot radius sphere centered on a point of your choice within range is purified and rendered free of poison and disease.
Page: 270 Players Handbook</t>
  </si>
  <si>
    <t>Rary's Telepathic Bond</t>
  </si>
  <si>
    <t>Ray of Sickness</t>
  </si>
  <si>
    <t>1st-level necromancy
Casting Time: 1 ac_x000e_tion
Range: 60 feet
Components: V, S
Duration: Instantaneous
  A ray of sickening greenish energy lashes out toward a creature within range. Make a ranged spell attack against the target. On a hit, the target takes 2d8 poison damage and must make a Cons_x000e_tuti_x000e_on saving throw. On a failed save, it is also poisoned unti_x000e_l the end of your next turn.
  At Higher Levels. When you cast this spell using a spell slot of 2nd level or higher, the damage increases by 1d8 for each slot level above 1st.
Page: 271 Players Handbook</t>
  </si>
  <si>
    <t>Ray of Enfeeblement</t>
  </si>
  <si>
    <t>Sanctuary</t>
  </si>
  <si>
    <t>1st-level abjuration
Casting Time: 1 bonus acti_x000e_on
Range: 30 feet
Components: V, S, M (a small silver mirror)
Duration: 1 minute
  You ward a creature within range against attack. Un_x000e_til the spell ends, any creature who targets the warded creature with an attack or a harmful spell must first make a Wisdom saving throw. On a failed save, the creature must choose a new target or lose the attack or spell. This spell doesn’t protect the warded creature from area effects, such as the explosion of a fireball.
  If the warded creature makes an attack or casts a spell that affects an enemy creature, this spell ends.
Page: 272 Players Handbook</t>
  </si>
  <si>
    <t>Searing Smite</t>
  </si>
  <si>
    <t>1st-level evocation
Casting Time: 1 bonus acti_x000e_on
Range: Self
Components: V
Duration: Concentra_x000e_tion, up to 1 minute
  The next _x000e_me you hit a creature with a melee weapon attack during the spell’s durati_x000e_on, your weapon flares with white-hot intensity, and the attack deals an extra 1d6 fire damage to the target and causes the target to ignite in flames. At the start of each of its turns un_x000e_til the spell ends, the target must make a Cons_x000e_tu_x000e_tion saving throw. On a failed save, it takes 1d6 fire damage. On a successful save, the spell ends. If the target or a creature within 5 feet of it uses an ac_x000e_tion to put out the flames, or if some other effect douses the flames (such as the target being submerged in water), the spell ends.
  At Higher Levels. When you cast this spell using a spell slot of 2nd level or higher, the ini_x000e_al extra damage dealt by the attack increases by 1d6 for each slot level above 1st.
Page: 274 Players Handbook</t>
  </si>
  <si>
    <t>1st-level abjuration
Casting Time: 1 reac_x000e_on, which you take when you are hit by an attack or targeted by the magic missile spell
Range: Self
Components: V, S
Duration: 1 round
  An invisible barrier of magical force appears and protects you. Un_x000e_til the start of your next turn, you have a +5 bonus to AC, including against the triggering attack, and you take no damage from magic missile.
Page: 275 Players Handbook</t>
  </si>
  <si>
    <t>Regenerate</t>
  </si>
  <si>
    <t>Shield of Faith</t>
  </si>
  <si>
    <t>1st-level abjuration
Casting Time: 1 bonus acti_x000e_on
Range: 60 feet
Components: V, S, M (a small parchment with a bit of holy text written on it)
Duration: Concentra_x000e_tion, up to 10 minutes
A shimmering field appears and surrounds a creature of your choice within range, gran_x000e_ting it a +2 bonus to AC for the durati_x000e_on.
Page: 275 Players Handbook</t>
  </si>
  <si>
    <t>Reincarnate</t>
  </si>
  <si>
    <t>Silent Image</t>
  </si>
  <si>
    <t>1st-level illusion
Casting Time: 1 ac_x000e_tion
Range: 60 feet
Components: V, S, M (a bit of fleece)
Duration: Concentra_x000e_tion, up to 10 minutes
  You create the image of an object, a creature, or some other visible phenomenon that is no larger than a 15-foot cube. The image appears at a spot within range and lasts for the durati_x000e_on. The image is purely visual; it isn't accompanied by sound, smell, or other sensory effects. You can use your ac_x000e_tion to cause the image to move to any spot within range. As the image changes locati_x000e_on, you can alter its appearance so that its movements appear natural for the image. For example, if you create an image of a creature and move it, you can alter the image so that it appears to be walking.
  Physical interacti_x000e_on with the image reveals it to be an illusion, because things can pass through it. A creature that uses its acti_x000e_on to examine the image can determine that it is an illusion with a successful Intelligence (Inves_x000e_ga_x000e_tion) check against your spell save DC. If a creature discerns the illusion for what it is, the creature can see through the image.
Page: 276 Players Handbook</t>
  </si>
  <si>
    <t>Remove Curse</t>
  </si>
  <si>
    <t>Sleep</t>
  </si>
  <si>
    <t>1st-level enchantment
Casting Time: 1 acti_x000e_on
Range: 90 feet
Components: V, S, M (a pinch of fine sand, rose petals, or a cricket)
Duration: 1 minute
  This spell sends creatures into a magical slumber. Roll 5d8; the total is how many hit points of creatures this spell can affect. Creatures within 20 feet of a point you choose within range are affected in ascending order of their current hit points (ignoring unconscious creatures).
  Star_x000e_ting with the creature that has the lowest current hit points, each creature affected by this spell falls unconscious unti_x000e_l the spell ends, the sleeper takes damage, or someone uses an acti_x000e_on to shake or slap the sleeper awake. Subtract each creature’s hit points from the total before moving on to the creature with the next lowest hit points. A creature’s hit points must be equal to or less than the remaining total for that creature to be affected. Undead and creatures immune to being charmed aren’t affected by this spell.
  At Higher Levels. When you cast this spell using a spell slot of 2nd level or higher, roll an addi_x000e_onal 2d8 for each slot level above 1st.
Page: 276 Players Handbook</t>
  </si>
  <si>
    <t>Speak with Animals</t>
  </si>
  <si>
    <t>1st-level divination (ritual)
Casting Time: 1 ac_x000e_tion
Range: Self
Components: V, S
Duration: 10 minutes
  You gain the ability to comprehend and verbally communicate with beasts for the dura_x000e_tion. The knowledge and awareness of many beasts is limited by their intelligence, but at minimum, beasts can give you informa_x000e_tion about nearby locati_x000e_ons and monsters, including whatever they can perceive or have perceived within the past day. You might be able to persuade a beast to perform a small favor for you, at the DM’s discre_x000e_tion.
Page: 277 Players Handbook</t>
  </si>
  <si>
    <t>Resurrection</t>
  </si>
  <si>
    <t>Tasha's Hideous Laughter</t>
  </si>
  <si>
    <t>1st-level enchantment
Casting Time: 1 acti_x000e_on
Range: 30 feet
Components: V, S, M (_x000e_tiny tarts and a feather that is waved in the air)
Duration: Concentra_x000e_tion, up to 1 minute
  A creature of your choice that you can see within range perceives everything as hilariously funny and falls into fits of laughter if this spell affects it. The target must succeed on a Wisdom saving throw or fall prone, becoming incapacitated and unable to stand up for the durati_x000e_on. A creature with an Intelligence score of 4 or less isn’t affected.
  At the end of each of its turns, and each _x000e_me it takes damage, the target can make another Wisdom saving throw. The target has advantage on the saving throw if it’s triggered by damage. On a success, the spell ends.
Page: 280 Players Handbook</t>
  </si>
  <si>
    <t>Reverse Gravity</t>
  </si>
  <si>
    <t>Tenser's Floating Disk</t>
  </si>
  <si>
    <t>1st-level conjuration (ritual)
Casting Time: 1 acti_x000e_on
Range: 30 feet
Components: V, S, M (a drop of mercury)
Duration: 1 hour
  This spell creates a circular, horizontal plane of force, 3 feet in diameter and 1 inch thick, that floats 3 feet above the ground in an unoccupied space of your choice that you can see within range. The disk remains for the durati_x000e_on,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elevati_x000e_on change of 10 feet or more. For example, the disk can’t move across a 10-foot-deep pit, nor could it leave such a pit if it was created at the bottom. If you move more than 100 feet from the disk (typically because it can’t move around an obstacle to follow you), the spell ends.
Page: 282 Players Handbook</t>
  </si>
  <si>
    <t>Revivify</t>
  </si>
  <si>
    <t>Thunderous Smite</t>
  </si>
  <si>
    <t>1st-level evocation
Casting Time: 1 bonus ac_x000e_tion
Range: Self
Components: V
Duration: Concentrati_x000e_on, up to 1 minute
The first _x000e_me you hit with a melee weapon attack during this spell’s dura_x000e_tion, your weapon rings with thunder that is audible within 300 feet of you, and the attack deals an extra 2d6 thunder damage to the target. Addi_x000e_onally, if the target is a creature, it must succeed on a Strength saving throw or be pushed 10 feet away from you and knocked prone.
Page: 282 Players Handbook</t>
  </si>
  <si>
    <t>Rope Trick</t>
  </si>
  <si>
    <t>Thunderwave</t>
  </si>
  <si>
    <t>1st-level evocation
Casting Time: 1 acti_x000e_on
Range: Self (15-foot cube)
Components:V,S
Duration: Instantaneous
  A wave of thunderous force sweeps out from you. Each creature in a 15-foot cube originati_x000e_ng from you must make a Cons_x000e_titu_x000e_tion saving throw. On a failed save, a creature takes 2d8 thunder damage and is pushed 10 feet away from you. On a successful save, the creature takes half as much damage and isn’t pushed. In addi_x000e_tion, unsecured objects that are completely within the area of effect are automa_x000e_tically pushed 10 feet away from you by the spell’s effect, and the spell emits a thunderous boom audible out to 300 feet.
  At Higher Levels. When you cast this spell using a spell slot of 2nd level or higher, the damage increases by 1d8 for each slot level above 1st.
Page: 282 Players Handbook</t>
  </si>
  <si>
    <t>Unseen Servant</t>
  </si>
  <si>
    <t>1st-level conjuration (ritual)
Casting Time: 1 ac_x000e_tion
Range: 60 feet
Components: V, S, M (a piece of string and a bit of wood)
Duration: 1 hour
  This spell creates an invisible, mindless, shapeless force that performs simple tasks at your command unti_x000e_l the spell ends. The servant springs into existence in an unoccupied space on the ground within range. It has AC 10, 1 hit point, and a Strength of 2, and it can’t attack. If it drops to 0 hit points, the spell ends. 
  Once on each of your turns as a bonus ac_x000e_on, you can mentally command the servant to move up to 15 feet and interact with an object. The servant can perform simple tasks that a human servant could do, such as fetching things, cleaning, mending, folding clothes, lighti_x000e_ng fires, serving food, and pouring wine. Once you give the command, the servant performs the task to the best of its ability unti_x000e_l it completes the task, then waits for your next command. If you command the servant to perform a task that would move it more than 60 feet away from you, the spell ends.
Page: 284 Players Handbook</t>
  </si>
  <si>
    <t>Witch Bolt</t>
  </si>
  <si>
    <t>1st-level evocation
Casting Time: 1 acti_x000e_on
Range: 30 feet
Components: V, S, M (a twig from a tree that has been struck by lightning)
Duration: Concentrati_x000e_on, up to 1 minute
  A beam of crackling, blue energy lances out toward a creature within range, forming a sustained arc of lightning between you and the target. Make a ranged spell attack against that creature. On a hit, the target takes 1d12 lightning damage, and on each of your turns for the durati_x000e_on, you can use your ac_x000e_tion to deal 1d12 lightning damage to the target automa_x000e_tically. The spell ends if you use your ac_x000e_tion to do anything else. The spell also ends if the target is ever outside the spell’s range or if it has total cover from you.
  At Higher Levels. When you cast this spell using a spell slot of 2nd level or higher, the initi_x000e_al damage increases by 1d12 for each slot level above 1st.
Page: 289 Players Handbook</t>
  </si>
  <si>
    <t>Scorching Ray</t>
  </si>
  <si>
    <t>Wrathful Smite</t>
  </si>
  <si>
    <t>1st-level evocation
Casting Time: 1 bonus acti_x000e_on
Range: Self
Components: V
Duration: Concentrati_x000e_on, up to 1 minute
  The next _x000e_me you hit with a melee weapon attack during this spell’s durati_x000e_on, your attack deals an extra 1d6 psychic damage. Addi_x000e_onally, if the target is a creature, it must make a Wisdom saving throw or be frightened of you unti_x000e_l the spell ends. As an acti_x000e_on, the creature can make a Wisdom check against your spell save DC to steel its resolve and end this spell.
Page: 289 Players Handbook</t>
  </si>
  <si>
    <t>Scrying</t>
  </si>
  <si>
    <t>--------------------------------------------------------</t>
  </si>
  <si>
    <t>2ND LEVEL</t>
  </si>
  <si>
    <t>See Invisibility</t>
  </si>
  <si>
    <t>2nd-level evocation
Casting Time: 1 action
Range: 30 feet
Components: V, S, M (a red dragon’s scale)
Duration: Instantaneous
  A line of roaring ﬂame 30 feet long and 5 feet wide emanates from you in a direction you choose. Each creature in the line must make a Dexterity saving throw. A creature takes 3d8 fre damage on a failed save, or half as much damage on a successful one.
  At Higher Levels. When you cast this spell using a spell slot of 3rd level or higher, the damage increases by 1d8 for each slot level above 2nd.
Page: 15 from EE Players Companion</t>
  </si>
  <si>
    <t>Seeming</t>
  </si>
  <si>
    <t>2nd-level abjuration
Casting Time: 1 acti_x000e_on
Range: 30 feet
Components: V, S, M (a ti_x000e_ny strip of white cloth)
Duration: 8 hours
Your spell bolsters your allies with toughness and resolve. Choose up to three creatures within range. Each target’s hit point maximum and current hit points increase by 5 for the dura_x000e_tion.
At Higher Levels. When you cast this spell using a spell slot of 3rd level or higher, a target’s hit points increase by an addi_x000e_tional 5 for each slot level above 2nd.
Page: 211 Players Handbook</t>
  </si>
  <si>
    <t>Sending</t>
  </si>
  <si>
    <t>2nd-level transmutation
Casting Time: 1 acti_x000e_on
Range: Self
Components: V, S
Duration: Concentra_x000e_tion, up to 1 hour
You assume a different form. When you cast the spell, choose one of the following op_x000e_tions, the effects of which last for the dura_x000e_tion of the spell. While the spell lasts, you can end one opti_x000e_on as an acti_x000e_on to gain the benefits of a different one. 
Aquatic Adaptation. You adapt your body to an aquati_x000e_c environment, sprou_x000e_ting gills and growing webbing between your fingers. You can breathe underwater and gain a swimming speed equal to your walking speed.
ChangeAppearance. You transform your appearance. You decide what you look like, including your height, weight, facial features, sound of your voice, hair length, colora_x000e_tion, and dis_x000e_nguishing characteris_x000e_cs, if any. 
You can make yourself appear as a member of another race, though none of your sta_x000e_tis_x000e_tics change. You also can’t appear as a creature of a different size than you, and your basic shape stays the same; if you're bipedal, you can’t use this spell to become quadrupedal, for instance. At any _x000e_time for the dura_x000e_tion of the spell, you can use your acti_x000e_on to change your appearance in this way again.
Natural Weapons. You grow claws, fangs, spines, horns, or a different natural weapon of your choice. Your unarmed strikes deal 1d6 bludgeoning, piercing, or slashing damage, as appropriate to the natural weapon you chose, and you are proficient with your unarmed strikes. Finally, the natural weapon is magic and you have a +1 bonus to the attack and damage rolls you make using it.
Page: 211 Players Handbook</t>
  </si>
  <si>
    <t>Sequester</t>
  </si>
  <si>
    <t>2nd-level enchantment (ritual)
Casting Time: 1 acti_x000e_on
Range: 30 feet
Components: V, S, M (a morsel of food)
Duration: 24 hours
  By means of this spell, you use an animal to deliver a message. Choose a Tiny beast you can see within range, such as a squirrel, a blue jay, or a bat. You specify a loca_x000e_tion, which you must have visited, and a recipient who matches a general descripti_x000e_on, such as “a man or woman dressed in the uniform of the town guard” or “a red-haired dwarf wearing a pointed hat.” You also speak a message of up to twenty-five words. The target beast travels for the dura_x000e_tion of the spell toward the specified loca_x000e_tion, covering about 50 miles per 24 hours for a flying messenger, or 25 miles for other animals.
  When the messenger arrives, it delivers your message to the creature that you described, replicati_x000e_ng the sound of your voice. The messenger speaks only to a creature matching the descripti_x000e_on you gave. If the messenger doesn’t reach its desti_x000e_nati_x000e_on before the spell ends, the message is lost, and the beast makes its way back to where you cast this spell. 
  At Higher Levels. If you cast this spell using a spell slot of 3nd level or higher, the dura_x000e_tion of the spell increases by 48 hours for each slot level above 2nd.
Page: 212 Players Handbook</t>
  </si>
  <si>
    <t>2nd-level abjuration
Casting Time: 1 acti_x000e_on
Range: Touch
Components: V, S, M (gold dust worth at least 25 gp, which the spell consumes)
Duration: Unti_x000e_l dispelled 
  You touch a closed door, window, gate, chest, or other entryway, and it becomes locked for the durati_x000e_on. You and the creatures you designate when you cast this spell can open the object normally. You can also set a password that, when spoken within 5 feet of the object, suppresses this spell for 1 minute. Otherwise, it is impassable until it is broken or the spell is dispelled or suppressed. Casti_x000e_ng knock on the object suppresses arcane lock for 10 minutes.
  While affected by this spell, the object is more diffcult to break or force open; the DC to break it or pick any locks on it increases by 10.
Page: 215 Players Handbook</t>
  </si>
  <si>
    <t>Until-Dis</t>
  </si>
  <si>
    <t>Shapechange</t>
  </si>
  <si>
    <t>2nd-level divination (ritual)
Casting Time: 1 minute
Range: Self
Components: V, S, M (specially marked s_x000e_ticks, bones, or similar tokens worth at least 25 gp)
Duration: Instantaneous
  By casti_x000e_ng gem-inlaid s_x000e_ticks, rolling dragon bones, laying out ornate cards, or employing some other divining tool, you receive an omen from an otherworldly en_x000e_tity about the results of a specific course of acti_x000e_on that you plan to take within the next 30 minutes. The DM chooses from the following possible omens:
• Weal, for good results
• Woe, for bad results
• Weal and woe, for both good and bad results
• Nothing, for results that aren’t especially good or bad
  The spell doesn’t take into account any possible circumstances that might change the outcome, such as the cas_x000e_ting of addi_x000e_tional spells or the loss or gain of a companion.
  If you cast the spell two or more _x000e_times before comple_x000e_ting your next long rest, there is a cumulati_x000e_ve 25 percent chance for each cas_x000e_ting after the first that you get a random reading. The DM makes this roll in secret.
Page: 215 Players Handbook</t>
  </si>
  <si>
    <t>Shatter</t>
  </si>
  <si>
    <t>2nd-level transmutation
Casting Time: 1 acti_x000e_on
Range: Touch
Components: V, S, M (a handful of oak bark)
Duration: Concentrati_x000e_on, up to 1 hour
  You touch a willing creature. Unti_x000e_l the spell ends, the target’s skin has a rough, bark-like appearance, and the target’s AC can’t be less than 16, regardless of what kind of armor it is wearing.
Page: 217 Players Handbook</t>
  </si>
  <si>
    <t>2nd-level divination (ritual)
Casting Time: 1 acti_x000e_on
Range: Touch
Components: S
Duration: Concentra_x000e_tion, up to 1 hour
  You touch a willing beast. For the dura_x000e_tion of the spell, you can use your acti_x000e_on to see through the beast’s eyes and hear what it hears, and conti_x000e_nue to do so unti_x000e_l you use your ac_x000e_tion to return to your normal senses.
  While perceiving through the beast’s senses, you gain the benefits of any special senses possessed by that creature, though you are blinded and deafened to your own surroundings.
Page: 217 Players Handbook</t>
  </si>
  <si>
    <t>2nd-level necromancy
Casting Time: 1 ac_x000e_tion
Range: 30 feet
Components: V
Duration: 1 minute
  You can blind or deafen a foe. Choose one creature that you can see within range to make a Cons_x000e_tituti_x000e_on saving throw. If it fails, the target is either blinded or deafened (your choice) for the durati_x000e_on. At the end of each of its turns, the target can make a Cons_x000e_tituti_x000e_on saving throw. On a success, the spell ends.
  At Higher Levels.When you cast this spell using a spell slot of 3rd level or higher, you can target one addi_x000e_tional creature for each slot level above 2nd.
Page: 219 Players Handbook</t>
  </si>
  <si>
    <t>2nd-level illusion
Casting Time: 1 acti_x000e_on
Range: Self
Components: V
Duration: Concentrati_x000e_on, up to 1 minute
Your body becomes blurred, shifting and wavering to all who can see you. For the durati_x000e_on, any creature has disadvantage on attack rolls against you. An attacker is immune to this effect if it doesn’t rely on sight, as with blindsight, or can see through illusions, as with truesight.
Page: 219 Players Handbook</t>
  </si>
  <si>
    <t>2nd-level evocation
Casting Time: 1 bonus ac_x000e_tion
Range: Self
Components: V
Duration: Concentra_x000e_tion, up to 1 minute
The next _x000e_me you hit a creature with a weapon attack before this spell ends, the weapon gleams with astral radiance as you strike. The attack deals an extra 2d6 radiant damage to the target, which becomes visible if it’s invisible, and the target sheds dim light in a 5-foot radius and can’t become invisible unti_x000e_l the spell ends.
At Higher Levels. When you cast this spell using a spell slot of 3rd level or higher, the extra damage increases by 1d6 for each slot level above 2nd.
Page: 219 Players Handbook</t>
  </si>
  <si>
    <t>Silence</t>
  </si>
  <si>
    <t>2nd-level enchantment
Casting Time: 1 ac_x000e_tion
Range: 60 feet
Components: V, S
Duration: Concentrati_x000e_on, up to 1 minute
  You attempt to suppress strong emoti_x000e_ons in a group of people. Each humanoid in a 20-footradius sphere centered on a point you choose within range must make a Charisma saving throw; a creature can choose to fail this saving throw if it wishes. If a creature fails its saving throw, choose one of the following two effects. You can suppress any effect causing a target to be charmed or frightened. When this spell ends, any suppressed effect resumes, provided that its durati_x000e_on has not expired in the mean_x000e_time.
  Alterna_x000e_vely, you can make a target indifferent about creatures of your choice that it is hos_x000e_tile toward. This indifference ends if the target is attacked or harmed by a spell or if it witnesses any of its friends being harmed. When the spell ends, the creature becomes hos_x000e_tile again, unless the DM rules otherwise.
Page: 221 Players Handbook</t>
  </si>
  <si>
    <t>2nd-level conjuration
Casting Time: 1 acti_x000e_on
Range: 60 feet
Components: V, S, M (a sliver of glass)
Duration: Concentrati_x000e_on, up to 1 minute
  You fill the air with spinning daggers in a cube 5 feet on each side, centered on a point you choose within range. A creature takes 4d4 slashing damage when it enters the spell’s area for the first _x000e_me on a turn or starts its turn there.
  At Higher Levels. When you cast this spell using a spell slot of 3rd level or higher, the damage increases by 2d4 for each slot level above 2nd.
Page: 222 Players Handbook</t>
  </si>
  <si>
    <t>Simulacrum</t>
  </si>
  <si>
    <t>2nd-level evocation
Casting Time: 1 ac_x000e_tion
Range: Touch
Components: V, S, M (ruby dust worth 50 gp, which the spell consumes)
Duration: Unti_x000e_l dispelled
  A flame, equivalent in brightness to a torch, springs forth from an object that you touch. The effect looks like a regular flame, but it creates no heat and doesn’t use oxygen. A continual flame can be covered or hidden but not smothered or quenched.
Page: 227 Players Handbook</t>
  </si>
  <si>
    <t>Skywrite</t>
  </si>
  <si>
    <t>2nd-level transmutati_x000e_on
Casting Time: 1 acti_x000e_on
Range: 5 feet
Components: V, S, M (four or more arrows or bolts)
Duration: 8 hours
  You plant four pieces of nonmagical ammuni_x000e_tion — arrows or crossbow bolts—in the ground within range and lay magic upon them to protect an area. Unti_x000e_l the spell ends, whenever a creature other than you comes within 30 feet of the ammuni_x000e_tion for the first _x000e_me on a turn or ends its turn there, one piece of ammuni_x000e_tion flies up to strike it. The creature must succeed on a Dexterity saving throw or take 1d6 piercing damage. The piece of ammuni_x000e_tion is then destroyed. The spell ends when no ammuniti_x000e_on remains.
  When you cast this spell, you can designate any creatures you choose, and the spell ignores them.
  At Higher Levels. When you cast this spell using a spell slot of 3rd level or higher, the amount of ammuni_x000e_tion that can be affected increases by two for each slot level above 2nd.
Page: 228 Players Handbook</t>
  </si>
  <si>
    <t>2nd-level enchantment
Casting Time: 1 acti_x000e_on
Range: 120 feet
Components: V, S
Duration: Concentrati_x000e_on, up to 1 minute
  One humanoid of your choice that you can see within range must succeed on a Wisdom saving throw or become charmed by you for the durati_x000e_on. While the target is charmed in this way, a twisted crown of jagged iron appears on its head, and a madness glows in its eyes.
  The charmed target must use its acti_x000e_on before moving on each of its turns to make a melee attack against a creature other than itself that you mentally choose. The target can act normally on its turn if you choose no creature or if none are within its reach.
  On your subsequent turns, you must use your acti_x000e_on to maintain control over the target, or the spell ends. Also, the target can make a Wisdom saving throw at the end of each of its turns. On a success, the spell ends.
Page: 229 Players Handbook</t>
  </si>
  <si>
    <t>Sleet Storm</t>
  </si>
  <si>
    <t>2nd-level evocation
Casting Time: 1 acti_x000e_on
Range: 60 feet
Components: V, M (bat fur and a drop of pitch or piece of coal)
Duration: Concentrati_x000e_on, up to 10 minutes
  Magical darkness spreads from a point you choose within range to fill a 15-foot-radius sphere for the durati_x000e_on. The darkness spreads around corners. A creature with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spell’s area overlaps with an area of light created by a spell of 2nd level or lower, the spell that created the light is dispelled.
Page: 230 Players Handbook</t>
  </si>
  <si>
    <t>Slow</t>
  </si>
  <si>
    <t>2nd-level transmutation
Casting Time: 1 acti_x000e_on
Range: Touch
Components: V, S, M (either a pinch of dried carrot or an agate)
Duration: 8 hours
  You touch a willing creature to grant it the ability to see in the dark. For the dura_x000e_tion, that creature has darkvision out to a range of 60 feet.
Page: 230 Players Handbook</t>
  </si>
  <si>
    <t>Snilloc's Snowball Swarm</t>
  </si>
  <si>
    <t>2nd-level divination
Casting Time: 1 acti_x000e_on
Range: Self
Components: V, S, M (a copper piece)
Duration: Concentra_x000e_on, up to 1 minute
  For the durati_x000e_on, you can read the thoughts of certain creatures. When you cast the spell and as your ac_x000e_tion on each turn unti_x000e_l the spell ends, you can focus your mind on any one creature that you can see within 30 feet of you. If the creature you choose has an Intelligence of 3 or lower or doesn’t speak any language, the creature is unaffected.
  You ini_x000e_tially learn the surface thoughts of the creature—what is most on its mind in that moment. As an acti_x000e_on, you can either shift your attenti_x000e_on to another creature’s thoughts or attempt to probe deeper into the same creature’s mind. If you probe deeper, the target must make a Wisdom saving throw. If it fails, you gain insight into its reasoning (if any), its emoti_x000e_onal state, and something that looms large in its mind (such as something it worries over, loves, or hates). If it succeeds, the spell ends.
  Either way, the target knows that you are probing into its mind, and unless you shift your attenti_x000e_on to another creature’s thoughts, the creature can use its ac_x000e_tion on its turn to make an Intelligence check contested by your Intelligence check; if it succeeds, the spell ends.
  Ques_x000e_tions verbally directed at the target creature naturally shape the course of its thoughts, so this spell is par_x000e_cularly effecti_x000e_ve as part of an interroga_x000e_tion. You can also use this spell to detect the presence of thinking creatures you can’t see. When you cast the spell or as your acti_x000e_on during the durati_x000e_on, you can search for thoughts within 30 feet of you. The spell can penetrate barriers, but 2 feet of rock, 2 inches of any metal other than lead, or a thin sheet of lead blocks you. You can’t detect a creature with an Intelligence of 3 or lower or one that doesn’t speak any language.
  Once you detect the presence of a creature in this way, you can read its thoughts for the rest of the dura_x000e_tion as described above, even if you can’t see it, but it must s_x000e_till be within range.
Page: 231 Players Handbook</t>
  </si>
  <si>
    <t>2nd-level conjuration
Casting Time: 1 action
Range: 60 feet
Components: V, S, M (a pinch of dust)
Duration: Concentration, up to 1 minute
  Choose an unoccupied 5-foot cube of air that you can see within range. An elemental force that resembles a dust devil appears in the cube and lasts for the spell’s duration.
  Any creature that ends its turn within 5 feet of the dust devil must make a Strength saving throw. On a failed save, the creature takes 1d8 bludgeoning damage and is pushed 10 feet away. On a successful save, the creature takes half as much damage and isn’t pushed.
  As a bonus action, you can move the dust devil up to 30 feet in any direction. If the dust devil moves over sand, dust, loose dirt, or small gravel, it sucks up the material and forms a 10-foot-radius cloud of debris around itself that lasts until the start of your next turn. The cloud heavily obscures its area.
  At Higher Levels. When you cast this spell using a spell slot of 3rd level or higher, the damage increases by 1d8 for each slot level above 2nd.
Page: 17 from EE Players Companion</t>
  </si>
  <si>
    <t>2nd-level transmutation
Casting Time: 1 action
Range: 300 feet
Components: V
Duration: Concentration, up to 1 minute
  Choose one creature you can see within range. Yellow strips of magical energy loop around the creature. The target must succeed on a Strength saving throw or its ﬂying speed (if any) is reduced to 0 feet for the spell’s duration. An airborne creature aﬀected by this spell descends at 60 feet per round until it reaches the ground or the spell ends.
Page: 17 from EE Players Companion</t>
  </si>
  <si>
    <t>300 ft.</t>
  </si>
  <si>
    <t>Speak with Dead</t>
  </si>
  <si>
    <t>2nd-level transmutation
Casting Time: 1 ac_x000e_tion
Range: Touch
Components: V, S, M (fur or a feather from a beast)
Duration: Concentra_x000e_tion, up to 1 hour.
  You touch a creature and bestow upon it a magical enhancement. Choose one of the following effects; the target gains that effect unti_x000e_l the spell ends.
  Bear’s Endurance. The target has advantage on Cons_x000e_tituti_x000e_on checks. It also gains 2d6 temporary hit points, which are lost when the spell ends.
  Bull’s Strength. The target has advantage on Strength checks, and his or her carrying capacity doubles.
  Cat’s Grace. The target has advantage on Dexterity checks. It also doesn’t take damage from falling 20 feet or less if it isn’t incapacitated.
  Eagle’s Splendor. The target has advantage on Charisma checks.
  Fox’s Cunning. The target has advantage on Intelligence checks.
  Owl’s Wisdom. The target has advantage on Wisdom checks.
  At Higher Levels. When you cast this spell using a spell slot of 3rd level or higher, you can target one addi_x000e_onal creature for each slot level above 2nd.
Page: 237 Players Handbook</t>
  </si>
  <si>
    <t>Speak with Plants</t>
  </si>
  <si>
    <t>2nd-level transmutation
Casting Time: 1 ac_x000e_tion
Range: 30 feet
Components: V, S, M (a pinch of powdered iron)
Duration: Concentra_x000e_tion, up to 1 minute
  You cause a creature or an object you can see within range to grow larger or smaller for the durati_x000e_on. Choose either a creature or an object that is neither worn nor carried. If the target is unwilling, it can make a Cons_x000e_titu_x000e_tion saving throw. On a success, the spell has no effect.
  If the target is a creature, everything it is wearing and carrying changes size with it. Any item dropped by an affected creature returns to normal size at once.
  Enlarge. The target’s size doubles in all dimensions, and its weight is mul_x000e_plied by eight. This growth increases its size by one category from Medium to Large, for example. If there isn’t enough room for the target to double its size, the creature or object attains the maximum possible size in the space available.
  Unti_x000e_l the spell ends, the target also has advantage on Strength checks and Strength saving throws. The target’s weapons also grow to match its new size. While these weapons are enlarged, the target’s attacks with them deal 1d4 extra damage.
  Reduce. The target’s size is halved in all dimensions, and its weight is reduced to one eighth of normal. This reduc_x000e_tion decreases its size by one category—from Medium to Small, for example. Un_x000e_til the spell ends, the target also has disadvantage on Strength checks and Strength saving throws. The target’s weapons also shrink to match its new size. While these weapons are reduced, the target’s attacks with them deal 1d4 less damage (this can’t reduce the damage below 1).
Page: 237 Players Handbook</t>
  </si>
  <si>
    <t>Spider Climb</t>
  </si>
  <si>
    <t>2nd-level enchantment
Casting Time: 1 acti_x000e_on
Range: 60 feet
Components: V, S
Duration: 1 minute
  You weave a distracti_x000e_ng string of words, causing creatures of your choice that you can see within range and that can hear you to make a Wisdom saving throw. Any creature that can’t be charmed succeeds on this saving throw automa_x000e_tically, and if you or your companions are fighti_x000e_ng a creature, it has advantage on the save. On a failed save, the target has disadvantage on Wisdom (Percepti_x000e_on) checks made to perceive any creature other than you unti_x000e_l the spell ends or unti_x000e_l the target can no longer hear you. The spell ends if you are incapacitated or can no longer speak.
Page: 238 Players Handbook</t>
  </si>
  <si>
    <t>Spike Growth</t>
  </si>
  <si>
    <t>2nd-level conjuration
Casting Time: 10 minutes
Range: 30 feet
Components: V, S
Duration: Instantaneous
  You summon a spirit that assumes the form of an unusually intelligent, strong, and loyal steed, crea_x000e_ting a long-lasti_x000e_ng bond with it. Appearing in an unoccupied space within range, the steed takes on a form that you choose, such as a warhorse, a pony, a camel, an elk, or a mas_x000e_tiff. (Your DM might allow other animals to be summoned as steeds.) The steed has the stati_x000e_sti_x000e_cs of the chosen form, though it is a celes_x000e_tial, fey, or fiend (your choice) instead of its normal type. Addi_x000e_tionally, if your steed has an Intelligence of 5 or less, its Intelligence becomes 6, and it gains the ability to understand one language of your choice that you speak.
  Your steed serves you as a mount, both in combat and out, and you have an ins_x000e_tincti_x000e_ve bond with it that allows you to fight as a seamless unit. While mounted on your steed, you can make any spell you cast that targets only you also target your steed.
  When the steed drops to 0 hit points, it disappears, leaving behind no physical form. You can also dismiss your steed at any _x000e_time as an acti_x000e_on, causing it to disappear. In either case, casti_x000e_ng this spell again summons the same steed, restored to its hit point maximum. While your steed is within 1 mile of you, you can communicate with it telepathically.
  You can’t have more than one steed bonded by this spell at a _x000e_time. As an ac_x000e_tion, you can release the steed from its bond at any ti_x000e_me, causing it to disappear.
Page: 240 Players Handbook</t>
  </si>
  <si>
    <t>Spirit Guardians</t>
  </si>
  <si>
    <t>2nd-level divination
Casting Time: 1 ac_x000e_tion
Range: 120 feet
Components: V, S
Duration: Instantaneous
  You sense the presence of any trap within range that is within line of sight. A trap, for the purpose of this spell, includes anything that would inflict a sudden or unexpected effect you consider harmful or undesirable, which was specifically intended as such by its creator. Thus, the spell would sense an area affected by the alarm spell, a glyph of warding, or a mechanical pit trap, but it would not reveal a natural weakness in the floor, an unstable ceiling, or a hidden sinkhole.
  This spell merely reveals that a trap is present. You don’t learn the loca_x000e_tion of each trap, but you do learn the general nature of the danger posed by a trap you sense.
Page: 241 Players Handbook</t>
  </si>
  <si>
    <t>Spiritual Weapon</t>
  </si>
  <si>
    <t>2nd level evoca-on
Casting Time: 1 bonus ac_x000e_tion
Range: Self
Components: V, S, M (leaf of sumac)
Duration: Concentrati_x000e_on, up to 10 minutes
  You evoke a fiery blade in your free hand. The blade is similar in size and shape to a scimitar, and it lasts for the dura_x000e_tion. If you let go of the blade, it disappears, but you can evoke the blade again as a bonus ac_x000e_tion.
  You can use your acti_x000e_on to make a melee spell attack with the fiery blade. On a hit, the target takes 3d6 fire damage. The flaming blade sheds bright light in a 10-foot radius and dim light for an addi_x000e_onal 10 feet. 
  At Higher Levels. When you cast this spell using a spell slot of 4th level or higher, the damage increases by 1d6 for every two slot levels above 2nd.
Page: 242 Players Handbook</t>
  </si>
  <si>
    <t>Staggering Smite</t>
  </si>
  <si>
    <t>2nd-level conjuration
Casting Time: 1 acti_x000e_on
Range: 60 feet
Components: V, S, M (a bit of tallow, a pinch of brimstone, and a dus_x000e_ting of powdered iron)
Duration: Concentrati_x000e_on, up to 1 minute
  A 5-foot-diameter sphere of fire appears in an unoccupied space of your choice within range and lasts for the dura_x000e_on. Any creature that ends its turn within 5 feet of the sphere must make a Dexterity saving throw. The creature takes 2d6 fire damage on a failed save, or half as much damage on a successful one.
  As a bonus acti_x000e_on, you can move the sphere up to 30 feet. If you ram the sphere into a creature, that creature must make the saving throw against the sphere’s damage, and the sphere stops moving this turn.
  When you move the sphere, you can direct it over barriers up to 5 feet tall and jump it across pits up to 10 feet wide. The sphere ignites flammable objects not being worn or carried, and it sheds bright light in a 20-foot radius and dim light for an addi_x000e_onal 20 feet.
  At Higher Levels. When you cast this spell using a spell slot of 3rd level or higher, the damage increases by 1d6 for each slot level above 2nd.
Page: 242 Players Handbook</t>
  </si>
  <si>
    <t>Stinking Cloud</t>
  </si>
  <si>
    <t>2nd-level necromancy (ritual)
Casting Time: 1 ac_x000e_tion
Range: Touch
Components: V, S, M (a pinch of salt and one copper piece placed on each of the corpse’s eyes, which must remain there for the durati_x000e_on)
Duration: 10 days
  You touch a corpse or other remains. For the durati_x000e_on, the target is protected from decay and can’t become undead.
  The spell also effecti_x000e_vely extends the _x000e_time limit on raising the target from the dead, since days spent under the inffuence of this spell don’t count against the _x000e_me limit of spells such as raise dead.
Page: 245 Players Handbook</t>
  </si>
  <si>
    <t>Stone Shape</t>
  </si>
  <si>
    <t>2nd-level evocation
Casting Time: 1 acti_x000e_on
Range: Self (60-foot line)
Components: V, S, M (a legume seed)
Duration: Concentrati_x000e_on, up to 1 minute
  A line of strong wind 60 feet long and 10 feet wide blasts from you in a direc_x000e_tion you choose for the spell’s durati_x000e_on. Each creature that starts its turn in the line must succeed on a Strength saving throw or be pushed 15 feet away from you in a direc_x000e_tion following the line.
  Any creature in the line must spend 2 feet of movement for every 1 foot it moves when moving closer to you.
  The gust disperses gas or vapor, and it ex_x000e_tinguishes candles, torches, and similar unprotected flames in the area. It causes protected flames, such as those of lanterns, to dance wildly and has a 50 percent chance to exti_x000e_nguish them.
  As a bonus acti_x000e_on on each of your turns before the spell ends, you can change the direc_x000e_tion in which the line blasts from you.
Page: 248 Players Handbook</t>
  </si>
  <si>
    <t>Stoneskin</t>
  </si>
  <si>
    <t>2nd-level transmutation
Casting Time: 1 ac_x000e_tion
Range: 60 feet
Components: V, S, M (a piece of iron and a flame)
Duration: Concentra_x000e_tion, up to 1 minute
  Choose a manufactured metal object, such as a metal weapon or a suit of heavy or medium metal armor, that you can see within range. You cause the object to glow red-hot. Any creature in physical contact with the object takes 2d8 fire damage when you cast the spell. Un_x000e_til the spell ends, you can use a bonus ac_x000e_on on each of your subsequent turns to cause this damage again.
  If a creature is holding or wearing the object and takes the damage from it, the creature must succeed on a Cons_x000e_tituti_x000e_on saving throw or drop the object if it can. If it doesn’t drop the object, it has disadvantage on attack rolls and ability checks un_x000e_til the start of your next turn.
  At Higher Levels. When you cast this spell using a spell slot of 3rd level or higher, the damage increases by 1d8 for each slot level above 2nd.
Page: 250 Players Handbook</t>
  </si>
  <si>
    <t>Storm of Vengeance</t>
  </si>
  <si>
    <t>2nd level enchantment
Casting Time: 1 acti_x000e_on
Range: 60 feet
Components: V, S, M (a small, straight piece of iron)
Duration: Concentra_x000e_on, up to 1 minute
  Choose a humanoid that you can see within range. The target must succeed on a Wisdom saving throw or be paralyzed for the dura_x000e_tion. At the end of each of its turns, the target can make another Wisdom saving throw. On a success, the spell ends on the target.
  At Higher Levels. When you cast this spell using a spell slot of 3rd level or higher, you can target one addi_x000e_onal humanoid for each slot level above 2nd. The humanoids must be within 30 feet of each other when you target them.
Page: 251 Players Handbook</t>
  </si>
  <si>
    <t>Storm Sphere</t>
  </si>
  <si>
    <t>2nd-level illusion
Casting Time: 1 ac_x000e_tion
Range: Touch
Components: V, S, M (an eyelash encased in gum arabic)
Duration: Concentrati_x000e_on, up to 1 hour
  A creature you touch becomes invisible unti_x000e_l the spell ends. Anything the target is wearing or carrying is invisible as long as it is on the target’s person. The spell ends for a target that attacks or casts a spell. 
  At Higher Levels.When you cast this spell using a spell slot of 3rd level or higher, you can target one addi_x000e_onal creature for each slot level above 2nd.
Page: 254 Players Handbook</t>
  </si>
  <si>
    <t>Suggestion</t>
  </si>
  <si>
    <t>2nd-level transmutation
Casting Time: 1 acti_x000e_on
Range: 60 feet
Components: V
Duration: Instantaneous
  Choose an object that you can see within range. The object can be a door, a box, a chest, a set of manacles, a padlock, or another object that contains a mundane or magical means that prevents access.
  A target that is held shut by a mundane lock or that is stuck or barred becomes unlocked, unstuck, or unbarred. If the object has mul_x000e_ple locks, only one of them is unlocked.
  If you choose a target that is held shut with arcane lock, that spell is suppressed for 10 minutes, during which _x000e_time the target can be opened and shut normally.
  When you cast the spell, a loud knock, audible from as far away as 300 feet, emanates from the target object.
Page: 254 Players Handbook</t>
  </si>
  <si>
    <t>Sunbeam</t>
  </si>
  <si>
    <t>2nd-level abjuration
Casting Time: 1 acti_x000e_on
Range: Touch
Components: V, S
Duration: Instantaneous
  You touch a creature and can end either one disease or one condi_x000e_on afflicti_x000e_ng it. The condi_x000e_on can be blinded, deafened, paralyzed, or poisoned.
Page: 255 Players Handbook</t>
  </si>
  <si>
    <t>Sunburst</t>
  </si>
  <si>
    <t>2nd-level transmutation
Casting Time: 1 ac_x000e_tion
Range: 60 feet
Components: V, S, M (either a small leather loop or a piece of golden wire bent into a cup shape with a long shank on one end)
Duration: Concentrati_x000e_on, up to 10 minutes
  One creature or object of your choice that you can see within range rises ver_x000e_tically, up to 20 feet, and remains suspended there for the durati_x000e_on. The spell can levitate a target that weighs up to 500 pounds. An unwilling creature that succeeds on a Cons_x000e_tituti_x000e_on saving throw is unaffected.
  The target can move only by pushing or pulling against a fixed object or surface within reach (such as a wall or a ceiling), which allows it to move as if it were climbing. You can change the target’s al_x000e_titude by up to 20 feet in either
directi_x000e_on on your turn. If you are the target, you can move up or down as part of your move. Otherwise, you can use your acti_x000e_on to move the target, which must remain within the spell’s range.
  When the spell ends, the target floats gently to the ground if it is s_x000e_till aloft.
Page: 255 Players Handbook</t>
  </si>
  <si>
    <t>Swift Quiver</t>
  </si>
  <si>
    <t>2nd-level divination (ritual)
Casting Time: 1 ac_x000e_tion
Range: Self
Components: V, S, M (a bit of fur from a bloodhound)
Duration: Instantaneous
  Describe or name a specific kind of beast or plant. Concentra_x000e_ting on the voice of nature in your surroundings, you learn the directi_x000e_on and distance to the closest creature or plant of that kind within 5 miles, if any are present.
Page: 256 Players Handbook</t>
  </si>
  <si>
    <t>2nd-level divination
Casting Time: 1 ac_x000e_tion
Range: Self
Components: V, S, M (a forked twig)
Duration: Concentrati_x000e_on, up to 10 minutes
  Describe or name an object that is familiar to you. You sense the direc_x000e_tion to the object’s locati_x000e_on, as long as that object is within 1,000 feet of you. If the object is in mo_x000e_tion, you know the directi_x000e_on of its movement.
  The spell can locate a specific object known to you, as long as you have seen it up close—within 30 feet—at least once. Alterna_x000e_tively, the spell can locate the nearest object of a parti_x000e_cular kind, such as a certain kind of apparel, jewelry, furniture, tool, or weapon.
  This spell can’t locate an object if any thickness of lead, even a thin sheet, blocks a direct path between you and the object.
Page: 256 Players Handbook</t>
  </si>
  <si>
    <t>Symbol</t>
  </si>
  <si>
    <t>2nd-level illusion (ritual)
Casting Time: 1 minute
Range: 30 feet
Components: V, S, M (a small bit of honeycomb and jade dust worth at least 10 gp, which the spell consumes)
Duration: Un_x000e_til dispelled
  You implant a message within an object in range, a message that is uttered when a trigger condi_x000e_tion is met. Choose an object that you can see and that isn’t being worn or carried by another creature. Then speak the message, which must be 25 words or less, though it can be delivered over as long as 10 minutes. Finally, determine the circumstance that will trigger the spell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When you cast this spell, you can have the spell end after it delivers its message, or it can remain and repeat its message whenever the trigger occurs.
  The triggering circumstance can be as general or as detailed as you like, though it must be based on visual or audible condi_x000e_ons that occur within 30 feet of the object. For example, you could instruct the mouth to speak when any creature moves within 30 feet of the object or when a silver bell rings within 30 feet of it.
Page: 257 Players Handbook</t>
  </si>
  <si>
    <t>2nd-level transmutation
Casting Time: 1 bonus acti_x000e_on
Range: Touch
Components: V, S
Duration: Concentra_x000e_tion, up to 1 hour
  You touch a nonmagical weapon. Un_x000e_til the spell ends, that weapon becomes a magic weapon with a +1 bonus to attack rolls and damage rolls.
  At Higher Levels. When you cast this spell using a spell slot of 4th level or higher, the bonus increases to +2. When you use a spell slot of 6th level or higher, the bonus increases to +3.
Page: 257 Players Handbook</t>
  </si>
  <si>
    <t>Telekinesis</t>
  </si>
  <si>
    <t>2nd-level transmutation
Casting Time: 1 action
Range: 30 feet
Components: V, S, M (a miniature hand sculpted from clay)
Duration: Concentration, up to 1 minute
  You choose a 5-foot-square unoccupied space on the ground that you can see within range. A Medium hand made from compacted soil rises there and reaches for one creature you can see within 5 feet of it. The target must make a Strength saving throw. On a failed save, the target takes 2d6 bludgeoning damage and is restrained for the spell’s duration.
  As an action, you can cause the hand to crush the restrained target, who must make a Strength saving throw. It takes 2d6 bludgeoning damage on a failed save, or half as much damage on a successful one. To break out, the restrained target can make a Strength check against your spell save DC. On a success, the target escapes and is no longer restrained by the hand.
  As an action, you can cause the hand to reach for a different creature or to move to a different unoccupied space within range. The hand releases a restrained target if you do either.
Page: 20 from EE Players Companion</t>
  </si>
  <si>
    <t>Telepathy</t>
  </si>
  <si>
    <t>2nd-level evocation
Casting Time: 1 acti_x000e_on
Range: 90 feet
Components: V, S, M (powdered rhubarb leaf and an adder’s stomach)
Duration: Instantaneous
  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ini_x000e_tial damage and no damage at the end of its next turn.
  At Higher Levels. When you cast this spell using a spell slot of 3rd level or higher, the damage (both initi_x000e_al and later) increases by 1d4 for each slot level above 2nd.
Page: 259 Players Handbook</t>
  </si>
  <si>
    <t>Teleport</t>
  </si>
  <si>
    <t>2nd-level illusion
Casting Time: 1 acti_x000e_on
Range: Self
Components: V, S
Duration: 1 minute
  Three illusory duplicates of yourself appear in your space. Un_x000e_til the spell ends, the duplicates move with you and mimic your acti_x000e_ons, shifting posi_x000e_tion so it’s impossible to track which image is real. You can use your ac_x000e_tion to dismiss the illusory duplicates.
  Each _x000e_me a creature targets you with an attack during the spell’s dura_x000e_tion, roll a d20 to determine whether the attack instead targets one of your duplicates.
  If you have three duplicates, you must roll a 6 or higher to change the attack’s target to a duplicate. With two duplicates, you must roll an 8 or higher. With one duplicate, you must roll an 11 or higher.
  A duplicate’s AC equals 10 + your Dexterity modifier. If an attack hits a duplicate, the duplicate is destroyed. A duplicate can be destroyed only by an attack that hits it. It ignores all other damage and effects. The spell ends when all three duplicates are destroyed. 
  A creature is unaffected by this spell if it can’t see, if it relies on senses other than sight, such as blindsight, or if it can perceive illusions as false, as with truesight.
Page: 260 Players Handbook</t>
  </si>
  <si>
    <t>Teleportation Circle</t>
  </si>
  <si>
    <t>2nd-level conjuration
Casting Time: 1 bonus acti_x000e_on
Range: Self
Components: V
Duration: Instantaneous
Briefly surrounded by silvery mist, you teleport up to 30 feet to an unoccupied space that you can see.
Page: 260 Players Handbook</t>
  </si>
  <si>
    <t>2nd-level evocation
Casting Time: 1 acti_x000e_on
Range: 120 feet
Components: V, S, M (several seeds of any moonseed plant and a piece of opalescent feldspar)
Duration: Concentra_x000e_tion, up to 1 minute
  A silvery beam of pale light shines down in a 5-foot- radius, 40-foot-high cylinder centered on a point within range. Unti_x000e_l the spell ends, dim light fills the cylinder.
  When a creature enters the spell’s area for the first ti_x000e_me on a turn or starts its turn there, it is engulfed in ghostly flames that cause searing pain, and it must make a Cons_x000e_tituti_x000e_on saving throw. It takes 2d10 radiant damage on a failed save, or half as much damage on a successful one. A shapechanger makes its saving throw with disadvantage. If it fails, it also instantly reverts to its original form and can’t assume a different form unti_x000e_l it leaves the spell’s light.
  On each of your turns after you cast this spell, you can use an acti_x000e_on to move the beam 60 feet in any directi_x000e_on.
  At Higher Levels. When you cast this spell using a spell slot of 3rd level or higher, the damage increases by 1d10 for each slot level above 2nd.
Page: 261 Players Handbook</t>
  </si>
  <si>
    <t>2nd-level illusion
Casting Time: 1 acti_x000e_on
Range: Touch
Components: V, S, M (a small square of silk)
Duration: 24 hours
  You place an illusion on a creature or an object you touch so that divina_x000e_tion spells reveal false informati_x000e_on about it. The target can be a willing creature or an object that isn’t being carried or worn by another creature.
  When you cast the spell, choose one or both of the following eFects. The effect lasts for the dura_x000e_tion. If you cast this spell on the same creature or object every day for 30 days, placing the same effect on it each _x000e_me, the illusion lasts unti_x000e_l it is dispelled.
  False Aura. You change the way the target appears to spells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spells and magical effects that detect creature types, such as a paladin’s Divine Sense or the trigger of a symbol spell. You choose a creature type and other spells and magical effects treat the target as if it were a creature of that type or of that alignment.
Page: 263 Players Handbook</t>
  </si>
  <si>
    <t>2nd-level abjuration
Casting Time: 1 ac_x000e_tion
Range: Self
Components: V, S, M (ashes from a burned leaf of mistletoe and a sprig of spruce)
Duration: Concentrati_x000e_on, up to 1 hour
  A veil of shadows and silence radiates from you, masking you and your companions from detecti_x000e_on.
  For the dura_x000e_tion, each creature you choose within 30 feet of you (including you) has a +10 bonus to Dexterity (Stealth) checks and can’t be tracked except by magical means. A creature that receives this bonus leaves behind no tracks or other traces of its passage.
Page: 264 Players Handbook</t>
  </si>
  <si>
    <t>2nd-level illusion
Casting Time: 1 acti_x000e_on
Range: 60 feet
Components: V, S, M (a bit of 6eece)
Duration: Concentrati_x000e_on, up to 1 minute
  You craft an illusion that takes root in the mind of a creature that you can see within range. The target must make an Intelligence saving throw. On a failed save, you create a phantasmal object, creature, or other visible phenomenon of your choice that is no larger than a 10-foot cube and that is perceivable only to the target for the durati_x000e_on. This spell has no effect on undead or constructs.
  The phantasm includes sound, temperature, and other sti_x000e_muli, also evident only to the creature. The target can use its acti_x000e_on to examine the phantasm with an Intelligence (Inves_x000e_tigati_x000e_on) check against your spell save DC. If the check succeeds, the target realizes that the phantasm is an illusion, and the spell ends. 
  While a target is affected by the spell, the target treats the phantasm as if it were real. The target rati_x000e_onalizes any illogical outcomes from interacti_x000e_ng with the phantasm. For example, a target attempti_x000e_ng to walk across a phantasmal bridge that spans a chasm falls once it steps onto the bridge. If the target survives the fall, it s_x000e_ll believes that the bridge exists and comes up with some other explana_x000e_on for its fall—it was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1d6 psychic damage to the target if it is in the phantasm’s area or within 5 feet of the phantasm, provided that the illusion is of a creature or hazard that could logically deal damage, such as by attacking. The target perceives the damage as a type appropriate to the illusion.
Page: 264 Players Handbook</t>
  </si>
  <si>
    <t>2nd-level evocation
Casting Time: 10 minutes
Range: 30 feet
Components: V
Duration: Instantaneous
  Up to six creatures of your choice that you can see within range each regain hit points equal to 2d8 + your spellcasti_x000e_ng ability modifier. This spell has no effect on undead or constructs. 
  At Higher Levels.When you cast this spell using a spell slot of 3rd level or higher, the healing increases by 1d8 for each slot level above 2nd.
Page: 267 Players Handbook</t>
  </si>
  <si>
    <t>2nd-level abjuration
Casting Time: 1 ac_x000e_tion
Range: Touch
Components: V, S
Duration: 1 hour
  You touch a creature. If it is poisoned, you neutralize the poison. If more than one poison afflicts the target, you neutralize one poison that you know is present, or you neutralize one at random.
  For the dura_x000e_tion, the target has advantage on saving throws against being poisoned, and it has resistance to poison damage.
Page: 270 Players Handbook</t>
  </si>
  <si>
    <t>Tidal Wave</t>
  </si>
  <si>
    <t>2nd-level transmutation
Casting Time: 1 action
Range: 60 feet
Components: V, S
Duration: Instantaneous
  Choose an area of flame that you can see and that can fit within a 5-foot cube within range. You can extinguish the fire in that area, and you create either fireworks or smoke.
  Fireworks. The target explodes with a dazzling display of colors. Each creature within 10 feet of the target must succeed on a Constitution saving throw or become blinded until the end of your next turn.
  Smoke. Thick black smoke spreads out from the target in a 20-foot radius, moving around corners. The area of the smoke is heavily obscured. The smoke persists for 1 minute or until a strong wind disperses it.
Page: 21 from EE Players Companion</t>
  </si>
  <si>
    <t>Time Stop</t>
  </si>
  <si>
    <t>2nd-level necromancy
Casting Time: 1 acti_x000e_on
Range: 60 feet
Components: V, S
Duration: Concentrati_x000e_on, up to 1 minute
  A black beam of enervati_x000e_ng energy springs from your finger toward a creature within range. Make a ranged spell attack against the target. On a hit, the target deals only half damage with weapon attacks that use Strength unti_x000e_l the spell ends.
  At the end of each of the target’s turns, it can make a Cons_x000e_tituti_x000e_on saving throw against the spell. On a success, the spell ends.
Page: 271 Players Handbook</t>
  </si>
  <si>
    <t>Tongues</t>
  </si>
  <si>
    <t>2nd-level transmutation
Casting Time: 1 ac_x000e_tion
Range: Touch
Components: V, S, M (powdered corn extract and a twisted loop of parchment)
Duration: 1 hour
  You touch a length of rope that is up to 60 feet long. One end of the rope then rises into the air unti_x000e_l the whole rope hangs perpendicular to the ground. At the upper end of the rope, an invisible entrance opens to an extradimensional space that lasts unti_x000e_l the spell ends.
  The extradimensional space can be reached by climbing to the top of the rope. The space can hold as many as eight Medium or smaller creatures. The rope can be pulled into the space, making the rope disappear from view outside the space.
  Attacks and spells can’t cross through the entrance into or out of the extradimensional space, but those inside can see out of it as if through a 3-foot-by-5-foot window centered on the rope. Anything inside the extradimensional space drops out when the spell ends.
Page: 272 Players Handbook</t>
  </si>
  <si>
    <t>Transmute Rock</t>
  </si>
  <si>
    <t>2nd-level evocaton
Casting Time: 1 acti_x000e_on
Range: 120 feet
Components: V, S
Duration: Instantaneous
  You create three rays of fire and hurl them at targets within range. You can hurl them at one target or several. Make a ranged spell attack for each ray. On a hit, the target takes 2d6 fire damage.
  At Higher Levels. When you cast this spell using a spell slot of 3rd level or higher, you create one addi_x000e_onal ray for each slot level above 2nd.
Page: 273 Players Handbook</t>
  </si>
  <si>
    <t>Transport via Plants</t>
  </si>
  <si>
    <t>2nd-Level divination
Casting time: 1 Action 
Range: Self 
Components: V, S, M (a pinch of talc and a small sprinkling of powdered silver) 
Duration: 1 hour 
For the duration, you see invisible creatures and objects as if they were visible, and you can see into the EtherealPlane. Ethereal creatures and objects appear ghostly and translucent.
Page: 274 Players Handbook</t>
  </si>
  <si>
    <t>Tree Stride</t>
  </si>
  <si>
    <t>2nd-level evocation 
Casting time: 1 Action 
Range: 60 feet 
Components: V, S, M (a chip of mica) 
Duration: Instantaneous 
  A sudden loud ringing noise, painfully intense, erupts from a point of your choice within range. Each creature in a 10-foot-radius sphere centered on that point must make a Constitution saving throw. A creature takes 3d8 thunder damage on a failed save, or half as much damage on a successful one. A creature made of inorganic material such as stone, crystal, or metal has disadvantage on this saving throw.
  A nonmagical object that isn’t being worn or carried also takes the damage if it’s in the spell’s area.
  At Higher Level. When you cast this spell using a spell slot of 3rd level or higher, the damage increases by 1d8 for each slot level above 2nd.
Page: 275 Players Handbook</t>
  </si>
  <si>
    <t>True Polymorph</t>
  </si>
  <si>
    <t>2nd-level illusion
Casting time: 1 Action 
Range: 120 feet 
Components: V, S 
Duration: Concentration, up to 10 minutes 
  For the duration, no sound can be created within or pass through a 20-foot-radius sphere centered on a point you choose within range. Any creature or object entirely inside the sphere is immune to thunder damage, and creatures are deafened while entirely inside it. Casting a spell that includes a verbal component is impossible there.
Page: 275 Players Handbook</t>
  </si>
  <si>
    <t>True Resurrection</t>
  </si>
  <si>
    <t>2nd-level transmutation
Casting time: 1 Action 
Range: Sight 
Components: V, S 
Duration: Concentration, up to 1 day 
  You cause up to ten words to form in a part of the sky you can see. The words appear to be made of cloud and remain in place for the spell’s duration. The words dissipate when the spell ends. A strong wind can disperse the clouds and end the spell early.
Page: 22 from EE Players Companion</t>
  </si>
  <si>
    <t>Sight</t>
  </si>
  <si>
    <t>True Seeing</t>
  </si>
  <si>
    <t>2nd-level evocation
Casting time: 1 Action 
Range: 90 feet 
Components: V, S, M  (a piece of ice or a small white rock chip)
Duration: Instantaneous 
  A flurry of magic snowballs erupts from a point you choose within range. Each creature in a 5-foot-radius sphere centered on that point must make a Dexterity saving throw. A creature takes 3d6 cold damage on a failed save, or half as much damage on a successful one.
  At Higher Levels. When you cast this spell using a spell slot of 3rd level or higher, the damage increases by 1d6 for each slot level above 2nd.
Page: 22 from EE Players Companion</t>
  </si>
  <si>
    <t>2nd-level transmutation
Casting time: 1 Action 
Range: Touch 
Components: V, S, M (a drop of bitumen and a spider) 
Duration: Concentration, up to 1 hour 
  Until the spell ends, one willing creature you touch gains the ability to move up, down, and across vertical surfaces and upside down along ceilings, while leaving its hands free. The target also gains a climbing speed equal to its walking speed.
Page: 277 Players Handbook</t>
  </si>
  <si>
    <t>Tsunami</t>
  </si>
  <si>
    <t>2nd-level transmutation
Casting time: 1 Action 
Range: 150 feet 
Components: V, S, M (seven sharp thorns or seven small twigs, each sharpened to a point) 
Duration: Concentration, up to 10 minutes 
  The ground in a 20-foot radius centered on a point within range twists and sprouts hard spikes and thorns. The area becomes difficult terrain for the duration. When a creature moves into or within the area, it takes 2d4 piercing damage for every 5 feet it travels.
  The transformation of the ground is camouflaged to look natural. Any creature that can’t see the area at the time the spell is case must make a Wisdom (Perception) check against your spell save DC to recognize the terrain as hazardous before entering it.
Page: 277 Players Handbook</t>
  </si>
  <si>
    <t>2nd-level evocation
Casting time: 1 Bonus Action 
Range: 60 feet 
Components: V, S 
Duration: 1 minute 
  You create a floating, spectral weapon within range that lasts for the duration or until you cast this spell again.
When you cast the spell, you can make a melee spell attack against a creature within 5 feet of the weapon. On a hit, the target takes force damage equal to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spell’s effect resemble that weapon.
  At Higher Level. When you cast this spell using a spell slot of 3rd level or higher, the damage increases by 1d8 for every two slot levels above the 2nd.
Page: 278 Players Handbook</t>
  </si>
  <si>
    <t>Vampiric Touch</t>
  </si>
  <si>
    <t>2nd-level enchantment
Casting time: 1 Action 
Range: 30 feet 
Components: V, M (a snake’s tongue and either a bit of honeycomb or a drop of sweet oil) 
Duration: Concentration, up to 8 hours 
  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ends the spell.
  The target must make a Wisdom saving throw. On a failed save, it purses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knight give her warhorse to the first beggar she meets. If the condition isn’t met before the spell expires, the activity isn’t preformed.
  If you or any of your companions damage the target, the spell ends.
Page: 279 Players Handbook</t>
  </si>
  <si>
    <t>Warding Bond</t>
  </si>
  <si>
    <t>2nd-level abjuration
Casting time: 1 Action 
Range: Touch 
Components: V, S, M (a pair of platinum rings worth at least 50 gp each, which you and target must wear for the duration) 
Duration: 1 hour 
  This spell wards a willing creature you touch and creates a mystic connection between you and the target until the spell ends.
  While the target is within 60 feet of you, it gains a +1 bonus to AC and saving throws, and it has resistance to all damage. Also, each time it takes damage, you take the same amount of damage.
  The spell ends if you drop to 0 hit points or if you and the target become separated by more than 60 feet. It also ends if the spell is cast again on either of the connected creatures. You can also dismiss the spell as an action.
Page: 287 Players Handbook</t>
  </si>
  <si>
    <t>Vitriolic Sphere</t>
  </si>
  <si>
    <t>Warding Wind</t>
  </si>
  <si>
    <t>2nd-level evocation
Casting time: 1 Action 
Range: Self 
Components: V 
Duration: Concentration, up to 10 minutes 
  A strong wind (20 miles per hour) blows around you in a 10-foot radius and moves with you, remaining centered on you. The wind lasts for the spell’s duration.
  The wind has the following effects:
• It deafens you and other creatures in its area.
• It extinguishes unprotected flames in its area that are torch-sized or smaller.
• The area is difficult terrain for creatures other than you.
• The attack rolls of ranged weapon attacks have disadvantage if they pass in or out of the wind.
• It hedges out vapor, gas, and fog that can be dispersed by strong wind.
Page: 23 from EE Players Companion</t>
  </si>
  <si>
    <t>Wall of Fire</t>
  </si>
  <si>
    <t>Web</t>
  </si>
  <si>
    <t>2nd-level conjuration
Casting time: 1 Action 
Range: 60 feet 
Components: V, S, M (a bit of spiderweb) 
Duration: Concentration, up to 1 hour 
  You conjure a mass of thick, sticky webbing at a point of your choice within range. The webs fill a 20-foot cube from that point for the duration. The webs are difficult terrain and lightly obscure their area.
  If the webs aren’t anchored between two solid masses (such as walls or trees) or layered across a floor, wall, or ceiling, the conjured web collapses on itself, and the spell ends at the start of your next turn. Webs layered over a flat surface have a depth of 5 feet.
  Each creature that starts its turn in the webs or that enters them during its turn must make a Dexterity saving throw. On a failed save, the creature is restrained as long as it remains in the webs or until it breaks free.
  A creature restrained by the webs can use its actions to make a Strength check against your spell save DC. If it succeeds, it is no longer restrained.
  The webs are flammable. Any 5-foot cube of webs exposed to fire burns away in 1 round, dealing 2d4 fire damage to any creature that starts its turn in the fire.
Page: 287 Players Handbook</t>
  </si>
  <si>
    <t>Wall of Force</t>
  </si>
  <si>
    <t>Zone of Truth</t>
  </si>
  <si>
    <t>2nd-level enchantment
Casting time: 1 Action 
Range: 60 feet 
Components: V, S 
Duration: 10 minutes 
  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
  An affected creature is aware of the spell and can thus avoid answering questions to which it would normally respond with a lie. Such creatures can be evasive in its answers as long as it remains within the boundaries of the truth.
Page: 289 Players Handbook</t>
  </si>
  <si>
    <t>Wall of Ice</t>
  </si>
  <si>
    <t>-------------------------------------------------------</t>
  </si>
  <si>
    <t>Wall of Sand</t>
  </si>
  <si>
    <t>3RD LEVEL</t>
  </si>
  <si>
    <t>Wall of Stone</t>
  </si>
  <si>
    <t>3rd-level necromancy
Casting time: 1 Minute 
Range: 10 feet 
Components: V, S, M (a drop of blood, a piece of flesh, and a pinch of bone dust) 
Duration: Instantaneous 
  This spell creates an undead servant. Choose a pile of bones or a corpse of a Medium or Small humanoid within range. Your spell imbues the target with a foul mimicry of life, raising it as an undead creature. The target becomes a skeleton if you chose bones or a zombie if you chose a corpse (the DM has the creature’s game statistics). 
  On each of your turns, you can use a bonus action to mentally command any creature you made with this spell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you’ve given it. To maintain the control of the creature for another 24 hours, you must cast this spell on the creature again before the current 24-hour period ends. This use of the spell reasserts your control over up to four creatures you have animated with this spell, rather than animating a new one.  
  At higher level. When you cast this spell using a spell slot of 4th level or higher, you animate or reassert control over two additional undead creatures for each slot level above 3rd. Each of the creatures must come from a different corpse or pile of bones.
Page: 212 Players Handbook</t>
  </si>
  <si>
    <t>Wall of Thorns</t>
  </si>
  <si>
    <t>3rd-level evocation
Casting time: 1 Action 
Range: Self (30-foot radius) 
Components: V 
Duration: Concentration, up to 1 minute 
  Healing energy radiates from you in an aura with a 30-foot radius. 
  Until the spell ends, the aura moves with you, centered on you. You can use a bonus action to cause one creature in the aura (including you) to regain 2d6 hit points.
Page: 216 Players HandbookL</t>
  </si>
  <si>
    <t>Wall of Water</t>
  </si>
  <si>
    <t>3rd-level abjuration
Casting time: 1 Action 
Range: 30 feet 
Components: V, S 
Duration: Concentration, up to 1 minute 
  This spell bestows hope and vitality. Choose any number of creatures within range. For the duration, each target has advantage on Wisdom saing throws and death saving throws, and regians the maximum number of hit points possible from any healing.
Page: 217 Players Handbook</t>
  </si>
  <si>
    <t>3rd-level necromancy
Casting time: 1 Action 
Range: Touch 
Components: V, S 
Duration: Concentration, up to 1 minute 
  You touch a creature, and that creature must succeed on a Wisdom saving throw or become cursed for the duration of the spell. When you cast this spell, choose the nature of the curse from the following options:
* Choose one ability score. While cursed, the target has disadvantage on ability checks and saving throws made with that ability score.
* While cursed, the target has disadvantage on attack rolls against you.
* While cursed, the target must make a Wisdom saving throw at the start of each of its turns. If it fails, it wastes its action that turn doing nothing.
* While the target is cursed, your attacks and spells deal an extra 1d8 necrotic damage to the target. 
  A remove curse spell ends this effect. At the DM’s option, you may choose an alternative curse effect, but it should be no more powerful than those described above.
The DM has final say on such a curse’s effect.
  At higher level. If you cast this spell using a spell slot of 4th level or higher, the duration is concentration, up to 10 minutes. If you use a spell slot of 5th level or higher, the duration is 8 hours. If you use a spell slot of 7th level or higher, the duration is 24 hours. If you use a 9th level spell slot, the spell lasts until it is dispelled. Using a spell slot of 5th level or higher grants a duration that doesn’t require concentration.
Page: 218 Players Handbook</t>
  </si>
  <si>
    <t>3rd-level evocation
Casting time: 1 Bonus Action 
Range: Self 
Components: V 
Duration: Concentration, up to 1 minute 
  The next time you hit a creature with a melee weapon attack during this spell’s duration, you weapon flares with a bright light, and the attack deals an extra 3d8 radiant damage to the target. Additionally, the target must succeed on a Constitution saving throw or be blinded until the spell ends. 
  A creature blinded by this spell makes another Constitution saving throw at the end of each of its turns. On a successful save, it is no longer blinded.
Page: 219 Players Handbook</t>
  </si>
  <si>
    <t>Water Breathing</t>
  </si>
  <si>
    <t>3rd-level transmutation
Casting time: 1 Action 
Range: Self 
Components: V, S 
Duration: 1 minute 
  Roll a d20 at the end of each of your turns for the duration of the spell. On a roll of 11 or higher, you vanish from your current plane of existence and appear in the Etheral Plane (the spell fails and the casting is wasted if you were already on that plane). 
  At the start of you next turn, and when the spell ends if you are on the Etheral Plane, you return to an unoccupied space of your choice that you can see within 10 feet of the space you vanished from. If no unoccupied space is available within that rang, you appear in the nearest unoccupied space (chosen at random if more that one space is equally near). You can dismiss this spell as an action. 
  While on the Ethereal Plane, you can see and hear the plane you originated from, which is cast in shades of gray, and you can’t see anything more than 60 feet away.You can only affect and be affected by other reatures on the Ethereal Plane. Creature that aren’t there can’t perceive you or interact with you, unless they have the ability to do so.
Page: 219 Players Handbook</t>
  </si>
  <si>
    <t>Water Walk</t>
  </si>
  <si>
    <t>3rd-level conjuration
Casting time: 1 Action 
Range: 120 feet 
Components: V, S 
Duration: Concentration, up to 10 minutes 
  A storm cloud appears in the shape of a cylinder that is 10 feet tall with a 60-foot radius, centered on a point you can see 100 feet directly above you. The spell fails if you can’t see a point in the air where the storm cloud could appear (for example, if you are in a room that can’t accommodate the cloud). 
  When you cast the spell, choose a point you can see within range. A bolt of lightning flashes down from the cloud to that point. Each creature within 5 feet of that point must make a Dexterity saving throw. A creature takes 3d10 lightning damage on a failed save, or half as much damage on a successful one. On each of your turns until the spell ends, you can use your action to call down lightning in this way again, targeting the same point or a different one. 
  If you are outdoors in stormy conditions when you cast this spell, the spell gives you control over the existing storm instead of creating a new one. Under such conditions, the spell’s damage increases by 1d10. 
  At higher level. When you cast this spell using a spell slot of 4th or higher level, the damage increases by 1d10 for each slot level above 3rd.
Page: 220 Players Handbook</t>
  </si>
  <si>
    <t>Watery Sphere</t>
  </si>
  <si>
    <t>3rd-level divination
Casting time: 10 Minutes 
Range: 1 mile 
Components: V, S, M (a focus worth at least 100 gp, either a jeweled horn for hearing or a glass eye for seeing 
Duration: Concentration, up to 10 minutes 
  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spell, you choose seeing or hearing. You can use the chosen sense through the sensor as if you were in its space. As your action, you can switch between seeing and hearing. A creature that can see the sensor (such as a creature benefitting from see invisibility or truesight) sees a luminous, intangible orb about the size of your fist.
Page: 222 Players Handbook</t>
  </si>
  <si>
    <t>1 mile</t>
  </si>
  <si>
    <t>3rd-level conjuration
Casting time: 1 Action 
Range: 60 feet 
Components: V, S 
Duration: Concentration, up to 1 hour 
  You summon fey spirits that take the form of beasts and appear in unoccupied spaces that you can see within range. Choose one of the following options for what appears: 
• One beast of challenge rating 2 or lower 
• Two beasts of challenge rating 1 or lower 
• Four beasts of challenge rating 1/2 or lower 
• Eight beasts of challenge rating 1/4 or lower 
  Each beast is also considered fey, and it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
  At higher level. When you cast this spell using certain higher-level spell slots, you choose one of the summoning options above, and more creatures appear: twice as many with a 5th-level slot, three times as many with a 7th-level slot, and four times as many with a 9th-level slot.
Page: 225 Players Handbook</t>
  </si>
  <si>
    <t>Weird</t>
  </si>
  <si>
    <t>3rd-level conjuration
Casting time: 1 Action 
Range: Self (60-foot cone) 
Components: V, S, M (one piece of ammunition or a thrown weapon) 
Duration: Instantaneous 
  You throw a nonmagical weapon or fire a piece of nonmagical ammunition into the air to create a cone of identical weapons that shoot forward and then disappear. Each creature in a 60-foot cone must succeed on a Dexterity saving throw. A creature takes 3d8 damage on a failed save, or half as much damage on a successful one. The damage type is the same as that of the weapon or ammunition used as a component.
Page: 225 Players Handbook</t>
  </si>
  <si>
    <t>Whirlwind</t>
  </si>
  <si>
    <t>3rd-level abjuration
Casting time: Special 
Range: 60 feet 
Components: S 
Duration: Instantaneous 
  1 reaction, which you take when you see a creature within 60 feet of you casting a spell
  You attempt to interrupt a creature in the process of casting a spell. If the creature is casting a spell of 3rd level or lower, its spell fails and has no effect. If it is casting a spell of 4th level or higher, make an ability check using your spellcasting ability. The DC equals 10+ the spell’s level. On a success, the creature’s spell fails and has no effect. 
  At higher level. When you cast this spell using a spell slot of 4th level or higher, the interrupted spell has no effect if its level is less than or equal to the level of the spell slot you used.
Page: 228 Players Handbook</t>
  </si>
  <si>
    <t>1 reaction</t>
  </si>
  <si>
    <t>Wind Walk</t>
  </si>
  <si>
    <t>3rd-level conjuration
Casting time: 1 Action 
Range: 30 feet 
Components: V, S 
Duration: Instantaneous 
  You create 45 pounds of food and 30 gallons of water on the ground or in containers within range, enough to sustain up to fifteen humanoids or five steeds for 24 hours. The food is bland but nourishing, and spoils if uneaten after 24 hours. The water is clean and doesn’t go bad.
Page: 229 Players Handbook</t>
  </si>
  <si>
    <t>Wind Wall</t>
  </si>
  <si>
    <t>3rd-level evocation
Casting time: 1 Action 
Range: Self 
Components: V 
Duration: Concentration, up to 1 minute 
  Holy power radiates from you in an aura with a 30-foot radius, awakening boldness in friendly creatures. Until the spell ends, the aura moves with you, centered on you. While in the aura, each nonhostile creature in the aura (including you) deals an extra 1d4 radiant damage when it hits with a weapon attack.
Page: 230 Players Handbook</t>
  </si>
  <si>
    <t>Wish</t>
  </si>
  <si>
    <t>3rd-level evocation
Casting time: 1 Action 
Range: 60 feet 
Components: V, S 
Duration: 1 hour 
  A 60-foot-radius sphere of light spreads out from a point you choose within range. The sphere is bright light and sheds dim light for an additional 60 feet. 
  If you chose a point on an object you are holding or one that isn’t being worn or carried, the light shines from the object with and moves with it. Completely covering the affected object with an opaque object, such as a bowl or a helm, blocks the light. 
  If any of this spell’s area overlaps with an area of darkness created by a spell of 3rd level or lower, the spell that created the darkness is dispelled.
Page: 230 Players Handbook</t>
  </si>
  <si>
    <t>3rd-level abjuration
Casting time: 1 Action 
Range: 120 feet 
Components: V, S 
Duration: Instantaneous 
  Choose any creature, object, or magical effect within range. Any spell of 3rd level or lower on the target ends. For each spell of 4th level or higher on the target, make an ability check using your spellcasting ability. The DC equals 10 + the spell’s level. On a successful check, the spell ends. 
  At higher level. When you cast this spell using a spell slot of 4th level or higher, you automatically end the effects of a spell on the target if the spell’s level is equal to or less than the level of the spell slot you used.
Page: 234 Players Handbook</t>
  </si>
  <si>
    <t>Word of Recall</t>
  </si>
  <si>
    <t>3rd-level transmutation
Casting time: 1 Action 
Range: Touch 
Components: V, S 
Duration: Concentration, up to 1 hour 
  A nonmagical weapon you touch becomes a magic weapon. Choose one of the following damage types: acid, cold, fire, lightning, or thunder. For the duration, the weapon has a +1 bonus to attack rolls and deals an extra 1d4 damage of the chosen type when it hits.
  At higher level. When you cast this spell using a spell slot of 5th or 6th level, the bonus to attack rolls increases to +2 and the extra damage increases to 2d4. When you use a spell slot of 7th level or higher, the bonus increases to +3 and the extra damage increases to 3d4.
Page: 237 Players Handbook</t>
  </si>
  <si>
    <t>3rd-level transmutation
Casting time: 1 Action 
Range: 120 feet 
Components: V, S, M  (a piece of obsidian)
Duration: Instantaneous 
  Choose a point you can see on the ground within range. A fountain of churned earth and stone erupts in a 20-foot cube centered on that point. Each creature in that area must make a Dexterity saving throw. A creature takes 3d12 bludgeoning damage on a failed save, or half as much damage on a successful one. Additionally, the ground in that area becomes difficult terrain until cleared away. Each 5-foot-square portion of the area requires at least 1 minute to clear by hand.
  At Higher Levels. When you cast this spell using a spell slot of 3rd level or higher, the damage increases by 1d12 for each slot level above 2nd.
Page: 17 from EE Players Companion</t>
  </si>
  <si>
    <t>3rd-level illusion
Casting time: 1 Action 
Range: Self (30-foot cone) 
Components: V, S, M (a white feather or the heart of a hen) 
Duration: Concentration, up to 1 minute 
  You project a phantasmal image of a creature’s worst fears. Each creature in a 30-foot cone must succeed on a Wisdom saving throw or drop whatever it is holding and become frightened for the duration. 
  While frightened by this spell, a creature must take the Dash action and move away from you by the safest available route on each of its turns, unless there is nowhere to move. If the creature ends its turn in a location where it doesn’t have line of sight to you, the creature can make a Wisdom saving throw. On a successful save, the spell ends for that creature.
Page: 239 Players Handbook</t>
  </si>
  <si>
    <t>3rd-level necromancy
Casting time: 1 Action 
Range: Touch 
Components: V, S, M (a pinch of graveyard dirt) 
Duration: 1 hour 
  You touch a willing creature and put it into a cataleptic state that is indistinguishable from death. 
  For the spell’s duration, or until you use an action to touch the target and dismiss the spell, the target appears dead to all outward inspection and to spells used to determine the target’s status. The target is blinded and incapacitated, and its speed drops to 0. 
  The target has resistance to all damage except psychic damage. If the target is diseased or poisoned when you cast the spell, or becomes diseased or poisoned while under the spell’s effect, the disease and poison have no effect until the spell ends.
Page: 240 Players Handbook</t>
  </si>
  <si>
    <t>3rd-level evocation
Casting time: 1 Action 
Range: 150 feet 
Components: V, S, M (a tiny ball of bat guano and sulfur) 
Duration: Instantaneous 
  A bright streak flashes from your pointing finger to a point you choose within range then blossoms with a low roar into an explosion of flame.
  Each creature in a 20-foot radius must make a Dexterity saving throw. A target takes 8d6 fire damage on a failed save, or half as much damage on a successful one. The fire spreads around corners. It ignites flammable objects in the area that aren’t being worn or carried. 
  At higher level. When you cast this spell using a spell slot of 4th level or higher, the damage increases by 1d6 for each slot level above 3rd.
Page: 241 Players Handbook</t>
  </si>
  <si>
    <t>3rd-level transmutation
Casting time: 1 Action 
Range: Touch 
Components: V, S 
Duration: Concentration, up to 1 hour 
  You touch a quiver containing arrows or bolts. When a target is hit by a ranged weapon attack using a piece of ammunition drawn from the quiver, the target takes an extra 1d6 fire damage. The spell’s magic ends on the piece of ammunition when it hits or misses, and the spell ends when twelve pieces of ammunition have been drawn from the quiver.
  At Higher Levels. When you cast this spell using a spell slot of 4th level or higher, the number of pieces of ammunition you can affect with this spell increases by two for each slot level above 3rd.
Page: 18 from EE Players Companion</t>
  </si>
  <si>
    <t>3rd-level transmutation
Casting time: 1 Action 
Range: Touch 
Components: V, S, M (a wing feather from any bird) 
Duration: Concentration, up to 10 minutes 
  You touch a willing creature. The target gains a flying speed of 60 feet for the duration. When the spell ends, the target falls if it is still aloft, unless it can stop the fall. 
  At higher level. When you cast this spell using a spell slot of 4th level or higher, you can target one additional creature for each slot level above 3rd.
Page: 243 Players Handbook</t>
  </si>
  <si>
    <t>3rd-level transmutation
Casting time: 1 Action 
Range: Touch 
Components: V, S, M (a bit of gauze and a wisp of smoke) 
Duration: Concentration, up to 1 hour 
  You transform a willing creature you touch, along with everything it’s wearing and carrying, into a misty cloud for the duration. The spell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Dexterity, and Constitution saving throws. The target can pass through small holes, narrow openeings, and even mere cracks, though it treats liquids as though they were solid surfaces. The target can’t fall and remains hovering in the air even when stunned or otherwise incapacitated.
  While in the form of a misty cloud, the target can’t talk or manipulate objects, and any objects it was carrying or holding can’t be dropped, used, or otherwise interacted with. The target can’t attack or cast spells.
Page: 244 Players Handbook</t>
  </si>
  <si>
    <t>3rd-level abjuration
Casting time: 1 Hour 
Range: Touch 
Components: V, S, M (incense and powdered diamond worth at least 200 gp, which the spell consumes) 
Duration: Until dispelled or triggered 
  When you cast this spell, you inscribe a glyph that harms other creatures, either upon a surface (such as a table or a section of floor or wall) or within an object that can be closed (such as a book, a scroll, or a treasure chest) to conceal the glyph.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and requires a successful Intelligence (Investigation) check against your spell save DC to be found.
  You decide what triggers the glyph when you cast the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
  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glyph, choose explosive runes or a spell glyph.
-Explosive Runes- When triggered, the glyph erupts with magical energy in a 20-foot-radius sphere centered on the glyph. The sphere spreads around corners. Each creature in the area must make a Dexterity saving throw. A creature takes 5d8 acid, cold, fire, lightning, or thunder damage on a failed saving throw (your choice when you create the glyph), or half as much damage on a successful one.
-Spell Glyph- You can store a prepared spell of 3rd level or lower in the glyph by casting it as part of creating the glyph. The spell must target a single creature or an area. The spell being stored has no immediate effect when cast in this way. When the glyph is triggered, the stored spell is cast. If the spell has a target, it targets the creature that triggered the glyph. If the spell affects an area, the area is centered on that creature. If the spell summons hostile creatures or creates harmful objects or traps, they appear as close as possible to the intruder and attack it. If the spell requires concentration, it lasts until the end of its full duration.
At higher level. When you cast this spell using a spell slot of 4th level or higher, the damage of an explosive runes glyph increases by 1d8 for each slot level above 3rd. If you create a spell glyph, you can store any spell of up to the same level as the slot you use for the glyph of warding.
Page: 245 Players Handbook</t>
  </si>
  <si>
    <t>Dispel/Triggered</t>
  </si>
  <si>
    <t>3rd-level transmutation
Casting time: 1 Action 
Range: 30 feet 
Components: V, S, M (a shaving of licorice root) 
Duration: Concentration, up to 1 minute 
  Choose a willing creature that you can see within range. Until the spell ends, the target’s speed is doubled, it gains a +2 bonus to AC, it has advantage on Dexterity saving throws, and it gains an additional action on each of its turns. That action can be used only to take the Attack (one weapon attack only), Dash, Disengage, Hide, or Use an Object action.
  When the spell ends, the target can’t move or take actions until after its next turn, as a wave of lethargy sweeps over it.
Page: 250 Players Handbook</t>
  </si>
  <si>
    <t>3rd-level conjuration
Casting time: 1 Action 
Range: 150 feet 
Components: V, S, M (a pickled octopus tentacle) 
Duration: Concentration, up to 1 minute 
  You open a gateway to the dark between the stars, a region infested with unknown horrors. A 20-foot-radius sphere of blackness and bitter cold appears, centered on a point with range and lasting for the duration. This void is filled with a cacophony of soft whispers and slurping noises that can be heard up to 30 feet away. No light, magical or otherwise, can illuminate the area, and creatures fully within the area are blinded.
  The void creates a warp in the fabric of space, and the area is difficult terrain. Any creature that starts its turn in the area takes 2d6 cold damage. Any creature that ends its turn in the area must succeed on a Dexterity saving throw or take 2d6 acid damage as milky, otherwordly tentacles rub against it.
Page: 251 Players Handbook</t>
  </si>
  <si>
    <t>3rd-level illusion
Casting time: 1 Action 
Range: 120 feet 
Components: S, M (a glowing stick of incense or a crystal vial filled with phosphorescent material) 
Duration: Concentration, up to 1 minute 
  You create a twisting pattern of colors that weaves through the air inside a 30-foot cube within range.
The pattern appears for a moment and vanishes. Each creature in the area who sees the pattern must make a Wisdom saving throw. On a failed save, the creature becomes charmed for the duration. While charmed by this spell, the creature is incapacitated and has a speed of 0.
  The spell ends for an affected creature if it takes any damage or if someone else uses an action to shake the creature out of its stupor.
Page: 252 Players Handbook</t>
  </si>
  <si>
    <t>3rd-level evocation
Casting time: 1 Minute 
Range: Self (10-foot-radius hemisphere) 
Components: V, S, M (a small crystal bead) 
Duration: 8 hours 
  A 10-foot-radius immobile dome of force springs into existence around and above you and remains stationary for the duration. The spell ends if you leave its area.
  Nine creatures of Medium size or smaller can fit inside the dome with you. The spell fails if its area includes a larger creature or more than nine creatures. Creatures and objects within the dome when you cast this spell can move through it freely. All other creatures and objects are barred from passing through it. Spells and other magical effects can’t extend through the dome or be cast through it. The atmosphere inside the space is comfortable and dry, regardless of the weather outside.
  Until the spell ends, you can command the interior to become dimly lit or dark. The dome is opaque from the outside, of any color you choose, but it is transparent from the inside.
Page: 255 Players Handbook</t>
  </si>
  <si>
    <t>3rd-level transmutation
Casting time: 1 Bonus Action 
Range: Self 
Components: V, S 
Duration: Concentration, up to 1 minute 
  The next time you make a ranged weapon attack during the spell’s duration, the weapon’s ammunition, or the weapon itself if it’s a thrown weapon, transforms into a bolt of lightning. Make the attack roll as normal, The target takes 4d8 lightning damage on a hit, or half as much damage on a miss, instead of the weapon’s normal damage.
  Whether you hit or miss, each creature within 10 feet of the target must make a Dexterity saving throw. Each of these creatures takes 2d8 lightning damage on a failed save, or half as much damage on a successful one.
  The piece of ammunition or weapon then returns to its normal form.
  At higher level. When you cast this spell using a spell slot of 4th level or higher, the damage for both effects of the spell increases by 1d8 for each slot level above 3rd.
Page: 255 Players Handbook</t>
  </si>
  <si>
    <t>3rd-level evocation
Casting time: 1 Action 
Range: Self (100-foot line) 
Components: V, S, M (a bit of fur and a rod of amber, crystal, or glass) 
Duration: Instantaneous 
  A stroke of lightning forming a line of 100 feet long and 5 feet wide blasts out from you in a direction you choose. Each creature in the line must make a Dexterity saving throw. A creature takes 8d6 lightning damage on a failed save, or half as much damage on a successful one.
  The lightning ignites flammable objects in the area that aren’t being worn or carried.
  At higher level. When you cast this spell using a spell slot of 4th level or higher, the damage increases by 1d6 for each slot level above 3rd.
Page: 255 Players Handbook</t>
  </si>
  <si>
    <t>3rd-level abjuration
Casting time: 1 Minute 
Range: 10 feet 
Components: V, S, M (holy water or powdered silver and iron worth at least 100 gp, which the spell consumes) 
Duration: 1 hour 
  You create a 10-foot-radius, 20-foot-tall cylinder of magical energy centered on a point on the ground that you can see within range. Glowing runes appear wherever the cylinder intersects with the floor or other surface.
  Choose one or more of the following types of creatures: celestials, elementals, fey, fiends, or undead. The circle affects a creature of the chosen type in the following ways:
* The creature can’t willingly enter the cylinder by nonmagical means. If the creature tries to use teleportation or interplanar travel to do so, it must first succeed on a Charisma saving throw.
* The creature has disadvantage on attack rolls against targets within the cylinder.
* Targets within the cylinder can’t be charmed, frightened, or possessed by the creature.
  When you cast this spell, you can elect to cause its magic to operate in the reverse direction, preventing a creature of the specified type from leaving the cylinder and protecting targets outside it.
  At higher level. When you cast this spell using a spell slot of 4th level or higher, the duration increases by 1 hour for each slot level above 3rd.
Page: 256 Players Handbook</t>
  </si>
  <si>
    <t>3rd-level illusion
Casting time: 1 Action 
Range: 120 feet 
Components: V, S, M (a bit of fleece) 
Duration: Concentration, up to 10 minutes 
  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its other sensory qualities become faint to the creature. 
  At higher level. When you cast this spell using a spell slot of 6th level or higher, the spell lasts until dispelled, without requiring your concentration.
Page: 258 Players Handbook</t>
  </si>
  <si>
    <t>3rd-level evocation
Casting time: 1 Bonus Action 
Range: 60 feet 
Components: V 
Duration: Instantaneous 
  As you call out words of restoration, up to six creatures of your choice that you can see within range regain hit points equal to 1d4 + your spellcasting ability modifier. This spell has no effect on undead or constructs.
  At higher level. When you cast this spell using a spell slot of 4th level or higher, the healing increases by 1d4 for each slot level above 3rd.
Page: 258 Players Handbook</t>
  </si>
  <si>
    <t>3rd-level transmutation
Casting time: 1 Action 
Range: Touch 
Components: V, S 
Duration: 8 hours 
  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Wisdom (Perception) checks you make to hear sounds outside it are made with disadvantage. You remain aware of the passage of time and can cast spells on yourself while merged in the stone. You can use your movement to leave the stone where you entered it, which ends the spell. You otherwise can’t move.
  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
Page: 259 Players Handbook</t>
  </si>
  <si>
    <t>3rd-level evocation
Casting time: 1 Action 
Range: Self 
Components: V, S, M (niter, sulfur, and pine tar formed into a bead)
Duration: Concentration, up to 10 minutes 
  You create six tiny meteors in your space. They float in the air and orbit you for the spell’s duration. When you cast the spell—and as a bonus action on each of your turns thereafter—you can expend one or two of the meteors, sending them streaking toward a point or points you choose within 120 feet of you. Once a meteor reaches its destination or impacts against a solid surface, the meteor explodes. Each creature within 5 feet of the point where the meteor explodes must make a Dexterity saving throw. A creature takes 2d6 fire damage on a failed save, or half as much damage on a successful one.
  At Higher Levels. When you cast this spell using a spell slot of 4th level or higher, the number of meteors created increases by two for each slot level above 3rd.
Page: 20 from EE Players Companion</t>
  </si>
  <si>
    <t>3rd-level abjuration
Casting time: 1 Action 
Range: Touch 
Components: V, S, M (a pinch of diamond dust worth 25 gp sprinkled over the target, which the spell consumes) 
Duration: 8 hours 
For the duration, you hide a target that you touch from divination magic. The target can be a willing creature or a place or an object no larger than 10 feet in any dimension. The target can’t be targeted by any divination magic or perceived through magical scrying sensors.
Page: 263 Players Handbook</t>
  </si>
  <si>
    <t>3rd-level illusion
Casting time: 1 Minute 
Range: 30 feet 
Components: V, S 
Duration: 1 hour 
  A Large quasi-real, horselike creature appears on the ground in an unoccupied space of your choice within range. You decide the creature’s appearance, but it is equipped with a saddle, bit, and bridle. Any of the equipment created by the spell vanishes in a puff of smoke if it is carried more than 10 feet away from the steed.
  For the duration, you or a creature you choose can ride the steed. The creature uses the statistics for a riding horse, except it has a speed of 100 feet and can travel 10 miles in an hour, or 13 miles at a fast pace. When the spell ends, the steed gradually fades, giving the rider 1 minute to dismount. The spell ends if you use an action to dismiss it or if the steed takes any damage.
Page: 265 Players Handbook</t>
  </si>
  <si>
    <t>3rd-level transmutation
Casting time: Special 
Range: 150 feet 
Components: V, S 
Duration: Instantaneous 
  This spell channels vitality into plants within a specific area. There are two possible uses for the spell, granting either immediate or long-term benefits.
  If you cast this spell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spell’s area from being affected.
  If you cast this spell over 8 hours, you enrich the land. All plants in a half-mile radius centered on a point within range become enriched for 1 year. The plants yield twice the normal amount of food when harvested.
Page: 266 Players Handbook</t>
  </si>
  <si>
    <t>3rd-level abjuration
Casting time: 1 Action 
Range: Touch 
Components: V, S 
Duration: Concentration, up to 1 hour 
  For the duration, the willing creature you touch has resistance to one damage type of your choice: acid, cold, fire, lightning, or thunder.
Page: 270 Players Handbook</t>
  </si>
  <si>
    <t>3rd-level abjuration
Casting time: 1 Action 
Range: Touch 
Components: V, S 
Duration: Instantaneous 
  At your touch, all curses affecting one creature or object end. If the object is a cursed magic item, its curse remains, but the spell breaks its owner’s attunement to the object so it can be removed or discarded.
Page: 271 Players Handbook</t>
  </si>
  <si>
    <t>3rd-level necromancy
Casting time: 1 Action 
Range: Touch 
Components: V, S, M (diamonds worth 300 gp, which the spell consumes) 
Duration: Instantaneous 
  You touch a creature that has died within the last minute. That creature returns to life with 1 hit point. This spell can’t return to life a creature that has died of old age, nor can it restore any missing body parts.
Page: 272 Players Handbook</t>
  </si>
  <si>
    <t>3rd-level evocation
Casting time: 1 Action 
Range: Touch 
Components: V, S, M (diamonds worth 300 gp, which the spell consumes) 
Duration: Instantaneous 
  You touch a creature that has died within the last minute. That creature returns to life with 1 hit point. This spell can’t return to life a creature that has died of old age, nor can it restore any missing body parts.
Page: 272 Players Handbook</t>
  </si>
  <si>
    <t>Unlimited</t>
  </si>
  <si>
    <t>3rd-level conjuration
Casting time: 1 Action 
Range: 150 feet 
Components: V, S, M (a pinch of dust and a few drops of water) 
Duration: Concentration, up to 1 minute 
  Until the spell ends, freezing rain and sleet fall in a 20-foot-tall cylinder with a 40-foot radius centered on a point you choose within range. The area is heavily obscured, and exposed flames in the area are doused.
  The ground in the area is covered with slick ice, making it difficult terrain. When a creature enters the spell’s area for the first time on a turn or starts its turn there, it must make a Dexterity saving throw. On a failed save, it falls prone.
  If a creature is concentrating in the spell’s area, the creature must make a successful Constitution saving throw against your spell save DC or lose concentration.
Page: 276 Players Handbook</t>
  </si>
  <si>
    <t>3rd-level transmutation
Casting time: 1 Action 
Range: 120 feet 
Components: V, S, M (a drop of molasses) 
Duration: Concentration, up to 1 minute 
  You alter time around up to six creatures of your choice in a 40-foot cube within range. Each target must succeed on a Wisdom saving throw or be affected by this spell for the duration.
  An affected target’s speed is halved, it takes a -2 penalty to AC and Dexterity saving throws, and it can’t use reactions. On its turn, it can use either an action or a bonus action, not both. Regardless of the creature’s abilities or magic items, it can’t make more than one melee or ranged attack during its turn.
  If the creature attempts to cast a spell with a casting time of 1 action, roll a d20. On an 11 or higher, the spell doesn’t take effect until the creature’s next turn, and the creature must use its action on that turn to complete the spell. If it can’t, the spell is wasted.
  A creature affected by this spell makes another Wisdom saving throw at the end of its turn. On a successful save, the effect ends for it.
Page: 277 Players Handbook</t>
  </si>
  <si>
    <t>3rd-level necromancy
Casting time: 1 Action 
Range: 10 feet 
Components: V, S, M (burning incense) 
Duration: 10 minutes 
  You grant the semblance of life and intelligence to a corpse of your choice within range, allowing it to answer the questions you pose. The corpse must still have a mouth and can’t be undead. The spell fails if the corpse was the target of this spell within the last 10 days.
  Until the spell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spell doesn’t return the creature’s soul to its body, only its animating spirit. Thus, the corpse can’t learn new information, doesn’t comprehend anything that has happened since it died, and can’t speculate about future events.
Page: 277 Players Handbook</t>
  </si>
  <si>
    <t>3rd-level transmutation
Casting time: 1 Action 
Range: Self (30-foot radius) 
Components: V, S 
Duration: 10 minutes 
  You imbue plants within 30 feet of you with limited sentience and animation, giving them the ability to communicate with you and follow your simple commands. You can question plants about events in the spell’s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DM’s discretion. The spell doesn’t enable plants to uproot themselves and move about, but they can freely move branches, tendrils, and stalks.
  If a plant creature is in the area, you can communicate with it as if you shard a common language, but you gain no magical ability to influence it.
  This spell can cause the plants created by the entangle spell to release a restrained creature.
Page: 277 Players Handbook</t>
  </si>
  <si>
    <t>3rd-level conjuration
Casting time: 1 Action 
Range: Self (15-foot-radius) 
Components: V, S, M (a holy symbol) 
Duration: Concentration, up to 10 minutes 
  You call forth spirits to protect you.
  They flit around you to a distance of 15 feet for the duration. If you are good or neutral, their spectral form appears angelic or fey (your choice). If you are evil, they appear fiendish.
  When you cast this spell, you can designate any number of creatures you can see to be unaffected by it. An affected creature’s speed is halved in the area, and when the creature enters the area for the first time on a turn or starts its turn there, it must make a Wisdom saving throw. On a failed save, the creature takes 3d8 radiant damage (if you are good or neutral) or 3d8 necrotic damage (if you are evil). On a successful save, the creature takes half as much damage.
  At higher level. When you cast this spell using a spell slot of 4th level or higher, the damage increases by 1d8 for each slot level above 3rd.
Page: 278 Players Handbook</t>
  </si>
  <si>
    <t>3rd-level conjuration
Casting time: 1 Action 
Range: 90 feet 
Components: V, S, M (a rotten egg or several skunk cabbage leaves) 
Duration: Concentration, up to 1 minute 
  You create a 20-foot-radius sphere of yellow, nauseating gas centered on a point within range. The cloud spreads around corners, and its area is heavily obscured. The cloud lingers in the air for the duration.
  Each creature that is completely within the cloud at the start of its turn must make a Constitution saving throw against poison. On a failed save, the creature spends its action that turn retching and reeling. Creatures taht don’t need to breathe or are immune to poison automatically succeed on this saving throw.
  A moderate wind (at least 10 miles per hour) disperses the cloud after 4 rounds. A strong wind (at least 20 miles per hour) disperses it after 1 round.
Page: 278 Players Handbook</t>
  </si>
  <si>
    <t>3rd-level conjuration
Casting time: 1 Action 
Range: 120 feet 
Components: V, S, M (a drop of water)
Duration: Instantaneous 
  You conjure up a wave of water that crashes down on an area within range. The area can be up to 30 feet long, up to 10 feet wide, and up to 10 feet tall. Each creature in that area must make a Dexterity saving throw. On a failure, a creature takes 4d8 bludgeoning damage and is knocked prone. On a success, a creature takes half as much damage and isn’t knocked prone. The water then spreads out across the ground in all directions, extinguishing unprotected flames in its area and within 30 feet of it.
Page: 22 from EE Players Companion</t>
  </si>
  <si>
    <t>3rd-level divination
Casting time: 1 Action 
Range: Touch 
Components: V, M (a small clay model of a ziggurat) 
Duration: 1 hour 
  This spell grants the creature you touch the ability to understand any spoken language it hears. Moreover, when the target speaks, any creature that knows at least one language and can hear the target understands what it says.
Page: 283 Players Handbook</t>
  </si>
  <si>
    <t>3rd-level necromancy
Casting time: 1 Action 
Range: Self 
Components: V, S 
Duration: Concentration, up to 1 minute 
 The touch of your shadow-wreathed hand can siphon force from others to heal your wounds. Make a melee spell attack against a creature within your reach. On a hit, the target takes 3d6 necrotic damage, and you regain hit points equal to half the amount of necrotic damage dealt. Until the spell ends, you can make the attack again on each of your turns as an action.
At higher level. When you cast this spell using a spell slot of 4th level or higher, the damage increases by 1d6 for each slot level above 3rd.
Page: 285 Players Handbook</t>
  </si>
  <si>
    <t>3rd-level evocation
Casting time: 1 Action 
Range: 90 feet 
Components: V, S, M (a handful of sand) 
Duration: Concentration, up to 10 minutes 
  You conjure up a wall of swirling sand on the ground at a point you can see within range. You can make the wall up to 30 feet long, 10 feet high, and 10 feet thick, and it vanishes when the spell ends. It blocks line of sight but not movement. A creature is blinded while in the wall’s space and must spend 3 feet of movement for every 1 foot it moves there.
Page: 23 from EE Players Companion</t>
  </si>
  <si>
    <t>3rd-level evocation
Casting time: 1 Action 
Range: 60 feet 
Components: V, S, M (a drop of water)
Duration: Concentration, up to 10 minutes 
  You conjure up a wall of water on the ground at a point you can see within range. You can make the wall up to 30 feet long, 10 feet high, and 1 foot thick, or you can make a ringed wall up to 20 feet in diameter, 20 feet high, and 1 foot thick. The wall vanishes when the spell ends. The wall’s space is difficult terrain.
  Any ranged weapon attack that enters the wall’s space has disadvantage on the attack roll, and fire damage
is halved if the fire effect passes through the wall to reach its target. Spells that deal cold damage that pass through the wall cause the area of the wall they pass through to freeze solid (at least a 5-foot square section is frozen). Each 5-foot-square frozen section has AC 5 and 15 hit points. Reducing a frozen section to 0 hit points destroys it. When a section is destroyed, the wall’s water doesn’t fill it.
Page: 23 from EE Players Companion</t>
  </si>
  <si>
    <t>3rd-level transmutation
Casting time: 1 Action 
Range: 30 feet 
Components: V, S, M (a short reed or piece of straw) 
Duration: 24 hours 
  This spell grants up to ten willing creatures you can see within range the ability to breathe underwater until the spell ends. Affected creatures also retain their normal mode of respiration.
Page: 287 Players Handbook</t>
  </si>
  <si>
    <t>3rd-level transmutation
Casting time: 1 Action 
Range: 30 feet 
Components: V, S, M (a piece of cork) 
Duration: 1 hour 
  This spell grants the ability to move across any liquid surface – such as water, acid, mud, snow, quicksand, or lava – as if it were harmless solid ground (creatures crossing molten lava can still take damage from the heat).
Up to ten willing creatures you can see within range gain this ability for the duration.
  If you target a creature submerged in a liquid, the spell carries the target to the surface of the liquid at a rate of 60 feet per round.
Page: 287 Players Handbook</t>
  </si>
  <si>
    <t>3rd-level evocation
Casting time: 1 Action 
Range: 120 feet 
Components: V, S, M (a tiny fan and a feather of exotic origin) 
Duration: Concentration, up to 1 minute 
  A wall of strong wind rises from the ground at a point you choose within range.
  You can make the wall up to 50 feet long, 15 feet high, and 1 foot thick. You can shape the wall in any way you choose so long as it makes one continuous path along the ground. The wall lasts for the duration.
  When the wall appears, each creature within its area must make a Strength saving throw. A creature takes 3d8 bludgeoning damage on a failed save, or half as much damage on a successful one.
  The strong wind keeps fog, smoke, and other gases at bay. Small or smaller flying creatures or objects can’t pass through the wall. Loose, lightweight materials brought into the wall fly upward. Arrows, bolts, and other ordinary projectiles launched at targets behind the wall are deflected upward and automatically miss. (Boulders hurled by giants or siege engines, and similar projectiles, are unaffected.) Creatures in gaseous form can’t pass through it.
Page: 288 Players Handbook</t>
  </si>
  <si>
    <t>------------------------------------------------------</t>
  </si>
  <si>
    <t>4TH LEVEL</t>
  </si>
  <si>
    <t>4th-level divination
Casting time: 1 Action 
Range: 30 feet 
Components: V, S, M (a bit of bat fur) 
Duration: Concentration, up to 1 hour 
  You create an invisible, magical eye within range that hovers in the air for the duration. 
  You mentally receive visual information from the eye, which has normal vision and darkvision out to 30 feet. The eye can look in every direction. 
  As an action, you can move the eye up to 30 feet in any direction. There is no limit to how far away from you the eye can move, but it can’t enter another plane of existence. A solid barrier b locks the eye’s movement, but the eye can pass through an opening as small as 1 inch in diameter.
Page: 214 Players Handbook</t>
  </si>
  <si>
    <t>4th-level abjuration
Casting time: 1 Action 
Range: Self (30-foot radius) 
Components: V 
Duration: Concentration, up to 10 minutes 
  Life-preserving energy radiates from you in an aura with a 30-foot radius. 
  Until the spll ends, the aura moves with you, centered on you. Each nonhostile creature in the aura (including you) has resistance to necrotic damage, and its hit point maximum can’t be reduced. In addition, a nonhostile, living creature regains 1 hit point when it starts its turn in the arua with 0 hit points.
Page: 216 Players Handbook</t>
  </si>
  <si>
    <t>4th-level abjuration
Casting time: 1 Action 
Range: Self (30-foot radius) 
Components: V 
Duration: Concentration, up to 10 minutes 
  Purifying energy radiates from you in an aura with a 30-foot radius. 
  Until the spell ends, the aura moves with you, centered on you. Each nonhostile creature in the aura (including you) can’t become diseased, has resistance to poison damage, and has advantage on saving throws against effects that cause any of the following conditions: blnded, charmed, deafended, frightened, paralyzed, poisoned, and stunned.
Page: 216 Players Handbook</t>
  </si>
  <si>
    <t>4th-level abjuration
Casting time: 1 Action 
Range: 60 feet 
Components: V, S, M (an item distasteful to the target) 
Duration: Concentration, up to 1 minute 
  You attempt to send one creature that you can see within range to another place of existence. The target must succeed on a Charisma saving throw or be banished. 
  If the target is native to the plane of existence you’re on, you banish the target to a harmless demiplane. While there, the target is incapacitated. The target remains there until the spell ends, at which point the target reappears in the space it left or in the nearest unoccupied space if that space is occupied. 
  If the target is native to a different plane of existence that the one you’re on, the target is banished with a faint popping noise, returning to its home plane. 
  If the spell ends before 1 minute has passed, the target reappears in the space it left or in the nearest unoccupied space if that space is occupied. Otherwise, the target doesn’t return.
  At higher level. When you cast this spell using a spell slot of 5th level or higher, you can target one additional creature for each slot level above 4th.
Page: 217 Players Handbook</t>
  </si>
  <si>
    <t>4th-level necromancy
Casting time: 1 Action 
Range: 30 feet 
Components: V, S 
Duration: Instantaneous 
  Necromantic energy washes over a creature of your choice that you can see within range, draining moisture and vitality from it. The target must make a Constitution saving throw. The target takes 8d8 necrotic damage on a failed save, or half as much damagfe on a successful one. This spell has no effect on undead or constructs. 
  If you target a plant creature or a magical plant, it makes the saving throw with disadvantage, and the spell deals maximum damage to it. 
  If you target a nonmagical plant that isn’t a creature, such as a tree or shrub, it doesn’t make a saving throw; it simply withers and dies.
  At higher level. When you cast this spell using a spell slot of 5th level or higher, the damage increases by 1d8 for each slot level above 4th.
Page: 219 Players Handbook</t>
  </si>
  <si>
    <t>4th-level enchantment
Casting time: 1 Action 
Range: 30 feet 
Components: V, S 
Duration: Concentration, up to 1 minute 
  Creatures of your choice that you can see within range and that can hear you must make a Wisdom saving throw. 
  A target automatically succeeds on this saving throw if it can’t be charmed. On a failed save, a target is affected by this spell. Until the spell ends, you can use a bonus action on each of your turns to designate a direction that is horizontal to you. Each affected target must use as much of its movement as possible to move in that direction on its next turn. It can take its action before it moves. After moving in this way, it can make another Wisdom saving throw to try to end the effect. 
  A target isn’t compelled to move into an obviously deadly hazard, such as a fire pit, but it will provoke opportunity attacks to move in the designated direction.
Page: 224 Players Handbook</t>
  </si>
  <si>
    <t>4th-level enchantment
Casting time: 1 Action 
Range: 90 feet 
Components: V, S, M (three nut shells) 
Duration: Concentration, up to 1 minute 
  This spell assaults and twists creatures’ minds, spawning delusions and provoking uncontrolled actions. Each creature in a 10-foot-radius sphere centered on a point you choose within range must succeed on a Wisdom saving throw when you cast this spell or be affected by it. 
  An affected target can’t take reactions and must roll a d10 at the start of each of its turns to determine its behavior for that turn. 
  d10 Behavior:
 • 1. The creature uses all its movement to move in a random direction. To determine the direction, roll a d8 and assign a direction to each die face. The creature doesn’t take an action this turn. 
 • 2-6. The creature doesn’t move or take actions this turn. 
 • 7-8. The creature uses its action to make a melee attack against a randomly determined creature within its reach. If there is no creature within its reach, the creature does nothing ths turn. 
 • 9-10. The creature can act and move normally. 
  At the end of its turns, an affected target can make a Wisdom saving throw. It it succeeds, this effect ends for that target.
  At higher level. When you cast this spell using a spell slot of 5th level or higher, the radius of the sphere increases by 5 feet for each slot level above 4th
Page: 224 Players Handbook</t>
  </si>
  <si>
    <t>4th-level conjuration
Casting time: 1 Minute 
Range: 90 feet 
Components: V, S 
Duration: Concentration, up to 1 hour 
  You summon elementals that appear in unoccupied spaces that you can see within range.
  You choose one the following options for what appears: 
 • One elemental of challenge rating 2 or lower 
 • Two elementals of challenge rating 1 or lower 
 • Four elementals of challenge rating 1/2 or lower 
 • Eight elementals of challenge rating 1/4 or lower. 
  An elemental summoned by this spell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 
  At higher level. When you cast this spell using certain higher-level spell slots, you choose one of the summoning options above, and more creatures appear: twice as many with a 6th-level slot and three times as many with an 8th-level slot.
Page: 226 Players Handbook</t>
  </si>
  <si>
    <t>4th-level conjuration
Casting time: 1 Action 
Range: 60 feet 
Components: V, S, M (one holly berry per creature summoned) 
Duration: Concentration, up to 1 hour 
  You summon fey creatures that appear in unoccupied spaces that you can see within range. 
  Choose one of the following options for what appears: 
 • One fey creature of challenge rating 2 or lower 
 • Two fey creatures of challenge rating 1 or lower 
 • Four fey creatures of challenge rating 1/2 or lower 
 • Eight fey creatures of challenge rating 1/4 or lower 
  A summoned creature disappears when it drops to 0 hit points or when the spell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DM has the creatures’ statistics. 
  At higher level. When you cast this spell using certain higher-level spell slots, you choose one of the summoning options above, and more creatures appear: twice as many with a 6th-level slot and three times as many with an 8th-level slot.
Page: 226 Players Handbook</t>
  </si>
  <si>
    <t>Casting time: 1 Action 
Range: 300 feet 
Components: V,S,M (a drop of water and a pinch of dust) 
Duration: Concentration, up to 10 minutes 
  Until the spell ends, you control any freestanding water inside an area you choose that is a cube up to 100 feet on a side. You can choose from any of the following effects when you cast this spell. As an action on your turn, you can repeat the same effect or choose a different one. 
 • Flood •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25 percent chance of capsizing. The water level remains elevated until the spell ends or you choose a different effect. If this effect produced a wave, the wave repeats on the start of your next turn while the flood effect lasts. 
 • Part Water • You cause water in the area to move apart and create a trench. The trench extends across the spell’s area, and the separated water forms a wall to either side. The trench remains until the spell ends or you choose a different effect. The water then slowly fills in the trench over the course of the next round until the normal water level is restored. 
 • Redirect Flow • You cause flowing water in the area to move in a direction you choose, even if the water has to flow over obstacles, up walls, or in other unlikely directions. The water in the area moves as you direct it, but once it moves beyond the spell’s area, it resumes its flow based on the terrain conditions. The water continues to move in the direction you chose until the spell ends or you choose a different effect. 
 • Whirlpool  •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(Athletics) check against your spell save DC. 
  When a creature enters the vortex for the first time on a turn or starts its turn there, it must make a Strength saving throw. On a failed save, the creature takes 2d8 bludgeoning damage and is caught in the vortex until the spell ends. On a successful save, the creature takes half damage, and isn’t caught in the vortex. A creature caught in the vortex can use its action to try to swim away from the vortex as described above, but has disadvantage on the Strength (Athletics) check to do so. 
  The first time each turn that an object enters the vortex, the object takes 2d8 bludgeoning damage, this damage occurs each round it remains in the vortex.
Page: 227 Players Handbook</t>
  </si>
  <si>
    <t>4th-level abjuration
Casting time: 1 Action 
Range: Touch 
Components: V, S 
Duration: 8 hours 
  You touch a creature and grant it a measure of protection from death. 
  The first time the target would drop to 0 hit points as a result of taking damage, the target instead drops to 1 hit point, and the spell ends. If the spell is still in effect when the target is subjected to an effect that would kill it instantaneously without dealing damage, that effect is instead negated against the target, and the spells ends.
Page: 230 Players Handbook</t>
  </si>
  <si>
    <t>4th-level conjuration
Casting time: 1 Action 
Range: 500 feet 
Components: V 
Duration: Instantaneous 
  You teleport yourself from your current location to any other spot within range. You arrive at exactly the spot desired. It can be a place you can see, one you can visualize, or one you can describe by stating distance and direction, such as _x0093_"200 feet straight downward"_x0094_ or "_x0093_upward to the northwest at a 45-degree angle, 300 feet"._x0094_ 
  You can bring along objects as long as their weight doesn’t exceed what you can carry. You can also bring one willing creature of your size or smaller who is carrying gear up to its carrying capacity. The creature must be within 5 feet of you when you cast this spell. 
  If you would arrive in a place already occupied by an object or a creature, you and any creature traveling with you each take 4d6 force damage, and the spell fails to teleport you.
Page: 233 Players Handbook</t>
  </si>
  <si>
    <t>500 ft.</t>
  </si>
  <si>
    <t>4th-level divination
Casting time: 1 Action 
Range: Self 
Components: V, S, M (incense and a sacrificial offering appropriate to your religion, together worth at least 25 gp, which the spell consumes) 
Duration: Instantaneous 
  Your magic and an offering put you in contact with a god or a god’s servants. You ask a single question concerning a specific goal, event, or activity to occur within 7 days. The DM offers a truthful reply. The reply might be a short phrase, a cryptic rhyme, or an omen. 
  The spell doesn’t take into account any possible circumstances that might change the outcome, such as the casting of additional spells or the loss or gain of a companion. 
  If you cast this spell two or more times before finishing your next long rest, there is a cumulative 25 percent chance for each casting after the first that you get a random reading. The DM makes this roll in secret.
Page: 234 Players Handbook</t>
  </si>
  <si>
    <t>4th-level enchantment
Casting time: 1 Action 
Range: 60 feet 
Components: V, S 
Duration: Concentration, up to 1 minute 
  You attempt to beguile a beast that you can see within range. 
  It must succeed on a W isdom saving throw or be charmed by you for the duration. If you or creatures that are friendly to you are fighting it, it has advantage on the saving throw. 
  While the beast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 When you cast this spell with a 5th-level spell slot, the duration is concentration, up to 10 minutes. When you use a 6th-level spell slot, the duration is concentration, up to 1 hour. When you use a spell slot of 7th level or higher, the duration is concentration, up to 8 hours
Page: 234 Players Handbook</t>
  </si>
  <si>
    <t>4th-level transmutation
Casting time: 1 Action 
Range: 90 feet 
Components: V, S 
Duration: Concentration, up to 1 minute 
  Choose one creature you can see within range, and choose one of the following damage types: acid, cold, fire, lightning, or thunder.
  The target must succeed on a Constitution saving throw or be affected by the spell for its duration. The first time each turn the affected target takes damage of the chosen type, the target takes an extra 2d6 damage of that type. Moreover, the target loses any resistance to that damage type until the spell ends.
  At higher level. When you cast this spell using a spell slot of 5th level or higher, you can target one additional creature for each slot level above 4th. The creatures must be within 30 feet of each other when you target them.
Page: 17 from EE Players Companion</t>
  </si>
  <si>
    <t>4th-level conjuration
Casting time: 1 Action 
Range: 90 feet 
Components: V, S, M (a piece of tentacle from a giant octopus or a giant squid) 
Duration: Concentration, up to 1 minute 
  Squirming, ebony tentacles fill a 20-foot square on ground that you can see within range. For the duration, these tentacles turn the ground in the area into difficult terrain. 
  When a creature enters the afected area for the first time on a turn or starts its turn there, the creature must succeed on a Dexterity saving throw or take 3d6 bludgeoning damage and be restrained by the tentacles until the spell ends. A creature that starts its turn in the area and is already restrained by the tentacles takes 3d6 bludgeoning damage. 
  A creature restrained by the tentacles can use its action to make a Strength or Dexterity check (its choice) against your spell save DC. On a success, it frees itself.
Page: 238 Players Handbook</t>
  </si>
  <si>
    <t>4th-level transmutation
Casting time: 10 Minutes 
Range: 120 feet 
Components: V, S 
Duration: Instantaneous 
  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10-foot cube, or eight connected 5-foot cubes), given a sufficient quantity of raw material. If you are working with metal, stone, or another mineral substance, however, the fabricated object can be no larger than Medium (contained within a single 5-foot cube). The quality of objects made by the spell is commensurate with the quality of the raw materials. 
  Creatures or magic items can’t be created or transmuted by this spell. You also can’t use it to create items that ordinarily require a high degree of craftsmanship, such as jewelry, weapons, glass, or armor, unless you have proficiency with the type of artisan’s tools used to craft such objects.
Page: 239 Players Handbook</t>
  </si>
  <si>
    <t>4th-level evocation
Casting time: 1 Action 
Range: Self 
Components: V, S, M (a bit of phosphorus or a firefly) 
Duration: 10 minutes 
  Thin and wispy flames wreathe your body for the duration, shedding bright light in a 10-foot radius and dim light for an additional 10 feet, You can end the spell early by using an action to dismiss it.
  The flames provide you with a warm shield or a chill shield, as you choose. The warm shield grants you resistance to cold damage, and the chill shield grants you resistance to fire damage.
  In addition, whenever a creature within 5 feet of you hits you with a melee attack, the shield erupts with flame. The attacker takes 2d8 fire damage from a warm shield, or 2d8 cold damage from a cold shield.
Page: 241 Players Handbook</t>
  </si>
  <si>
    <t>4th-level abjuration
Casting time: 1 Action 
Range: Touch 
Components: V, S, M (a leather strap, bound around the arm or a similar appendage) 
Duration: 1 hour 
  You touch a willing creature. For the duration, the target’s movement is unaffected by difficult terrain, and spells and other magical effects can neither reduce the target’s speed nor cause the target to be paralyzed or restrained.
  The target can also spend 5 feet of movement to automatically escape from nonmagical restraints, such as manacles or a creature that has it grappled. Finally, being underwater imposes no penalties on the target’s movement or attacks.
Page: 244 Players Handbook</t>
  </si>
  <si>
    <t>4th-level transmutation
Casting time: 1 Action 
Range: 30 feet 
Components: V, S 
Duration: Concentration, up to 10 minutes 
  You transform up to ten centipedes, three spiders, five wasps, or one scorpion within range into giant versions of their natural forms for the duration. A centipede becomes a giant centipede, a spider becaomes a giant spider, a wasp becomes a giant wasp, and a scorpion becomes a giant scorpion.
  Each creature obeys your verbal commands, and in combat, they act on your turn each round. The DM has the statistics for these creatures and resolves their actions and movement.
  A creature remains in its giant size for the duration, until it drops to 0 hit points, or until you use an action to dismiss the effect on it.
  The DM might allow you to choose different targets. For example, if you transform a bee, its giant version might have the same statistics as a giant wasp.
Page: 245 Players Handbook</t>
  </si>
  <si>
    <t>4th-level conjuration
Casting time: 1 Bonus Action 
Range: 30 feet 
Components: V, S 
Duration: Concentration, up to 1 minute 
  You conjure a vine that sprouts from the ground in an unoccupied space of your choice that you can see within range. When you cast this spell, you can direct the vine to lash out at a creature within 30 feet of it that you can see. That creature must succeed on a Dexterity saving throw or be pulled 20 feet directly toward the vine.
  Until the spell ends, you can direct the vine to lash out at the same creature or another one as a bonus action on each of your turns.
Page: 246 Players Handbook</t>
  </si>
  <si>
    <t>4th-level illusion
Casting time: 1 Action 
Range: Touch 
Components: V, S 
Duration: Concentration, up to 1 minute 
  You or a creature you touch becomes invisible until the spell ends. Anything the target is wearing or carrying is invisible as long as it is on the target’s person.
Page: 246 Players Handbook</t>
  </si>
  <si>
    <t>4th-level conjuration
Casting time: 1 Action 
Range: 30 feet 
Components: V 
Duration: 8 hours 
  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 time on a turn must succeed on a Dexterity saving throw. The creature takes 20 radiant damage on a failed save, or half as much damage on a successful one. The guardian vanishes when it has dealt a total of 60 damage.
Page: 246 Players Handbook</t>
  </si>
  <si>
    <t>4th-level illusion
Casting time: 10 Minutes 
Range: 300 feet 
Components: V, S, M (a stone, a twig, and a bit of green plant) 
Duration: 24 hours 
  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Intelligence (Investigation) check against your spell save DC to disbelieve it. A creature who discerns the illusion for what it is, sees it as a vague image superimposed on the terrain.
Page: 249 Players Handbook</t>
  </si>
  <si>
    <t>4th-level evocation
Casting time: 1 Action 
Range: 300 feet 
Components: V, S, M (a pinch of dust and a few drops of water) 
Duration: Instantaneous 
  A hail of rock-hard ice pounds to the ground in a 20-foot-radius, 40-foot-high cylinder centered on a point within range. Each creature in the cylinder must make a Dexterity saving throw. A creature takes 2d8 bludgeoning damage and 4d6 cold damage on a failed save, or half as much damage on a successful one.
  Hailstones turn the storm’s area of effect into difficult terrain until the end of your next turn.
  At higher level. When you cast this spell using a spell slot of 5th level or higher, the bludgeoning damage increases by 1d8 for each slot level above 4th.
Page: 252 Players Handbook</t>
  </si>
  <si>
    <t>4th-level conjuration
Casting time: 1 Action 
Range: Touch 
Components: V, S, M (an exquisite chest, 3 feet by 2 feet by 2 feet, constructed from rare materials worth at least 5,000 gp, and a Tiny replica made from the same materials worth at least 50 gp) 
Duration: Instantaneous 
  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spell’s effect ends. This effect ends if you cast this spell again, if the smaller replica chest is destroyed, or if you choose to end the spell as an action. If the spell ends and the larger chest is on the Ethereal Plane, it is irretrievably lost.
Page: 254 Players Handbook</t>
  </si>
  <si>
    <t>4th-level divination
Casting time: 1 Action 
Range: Self 
Components: V, S, M (a bit of fur from a bloodhound) 
Duration: Concentration, up to 1 hour 
  Describe or name a creature that is familiar to you. You sense the direction to the creature’s location, as long as that creature is within 1,000 feet of you. If the creature is moving, you know the direction of its movement.
  The spell can locate a specific creature known to you, or the nearest creature of a specific kind (such as a human or a unicorn), so long as you have seen such a creature up close – within 30 feet – at least once. If the creature you described or named is in a different form, such as being unfer the effects of a polymorph spell, this spell doesn’t locate the creature.
  This spell can’t locate a creature if running water at least 10 feet wide blocks a direct path between you and the creature.
Page: 256 Players Handbook</t>
  </si>
  <si>
    <t>4th-level conjuration
Casting time: 1 Action 
Range: 30 feet 
Components: V, S, M (a tiny silver whistle, a piece of bone, and a thread) 
Duration: 8 hours 
  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spell,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
Page: 261 Players Handbook</t>
  </si>
  <si>
    <t>4th-level abjuration
Casting time: 10 Minutes 
Range: 120 feet 
Components: V, S, M (a thin sheet of lead, a piece of opaque glass, a wad of cotton or cloth, and powdered chrysolite) Duration: 24 hours 
  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 Sound can’t pass through the barrier at the edge of the warded area.
 • The barrier of the warded area appears dark and foggy, preventing vision (including darkvision) through it.
 • Sensors created by divination spells can’t appear inside the protected area or pass through the barrier at its perimeter.
 • Creatures in the area can’t be targeted by divination spells.
 • Nothing can teleport into or out of the warded area.
 • Planar travel is blocked within the warded area.
  Casting this spell on the same spot every day for a year makes this effect permanent.
  At higher level. When you cast this spell using a spell slot of 5th level or higher, you can increase the size of the cube by 100 feet for each slot level beyond 4th. Thus you could protect a cube that can be up to 200 feet on one side by using a spell slot o f 5th level.
Page: 262 Players Handbook</t>
  </si>
  <si>
    <t>4th-level evocation
Casting time: 1 Action 
Range: 30 feet 
Components: V, S, M (a hemispherical piece of clear crystal and a matching hemispherical piece of gum arabic) 
Duration: Concentration, up to 1 minute 
  A sphere of shimmering force encloses a creature or object of Large size or smaller within range. An unwilling creature must make a Dexterity saving throw. On a failed save, the creature is enclosed for the duration.
  Nothing---not physical objects, energy, or other spell effects---can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spell targeting the globe destroys it without harming anything inside it.
Page: 264 Players Handbook</t>
  </si>
  <si>
    <t>4th-level illusion
Casting time: 1 Action 
Range: 120 feet 
Components: V, S 
Duration: Concentration, up to 1 minute 
  You tap into the nightmares of a creature you can see within range and create an illusory manifestation of its deepest fears, visible only to that creature.
  The target must make a Wisdom saving throw. On a failed save, the target becomes frightened for the duration. At the end of each of the target’s turns before the spell ends, the target must succeed on a Wisdom saving throw or take 4d10 psychic damage. On a successful save, the spell ends.
  At higher level. When you cast this spell using a spell slot of 5th level or higher, the damage increases by 1d1O for each slot level above 4th.
Page: 265 Players Handbook</t>
  </si>
  <si>
    <t>4th-level transmutation
Casting time: 1 Action 
Range: 60 feet 
Components: V, S, M (a caterpillar cocoon) 
Duration: Concentration, up to 1 hour 
  This spell transforms a creature that you can see within range into a new form. An unwilling creature must make a Wsidom saving throw to avoid the effect. A shapechanger automatically succeeds on this saving throw.
  The transformation lasts for the duration, or until the target drops to 0 hit points or dies. The new form can be any beast whose challenge rating is equal to or less than the target’s (or the target’s level, if it doesn’t have a challenge rating). The target’s game statistics, including mental ability scores, are replaced by the statistics of the chosen beast. It retains its alignment and personality.
  The target assumes the hit points of its new form.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The target’s gear melds into the new form. The creature can’t activate, use, wield, or otherwise benefit from any of its equipment. This spell can’t affect a target that has 0 hit points.
Page: 266 Players Handbook</t>
  </si>
  <si>
    <t>4th-level evocation
Casting time: 1 Bonus Action 
Range: Self 
Components: V 
Duration: Concentration, up to 1 minute 
  The next time you hit a creature with a melee weapon attack during this spell’s duration, your weapon pierces both body and mind, and the attack deals an extra 4d6 psychic damage to the target. The target must make a Wisdom saving throw. On a failed save, it has disadvantage on attack rolls and ability checks, and can’t take reactions, until the end of its next turn.
Page: 278 Players Handbook</t>
  </si>
  <si>
    <t>4th-level transmutation
Casting time: 1 Action 
Range: Touch 
Components: V, S, M soft clay, which must be worked into roughly the desired shape of the stone object) 
Duration: Instantaneous 
  You touch a stone object of Medium size or smaller or a section of stone no more than 5 feet in any dimension and form it into any shape that suits your purpose. So, for example, you could shape a large rock into a weapon, idol, or coffer, or make a small passage through a wall, as long as the wall is less than 5 feet thick. You could also shape a stone door or its frame to seal the door shut. The object you create can have up to two hignes and a latch, but finer mechanical detail isn’t possible.
Page: 278 Players Handbook</t>
  </si>
  <si>
    <t>4th-level abjuration
Casting time: 1 Action 
Range: Touch 
Components: V, S, M (diamond dust worth 100 gp, which the spell consumes) 
Duration: Concentration, up to 1 hour 
  This spell turns the flesh of a willing creature you touch as hard as stone. Until the spell ends, the target has resistance to nonmagical bludgeoning, piercing, and slashing damage.
Page: 278 Players Handbook</t>
  </si>
  <si>
    <t>4th-level evocation
Casting time: 1 Action 
Range: 150 feet 
Components: V, S 
Duration: Concentration, up to 1 minute 
  A 20-foot-radius sphere of whirling air springs into existence centered on a point you choose within range. The sphere remains for the spell’s duration. Each creature in the sphere when it appears or that ends its turn there must succeed on a Strength saving throw or take 2d6 bludgeoning damage. The sphere’s space is difficult terrain.
  Until the spell ends, you can use a bonus action on each of your turns to cause a bolt of lightning to leap from the center of the sphere toward one creature you choose within 60 feet of the center. Make a ranged spell attack. You have advantage on the attack roll if the target is in the sphere. On a hit, the target takes 4d6 lightning damage.
  Creatures within 30 feet of the sphere have disadvantage on Wisdom (Perception) checks made to listen.
  At Higher Levels. When you cast this spell using a spell slot of 5th level or higher, the damage increases for each of its effects by 1d6 for each slot level above 4th.
Page: 22 from EE Players Companion</t>
  </si>
  <si>
    <t>4th-level evocation
Casting time: 1 Action 
Range: 150 feet 
Components: V, S, M (a drop of giant slug bile)
Duration: Instantaneous 
  You point at a place within range, and a glowing 1-foot ball of emerald acid streaks there and explodes in a 20-foot radius. Each creature in that area must make a Dexterity saving throw. On a failed save, a creature takes 10d4 acid damage and 5d4 acid damage at the end of its next turn. On a successful save, a creature takes half the initial damage and no damage at the end of its next turn.
  At Higher Levels. When you cast this spell using a spell slot of 5th level or higher, the initial damage increases by 2d4 for each slot level above 4th.
Page: 23 from EE Players Companion</t>
  </si>
  <si>
    <t>4th-level evocation
Casting time: 1 Action 
Range: 120 feet 
Components: V, S, M (a small piece of phosphorus) 
Duration: Concentration, up to 1 minute 
  You create a wall of fire on a solid surface within range. You can make the wall up to 60 feet long, 20 feet high, and 1 foot think, or a ringed wall up to 20 feet in diameter, 20 feet high, and 1 foot think. The wall is opaque and lasts for the duration.
  When the wall appears, each creature within its area must make a Dexterity saving throw. On a failed save, a creature takes 5d8 fire damage, or half as much damage on a successful save.
  One side of the wall, selected by you when you cast this spell, deals 5d8 fire damage to each creature that ends its turn within 10 feet of that side or inside the wall. A creature takes the same damage when it enters the wall fo rhte first time on a turn or ends its turn there. The other side of the wall deals no damage.
  At higher level. When you cast this spell using a spell slot of 5th level or higher, the damage increases by 1d8 for each slot level above 4th.
Page: 285 Players Handbook</t>
  </si>
  <si>
    <t>4th-level conjuration
Casting time: 1 Action 
Range: 90 feet 
Components: V, S, M (a droplet of water) 
Duration: Concentration, up to 1 minute 
  You conjure up a sphere of water with a 10-foot radius on a point you can see within range.
  The sphere can hover in the air, but no more than 10 feet off the ground. The sphere remains for the spell’s duration. Any creature in the sphere’s space must make a Strength saving throw. On a successful save, a creature is ejected from that space to the nearest unoccupied space outside it. A Huge or larger creature succeeds on the saving throw automatically. On a failed save, a creature is restrained by the sphere and is engulfed by the water. At the end of each of its turns, a restrained target can repeat the saving throw.
  The sphere can restrain a maximum of four Medium or smaller creatures or one Large creature. If the sphere restrains a creature in excess of these numbers, a random creature that was already restrained by the sphere falls out of it and lands prone in a space within 5 feet of it.
  As an action, you can move the sphere up to 30 feet in a straight line. If it moves over a pit, cliff, or other drop, it safely descends until it is hovering 10 feet over ground. Any creature restrained by the sphere moves with it. You can ram the sphere into creatures, forcing them to make the saving throw, but no more than once per turn.
  When the spell ends, the sphere falls to the ground and extinguishes all normal flames within 30 feet of it. Any creature restrained by the sphere is knocked prone in the space where it falls.
Page: 23 from EE Players Companion</t>
  </si>
  <si>
    <t>-----------------------------------------------------</t>
  </si>
  <si>
    <t>5TH LEVEL</t>
  </si>
  <si>
    <t>Transmutation
Level: 5 
Casting time: 1 Action 
Range: 120 feet 
Components: V, S 
Duration: Concentration, up to 1 minute 
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spell ends or until reduced to 0 hit points. 
As a bonus action, you can mentally command any creature you made with this spell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Animated Object Statistics 
Tiny – HP: 20, AC: 18, Attack: +8 to hit, 1d4 + 4 damage, Str: 4, Dex: 18 
Small – HP: 25, AC: 16, Attack: +6 to hit, 1d8 + 2 damage, Str: 6, Dex: 14 
Medium – HP: 40, AC: 13, Attack: +5 to hit, 2d6 + 1 damage, Str: 10, Dex: 12 
Large – HP: 50, AC: 10, Attack: +6 to hit, 2d10 + 2 damage, Str: 14, Dex: 10 
Huge – HP: 80, AC: 10, Attack: +8 to hit, 2d12 + 4 damage, Str: 18, Dex: 6 
An animated object is a construct with AC, hit points, attacks, Strength, and Dexterity determine by its size. Its Constitution is 10 and its Intelligence and Wisdom are 3, and its Charisma is 1. Its speed is 30 feet; if the objects lack legs or other appendages it can use for locomotion, it instead has a flying speed of 30 feet and can hover. If the object is securely attached to a surface or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 by its size. The DM might rule that a specific object inflicts slashing or piercing damage based on its form.
At higher level. If you cast this spell using a spell slot of 6th level or higher, you can animate two additional objects for each slot level above 5th.
Page: 213 Players Handbook</t>
  </si>
  <si>
    <t>Abjuration
Level: 5 
Casting time: 1 Action 
Range: Self (10-foot radius) 
Components: V, S 
Duration: Concentration, up to 1 hour 
A shimmering barrier extends out from you in a 10-foot radius and moves with you, remaining centered on you and hedging out creatures other than undead and constructs. 
The barrier lasts for the duration. The barrier prevents an affected creature from passing or reaching through. An affected creature can cast spells or make attacks with ranged or reach weapons through the barrier. 
If you move so that an affect creature is forced to pass through the barrier, the spell ends.
Page: 213 Players Handbook</t>
  </si>
  <si>
    <t>10 ft. radius</t>
  </si>
  <si>
    <t>Transmutation
Level: 5 
Casting time: 8 Hours 
Range: Touch 
Components: V, S, M (an agate worth at least 1,000 gp, which the spell consumes) 
Duration: Instantaneous 
After spending the casting time tracing magical pathways within a precious gemstone, you touch a huge or smaller beast or plant. 
The target must have either no Intelligence score or an Intelligence of 3 or less. The target gains an Intelligence of 10. The target also gains the ability to speak one language you know. If the target is a plant, it gains the ability to move its limbs, roots, vinces, creepers, and so forth, and it gains senses similar to a huamn’s. Your DM chooses statistics appropriate for the awakened plant, such as the statistics for the awakened shrub or the awakened tree. 
The awakened beast or plant is charmed by you for 30 days or until you and your companions do anything harmful to it. When the charmed condition ends, the awakened creature chooses whether to remain friendly to you, based on how you treated it while it was charmed.
Page: 216 Players Handbook</t>
  </si>
  <si>
    <t>Abjuration
Level: 5 
Casting time: 1 Bonus Action 
Range: Self 
Components: V 
Duration: Concentration, up to 1 minute 
The next time you hit a creature with a weapon attack before this spell ends, your weapon crackles with force, and the attack deals an extra 5d10 force damage to the target. Additionally, if this attack reduces the target to 50 hit points of fewer, you banish it. If the target is native to a different plane of existence than the on you’re on, the target disappears, returning to its home plane. If the target is native to the plane you’re on, the creature vanishes into a harmless demiplane. While there, the target is incapacitated. It remains there until the spell ends, at which point the target reappears in the space it left or in the nearest unoccupied space if that space is occupied.
Page: 216 Players Handbook</t>
  </si>
  <si>
    <t>Evocation
Level: 5 
Casting time: 1 Action 
Range: 120 feet 
Components: V, S, M (An eggshell and a snakeskin glove) 
Duration: Concentration, up to 1 minute 
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If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 Clenched Fist • The hand strikes one creature or object within 5 feet of it. Make a melee spell attack for the hand using your game statistics. On a hit, the target takes 4d8 force damage. 
 • Forceful Hand •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 Grasping Hand •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 Interposing Hand •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difficult terrain for the target.
At higher level. When you cast this spell using a spell slot of 6th level or higher, the damage from the clenched fist option increases by 2d8 and the damage from the grasping hand increases by 2d6 for each slot level above 5th.
Page: 218 Players Handbook</t>
  </si>
  <si>
    <t>Abjuration
Level: 5 
Casting time: 1 Action 
Range: Self (30-foot radius) 
Components: V 
Duration: Concentration, up to 10 minutes 
Divine energy radiates from you, distorting and diffusing magical energy within 30 feet of you. 
Until the spell ends, the sphere moves with you, centered on you. For the duration, each friendly creature in the area (including you) has advantage on saving throws against spells and other magical effects. 
Additionally, when an affected creature succeeds on a saving throw made against a spell or magical effect that allows it to make a saving throw to take only half damage, it instead takes no damage if it succeeds on the saving throws.
Page: 221 Players Handbook</t>
  </si>
  <si>
    <t>Conjuration
Level: 5 
Casting time: 1 Action 
Range: 120 feet 
Components: V, S 
Duration: Concentration, up to 10 minutes 
You create a 20-foot-radius sphere of poisonous, yellow-green fog centered on a point you choose within range. The fog spreads around corners. It lasts for the duration or until strong wind dispereses the fog, ending the spell. Its area is heavily obscured. 
When a creature enters the spell’s area for the first time on a turn or starts its turn there, that creature must make a Constitution saving throw. The creature takes 5d8 poison damageon a failed save, or half as much damage on a successful one. Creatures are affected even if they hold their breath or don’t need to breathe. 
The fog moves 10 feet away from you at the start of each of your turns, rolling along the surface of the ground. The vapors, being heavier than air, sink to the lowest level of the land, even pouring down openings. 
At higher level. When you cast this spell using a spell slot of 6th level or higher, the damage increases by 1d8 for each slot level above 5th.
Page: 222 Players Handbook</t>
  </si>
  <si>
    <t>Divination
Level: 5 
Casting time: 1 Minute 
Range: Self 
Components: V, S, M (incense and a vial of holy or unholy water 
Duration: 1 minute 
You contact your deity or a divine proxy and ask up to three questions that can be answered with a yes or no. You must ask your questions before the spell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DM might offer a short phrase as an answer instead. 
If you cast the spell two or more times before finishing your next long rest, there is a cumulative 25 percent chance for each casting after the first that you get no answer. The DM makes this roll in secret.
Page: 223 Players Handbook</t>
  </si>
  <si>
    <t>Divination
Level: 5 
Casting time: 1 Minute 
Range: Self 
Components: V, S 
Duration: Instantaneous 
You briefly become one with nature and gain knowledge of the surrounding territory. 
In the outdoors, the spell gives you knowledge of the land within 3 miles of you. In caves and other natural underground settings, the radius is limited to 300 feet. The spell doesn’t function where nature has been replaced by construction, such as in dungeons and towns. 
You instantly gain knowledge of up to three facts of your choice about any of the following subjects as they relate to the area: 
• terrain and bodies of water 
• prevalent plants, minerals, animals, or peoples 
• powerful celestials, fey, fiends, elementals, or undead 
• influence from other planes of existence 
• buildings 
For example, you could determine the location of powerful undead in the area, the location of major sources of safe drinking water, and the location of any nearby towns.
Page: 224 Players Handbook</t>
  </si>
  <si>
    <t>Evocation
Level: 5 
Casting time: 1 Action 
Range: Self (60-foot cone) 
Components: V, S, M (a small crystal or glass cone) 
Duration: Instantaneous 
A blast of cold air erupts from your hands. 
Each creature in a 60-foot cone must make a Constitution saving throw. 
A creature takes 8d8 cold damage on a failed save, or half as much damage on a successful one. A creature killed by this spell becomes a frozen statue until it thaws.
At higher level. When you cast this spell using a spell slot of 6th level or higher, the damage increases by 1d8 for each slot level above 5th.
Page: 224 Players Handbook</t>
  </si>
  <si>
    <t>Conjuration
Level: 5 
Casting time: 1 Minute 
Range: 90 feet 
Components: V, S, M (burning incense for air, soft clay for earth, sulfur and phosphorus for fire, or water and sand for water) 
Duration: Concentration, up to 1 hour 
You call forth an elemental servant. 
Choose an area of air, earth, fire, or water that fills a 10-foot cube within range. An elemental of challenge rating 5 or lower appropriate to the area you chose appears in an unoccupied space within 10 feet of it. For example, a fire elemental emerges from a bonfire, and an earth elemental rises up from the ground. The elemental disappears when it drops to 0 hit points or when the spell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concentration is broken, the elemental doesn’t disappear. Instead, you lose control of the elemental, it becom es hostile toward you and your companions, and it might attack. An uncontrolled elemental can’t be dismissed by you, and it disappears 1 hour after you summoned it. The DM has the elemental’s statistics. 
At higher level. When you cast this spell using a spell slot of 6th level or higher, the challenge rating increases by 1 for each slot level above 5th.
Page: 225 Players Handbook</t>
  </si>
  <si>
    <t>Conjuration
Level: 5 
Casting time: 1 Action 
Range: 150 feet 
Components: V, S, M (one piece of ammunition or one thrown weapon) 
Duration: Instantaneous 
You fire a piece of nonmagical ammunition from a ranged weapon or throw a nonmagical weapon into the air and choose a point within range. 
Hundreds of duplicates of the ammunition or weapon fall in a volley from above and then disappear. Each creature in a 40-foot-radius. 20-foot-high cylinder centered on that point must make a Dexterity saving throw. A creature takes 8d8 damage on a failed save, or half as much damage on a successful one. The damage type is the same as that of the ammunition or weapon.
Page: 226 Players Handbook</t>
  </si>
  <si>
    <t>Divination
Level: 5 
Casting time: 1 Minute 
Range: Self 
Components: V 
Duration: 1 minute 
You mentally contact a demigod, the spirit of a long-dead sage, or some other mysterious entity from another plane. 
Contacting this extraplanar intelligence can strain or even break your mind. When you cast this spell, make a DC 15 Intelligence saving throw. On a failure, you take 6d6 psychic damage and are insane until you finish a long rest. While insane, you can’t take actions, can’t understand what other creatures say, can’t read, and speak only in gibberish. A greater restoration spell cast on you ends this effect. 
On a successful save, you can ask the entity up to five questions. You must ask your questions before the spell ends. The DM answers each question with one word, such as _x0093_yes,_x0094_ _x0093_no,_x0094_ _x0093_maybe,_x0094_ _x0093_never,_x0094_ _x0093_irrelevant,_x0094_ or _x0093_unclear_x0094_ (if the entity doesn’t know the answer to the question). If a one-word answer would be misleading, the DM might instead offer a short phrase as an answer.
Page: 226 Players Handbook</t>
  </si>
  <si>
    <t>Necromancy
Level: 5 
Casting time: 1 Action 
Range: Touch 
Components: V, S 
Duration: 7 days 
Your touch inflicts disease. 
Make a melee spell attack against a creature within your reach. On a hit, you afflict the creature with a disease of your choice from any of the ones described below. 
At the end of each of the target’s turns, it must make a Constitution saving throw. After failing three of these saving throws, the disease’s effects last for the duration, and the creature stops making these saves. After succeeding on three of these saving throws, the creature recovers from the disease, and the spell ends. 
Since this spell induces a natural disease in its target, any effect that removes a disease or otherwise ameliorates a disease’s effects apply to it. 
 • Blinding Sickness • Pain grips the creature’s mind, and its eyes turn milky white. The creature has disadvantage on Wisdom checks and Wisdom saving throws and is blinded. 
 • Filth Fever • A raging fever sweeps through the creature’s body. The creature has disadvantage on Strength checks, Strength saving throws, and attack rolls that use Strength. 
 • Flesh Rot • The creature’s flesh decays. The creature has disadvantage on Charisma checks and vulnerability to all damage. 
 • Mindfire • The creature’s mind becomes feverish. The creature has disadvantage on Intelligence checks and Intelligence saving throws, and the creature behaves as if under the effects of the confusion spell during combat. 
 • Seizure • The creature is overcome with shaking. The creature has disadvantage on Dexterity checks, Dexterity saving throws, and attack rolls that use Dexterity. 
 • Slimy Doom • The creature begins to bleed uncontrollably. The creature has disadvantage on Constitution checks and Constitution saving throws. In addition, whenever the creature takes damage, it is stunned until the end of its next turn.
Page: 227 Players Handbook</t>
  </si>
  <si>
    <t>7 days</t>
  </si>
  <si>
    <t>Transmutation
Level: 5 
Casting time: 1 Action 
Range: 300 feet 
Components: V, S 
Duration: Concentration, up to 1 hour 
You take control of the air in a 100-foot cube that you can see within range. Choose one of the following effects when you cast the spell. The effect lasts for the spell’s duration, unless you use your action on a later turn to switch to a different effect. You can also use your action to temporarily halt the effect or to restart one you’ve halted.
 • Gusts • A wind picks up within the cube, continually blowing in a horizontal direction that you choose. You choose the intensity of the wind: calm, moderate, or strong. If the wind is moderate or strong, ranged weapon attacks that pass through it or that are made against targets within the cube have disadvantage on their attack rolls. If the wind is strong, any creature moving against the wind must spend 1 extra foot of movement for each foot moved.
 • Downdraft • You cause a sustained blast of strong wind to blow downward from the top of the cube. Ranged weapon attacks that pass through the cube
or that are made against targets within it have disadvantage on their attack rolls. A creature must make a Strength saving throw if it flies into the cube for the first time on a turn or starts its turn there flying. On a failed save, the creature is knocked prone.
 • Updraft • You cause a sustained updraft within the cube, rising upward from the cube’s bottom edge. Creatures that end a fall within the cube take only half damage from the fall. When a creature in the cube makes a vertical jump, the creature can jump up to 10 feet higher than normal.
Page: 16 from EE Players Companion</t>
  </si>
  <si>
    <t>Illusion
Level: 5 
Casting time: 1 Minute 
Range: 30 feet 
Components: V, S, M (a tiny piece of matter of the same type of the item you plan to create 
Duration: Special 
  You pull wisps of shadow material from the Shadowfell to create a nonliving object of vegetable matter within range: soft goods, rope, wood, or something similar. You can also use this spell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 Material — Duration 
 • Vegetable matter — 1 day 
 • Stone/crystal — 12 hours 
 • Precious metals — 1 hour 
 • Gems — 10 minutes 
 • Adamantine/Mithral — 1 minute 
  Using any material created by this spell as another spell’s material component causes that spell to fail. 
  At higher level. When you cast this spell using a spell slot of 6th level or higher, the cube increases by 5 feet for each slot level above 5th.
Page: 229 Players Handbook</t>
  </si>
  <si>
    <t>See Sourcebook.</t>
  </si>
  <si>
    <t>Destructive Wave</t>
  </si>
  <si>
    <t>Evocation
Level: 5 
Casting time: 1 Action 
Range: Self (30-foot radius) 
Components: V 
Duration: Instantaneous 
You strike the ground, creating a burst of divine energy that ripples outward from you. Each creature you choose within 30 feet of you must succeed on a Constitution saving throw or take 5d6 thunder damage, as well as 5d6 radiant or necrotic damage (your choice), and be knocked prone. A creature that succeeds on its saving throw takes half as much damage and isn’t knocked prone.
Page: 231 Players Handbook</t>
  </si>
  <si>
    <t>Abjuration
Level: 5 
Casting time: 1 Action 
Range: Self 
Components: V, S, M (holy water or powdered silver and iron) 
Duration: Concentration, up to 1 minute 
Shimmering energy surrounds and protects you from fey, undead, and creatures originating from beyond the Material Plane. For the duration, celestials, elementals, fey, fiends, and undead have disadvantage on attack rolls against you. 
You can end the spell early by using either of the following special functions. 
 • Break Enchantment • As your action, you touch a creature you can reach that is charmed, frightened, or possessed by a celestial, an elemental, a fey, a fiend, or an undead. The creature you touch is no longer charmed, frightened, or possessed by such creatures. 
 • Dismissal • As your action, make a melee spell attack against a celestial, an elemental, a fey, a fiend, or an undead you can reach. On a hit, you attempt to drive the creature back to its home plane. The creature must succeed on a Charisma saving throw or be sent back to its home plane (if it isn’t there already). If they aren’t on their home plane, undead are sent to the Shadowfell, and fey are sent to the Feywild.
Page: 233 Players Handbook</t>
  </si>
  <si>
    <t>Enchantment
Level: 5 
Casting time: 1 Action 
Range: 60 feet 
Components: V, S 
Duration: Concentration, up to 1 minute 
You attempt to beguile a humanoid that you can see within range. 
It must succeed on a Wisdom saving throw or be charmed by you for the duration. If you or creatures that are friendly to you are fighting it, it has advantage on the saving throw. 
While the target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_x0093_"Attack that creature",_x0094_ "_x0093_Run over there",_x0094_ or "_x0093_Fetch that object"._x0094_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 When you cast this spell using a 6th-level spell slot, the duration is concentration, up to 10 minutes. When you use a 7th-level spell slot, the duration is concentration, up to 1 hour. When you use a spell slot of 8th level or higher, the duration is concentration, up to 8 hours.
Page: 235 Players Handbook</t>
  </si>
  <si>
    <t>Illusion
Level: 5 
Casting time: 1 Minute 
Range: Special 
Components: V, S, M (a bit of fur; a piece of amber, glass, or a crystal rod; and three silver pins) (a handful of sand, a dab of ink, and a writing quill plucked from a sleeping bird) 
Duration: 8 hours 
This spell shapes a creature’s dreams. 
Choose a creature known to you as the target of this spell. The target must be on the same plane of existence as you. Creatures that don’t sleep, such as elves, can’t be contacted by this spell. You, or a willing creature you touch, enters a trance state, acting as a messenger. While in the trance, the messenger is aware of his or her surroundings, but can’t take actions or move. 
If the target is asleep, the messenger appears in the target’s dreams and can converse with the target as long as it remains asleep, through the duration of the spell. The messenger can also shape the environment of the dream, creating landscapes, objects, and other images. The messenger can emerge from the trance at any time, ending the effect of the spell early. The target recalls the dream perfectly upon waking. If the target is awake when you cast the spell, the messenger knows it, and can either end the trance (and the spell) or wait for the target to fall asleep, at which point the messenger appears in the target’s dreams. 
You can make the messenger appear monstrous and terrifying to the target. If you do, the messenger can deliver a message of no more than ten words and then the target must make a Wisdom saving throw. On a failed save, echoes of the phantasmal monstrosity spawn a nightmare that lasts the duration of the target’s sleep and prevents the target from gaining any benefit from that rest. In addition, when the target wakes up, it takes 3d6 psychic damage. 
If you have a body part, lock of hair, clipping from a nail, or similar portion of the target’s body, the target makes its saving throw with disadvantage.
Page: 236 Players Handbook</t>
  </si>
  <si>
    <t>Evocation
Level: 5 
Casting time: 1 Action 
Range: 60 feet 
Components: V, S, M (pinch of sulfur) 
Duration: Instantaneous 
A vertical column of divine fire roars down from the heavens in a location you specify. Each creature in a 10-foot radius, 40-foot-high cylinder centered on a point within range must make a Dexterity saving throw. A creature takes 4d6 fire damage and 4d6 radiant damage on a failed save, or half as much damage on a successful one. 
At higher level. When you cast this spell using a spell slot of 6th level or higher, the fire damage or the radiant damage (your choice) increases by 1d6 for each slot level above 5th.
Page: 242 Players Handbook</t>
  </si>
  <si>
    <t>Enchantment
Level: 5 
Casting time: 1 Minute 
Range: 60 feet 
Components: V 
Duration: 30 days 
You place a magical command on a creature that you can see within range, forcing it to carry out some service or refrain from some action or course of actiity as you decide.
If the creature can understand you, it must succeed on a Wisdom saving throw or become charmed by you for the duration. While the creature is charmed by you, it takes 5d10 psychic damage each time it acts in a manner directly counter to your instructions, but no more than once each day. A creature that can’t understand you is unaffected by the spell.
You can issue any command you choose, short of an activity that would result in certain death. Should you issue a suicidal command, the spell ends. You can end the spell early by using an action to dismiss it. A remove curse, greater restoration, or wish spell also ends it. 
At higher level. When you cast this spell usinga spell slot of 7th or 8th level, the duration is 1 year. When you cast this spell using a spell slot of 9th level, the spell lasts until it is ended by one of the spells mentioned above.
Page: 245 Players Handbook</t>
  </si>
  <si>
    <t>30 days</t>
  </si>
  <si>
    <t>Abjuration
Level: 5 
Casting time: 1 Action 
Range: Touch 
Components: V, S, M (diamond dust worth at least 100 gp, which the spell consumes) 
Duration: Instantaneous 
You imbue a creature you touch with positive energy to undo a debilitating effect. You can reduce the target’s exhaustion level by one, or end one of the following effects on the target: 
 • One effect that charmed or petrified the target 
 • One curse, including the target’s attunement to a cursed magic item 
 • Any reduction to one of the target’s ability scores 
 • One effect reducing the target’s hit point maximum
Page: 246 Players Handbook</t>
  </si>
  <si>
    <t>Evocation
Level: 5 
Casting time: 24 Hours 
Range: Touch 
Components: V, S, M (herbs, oils, and incense worth at least 1,000 gp, which the spell consumes) 
Duration: Until dispelled 
You touch a point and infuse an area around it with holy (or unholy) power. The area can have a radius up to 60 feet, and the spell fails if the radius includes an area already under the effect a hallow spell. The affected area is subject to the following effects.
First, celestials, elementals, fey, fiends, and undead can’t enter the area, nor can such creatures charm, frighten, or possess creatures within it. Any creature charmed, frightened, or possessed by such a creature is no longer charmed, frightened, or possessed upon entering the area. You can exclude one or more of those types of creatures from this effect.
Second, you can bind an extra effect to the area. Choose the effect from the following list, or choose an effect offered by the DM. Som e of these effects apply to creatures in the area; you can designate whether the effect applies to all creatures, creatures that follow a specific deity or leader, or creatures of a specific sort, such as ores or trolls. When a creature that would be affected enters the spell’s area for the first time on a turn or starts its turn there, it can make a Charisma saving throw. On a success, the creature ignores the extra effect until it leaves the area.
 • Courage • Affected creatures can’t be frightened while in the area. 
 • Darkness • Darkness fills the area. Normal light, as well as magical light created by spells of a lower level than the slot you used to cast this spell, can’t illuminate the area.
 • Daylight • Bright light fills the area. Magical darkness created by spells of a lower level than the slot you used to cast this spell can’t extinguish the light.
 • Energy Protection • Affected creatures in the area have resistance to one damage type of your choice, except for bludgeoning, piercing, or slashing.
 • Energy Vulnerability • Affected creatures in the area have vulnerability to one damage type of your choice, except for bludgeoning, piercing, or slashing.
 • Everlasting Rest • Dead bodies interred in the area can’t be turned into undead.
 • Extradimensional Interference • Affected creatures can’t move or travel using teleportation or by extradimensional or interplanar means.
 • Fear • Affected creatures are frightened while in the area.
 • Silence • No sound can emanate from within the area, and no sound can reach into it.
 • Tongues • Affected creatures can communicate with any other creature in the area, even if they don’t share a common language.
Page: 249 Players Handbook</t>
  </si>
  <si>
    <t>Enchantment
Level: 5 
Casting time: 1 Action 
Range: 90 feet 
Components: V, S, M (a small, straight piece of iron) 
Duration: Concentration, up to 1 minute 
Choose a creature that you can see within range. The target must succeed on a Wisdom saving throw or be paralyzed for the duration. This spell has no effect on undead. At the end of each of its turns, the target can make another Wisdom saving throw. On a success, the spell ends on the target.
At higher level. When you cast this spell using a spell slot of 6th level or higher, you can target one additional creature for each slot level above 5th. The creatures must be within 30 feet of each other when you target them.
Page: 251 Players Handbook</t>
  </si>
  <si>
    <t>Evocation
Level: 5 
Casting time: 1 Action 
Range: 90 feet 
Components: V 
Duration: Concentration, up to 1 minute 
Flames wreathe one creature you can see within range. The target must make a Dexterity saving throw. It takes 7d6 fire damage on a failed save, or half as much damage on a successful one. On a failed save, the target also burns for the spell’s duration. The burning target sheds bright light in a 30-foot radius and dim light for an additional 30 feet. At the end of each of its turns, the target repeats the saving throw. It takes 3d6 fire damage on a failed save, and the spell ends on a successful one. These magical flames can’t be extinguished through nonmagical means.
If damage from this spell reduces a target to 0 hit points, the target is turned to ash.
Page: 19 from EE Players Companion</t>
  </si>
  <si>
    <t>Conjuration
Level: 5 
Casting time: 1 Action 
Range: 300 feet 
Components: V, S, M (a few grains of sugar, some kernels of grain, and a smear of fat) 
Duration: Concentration, up to 10 minutes 
Swarming, biting locusts fill a 20-foot-radius sphere centered on a point you choose within range. The sphere spreads around corners. The sphere remains for the duration, and its area is lightly obscured. The sphere’s area is difficult terrain.
When the area appears, each creature in it must make a Constitution saving throw. A creature takes 4d10 piercing damage on a failed save, or half as much damage on a successful one. A creature must also make this saving throw when it enters the spell’s area for the first time on a turn or ends its turn there.
At higher level. When you cast this spell using a spell slot of 6th level or higher, the damage increases by 1d10 for each slot level above 5th.
Page: 254 Players Handbook</t>
  </si>
  <si>
    <t>Divination
Level: 5 
Casting time: 10 Minutes 
Range: Self 
Components: V, S, M (incense worth at least 250 gp, which the spell consumes, and four ivory strips worth at least 50 gp each) 
Duration: Instantaneous 
Name or describe a person, place, or object. The spell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spell might yield this information: Woe to the evildoer whose hand touches the axe, for even the haft slices the hand of the evil ones. Only a true Child of Stone, lover and beloved of Moradin, may awaken the true powers of the axe, and only with the sacred word Rudnogg on the lips.
Page: 254 Players Handbook</t>
  </si>
  <si>
    <t>Evocation
Level: 5 
Casting time: 1 Action 
Range: 120 feet 
Components: V, S, M (paper or leaf in the shape of a funnel)
Duration: Concentration, up to 1 minute 
A mass of 5-foot-deep water appears and swirls in a 30-foot radius centered on a point you can see within range. The point must be on ground or in a body of water. Until the spell ends, that area is difficult terrain, and any creature that starts its turn there must succeed on a Strength saving throw or take 6d6 bludgeoning damage and be pulled 10 feet toward the center.
Page: 20 from EE Players Companion</t>
  </si>
  <si>
    <t>Evocation
Level: 5 
Casting time: 1 Action 
Range: 60 feet 
Components: V, S 
Duration: Instantaneous 
A wave of healing energy washes out from a point of your choice within range.
Choose up to six creatures in a 30-foot-radius sphere centered on that point. Each target regains hit points equal to 3d8 + your spellcasting ability modifier. This spell has no effect on undead or constructs.
At higher level. When you cast this spell using a spell slot of 6th level or higher, the healing increases by 1d8 for each slot level above 5th.
Page: 258 Players Handbook</t>
  </si>
  <si>
    <t>Illusion
Level: 5 
Casting time: 1 Action 
Range: Self 
Components: S 
Duration: Concentration, up to 1 hour 
You become invisible at the same time that an illusory double of you appears where you are standing.
The double lasts for the duration, but the invisibility ends if you attack or cast a spell.
You can use your action to move your illusory double up to twice your speed and make it gesture, speak, and behave in whatever way you choose.
You can see through its eyes and hear through its ears as if you w ere located where it is. On each of your turns as a bonus action, you can switch from using its senses to using your own, or back again. While you are using its senses, you are blinded and deafened in regard to your own surroundings.
Page: 260 Players Handbook</t>
  </si>
  <si>
    <t>Enchantment
Level: 5 
Casting time: 1 Action 
Range: 30 feet 
Components: V, S 
Duration: Concentration, up to 1 minute 
You attempt to reshape another creature’s memories.
One creature that you can see must make a Wisdom saving throw. If you are fighting the creature, it has advantage on the saving throw. On a failed save, the target becomes charmed by you for the duration. The charmed target is incapacitated and unaware of its surroundings, though it can still hear you. If it takes any damage or is targeted by another spell, this spell ends, and none of the target’s memories are modified.
While this charm lasts, you can affect the target’s memory of an event that it experienced within the last 24 hours and that lasted no more than 10 minutes. You can permanently eliminate all memory of the event, allow the target to recall the event with perfect clarity and exacting detail, change its memory of the details of the event, or create a memory of some other event.
You must speak to the target to describe how its memories are affected, and it must be able to understand your language for the modified memories to take root. Its mind fills in any gaps in the details of your description. If the spell ends before you have finished describing the modified memories, the creature’s memory isn’t altered. Otherwise, the modified memories take hold when the spell ends.
A modified memory doesn’t necessarily affect how a creature behaves, particularly if the memory contradicts the creature’s natural inclinations, alignment, or beliefs. An illogical modified memory, such as implanting a memory of how much the creature enjoyed dousing itself in acid, is dismissed, perhaps as a bad dream. The DM might deem a modified memory too nonsensical to affect a creature in a significant manner.
A remove curse or greater restoration spell cast on the target restores the creature’s true memory.
At higher level. If you cast this spell using a spell slot of 6th level or higher, you can alter the target’s memories of an event that took place up to 7 days ago (6th level), 30 days ago (7th level), 1 year ago (8th level), or any time in the creature’s past (9th level).
Page: 261 Players Handbook</t>
  </si>
  <si>
    <t>Transmutation
Level: 5 
Casting time: 1 Action 
Range: 30 feet 
Components: V, S, M (a pinch of sesame seeds) 
Duration: 1 hour 
A passage appears at a point of your choice that you can see on a wooden, plaster, or stone surface (such as a wall, a ceiling, or a floor) within range, and lasts for the duration. You choose the opening’s dimensions: up to 5 feet wide, 8 feet tall, and 20 feet deep. The passage creates no instability in a structure surrounding it.
When the opening disappears, any creatures or objects still in the passage created by the spell are safely ejected to an unoccupied space nearest to the surface on which you cast the spell.
Page: 264 Players Handbook</t>
  </si>
  <si>
    <t>Abjuration
Level: 5 
Casting time: 1 Hour 
Range: 60 feet 
Components: V, S, M (a jewel worth at least 1,000 gp, which the spell consumes) 
Duration: 24 hours 
With this spell, you attempt to bind a celestial, an elemental, a fey, or a fiend to your service.
The creature must be within range for the entire casting of the spell. (Typically, the creature is first summoned into the center of an inverted magic circle in order to keep it trapped while this spell is cast.) At the completion of the casting, the target must make a Charisma saving throw. On a failed save, it is bound to serve you for the duration. If the creature w as summoned or created by another spell, that spell’s duration is extended to match the duration of this spell.
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words to achieve its own objectives. If the creature carries out your instructions completely before the spell ends, it travels to you to report this fact if you are on the same plane of existence. If you are on a different plane of existence, it returns to the place where you bound it and remains there until the spell ends.
At higher level. When you cast this spell using a spell slot of a higher level, the duration increases to: 10 days with a 6th-level slot, 30 days with a 7th-level slot, 180 days with an 8th-level slot, and 1 year and 1 day with a 9th-level spell slot.
Page: 265 Players Handbook</t>
  </si>
  <si>
    <t>Necromancy
Level: 5 
Casting time: 1 Hour 
Range: Touch 
Components: V, S, M (a diamond worth at least 500 gp, which the spell consumes) 
Duration: Instantaneous 
You return a dead creature you touch to life, provided that it has been dead no longer than 10 days. If the creature’s soul is both willing and at liberty to rejoin the body, the creature returns to life with 1 hit point.
This spell also neutralizes any poison and cures nonmagical diseases that affected the creature at the time it died. This spell doesn’t, however, remove magical diseases, curses, or similar effects; if these aren’t first removed prior to casting the spell, they take effect when the creature returns to life. The spell can’t return an undead creature to life.
This spell closes all mortal wounds, but it doesn’t restore missing body parts. If the creature is lacking body parts or organs integral for its survival – its head, for instance – the spell automatically fails.
Coming back from the dead is an ordeal. The target takes a -4 penalty to all attack rolls, saving throws, and ability checks. Every time the target finishes a long rest, the penalty is reduced by 1 until it disappears.
Page: 270 Players Handbook</t>
  </si>
  <si>
    <t>Divination
Level: 5 
Casting time: 1 Action 
Range: 30 feet 
Components: V, S, M (pieces of eggshell from two different kinds of creatures) 
Duration: 1 hour 
You forge a telepathic link among up to eight willing creatures of your choice within range, psychically linking each creature to all the others for the duration. Creatures with Intelligence scores of 2 or less aren’t affected by this spell.
Until the spell ends, the targets can communicated telepathically through the bond whether or not they have a common language. The communication is possible over any distance, though it can’t extend to other planes of existence.
Page: 270 Players Handbook</t>
  </si>
  <si>
    <t>You touch a dead humanoid or a piece of a dead humanoid. Provided that the creature has been dead no longer than 10 days, the spell forms a new adult body for it and then calls the soul to enter that body. If the target’s soul isn’t free or willing to do so, the spell fails.
The magic fashions a new body for the creature to inhabit, which likely causes the creature’s race to change. The DM rolls a d 100 and consults the following table to determine what form the creature takes when restored to life, or the DM chooses a form.
d100  Race
01-04 Dragonborn
05-13 Dwarf, hill
14-21 Dwarf, mountain
22-25 Elf, dark
26-34 Elf, high
35-42 Elf, wood
43-46 Gnome, forest
47-52 Gnome, rock
53-56 Half-elf
57-60 Half-orc
61-68 Halfling, lightfoot
69-76 Halfling, stout
77-96 Human
97-00 Tiefling
The reincarnated creature recalls its former life and experiences. It retains the capabilities it had in its original form, except it exchanges its original race for the new one and changes its racial traits accordingly.
Page: 271 Players Handbook</t>
  </si>
  <si>
    <t>Divination
Level: 5 
Casting time: 10 Minutes 
Range: Self 
Components: V, S, M (a focus worth at least 1,000 gp, such as a crystal ball, a silver mirror, or a font filled with holy water) 
Duration: Concentration, up to 10 minutes 
You can see and hear a particular creature you choose that is on the same plane of existence as you. The target must make a W isdom saving throw, which is modified by how well you know the target and the sort of physical connection you have to it. If a target knows you’re casting this spell, it can fail the saving throw voluntarily if it wants to be observed.
Knowledge                       Save Modifier
Secondhand (you have heard of the target)           +5
Firsthand (you have met the target)                        +0
Familiar (you know the target well)                          -5
Connection                Save Modifier
Likeness or picture                                                       -2
Posession or garment                                                  -4
Body part, lock of hair, bit of nail, or the like          -10
On a successful save, the target isn’t affected, and you can’t use this spell against it again for 24 hours.
On a failed save, the spell creates an invisible sensor within 10 feet of the target. You can see and hear through the sensor as if you w ere there. The sensor moves with the target, remaining within 10 feet of it for the duration. A creature that can see invisible objects sees the sensor as a luminous orb about the size of your fist.
Instead of targeting a creature, you can choose a location you have seen before as the target of this spell. When you do, the sensor appears at that location and doesn’t move.
Page: 273 Players Handbook</t>
  </si>
  <si>
    <t>Illusion
Level: 5 
Casting time: 1 Action 
Range: 30 feet 
Components: V, S 
Duration: 8 hours 
This spell allows you to change the appearance of any number of creatures that you can see within range.
You give each target you choose a new, illusory appearance. An unwilling target can make a Charisma saving throw, and if it succeeds, it is unaffected by this spell.
The spell disguises physicial appearances as well as clothing, armor, weapons, and equipment. You can make each creature seem 1 foot shorter or taller and appear thin, fat, or inbetween. You can’t change a target’s body type, so you must choose a form that has the same basic arrangement of limbs. Otherwise, the extent of the illusion is up to you. The spell lasts for the duration, unless you use your action to dismiss it sooner.
The changes wrought by this spell fail to hold up to physical inspections. For example, if you use this spell to add a hat to a creature’s outfitm objects pass through the hat, and anyone who touches it would feel nothing or would feel the creature’s head and hair. If you use this spell to appear thinner then you are, the hand of someone who reaches out to touch you would bump into you while it was seemingly still in midair.
A creature can use its action to inspect a target and make an Intelligence (Investigation) check against your spell save DC. If it succeeds, it becomes aware that the target is disguised.
Page: 274 Players Handbook</t>
  </si>
  <si>
    <t>Transmutation
Level: 5 
Casting time: 1 Bonus Action 
Range: Touch 
Components: V, S, M (a quiver containing at least one piece of ammunition) 
Duration: Concentration, up to 1 minute 
You transmute your quiver so it produces an endless supply of nonmagical ammunition, which seems to leap into your hand when you reach for it.
On each of your turns until the spell ends, you can use a bonus action to make two attacks with a weapon that uses ammunition from the quiver. Each time you make such a ranged attack, your quiver magically replaces the piece of ammunition you used with a similar piece of nonmagical ammunition. Any pieces of ammunition created by this spell disintegrate when the spell ends. If the quiver leaves your possession, the spell ends.
Page: 279 Players Handbook</t>
  </si>
  <si>
    <t>Transmutation
Level: 5 
Casting time: 1 Action 
Range: 60 feet 
Components: V, S 
Duration: Concentration, up to 10 minutes 
You gain the ability to move or manipulate creatures or objects by thought.
When you cast the spell,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spell.
 • Creature • You can try to move a Huge or smaller creature. Make an ability check with your spellcasting ability contested by the creature’s Strength check. If you win the contest, you move the creature up to 30 feet in any direction, including upward but not beyond the range of this spell. Until the end of your next turn, the creature is restrained in your telekinetic grip. A creature lifted upward is suspended in mid-air.
On subsequent rounds, you can use your action to attempt to maintain your telekinetic grip on the creature by repeating the contest.
 • Object • You can try to move an object that weighs up to 1,000 pounds. If the object isn’t being worn or carried, you automatically move it up to 30 feet in any direction, but not beyond the range of this spell.
If the object is worn or carried by a creature, you must make an ability check with your spellcasting ability contested by that creature’s Strength check. If you succeed, you pull the object away from that creature and can move it up to 30 feet in any direction but not beyond the range of this spell.
You can exert fine control on objects with your telekinetic grip, such as manipulating a simple tool, opening a door or a container, stowing or retrieving an item from an open container, or pouring the contents from a vial.
Page: 280 Players Handbook</t>
  </si>
  <si>
    <t>Conjuration
Level: 5 
Casting time: 1 Minute 
Range: 10 feet 
Components: V, M (rare chalks and inks infused with precious gems with 50 gp, which the spell consumes) 
Duration: 1 round 
As you cast the spell, you draw a 10-foot-diameter circle on the ground inscribed with sigils that link your location to a permanent teleportation circle of your choice whose sigil sequence you know and that is on the same plane of existence as you.
A shimmering portal opens within the circle you drew and remains open until the end of your next turn. Any creature that enters the portal instantly appears within 5 feet of the destination circle or in the nearest unoccupied space if that space is occupied.
Many major temples, guilds, and other important places have permanent teleportation circles inscribed somewhere within their confines. Each such circle includes a unique sigil sequence – a string of magical runes arranged in a particular pattern. When you first gain the ability to cast this spell, you learn the sigil sequences for two destinations on the Material Plane, determined by the DM. You can learn additional sigil sequences during your adventures. You can commit a new sigil sequence to memory after studying it for 1 minute.
You can create a permanent teleportation circle by casting this spell in the same location every day for one year. You need not use the circle to teleport when you cast the spell in this way.
Page: 281 Players Handbook</t>
  </si>
  <si>
    <t>Transmutation
Level: 5 
Casting time: 1 Action 
Range: 120 feet 
Components: V, S, M (clay and water)
Duration: Instantaneous 
You choose an area of stone or mud that you can see that fits within a 40-foot cube and that is within range, and choose one of the following effects.
 • Transmute Rock to Mud • Nonmagical rock of any sort in the area becomes an equal volume of thick and flowing mud that remains for the spell’s duration.
If you cast the spell on an area of ground, it becomes muddy enough that creatures can sink into it. Each foot that a creature moves through the mud costs 4 feet of movement, and any creature on the ground when you cast the spell must make a Strength saving throw. A creature must also make this save the first time it enters the area on a turn or ends its turn there. On a failed save, a creature sinks into the mud and is restrained, though it can use an action to end the restrained condition on itself by pulling itself free of the mud.
If you cast the spell on a ceiling, the mud falls. Any creature under the mud when it falls must make a Dexterity saving throw. A creature takes 4d8 bludgeoning damage on a failed save, or half as much damage on a successful one.
 • Transmute Mud to Rock • Nonmagical mud or quicksand in the area no more than 10 feet deep transforms into soft stone for the spell’s duration. Any creature in the mud when it transforms must make a Dexterity saving throw. On a failed save, a creature becomes restrained by the rock. The restrained creature can use an action to try to break free by succeeding on a Strength check (DC 20) or by dealing 25 damage to the rock around it. On a successful save, a creature is shunted safely to the surface to an unoccupied space.
Page: 22 from EE Players Companion</t>
  </si>
  <si>
    <t>Conjuration
Level: 5 
Casting time: 1 Action 
Range: Self 
Components: V, S 
Duration: Concentration, up to 1 minute 
You gain the ability to enter a tree and move from inside it to inside another tree of the same kind within 500 feet.
Both trees must be living and at least the same size as you. You must use 5 feet of movement to enter a tree. You instantly know the location of all other trees of the same kind within 500 feet and, as part of the move used to enter the tree, can either pass into one of those trees or step out of the tree you’re in. You appear in a spot of your choice within 5 feet of the destination tree, using another 5 feet of movement. If you have no movement left, you appear within 5 feet of the tree you entered.
You can use this transportation ability once per round for the duration. You must end each turn outside a tree.
Page: 283 Players Handbook</t>
  </si>
  <si>
    <t>Evocation
Level: 5 
Casting time: 1 Action 
Range: 120 feet 
Components: V, S, M (a pinch of powder made by crushing a clear gemstone) 
Duration: Concentration, up to 10 minutes 
An invisible wall of force springs into existence at a point you choose within range.
The wall appears in any orientation you choose, as a horizontal or vertical barrier or at an angle. It can be free floating or resting on a solid surface. You can form it into a hemispherical dome or a sphere with a radius of up to 10 feet, or you can shape a flat surface made up of ten 10-foot-by-10-foot panels. Each panel must be continguous with another panel. In any form, the wall is 1/4 inch thick. It lasts for the duration. If the wall cuts through a creature’s space when it appears, the creature is pushed to one side of the wall (your choice which side).
Nothing can physically pass through the wall. It is immune to all damage and can’t be dispelled by dispel magic. A disintegrate spell destroys the wall instantly, however. The wall also extends into the Ethereal Plane, blocking ethereal travel through the wall.
Page: 285 Players Handbook</t>
  </si>
  <si>
    <t>Evocation
Level: 5 
Casting time: 1 Action 
Range: 120 feet 
Components: V, S, M (a small block of granite) 
Duration: Concentration, up to 10 minutes 
A nonmagical wall of solid stone springs into existence at a point you choose within range.
The wall is 6 inches thick and is composed of ten 10-foot-by-10-foot panels. Each panel must be contiguous with at least on other panel. Alternatively, you can create 10-foot-by-20-foot panels that are only 3 inches thick.
If the wall cuts through a creature’s space when it appears, the creature is pushed to one side of the wall (your choice). If a creature would be surrounded on all sides by the wall (or the wall and another solid surface), that creature can make a Dexterity saving throw. On a success, it can use its reaction to move up to its speed so that it is no longer enclosed by the wall.
The wall can have any shape you desire, though it can’t occupy the same space as a creature or object. the wall doesn’t need to be vertical or resting on any firm foundation. It must, however, merge with and be solidly supported by existing stone. Thus you can use this spell to bridge a chasm or create a ramp.
If you create a span greater than 20 feet in length, you must halve the size of each panel to create supports. You can crudely shape the wall to create crenellations, battlements, and so on.
The wall is an object made of stone that can be damaged and thus breached. Each panel has AC 15 and 30 hit points per inch of thickness. Reducing a panel to 0 hit points destroys it and might cause connected panels to collapse at the DM’s discretion.
If you maintain your concentration on this spell for its whole duration, the wall becomes permanent and can’t be dispelled. Otherwise, the wall disappears when the spell ends.
Page: 287 Players Handbook</t>
  </si>
  <si>
    <t>----------------------------------------------------</t>
  </si>
  <si>
    <t>6TH LEVEL</t>
  </si>
  <si>
    <t>Conjuration
Level: 6 
Casting time: 1 Action 
Range: 500 feet 
Components: V, S 
Duration: Concentration, up to 10 minutes 
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spell fails, and the casting is lost. 
The portals are two-dimensional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
Page: 214 Players Handbook</t>
  </si>
  <si>
    <t>Evocation
Level: 6 
Casting time: 1 Action 
Range: 90 feet 
Components: V, S 
Duration: Concentration, up to 10 minutes 
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wall’s area for the first time on a turn or starts its turn there, the creature must make a Dexterity saving throw. On a failed save, the creature takes 6 d10 slashing damage. On a successful save, the creature takes half as much damage.
Page: 218 Players Handbook</t>
  </si>
  <si>
    <t>Transmutation
Level: 6 
Casting time: 1 Action 
Range: 120 feet 
Components: V, S 
Duration: Instantaneous 
You cause up to six pillars of stone to burst from places on the ground that you can see within range. Each pillar is a cylinder that has a diameter of 5 feet and a height of up to 30 feet. The ground where a pillar appears must be wide enough for its diameter, and you can target ground under a creature if that creature is Medium or smaller. Each pillar has AC 5 and 30 hit points. When reduced to 0 hit points, a pillar crumbles into rubble, which creates an area of difficult terrain with a 10-foot radius. The rubble lasts until cleared.
If a pillar is created under a creature, that creature must succeed on a Dexterity saving throw or be lifted by the pillar. A creature can choose to fail the save.
If a pillar is prevented from reaching its full height because of a ceiling or other obstacle, a creature on the pillar takes 6d6 bludgeoning damage and is restrained, pinched between the pillar and the obstacle. The restrained creature can use an action to make a Strength or Dexterity check (the creature’s choice) against the spell’s saving throw DC. On a success, the creature is no longer restrained and must either move off the pillar or fall off it.
At Higher Levels. When you cast this spell using a spell slot of 7th level or higher, you can create two additional pillars for each slot level above 6th.
Page: 15 from EE Players Companion</t>
  </si>
  <si>
    <t>Evocation
Level: 6 
Casting time: 1 Action 
Range: 150 feet 
Components: V, S, M (a bit of fur; a piece of amber, glass, or a crystal rod; and three silver pins) 
Duration: Instantaneous 
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 
A target must make a Dexterity saving throw. The target takes 10d8 lightning damage on a failed save, or half as much on a successful one. 
At higher level. When you cast this spell using a spell slot of 7th level or higher, one additional bolt leaps from the first target to another target for each slot level above 6th.
Page: 221 Players Handbook</t>
  </si>
  <si>
    <t>Necromancy
Level: 6 
Casting time: 1 Action 
Range: 150 feet 
Components: V, S, M (the powder of a crushed black pearl worth at least 500 gp) 
Duration: Instantaneous 
A sphere of negative energy ripples out in a 60-foot-radius sphere from a point within range. Each creature in that area must make a Constitution saving throw. A target takes 8d6 necrotic damage on a failed save, or half as much damage on a successful one.
At higher level. W hen you cast this spell using a spell slot of 7th level or higher, the damage increases by 2d6 for each slot level above 6th.
Page: 221 Players Handbook</t>
  </si>
  <si>
    <t>Conjuration
Level: 6 
Casting time: 1 Minute 
Range: 90 feet 
Components: V, S 
Duration: Concentration, up to 1 hour 
You summon a fey creature of challenge rating 6 or lower, or a fey spirit that takes the form of a beast of challenge rating 6 or lower. 
It appears in an unoccupied space that you can see within range. The fey creature disappears when it drops to 0 hit points or when the spell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The DM has the fey creature’s statistics. 
At higher level. When you cast this spell using a spell slot of 7th level or higher, the challenge rating increases by 1 for each slot level above 6th
Page: 226 Players Handbook</t>
  </si>
  <si>
    <t>Evocation
Level: 6 
Casting time: 10 Minutes 
Range: Self 
Components: V, S, M (a statuette of yourself carved from ivory and decorated with gems worth at least 1,500 gp) 
Duration: 10 days 
Choose a spell of 5th level or lower that you can cast, that has a casting time of 1 action, and that can target you. 
You cast that spell _x0097_called the contingent spell_x0097_ as part of casting contingency, expending spell slots for both, but the contingent spell doesn’t come into effect. Instead, it takes effect when a certain circumstance occurs. You describe that circumstance when you cast the two spells. For example, a contingency cast with water breathing might stipulate that water breathing comes into effect when you are engulfed in water or a similar liquid. 
The contingent spell takes effect immediately after the circumstance is met for the first time, whether or not you want it to. and then contingency ends. 
The contingent spell takes effect only on you, even if it can normally target others. You can use only one contingency spell at a time. If you cast this spell again, the effect of another contingency spell on you ends. Also, contingency ends on you if its material component is ever not on your person.
Page: 227 Players Handbook</t>
  </si>
  <si>
    <t>Necromancy
Level: 6 
Casting time: 1 Minute 
Range: 10 feet 
Components: V, S, M (one clay pot filled with grave dirt, one clay pot filled with brackish water, and one 150 gp black onyx stone for each corpse) 
Duration: Instantaneous 
You can cast this spell only at night. Choose up to three corpses of Medium or Small humanoids within range. Each corpse becomes a ghoul under your control. (The DM has game statistics for these creatures.) 
As a bonus action on each of your turns, you can mentally command any creature you animated with this spell if the creature is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spell on the creature before the current 24-hour period ends. This use of the spell reasserts your control over up to three creatures you have animated with this spell, rather than animating new ones. 
At higher level. When you cast this spell using a 7th-level spell slot, you can animate or reassert control over four ghouls. When you cast this spell using an 8th-level spell slot, you can animate or reassert control over five ghouls or two ghasts or wights. When you cast this spell using a 9th-level spell slot, you can animate or reassert control over six ghouls, three ghasts or wights, or two mummies.
Page: 229 Players Handbook</t>
  </si>
  <si>
    <t>Transmutation
Level: 6 
Casting time: 1 Action 
Range: 60 feet 
Components: V, S, M (a lodestone and a pinch of dust) 
Duration: Instantaneous 
A thin green ray springs from your pointing finger to a target that you can see within range. 
The target can be a creature, an object, or a creation of magical force, such as the wall created by wall of force. 
A creature targeted by this spell must make a Dexterity saving throw. On a failed save, the target takes 10d6 + 40 force damage. If this damage reduces the target to 0 hit points, it is disintegrated. 
A disintegrated creature and everything it is wearing and carrying, except magic items, are reduced to a pile of fine gray dust. The creature can be restored to life only by means of a true resurrection or a wish spell. 
This spell automatically disintegrates a Large or smaller nonmagical object or a creation of magical force. If the target is a Huge or larger object or creation of force, this spell disintegrates a 10-foot-cube portion of it. A magic item is unaffected by this spell. 
At higher level. When you cast this spell using a spell slot of 7th level or higher, the damage increases by 3d6 for each slot level above 6th.
Page: 233 Players Handbook</t>
  </si>
  <si>
    <t>Conjuration
Level: 6 
Casting time: 1 Minute 
Range: Touch 
Components: V, S, M (a sapphire worth 1,000 gp) 
Duration: Until dispelled 
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instead you learn who the creature possessing the object is and roughly where that creature is located at that moment. 
Dispel magic or a similar effect successfully applied to the sapphire ends this spell’s effect.
Page: 235 Players Handbook</t>
  </si>
  <si>
    <t>Necromancy
Level: 6 
Casting time: 1 Action 
Range: Self 
Components: V, S 
Duration: Concentration, up to 1 minute 
For the spell’s duration, your eyes become an inky void imbued with dread power. One creature of your choice within 60 feet of you that you can see must succeed on a Wisdom saving throw or be affected by one of the following effects of your choice for the duration. On each of your turns until the spell ends, you can use your action to target another creature but can’t target a creature again if it has succeeded on a saving throw against this casting of eyebite. 
 • Asleep • The target galls unconscious. It wakes up if it takes any damage or if another creature uses its action to shake the sleeper awake. 
 • Panicked • The target is frightened of you. On each of its turns, the frightened creature must take the Dash action and move away from you by the safest and shortest available route, unless there is nowhere to move. If the target moves to a place at least 60 feet away from you where it can no longer see you, this effect ends. 
 • Sickened • The target has disadvantage on attack rolls and ability checks. At the end of each of its turns, it can make another Wisdom saving throw. If it succeeds, the effect ends.
Page: 238 Players Handbook</t>
  </si>
  <si>
    <t>Divination
Level: 6 
Casting time: 1 Minute 
Range: Self 
Components: V, S, M (a set of divinatory tools – such as bones, ivory sticks, cards, teeth, or carved runes – worth 100 gp and an object from the location you wish to find) 
Duration: Concentration, up to 1 day 
This spell allows you to find the shortest, most direct physical route to a specific fixed location that you are familiar with on the same plane of existence. If you name a destination on another plan of existence, a destination that moves (such as a mobile fortress), or a destination that isn’t specific (such as "a green dragon’s lair”), the spell fails.
For the duration, as long as you are on the same plane of existence as the destination, you know how far it is and in what direction it lies. While you are traveling there, whenever you are presented with a choice of paths along the way, you atomatically determine which path is the shortest and most direct route (but not necessarily the safest route) to the destination.”
Page: 240 Players Handbook</t>
  </si>
  <si>
    <t>1 day</t>
  </si>
  <si>
    <t>Transmutation
Level: 6 
Casting time: 1 Action 
Range: 60 feet 
Components: V,S,M (a pinch of lime, water, and earth) 
Duration: Concentration, up to 1 minute 
You attempt to turn one creature that you can see within range into stone.
If the targets body is made of flesh, the creature must make a Constitution saving throw. On a failed save, it is restrained as its flesh begins to harden. On a successful save, the creature isn’t affected.
A creature restrained by this spell must make another Consititution saving throw at the end of each of its turns. If it successfully saves against this spell three times, the spell ends. If it fails saves three times, it is turned to stone and subjected to the petrified condition for the duration. The successes and failures don’t need to be consecutive; keep track of both until the target collects three of a kind.
If the creature is physically broken while petrified, it suffers from similar deformities if it reverts to its original state. If you maintain your concentration on this spell for the entire possible duration, the creature is turned to stone until the effect is removed.
Page: 243 Players Handbook</t>
  </si>
  <si>
    <t>Abjuration
Level: 6 
Casting time: 10 Minutes 
Range: Touch 
Components: V, S, M (a sprinkling of holy water, rare incense, and powdered ruby worth at least 1,000 gp) 
Duration: 1 day 
You create a ward against magical travel that protects up to 40,000 square feet of floor space to a height of 30 feet above the floor. For the duration, creatures can’t teleport into the area or use portals, such as those created by the gate spell, to enter the area. The spell proofs the area against planar travel, and therefore prevents creatures from accessing the area by way of the Astral Plane, Ethereal Plane, Feywild, Shadowfell, or the plane shift spell.
In addition, the spell damages types of creatures that you choose when you cast it. Choose one or more of the following: celestials, elementals, fey, fiends, and undead. When a chosen creature enters the spell’s area for the first time on a turn or starts its turn there, the creature takes 5d10 radiant or necrotic damage (your choice when you cast this spell).
When you cast this spell, you can designate a password. A creature that speaks the password as it enters the area takes no damage from the spell.
This spell’s area can’t overlap with the area of another forbiddance spell. If you cast forbiddance every day for 30 days in the same location, the spell lasts until it is dispelled, and the material components are consumed on the last casting.
Page: 243 Players Handbook</t>
  </si>
  <si>
    <t>Abjuration
Level: 6 
Casting time: 1 Action 
Range: Self (10-foot radius) 
Components: V, S, M (a glass or crystal bead that shatters when the spell ends) 
Duration: Concentration, up to 1 minute 
An immobile, faintly shimmering barrier springs into existence in a 10-foot radius around you and remains for the duration.
Any spell of 5th level or lower cast from outside the barrier can’t affect creatures or objects within it, even if the spell is cast using a higher level spell slot. Such a spell can target creatures and objects within the barrier, but the spell has no effect on them. Similarly, the area within the barrier is excluded from the areas affected by such spells.
At higher level. When you cast this spell using a spell slot of 7th level or higher, the barrier blocks spells of one level higher for each slot level above 6th.
Page: 245 Players Handbook</t>
  </si>
  <si>
    <t>Abjuration
Level: 6 
Casting time: 10 Minutes 
Range: Touch 
Components: V, S, M (burning incense, a small measure of brimstone and oil, a knotted string, a small amount of umber hulk blood, and a small silver rod worth at least 10 gp) 
Duration: 24 hours 
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spell.
When you cast this spell, you can specify individuals that are unaffected by any or all of the effects that you choose. You can also specify a password that, when spoken aloud, makes the speaker immune to these effects.
Guards and wards creates the following effects within the warded area.
 • Corridors • Fog fills all the warded corridors, making them heavily obscured. In addition, at each intersection or branching passage offering a choice of direction, there is a 50 percent chance that a creature other than you will believe it is going in the opposite direction from the one it chooses.
 • Doors • All doors in the warded area are magically locked, as if sealed by an arcane lock spell. In addition, you can cover up to ten doors with an illusion (equivalent to the illusory object function of the m inor illusion spell) to make them appear as plain sections of wall.
 • Stairs • Webs fill all stairs in the warded area from top to bottom, as the web spell. These strands regrow in 10 minutes if they are burned or torn away while guards and wards lasts.
Other Spell Effect
You can place your choice of one of the following magical effects within the warded area of the stronghold.
 • Place dancing lights in four corridors. You can designate a simple program that the lights repeat as long as
guards and wards lasts.
 • Place magic mouth in two locations.
 • Place stinking cloud in two locations. The vapors appear in the places you designate; they return within 10 minutes if dispersed by wind while guards and wards lasts.
 • Place a constant gust of wind in one corridor or room.
 • Place a suggestion in one location. You select an area of up to 5 feet square, and any creature that enters
or passes through the area receives the suggestion mentally.
The whole warded area radiates magic. A dispel magic cast on a specific effect, if successful, removes only that effect. You can create a permanently guarded and warded structure by casting this spell there every day for one year.
Page: 248 Players Handbook</t>
  </si>
  <si>
    <t>Necromancy
Level: 6 
Casting time: 1 Action 
Range: 60 feet 
Components: V, S 
Duration: Instantaneous 
You unleash a virulent disease on a creature that you can see within range.
The target must make a Constitution saving throw. On a failed save, it takes 14d6 necrotic damage, or half as much damage on a successful save. The damage can’t reduce the target’s hit points below 1. If the target fails the saving throw, its hit point maximum is reduced for 1 hour by an amount equal to the necrotic damage it took. Any effect that removes a disease allows a creature’s hit point maximum to return to normal before that time passes.
Page: 249 Players Handbook</t>
  </si>
  <si>
    <t>Evocation
Level: 6 
Casting time: 1 Action 
Range: 60 feet 
Components: V, S 
Duration: Instantaneous 
Choose a creature that you can see within range. A surge of positive energy washes through the creature, causing it to regain 70 hit points. The spell also ends blindness, deafness, and any diseases affecting the target. This spell has no effect on constructs or undead. 
At higher level. When you cast this spell using aspell slot of 7th level or higher, the amount of healing increases by 10 for each slot level above 6th.
Page: 250 Players Handbook</t>
  </si>
  <si>
    <t>Conjuration
Level: 6 
Casting time: 10 Minutes 
Range: 30 feet 
Components: V, S, M (a gem-encrusted bowl worth at least 1,000 gp, which the spell consumes) 
Duration: Instantaneous 
You bring forth a great feast, including magnificent food and drink. The feast takes 1 hour to consume and disappears at the end of that time, and the beneficial effects don’t set in until this hour is over. Up to twelve other creatures can partake of the feast.
A creature that partakes of the feast gains several benefits. The creature is cured of all diseases and poison, becomes immune to poison and being frightened, and makes all Wisdom saving throws with advantage. Its hit point maximum also increases by 2d10, and it gains the same number of hit points. These benefits last for 24 hours.
Page: 251 Players Handbook</t>
  </si>
  <si>
    <t>Transmutation
Level: 6 
Casting time: 1 Action 
Range: Self 
Components: V, S 
Duration: Concentration, up to 10 minutes 
Flames race across your body, shedding bright light in a 30-foot radius and dim light for an additional 30 feet for the spell’s duration. The flames don’t harm you. Until the spell ends, you gain the following benefits:
 • You are immune to fire damage and have resistance to cold damage.
 • Any creature that moves within 5 feet of you for the first time on a turn or ends its turn there takes 1d10 fire damage.
 • You can use your action to create a line of fire 15 feet long and 5 feet wide extending from you in a direction you choose. Each creature in the line must make a Dexterity saving throw. A creature takes 4d8 fire damage on a failed save, or half as much damage on a successful one.
Page: 19 from EE Players Companion</t>
  </si>
  <si>
    <t>Transmutation
Level: 6 
Casting time: 1 Action 
Range: Self 
Components: V, S 
Duration: Concentration, up to 10 minutes 
Until the spell ends, ice rimes your body, and you gain the following benefits:
• You are immune to cold damage and have resistance to fire damage.
• You can move across difficult terrain created by ice or snow without spending extra movement.
• The ground in a 10-foot radius around you is icy and is difficult terrain for creatures other than you. The radius moves with you.
• You can use your action to create a 15-foot cone of freezing wind extending from your outstretched hand in a direction you choose. Each creature in the cone must make a Constitution saving throw. A creature takes 4d6 cold damage on a failed save, or half as much damage on a successful one. A creature that fails its save against this effect has its speed halved until the start of your next turn.
Page: 19 from EE Players Companion</t>
  </si>
  <si>
    <t>Transmutation
Level: 6 
Casting time: 1 Action 
Range: Self 
Components: V, S 
Duration: Concentration, up to 10 minutes 
Until the spell ends, bits of rock spread across your body, and you gain the following benefits:
• You have resistance to bludgeoning, piercing, and slashing damage from nonmagical weapons.
• You can use your action to create a small earthquake on the ground in a 15-foot radius centered on you. Other creatures on that ground must succeed on a Dexterity saving throw or be knocked prone.
• You can move across difficult terrain made of earth or stone without spending extra movement. You can move through solid earth or stone as if it was air and without destabilizing it, but you can’t end your movement there. If you do so, you are ejected to the nearest unoccupied space, this spell ends, and you are stunned until the end of your next turn.
Page: 19 from EE Players Companion</t>
  </si>
  <si>
    <t>Transmutation
Level: 6 
Casting time: 1 Action 
Range: Self 
Components: V, S 
Duration: Concentration, up to 10 minutes 
Until the spell ends, wind whirls around you, and you gain the following benefits:
• Ranged weapon attacks made against you have disad- vantage on the attack roll.
• You gain a flying speed of 60 feet. If you are still flying when the spell ends, you fall, unless you can some- how prevent it.
• You can use your action to create a 15-foot cube of swirling wind centered on a point you can see within 60 feet of you. Each creature in that area must make a Constitution saving throw. A creature takes 2d10 bludgeoning damage on a failed save, or half as much damage on a successful one. If a Large or smaller creature fails the save, that creature is also pushed up to 10 feet away from the center of the cube.
Page: 20 from EE Players Companion</t>
  </si>
  <si>
    <t>Necromancy
Level: 6 
Casting time: 1 Minute 
Range: Self 
Components: V, S, M (a gem, crystal, reliquary, or some other ornamental container worth at least 500 gp) 
Duration: Until dispelled 
Your body falls into a catatonic state as your soul leaves it and enters the container you used for the spell’s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spell) or attempting to possess a humanoids body.
You can attempt to possess any humanoid within 100 feet of you that you can see (creatures warded by a protection from evil and good or magic circle spells can’t be possessed). The target must make a Charisma saving throw. On a failure, your soul moves into the target’s body, and the target’s soul becomes trapped in the container. On a success, the target resists your efforts to possess it, and you can’t attempt to possess it again for 24 hours.
Once you possess a creature’s body, you control it. Your game statistics are replaced by the statistics of the creature though you retain your alignment and your Intelligence, Wisom, and Charisma scores. You retain the benefit of your own class feature. If the target has any class levels, you can’t use any of its class features.
Meanwhile, the possessed creature’s soul can perceive from the container using its own senses, but it can’t move or take actions at all.
While possessing a body, you can use your action to return from the host body to the container if it is within 100 feet of you, returning the host creature’s soul to its body. If the host body dies while you’re in it, the creature dies, and you must make a Charisma saving throw against your own spellcasting DC. On a success, you return to the container if it is within 100 feet of you. Otherwise, you die.
If the container is destroyed or the spell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
When the spell ends, the container is destroyed.
Page: 257 Players Handbook</t>
  </si>
  <si>
    <t>Enchantment
Level: 6 
Casting time: 1 Action 
Range: 60 feet 
Components: V, M (a snake’s tongue and either a bit of honeycomb or a drop of sweet oil) 
Duration: 24 hours 
You suggest a course of activity (limited to a sentence or two) and magically influence up to twelve creatures of your choice that you can see within range and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spell.
Each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group of soldiers give all their money to the first beggar they meet. If the condition isn’t met before the spell ends, the activity isn’t performed.
If you or any of your companions damage a creature affected by this spell, the spell ends for that creature.
At higher level. When you cast this spell using a 7th-level spell slot, the duration is 10 days. When you use an 8th-level spell slot, the duration is 30 days. When you use a 9th-level spell slot, the duration is a year and a day.
Page: 258 Players Handbook</t>
  </si>
  <si>
    <t>Transmutation
Level: 6 
Casting time: 1 Action 
Range: 120 feet 
Components: V, S, M (an iron blade and a small bag containing a mixture of soils—clay, loam, and sand) 
Duration: Concentration, up to 2 hours 
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
At the end of every 10 minutes you spend concentrating on the spell, you can choose a new area of terrain to affect.
Because the terrain’s transformation occurs slowly, creatures in the area can’t usually be trapped or injured by the ground’s movement.
This spell can’t manipulate natural stone or stone construction. Rocks and structures shift to accommodate the new terrain. If the way you shape the terrain would make a structure unstable, it might collapse.
Similarly, this spell doesn’t directly affect plant growth. The moved earth carries any plants along with it.
Page: 263 Players Handbook</t>
  </si>
  <si>
    <t>2 hr</t>
  </si>
  <si>
    <t>Evocation
Level: 6 
Casting time: 1 Action 
Range: 300 feet 
Components: V, S, M (a small crystal sphere) 
Duration: Instantaneous 
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
At higher level. When you cast this spell using a spell slot of 7th level or higher, the damage increases by 1d6 for each slot level above 6th
Page: 263 Players Handbook</t>
  </si>
  <si>
    <t>Enchantment
Level: 6 
Casting time: 1 Action 
Range: 30 feet 
Components: V 
Duration: Concentration, up to 1 minute 
Choose one creature that you can see within range. The target begins a comic dance in place: shuffling, tapping its feet, and capering for the duration. Creatures that can’t be charmed are immune to this spell.
A dancing creature must use all its movement to dance without leaving its space and has disadvantage on Dexterity saving throws and attack rolls. While the target is affected by this spell, other creatures have advantage on attack rolls against it. As an action, a dancing creature makes a Wisdom saving throw to regain control of itself. On a successful save, the spell ends.
Page: 264 Players Handbook</t>
  </si>
  <si>
    <t>Conjuration
Level: 6 
Casting time: 10 Minutes 
Range: 60 feet 
Components: V, S 
Duration: Instantaneous 
You beseech an otherworldly entity for aid.
The being must be known to you: a god, a primordial, a demon prince, or some other being of cosmic power. That entity sends a celestial, an elemental, or a fiend loyal to it to aid you, making the creature appear in an unoccupied space within range. If you know a specific creature’s name, you can speak that name when you cast this spell to request that creature, though you might get a different creature anyway (DM’s choice).
When the creature appears, it is under no compulsion to behave in any particular way. You can ask the creature to perform a service in exchange for payment, but it isn’t obliged to do so. The requested task could range from simple (fly us across the chasm, or help us fight a battle) to complex (spy on our enemies, or protect us during our foray into the dungeon). You must be able to communicate with the creature to bargain for its services.
Payment can take a variety of forms. A celestial might require a sizable donation of gold or magic items to an allied temple, while a fiend might demand a living sacrifice or a gift of treasure. Some creatures might exchange their service for a quest undertaken by you.
As a rule of thumb, a task that can be measured in minutes requires a payment worth 100 gp per minute. A task measured in hours requires 1,000 gp per hour. And a task m easured in days (up to 10 days) requires 10,000 gp per day. The DM can adjust these payments based on the circumstances under which you cast the spell. If the task is aligned with the creature’s ethos, the payment might be halved or even waived. Nonhazardous tasks typically require only half the suggested payment, while especially dangerous tasks might require a greater gift. Creatures rarely accept tasks that seem suicidal.
After the creature completes the task, or when the agreed-upon duration of service expires, the creature returns to its home plane after reporting back to you, if appropriate to the task and if possible. If you are unable to agree on a price for the creature’s service, the creature immediately returns to its home plane.
A creature enlisted to join your group counts as a member of it, receiving a full share of experience points awarded.
Page: 265 Players Handbook</t>
  </si>
  <si>
    <t>Abjuration
Level: 6 
Casting time: 1 Action 
Range: Self 
Components: V, S 
Duration: Concentration, up to 1 minute 
You have resistance to acid, cold, fire, lightning, and thunder damage for the spell’s duration.
When you take damage of one of those types, you can use your reaction to gain immunity to that type
of damage, including against the triggering damage. If you do so, the resistances end, and you have the immunity until the end of your next turn, at which time the spell ends.
Page: 21 from EE Players Companion</t>
  </si>
  <si>
    <t>Illusion
Level: 6 
Casting time: 1 Action 
Range: 120 feet 
Components: V, S, M (a bit of fleece and jade dust worth at least 25 gp) 
Duration: Until dispelled 
You create an illusion of an object, a creature, or some other visible phenomenon within range that activates when a specific condition occurs. The illusion is imperceptible until then. It must be no larger than a 30-foot cube, and you decide when you cast the spell how the illusion behaves and what sounds it makes. This scripted performance can last up to 5 minutes.
When the condition you specify occurs, the illusion springs into existence and performs in the manner you described. Once the illusion finishes performing, it disappears and remains dormant for 10 minutes. After this time, the illusion can be activated again.
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word or phrase.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
Page: 269 Players Handbook</t>
  </si>
  <si>
    <t>Evocation
Level: 6 
Casting time: 1 Action 
Range: Self (60-foot line) 
Components: V, S, M (a magnifying glass) 
Duration: Concentration, up to 1 minute 
A beam of brilliant light flashes out from your hand in a 5-foot-wide, 60-foot-line.
Each creature in the line must make a Constitution saving throw. On a failed save, a creature takes 6d8 radiant damage and is blinded until your next turn. On a successful save, it takes half as much damage and isn’t blinded by this spell. Undead and oozes have disadvantage on this saving throw.
You can create a new line of radiance as your action on any turn until the spell ends.
For the duration, a mote of brilliant radiance shines in your hand. It sheds bright light in a 30-foot radius and dim light for an additional 30 feet. The light is sunlight.
Page: 279 Players Handbook</t>
  </si>
  <si>
    <t>Conjuration
Level: 6 
Casting time: 1 Action 
Range: 10 feet 
Components: V, S 
Duration: 1 round 
This spell creates a magical link between a Large or larger inanimate plant within range and another plant, at any distance, on the same plane of existence. You must have seen or touched the destination plant at least once before. For the duration, any creature can step into the target plant and exit from the destination plant by using 5 feet of movement.
Page: 283 Players Handbook</t>
  </si>
  <si>
    <t>Divination
Level: 6 
Casting time: 1 Action 
Range: Touch 
Components: V, S, M (an ointment for the eyes that costs 25 gp; is made from mushroom powder, saffron, and fat; and is consumed by the spell) 
Duration: 1 hour 
This spell gives the willing creature you touch the ability to see things as they actually are. For the duration, the creature has truesight, notices secret doors hidden by magic, and can see into the Ethereal Plane, all out to a range of 120 feet.
Page: 284 Players Handbook</t>
  </si>
  <si>
    <t>Evocation
Level: 6 
Casting time: 1 Action 
Range: 120 feet 
Components: V, S, M (a small piece of quartz) 
Duration: Concentration, up to 10 minutes 
You create a wall of ice on a solid surface within range. You can form it into a hemispherical dome or a sphere with radium of up to 10 feet, or you can shape a flat surfcae made up of ten 10-foot-square panels. Each panel must be contiguous with another panel. In any form, the wall is 1 foot thick and lasts for the duration.
If the wall cuts through a creature’s space when it appears, the creature within its area is pushed to one side of the wall and must make a Dexterity saving throw. On a failed save, the creature takes 10d6 cold damage, or half as much damage on a successful save.
The wall is an object that can be damaged and thus breached. It has AC 12 and 30 hit points per 10-foot section, and it is vulnerable to fire damage. Reducing a 10-foot section of wall to 0 hit points destroys it and leaves behind a sheet of frigid air int he space the wall occupied. A creature moving through the sheet of frigid air for the first time on a turn must make a Constitution saaving throw. The creature takes 5f6 cold damage on a failed save, or half as much damage on a successful one.
At higher level. When you cast this spell using a spell slot of 7th level or higher, the damage the wall deals when it appears increases by 2d6, and the damage from passing through the sheet of frigid air increases by 1d6, for each slot level above 6th.
Page: 285 Players Handbook</t>
  </si>
  <si>
    <t>Conjuration
Level: 6 
Casting time: 1 Action 
Range: 120 feet 
Components: V, S, M (a handful of thorns) 
Duration: Concentration, up to 10 minutes 
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feet high and 5 feet thick. The wall blocks line of sight.
When the wall appears, each creature within its area must make a Dexterity saving throw. On a failed save, a creature takes 7d8 piercing damage, or half as much damage on a successful save.
A creature can move through the wall, albeit slowly and painfully. For every 1 foot a creature moves through the wall, it must spend 4 feet of movement. Furthermore, the first time a creature enters the wall on a turn or ends its turn there, the creature must make a Dexterity saving throw. It takes 7d8 slashing damage on a failed save, or half as much on a successful save.
At higher level. When you cast this spell using a spell slot of 7th level or higher, both types o f damage increase by 1d8 for each slot level above 6th.
Page: 287 Players Handbook</t>
  </si>
  <si>
    <t>Transmutation
Level: 6 
Casting time: 1 Minute 
Range: 30 feet 
Components: V, S, M (fire and holy water) 
Duration: 8 hours 
You and up to ten willing creatures you can see within range assume a gaseous form for the duration, appearing as wisps of cloud.
While in this cloud form, a creature has a flying speed of 300 feet and has resistance to damage from nonmagical weapons. The only actions a creature can take in this form are the Dash action or to revert to its normal form.
Reverting takes 1 minute, during which time a creature is incapacitated and can’t move. Until the spell ends, a creature can revert to cloud form, which also requires the 1-minute transformation.
If a creature is in cloud form and flying when the effect ends, the creature descends 60 feet per round for 1 minute until it lands, which it does safely. If it can’t land after 1 minute, the creature falls the remaining distance.
Page: 288 Players Handbook</t>
  </si>
  <si>
    <t>Conjuration
Level: 6 
Casting time: 1 Action 
Range: 5 feet 
Components: V 
Duration: Instantaneous 
You and up to five willing creatures within 5 feet of you instantly teleport to a previously designated sanctuary.
You and any creatures that teleport with you appear in the nearest unoccupied space to the spot you designated when you prepared your sanctuary (see below). If you cast this spell without first preparing a sanctuary, the spell has no effect.
You must designate a sanctuary by casting this spell within a location, such as a temple, dedicated to or strongly linked to your deity. If you attempt to cast the spell in this manner in an area that isn’t dedicated to your deity, the spell has no effect.
Page: 289 Players Handbook</t>
  </si>
  <si>
    <t>---------------------------------------------------</t>
  </si>
  <si>
    <t>7TH LEVEL</t>
  </si>
  <si>
    <t>Conjuration
Level: 7 
Casting time: 1 Minute 
Range: 90 feet 
Components: V, S 
Duration: Concentration, up to 1 hour 
You summon a celestial of challenge rating 4 or lower, which appears in an unoccupied space that you can see within range. The celestial disappears when it drops to 0 hit points or when the spell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DM has the celestial’s statistics. 
At higher level. When you cast this spell using a 9th-level spell slot, you summon a celestial of challenge rating 5 or lower.
Page: 225 Players Handbook</t>
  </si>
  <si>
    <t>Evocation
Level: 7 
Casting time: 1 Action 
Range: 150 feet 
Components: V, S, M (a tiny ball of bat guano and sulfur) 
Duration: Concentration, up to 1 minute 
A beam of yellow light flashes from your pointing finger, then condenses to linger at a chosen point within range as a glowing bead for the duration. 
When the spell ends, either because your concentration is broken or because you decide to end it, the bead blossoms with a low roar into an explosion of flame that spreads around corners. Each creature in a 20-foot-radius sphere centered on that point must make a Dexterity saving throw. A creature takes fire damage equal to the total accumulated damage on a failed save, or half as much damage on a successful one. 
The spell’s base damage is 12d6. If at the end of your turn the bead has not yet detonated, the damage increases by 1d6. 
If the glowing bead is touched before the interval has expired, the creature touching it must make a Dexterity saving throw. On a failed save, the spell ends immediately, causing the bead to erupt in flame. On a successful save, the creature can throw the bead up to 40 feet. When it strikes a creature or a solid object, the spell ends, and the bead explodes. 
The fire damages objects in the area and ignites flammable objects that aren’t being worn or carried. 
At higher level. When you cast this spell using a spell slot of 8th level or higher, the base damage increases by 1d6 for each slot level above 7th.
Page: 230 Players Handbook</t>
  </si>
  <si>
    <t>Evocation
Level: 7 
Casting time: 1 Bonus Action 
Range: 30 feet 
Components: V 
Duration: Instantaneous 
You utter a divine word, imbued with the power that shaped the world at the dawn of creation. Choose any number of creatures you can see within range. Each creature that can hear you must make a Charisma saving throw. On a failed save, a creature suffers an effect based on its current hit points: 
 • 50 hit points or fewer: deafened for 1 minute 
 • 40 hit points or fewer: deafened and blinded for 10 minutes 
 • 30 hit points or fewer: blinded, deafened, and stunned for 1 hour 
 • 20 hit points or fewer: killed instantly 
Regardless of its current hit points, a celestial, an elemental, a fey, or a fiend that fails its save is forced back to its plane of origin (if it isn’t there already) and can’t return to your current plane for 24 hours by any means short of a wish spell.
Page: 234 Players Handbook</t>
  </si>
  <si>
    <t>Transmutation
Level: 7 
Casting time: 1 Action 
Range: Self 
Components: V, S 
Duration: Up to 8 hours 
You step into the border regions of the Ethereal Plane, in the area where it overlaps with your current plane. You remain in the Border Ethereal for the duration or until you use your action to dismiss the spell. During this time, you can move in any direction. If you move up or down, every foot of movement costs an extra foot. You can see and hear the plan you originated from, but everything there looks gray, and you can’t see anything more than 60 feet away. 
While on the Ethereal Plane, you can only affect and be affected by other creatures on that plane. Creatures that aren’t on the Ethereal Plance can’t perceive you and can’t interact with you, unless a special ability or magic has given them the ability to do so. 
You ignore all objects and effects that aren’t on the Ethereal Plane, allowing you to move through objects you perceive on the plan you originated from. When the spell ends, you immediately return to the plane you originiated from in teh spot you currently occupy. If you occupy the same spot as a solid object or creature when this happens, you are imediately shunted to the neares unoccupied space that you can occupy and take force damage equal to twice the number of feet you are moved. 
This spell has no effect if you cast it while you are on the Ethereal Plane or a plane that doesn’t border it, such as one of the Outer Planes. 
At higher level. When you cast this spell using a spell slot of 8th level or higher, you can target up to three willing creatures (including you) for each slot level above 7th. The creatures must be within 10 feet of you when you cast the spell.
Page: 238 Players Handbook</t>
  </si>
  <si>
    <t>Up to 8 hr</t>
  </si>
  <si>
    <t>Necromancy
Level: 7 
Casting time: 1 Action 
Range: 60 feet 
Components: V, S 
Duration: Instantaneous 
You send negative energy coursing through a creature that you can see within range, causing it searing pain.
The target must make a Constitution saving throw. It takes 7d8 + 30 necrotic damage on a failed save, or half as much damage on a successful one.
A humanoid killed by this spell rises at the start of your next turn as a zombie that is permanently under your command, following your verbal orders to the best of its ability.
Page: 241 Players Handbook</t>
  </si>
  <si>
    <t>Evocation
Level: 7 
Casting time: 1 Action 
Range: 150 feet 
Components: V, S 
Duration: Instantaneous 
A storm made up of sheets of roaring flame appears in a location you choose within range. 
The area of the storm consists of up to 10-foot cubes, which you can arrange as you wish. Each cube must have at least one face adjacent to the face of another cube. Each creature in the area must make Dexterity saving throw. It takes 7d10 fire damage on a failed save, or half as much damage on a successful one.
The fire damages objects in the area and ignites flammable objects that aren’t being worn or carried. If you choose, plant life in the area is unaffected by this spell.
Page: 241 Players Handbook</t>
  </si>
  <si>
    <t>Evocation
Level: 7 
Casting time: 1 Action 
Range: 100 feet 
Components: V, S, M (ruby dust worth 1,500 gp) 
Duration: 1 hour 
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spells cast into or out of the area.
When you cast the spell,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Charisma saving throw. On a success, the creature can use that magic to exit the cage. On a failure, the creature can’t exit the cage and wastes the use of the spell or effect. The cage also extends into the Ethereal Plane, blocking ethereal travel. 
This spell can’t be dispelled by dispel magic.
Page: 243 Players Handbook</t>
  </si>
  <si>
    <t>100 ft.</t>
  </si>
  <si>
    <t>Illusion
Level: 7 
Casting time: 10 Minutes 
Range: Sight 
Components: V, S 
Duration: 10 days 
You make terrain in an area up to 1 mile square look, sound, smell, and even feel like some other sort of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
Similarly, you can alter the appearance of structures, or add them where none are present. The spell doesn’t disguise, conceal, or add creatures.
The illusion includes audible, visual, tactile, and olfactory elements, so it can turn clear ground into difficult terrain (or vice versa) or otherwise impede movement through the area. Any piece of the illusory terrain (such as a rock or stick) that is removed from the spell’s area disappears immediately.
Creatures with truesight can see through the illusion to the terrain’s true form however, all other elements of the illusion remain, so while the creature is aware of the illusion’s presence, the creature can still physically interact with the illusion.
Page: 260 Players Handbook</t>
  </si>
  <si>
    <t>Conjuration
Level: 7 
Casting time: 1 Minute 
Range: 300 feet 
Components: V, S, M (a miniature portal carved from ivory, a small piece of polished marble, and a tiny silver spoon, each item worth at least 5 gp) 
Duration: 24 hours 
You conjure an extradimensional dwelling in range that lasts for the duration.
You choose where its one entrance is located. The entrance shimmers faintly and is 5 feet w 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fires, serve food, pour wine, and so on. The servants can go anywhere in the mansion but can’t leave it. Furnishings and other objects created by this spell dissipate into smoke if removed from the mansion. When the spell ends, any creatures inside the extradimensional space are expelled into the open spaces nearest to the entrance.
Page: 261 Players Handbook</t>
  </si>
  <si>
    <t>Evocation
Level: 7 
Casting time: 1 Action 
Range: 60 feet 
Components: V, S, M (a miniature platinum sword with a grip and pommel of copper and zinc, worth 250 gp) 
Duration: Concentration, up to 1 minute 
You create a sword-shaped plane of force that hovers within range. It lasts for the duration.
When the sword appears, you make a melee spell attack against a target of your choice within 5 feet of the sword. On a hit. the target takes 3d10 force damage. Until the spell ends, you can use a bonus action on each of your turns to move the sword up to 20 feet to a spot you can see and repeat this attack against the same target or a different one.
Page: 262 Players Handbook</t>
  </si>
  <si>
    <t>Conjuration
Level: 7 
Casting time: 1 Action 
Range: Touch 
Components: V, S, M (a forked, metal rod worth at least 250 gp, attuned to a particular plane of existence) 
Duration: Instantaneous 
You and up to eight willing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 the City of Brass, for example, you might arrive in its Street of Steel, before its Gate of Ashes, or looking at the city from across the Sea of Fire, at the DM’s discretion.
Alternatively, if you know the sigil sequence of a teleportation circle on another plane of existence, this spell can take you to that circle. If the teleportation circle is too small to hold all the creatures you transported, they appear in the closest unoccupied spaces next to the circle.
You can use this spell to banish an unwilling creature to another plane. Choose a creature within your reach and make a melee spell attack against it. On a hit, the creature must make a Charisma saving throw. If the creature fails the save, it is transported to a random location on the plane of existence you specify. A creature so transported must find its own way back to your current plane of existence.
Page: 266 Players Handbook</t>
  </si>
  <si>
    <t>Evocation
Level: 7 
Casting time: 1 Action 
Range: Self (60-foot cone) 
Components: V, S 
Duration: Instantaneous 
Eight multicolored rays of light flash from your hand. Each ray is a different color and has a different power and purpose. Each creature in a 60-foot cone must make a Dexterity saving throw. For each target, roll a d8 to determine which color ray affects it.
1. Red • The target takes 10d6 fire damage on a failed save, or half as much damage on a successful one.
2. Orange • The target takes 10d6 acid damage on a failed save, or half as much damage on a successful one.
3. Yellow • The target takes 10d6 lightning damage on a failed save, or half as much damage on a successful one.
4. Green • The target takes 10d6 poison damage on a failed save, or half as much damage on a successful one.
5. Blue • The target takes 10d6 cold damage on a failed save, or half as much damage on a successful one.
6. Indigo • On a failed save, the target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target collects three of a kind.
7. Violet • On a failed save, the target is blinded. It must then make a Wisdom saving throw at the start of your next turn. A successful save ends the blindness. If it fails that save, the creature is transported to another plane of existence of the DM’s choosing and is no longer blinded. (Typically, a creature that is on a plane that isn’t its home plane is banished home, while other creatures are usually cast into the Astral or Ethereal planes.)
8. Special • The target is struck by two rays. Roll twice more, rerolling any 8.
Page: 267 Players Handbook</t>
  </si>
  <si>
    <t>Illusion
Level: 7 
Casting time: 1 Action 
Range: 500 miles 
Components: V, S, M (a small replica of you made from materials worth at least 5 gp) 
Duration: Concentration, up to 1 day 
You create an illusory copy of yourself that lasts for the duration.
The copy can appear at any location within range that you have seen before, regardless of intervening obstacles. The illusion looks and sounds like you but is intangible. If the illusion takes any damage, it disappears, and the spell ends.
You can use your action to move this illusion up to twice your speed, and make it gesture, speak, and behave in whatever way you choose. It mimics your mannerisms perfectly.
You can see through its eyes and hear through its ears as if you were in its space. On your turn as a bonus action, you can switch from using its senses to using your own, or back again. While you are using its senses, you are blinded and deafened in regard to your own surroundings.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
Page: 270 Players Handbook</t>
  </si>
  <si>
    <t>500 miles</t>
  </si>
  <si>
    <t>Transmutation
Level: 7 
Casting time: 1 Minute 
Range: Touch 
Components: V, S, M (a prayer wheel and holy water) 
Duration: 1 hour 
You touch a creature and stimulate its natural healing ability.
The target regains 4d8 + 15 hit points. For the duration of the spell, the target regains 1 hit point at the start of each of its turns (10 hit points each minute).
The target’s severed body members (fingers, legs, tails, and so on), if any, are restored after 2 minutes. If you have the severed part and hold it to the stump, the spell instantaneously causes the limb to knit to the stump.
Page: 271 Players Handbook</t>
  </si>
  <si>
    <t>Necromancy
Level: 7 
Casting time: 1 Hour 
Range: Touch 
Components: V, S, M (a diamond worth at least 1,000 gp, which the spell consumes) 
Duration: Instantaneous 
You touch a dead creature that has been dead for no more than a century, that didn’t die of old age, and that isn’t undead. If its soul is free and willing, the target returns to life with all its hit points.
This spell neutralizes any poisons and cures normal diseases afflicting the creature when it died. It doesn’t, however, remove magical diseases, curses, and the like; if such affects aren’t removed prior to casting the spell, they afflict the target on its return to life.
This spell closes all mortal wounds and restores any missing body parts.
Coming back from the dead is an ordeal. The target takes a -4 penalty to all attack rolls, saving throws, and ability checks. Every time the target finishes a long rest, the penalty is reduced by 1 until it disappears.
Casting this spell to restore life to a creature that has been dead for one year or longer taxes you greatly. Until you finish a long rest, you can’t cast spells again, and you have disadvantage on all attack rolls, ability checks, and saving throws.
Page: 272 Players Handbook</t>
  </si>
  <si>
    <t>Transmutation
Level: 7 
Casting time: 1 Action 
Range: 100 feet 
Components: V, S, M (a lodestone and iron filings) 
Duration: Concentration, up to 1 minute 
This spell reverses gravity in a 50-foot-radius, 100-foot high cylinder centered on a point within range.
All creatures and objects that aren’t somehow anchored to the ground in the area fall upward and reach the top of the area when you cast this spell. A creature can make a Dexterity saving throw to grab onto a fixed object it can reach, thus avoiding the fall.
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
At the end of the duration, affected objects and creatures fall back down.
Page: 272 Players Handbook</t>
  </si>
  <si>
    <t>Transmutation
Level: 7 
Casting time: 1 Action 
Range: Touch 
Components: V, S, M (a powder composed of diamond, emerald, ruby, and sapphire dust worth at least 5,000 gp, which the spell consumes) 
Duration: Until dispelled 
By means of this spell, a willing creature of an object can be hidden away, safe from detection for the duration.
When you cast the spell and touch the target, it becomes invisible and can’t be targeted by divination spells or perceived through scrying sensors created by the divination of spells.
If the target is a crreature, it falls into a state of suspended animation. Time ceases to flow for it, and it doesn’t grow older.
You can set a condition for the spell to end early. The condition can be anything you choose, but it must occur or be visible within 1 mile of the target. Examples include after 1,000 years or when the tarrasque awakes. This spells also ends if the target takes any damage.
Page: 274 Players Handbook</t>
  </si>
  <si>
    <t>Illusion
Level: 7 
Casting time: 12 Hours 
Range: Touch 
Components: V, S, M (snow or ice in quantities sufficient to made a life-size copy of the duplicated creature; some hair, fingernail clippings, or other piece of that creature’s body placed inside the snow or ice; and powdered ruby worth 1,500 gp, sprinkled over the duplicate and consumed by the spell) 
Duration: Until dispelled 
You shape an illusory duplicate of one beast or humanoid that is within range for the entire casting time of the spell. The duplicate is a creature, partially 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spell slots.
If the simulacrum is damaged, you can repair it in an alchemical laboratory, using rare herbs and minerals worth 100 gp per hit point it regains. The simulacrum lasts until it drops to 0 hit points, at which point it reverts to snow and melts instantly.
If you cast this spell again, any currently active duplicates you created with this spell are instantly destroyed.
Page: 276 Players Handbook</t>
  </si>
  <si>
    <t>12 hr</t>
  </si>
  <si>
    <t>Abjuration
Level: 7 
Casting time: 1 Minute 
Range: Touch 
Components: V, S, M (mercury, phosphorus, and powdered diamond and opal with a total value of at least 1,000 gp, which the spell consumes) 
Duration: Until dispelled or triggered 
  When you cast this spell,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requiring an Intelligence (Investigation) check against your spell save DC to find it.
  You decide what triggers the glyph when you cast the spell.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
  You can further refine the trigger so the spell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
  When you inscribe the glyph, choose one of the options below for ist effect. Once triggered, the glyph glows, filling a 60-foot-radius sphere with dim light for 10 minutes, after which time the spell ends. Each creature in the sphere when the glyph activates is targeted by its effect, as is a creature that enters the sphere for the first time on a turn or ends its turn there.
 • Death • Each target must make a Constitution saving throw, taking 10d10 necrotic damage on a failed save, or half as much damage on a successful save.
 • Discord • Each target must make a Constitution saving throw. On a failed save, a target bickers and argues with other creatures for 1 minute. During this time, it is incapable of meaningful communication and has disadvantage on attack rolls and ability checks.
 • Fear • Each target must make a Wisdom saving throw and becomes frightened for 1 minute on a failed save. While frightened, the target drops whatever it is holding and must move at least 20 feet away from the glyph on each of ist turns, if able. 
 • Hopelessness • Each target must make a Charisma saving throw. On a failed save, the target is overwhelmed with despair for 1 minute. During this time, it can't attack or target any creature with harmful abilities, spells, or other magical effects.
 • Insanity • Each target must make an Intelligence saving throw. On a failed save, the target is driven insane for 1 minute. An insane creature can't take actions, can't understand what other creatures say, can't read, and speaks only in gibberish. The DM controls its movement, which is erratic.
 • Pain • Each target must make a Constitution saving throw and becomes incapacitated with excruciating pain for 1 minute on a failed save.
 • Sleep • Each target must make a Wisdom saving throw and falls unconscious for 10 minutes on a failed save. A creature awakens if it takes damage or if someone uses an action to shake or slap it awake.
 • Stunning • Each target must make a Wisdom saving throw and becomes stunned for 1 minute on a failed save.
Page: 280 Players Handbook</t>
  </si>
  <si>
    <t>Level: 7, Conjuration
Casting time: 1 Action 
Range: 10 feet 
Components: V 
Duration: Instantaneous 
  This spell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
  The destination you choose must be known to you, and it must be on the same plane of existence as you. Your familiarity with the destination determines whether you arrive there successfully. The DM rolls d100 and consults the table.
Familiarity     Mishap  Similar Area  Off Target  On Target
Permanent circle          —                    —                      —              01-100
Associated object         —                    —                      —              01-100
Very familiar               01-05             06-13                14-24           25-100
Seen casually              01-33             34-43                44-53           54-100
Viewed once               01-43             44-53                54-73           74-100
Description                  01-43            44-53                54-73            74-100
False destination        01-50            51-100                 —                   —
Familiarity.
 • Permanent circle • means a permanent teleportation circle whose sigil sequence you know. "Associated object" means that you possess an object taken from the desired destination within the last six months, such as a book from a wizard's library, bed linen from a royal suite, or a chunk of marble from a lich's secret tomb.
 • Very familiar • is a place you have been very often, a place you have carefully studied, or a place you can see when you cast the spell. "Seen casually" is someplace you have seen more than once but with which you aren't very familiar. "Viewed once" is a place you have seen once, possibly using magic. "Description" is a place whose location and appearance you know through someone else's description, perhaps from a map.
"False destination" is a place that doesn't exist. Perhaps you tried to scry an enemy's sanctum but instead viewed an illusion, or you are attempting to teleport to a familiar location that no longer exists.
 • On Target • You and your group (or the target object) appear where you want to.
 • Off Target • You and your group (or the target object) appear a random distance away from the destination in a random direction. Distance off target is 1d10 x 1d10 percent of the distance that was to be traveled. For example, if you tried to travel 120 miles, landed off target, and rolled a 5 and 3 on the two d10s, then you would be off target by 15 percent, or 18 miles. The DM determines the direction off target randomly by rolling a d8 and designating 1 as north, 2 as northeast, 3 as east, and so on around the points of the compass. If you were teleporting to a coastal city and wound up 18 miles out at sea, you could be in trouble.
 • Similar Area • You and your group (or the target object) wind up in a different area that's visually or thematically similar to the target area. If you are heading for your home laboratory, for example, you might wind up in another wizard's laboratory or in an alchemical supply shop that has many of the same tools and implements as your laboratory. Generally, you appear in the closest similar place, but since the spell has no range limit, you could conceivably wind up anywhere on the plane.
 • Mishap • The spell's unpredictable magic results in a difficult journey. Each teleporting creature (or the target object) takes 3d10 force damage, and the DM rerolls on the table to see where you wind up (multiple mishaps can occur, dealing damage each time).
Page: 281 Players Handbook</t>
  </si>
  <si>
    <t>Evocation
Level: 7 
Casting time: 1 Action 
Range: 300 feet 
Components: V, M (a piece of straw) 
Duration: Concentration, up to 1 minute 
A whirlwind howls down to a point on the ground you specify.
The whirlwind is a 10-foot-radius, 30-foot-high cylinder centered on that point. Until the spell ends, you can use your action to move the whirlwind up to 30 feet in any direction along the ground. The whirlwind sucks up any Medium or smaller objects that aren’t secured to anything and that aren’t worn or carried by anyone.
A creature must make a Dexterity saving throw the first time on a turn that it enters the whirlwind or that the whirlwind enters its space, including when the whirlwind first appears. A creature takes 10d6 bludgeoning damage on a failed save, or half as much damage on a successful one. In addition, a Large or smaller creature that fails the save must succeed on a Strength saving throw or become restrained in the whirlwind until the spell ends.
When a creature starts its turn restrained by the whirlwind, the creature is pulled 5 feet higher inside it, unless the creature is at the top. A restrained creature moves with the whirlwind and falls when the spell ends, unless the creature has some means to stay aloft.
A restrained creature can use an action to make a Strength or Dexterity check against your spell save DC. If successful, the creature is no longer restrained by the whirlwind and is hurled 3d6 × 10 feet away from it in a random direction.
Page: 27 from EE Players Companion</t>
  </si>
  <si>
    <t>--------------------------------------------------</t>
  </si>
  <si>
    <t>8TH LEVEL</t>
  </si>
  <si>
    <t>Necromancy
Level: 8 
Casting time: 1 Action 
Range: 150 feet 
Components: V, S, M (a bit of sponge)
Duration: Instantaneous 
You draw the moisture from every creature in a 30-foot cube centered on a point you choose within range. Each creature in that area must make a Constitution saving throw. Constructs and undead aren’t affected, and plants and water elementals make this saving throw with disadvantage. A creature takes 10d8 necrotic damage on a failed save, or half as much damage on a successful one.
Page: 15 from EE Players Companion</t>
  </si>
  <si>
    <t>Transmutation
Level: 8 
Casting time: 1 Action 
Range: 30 feet 
Components: V, S 
Duration: Concentration, up to 24 hours 
Your magic turns others into beasts. 
Choose any number of willing creatures that you can see within range. You transform each target into the form of a large or smaller beast with a challenge rating of 4 or lower. On subsequent turns, you can use your actions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Intelligence, Wisdom, and Charisma scores. The target assumes the hit points of its new form, and when it reverts to its normal form, it returns to the number of hit point it had before it transformed. If it reverts as a result of dropping to 0 hit points, any excess damage carries over to its normal form. As long as the excess damage doesn’t reduce the creature’s normal form to 0 hit points, it isn’t knocked unconcious. The creature is limited in the actions it can perform by the nature of its new form, and it can’t speak or cast spells. 
The target’s gear melds into the new form. The target can’t activate, wield, or otherwise benefit from any of its equipment.
Page: 212 Players Handbook</t>
  </si>
  <si>
    <t>Abjuration
Level: 8 
Casting time: 1 Action 
Range: Self (10-foot-radius sphere) 
Components: V, S M (a pinch of powdered iron or iron filings) 
Duration: Concentration, up to 1 hour 
A 10-foot-radius invisible sphere of antimagic surrounds you. 
This area is divorced from the magical energy that suffeses the multiverse. Within the sphere, spells can’t be cast, summoned creatures disappear, and even magic items become mundane. Until the spell ends, the spere moves with you, centered on you. 
Spells and other magical effects, except those created by an artifact or a deity, are suppressed in the sphere and can’t protrude into it. A slot expended to cast a suppressed spell is consumed. While an effect is suppressed, it doesn’t function, but the time it spends suppressed counts against its duration. 
 • Targeted Effects • Spells and other magical effects, such as magic missle and charm person, that target a creature or an object in the sphere have no effect on that target. 
 • Areas of Magic • The area of another spell or magical effect, such as fireball, can’t extend into the sphere. If the sphere overlaps an area of magic, the part of the area that is covered by the sphere is suppressed. For example, the flames created by a wall of fire are suppressed within the sphere, creating a gap in the wall if the overlap is large enough. 
 • Spells • Any active spell or other magical effect on a creature or an object in the sphere is suppressed while the creature or object is in it. 
 • Magic Items • The properties and powers of magic items are suppressed in the sphere. Forexample, a +1 longsword in the sphere functions as a nonmagical longsword. A magic weapon’s properties and powers are suppressed if it is used against a target in the sphere or wielded by an attacker in the sphere. If a magic weapon or piece of magic ammunition fully leaves the sphere (For example, if you fire a magic arrow or throw a magic spear at a target outside the sphere), the magic of the item ceases to be supressed as soon as it exits. 
 • Magical Travel • Teleportation and planar travel fail to work in the sphere, whether the sphere is the destination or the departure point for such magical travel. A portal to another location, world, or plane of existence, as well as an opening to an extradimensional space such as that created by the rope trick spells, temporarily closes while in the sphere. 
 • Creatures and Objects • A creature or object summoned or created by magic temporarily winks out of existence in the sphere. Such a creature instantly reappears once the space the creature occupied is no longer withinthe sphere. 
 • Dispel Magic • Spells and magical effects such as dispel magic have no effect on the sphere. Likewise, the spheres created by different antimagic field spells don’t nullify each other.
Page: 213 Players Handbook</t>
  </si>
  <si>
    <t>Enchantment
Level: 8 
Casting time: 1 Hour 
Range: 60 feet 
Components: V, S, M (either a lump of alum soaked in vinegar for the antipathy effect or a drop of honey for the sympathy effect) 
Duration: 10 days 
This spell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 Antipathy • The enchantment causes creatures of the kind you designated to feel an intense urge to leave the area and avoid the target. When such a creature can see the target or comes within 60 feet of it, the creature must succeed on a Wisdom saving throw or become frightened. The creature remains frightened while it can see the target or is within 60 feet of it. While frightened by the target, the creature must use its movement to move to the nearest safe spot from which it can’t see the target. If the creature moves more than 60 feet from the target and can’t see it, the creature is no longer frightened, but the creature becomes frightened again if it regains sight of the target or moves within 60 feet of it. 
 • Sympathy • The enchantment causes the specified creatures to feel an intense urge to approach the target while within 60 feet of it or able to see it. When such a creature can see the target or comes within 60 feet o fit, the creature must succeed on a Wisdom saving throw or use its movement on each of its turns to enter the area or move within reach of the target. When the creature has done so, it can’t willingly move away from the target. If the target damages or otherwise harms an affected creature, the affected creature can make a Wisdom saving throw to end the effect, as described below. 
 • Ending the Effect • If an affected creature ends its turn while not within 60 feet of the target or able to see it, the creature makes a Wisdom saving throw. On a successful save, the creature is no longer affected by the target and recognizes the feeling of repugnance or attraction as magical. In addition, a creature affected by the spell is allowed another Wisdom saving throw every 24 hours while the spell persists. 
A creature that successfully saves against this effect is immune to it for 1 minute, after which time it can be affected again.
Page: 214 Players Handbook</t>
  </si>
  <si>
    <t>Necromancy
Level: 8 
Casting time: 1 Hour 
Range: Touch 
Components: V, S, M (a diamond worth at least 1,000 gp and at least 1 cubic inch of flesh of the creature that is to be cloned, which the spell consumes, and a vessel worth at least 2,000 gp that has a sealable lid and is large enough to hold a Medium creature)
Duration: Instantaneous 
This spell grows an inert duplicate of a living creature as a safeguard against death. 
This clone forms inside a sealed vessel and grows to full size and maturity after 120 days; you can also choose to have the clone be a younger version of the same creature. It remains inert and endures indefinitely, as long as its vessel remains undisturbed.
At any time after the clone matures, if the original creature dies, its soul transfers to the clone, provided that the soul is free and willing to return. The clone is physically identical to the original and has the same personality, memories, and abilities, but none of the original’s equipment. The original creature’s physical remains, if they still exist, becom e inert and can’t thereafter be restored to life, since the creature’s soul is elsewhere.
Page: 222 Players Handbook</t>
  </si>
  <si>
    <t>Level: 8 , Transmutation
Casting time: 10 Minutes 
Range: Self (5-mile radius) 
Components: V, S, M 
Duration: Concentration, up to 8 hours 
  You take control of the weather within 5 miles of you for the duration. 
  You must be outdoors to cast this spell. Moving to a place where you don’t have a clear path to the sky ends the spell early. 
  When you cast the spell, you change the current weather conditions, which are determined by the DM based on the climate and season. You can change precipitation, temperature, and wind. It takes 1d4 x 10 minutes for the new conditions to take effect. Once they do so, you can change the conditions again. When the spell ends, the weather gradually returns to normal. 
  When you change the weather conditions, find a current condition on the following tables and change its stage by one, up or down. When changing the wind, you can change its direction. 
 • Precipitation • 
Stage 1 – Clear, 
Stage 2 – Light clouds, 
Stage 3 – Overcast or ground fog, 
Stage 4 – Rain, hail or snow, 
Stage 5 – Torrential rain, driving hail or blizzard 
 • Temperature • 
Stage 1 – Unbearable heat, 
Stage 2 – Hot, 
Stage 3 – Warm, 
Stage 4 – Cool, 
Stage 5 – Cold, 
Stage 6 – Arctic cold 
 • Wind • 
Stage 1 – Calm, 
Stage 2 – Moderate wind, 
Stage 3 – Strong wind, 
Stage 4 – Gale, 
Stage 5 – Storm
Page: 228 Players Handbook</t>
  </si>
  <si>
    <t>Conjuration
Level: 8 
Casting time: 1 Action 
Range: 60 feet 
Components: S 
Duration: 1 hour 
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spell ends, the door disappears, and any creatures or objects inside the demiplane remain trapped there, as the door also disappears from the other side. 
Each time you cast this spell, you can create a new demiplane, or have the shadowy door connect to a demiplane you created with a previous casting of this spell. Additionally, if you know the nature and contents of a demiplane created by a casting of this spell by another creature, you can have the shadowy door connect to its demiplane instead.
Page: 231 Players Handbook</t>
  </si>
  <si>
    <t>Enchantment
Level: 8 
Casting time: 1 Action 
Range: 60 feet 
Components: V, S 
Duration: Concentration, up to 1 hour 
You attempt to beguile a creature that you can see within range. 
It must succeed on a Wisdom saving throw or be charmed by you for the duration. If you or creatures that are friendly to you are fighting it, it has advantage on the saving throw. 
While the creature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"_x0093_Attack that creature",_x0094_ _x0093_"Run over there",_x0094_ or "_x0093_Fetch that object"._x0094_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 When you cast this spell with a 9th-level spell slot, the duration is concentration, up to 8 hours.
Page: 235 Players Handbook</t>
  </si>
  <si>
    <t>Evocation
Level: 8 
Casting time: 1 Action 
Range: 500 feet 
Components: V, S, M (a pinch o f dirt, a piece o f rock, and a lump of clay) 
Duration: Concentration, up to 1 minute 
You create a seismic disturbance at a point on the ground that you can see within range. 
For the duration, an intense tremor rips through the ground in a 100-foot- radius circle centered on that point and shakes creatures and structures in contact with the ground in that area. 
The ground in the area becomes difficult terrain. Each creature on the ground that is concentrating must make a Constitution saving throw. On a failed save, the creature’s concentration is broken. 
When you cast this spell and at the end of each turn you spend concentrating on it, each creature on the ground in the area must make a Dexterity saving throw. On a failed save, the creature is knocked prone. 
This spell can have additional effects depending on the terrain in the area, as determined by the DM. 
 • Fissures • Fissures open throughout the spell’s area at the start of your next turn after you cast the spell. A total of 1d6 such fissures open in locations chosen by the DM. Each is 1d10 x 10 feet deep, 10 feet wide, and extends from one edge of the spell’s area to the opposite side. A creature standing on a spot where a fissure opens must succeed on a Dexterity saving throw or fall in. A creature that successfully saves moves with the fissure’s edge as it opens. 
A fissure that opens beneath a structure causes it to automatically collapse (see below). 
 • Structures • The tremor deals 50 bludgeoning damage to any structure in contact with the ground in the area when you cast the spell and at the start of each of your turns until the spell ends. If a structure drops to 0 hit points, it collapses and potentially damages nearby creatures. A creature within half the distance of a structure’s height must make a Dexterity saving throw. On a failed save, the creature takes 5d6 bludgeoning damage, is knocked prone, and is buried in the rubble, requiring a DC 20 Strength (Athletics) check as an action to escape. The DM can adjust the DC higher or lower, depending on the nature of the rubble. On a successful save, the creature takes half as much damage and doesn’t fall prone or become buried.
Page: 236 Players Handbook</t>
  </si>
  <si>
    <t>Enchantment
Level: 8 
Casting time: 1 Action 
Range: 150 feet 
Components: V, S, M (a handful of clay, crystal, glass, or mineral spheres) 
Duration: Instantaneous 
You blast the mind of a creature that you can see within range, attempting to shatter its intellect and personality. The target takes 4d6 psychic damage and must make an Intelligence saving throw. 
On a failed save, the creature’s Intelligence and Charisma scores become 1. The creature can’t cast spells, activate magic items, understand language, or communicate in any intelligible way. The creature can, however, identify its friends, follow them, and even protect them. 
At the end of every 30 days, the creature can repeat its saving throw against this spell. If it succeeds on its saving throw, the spell ends. 
The spell can also be ended by greater restoration, heal or wish.
Page: 239 Players Handbook</t>
  </si>
  <si>
    <t>Transmutation
Level: 8 
Casting time: 1 Action 
Range: Self 
Components: V 
Duration: 1 hour 
Until the spell ends, when you make a Charisma check, you can replace the number you roll with a 15. Additionally, no matter what you say, magic that would determine if you are telling the truth indicates that you are being truthful.
Page: 245 Players Handbook</t>
  </si>
  <si>
    <t>Abjuration
Level: 8 
Casting time: 1 Action 
Range: Self 
Components: V, S, M (a tiny reliquary worth at least 1,000 gp containing a sacred relic, such as a scrap of cloth from a saint’s robe or a piece of parchment from a religious text) 
Duration: Concentration, up to 1 minute 
Divine light washes out from you and coalesces in a soft radiance in a 30-foot radius around you.
Creatures of your choice in that radius when you cast this spell shed dim light in a 5-foot radius and have advantage on all saving throws, and other creatures have disadvantage on attack rolls against them until the spell ends. In addition, when a fiend or an undead hits an affected creature with a melee attack, the aura flashes with brilliant light. The attacker must succeed on a Constitution saving throw or be blinded until the spell ends.
Page: 251 Players Handbook</t>
  </si>
  <si>
    <t>Conjuration
Level: 8 
Casting time: 1 Action 
Range: 150 feet 
Components: V, S 
Duration: Concentration, up to 1 minute 
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
When the cloud appears, each creature in it must make a Dexterity saving throw. A creature takes 10d8 fire damage on a failed save, or half as much damage on a successful one. A creature must also make this saving throw when it enters the spell’s area for the first time on a turn or ends its turn there.
The cloud moves 10 feet directly away from you in a direction that you choose at the start of each of your turns.
Page: 253 Players Handbook</t>
  </si>
  <si>
    <t>Conjuration
Level: 8 
Casting time: 1 Action 
Range: 60 feet 
Components: V, S 
Duration: Concentration, up to 10 minutes 
You banish a creature that you can see within range into a labyrinthine demiplane. The target remains there for the duration or until it escapes the maze.
The target can use its action to attempt to escape. When it does so, it makes a DC 20 Intelligence check. If it succeeds, it escapes, and the spell ends (a minotaur or goristro demon automatically succeeds).
When the spell ends, the target reappears in the space it left or, if that space is occupied, in the nearest unoccupied space.
Page: 258 Players Handbook</t>
  </si>
  <si>
    <t>Abjuration
Level: 8 
Casting time: 1 Action 
Range: Touch 
Components: V, S 
Duration: 24 hours 
Until the spell ends, one willing creature you touch is immune to psychic damage, any effect that would sense its emotions or read its thoughts, divination spells, and the charmed condition. The spell even foils wish spells and spells or effects of similar power used to affect the target’s mind or to gain information about the target.
Page: 259 Players Handbook</t>
  </si>
  <si>
    <t>Enchantment
Level: 8 
Casting time: 1 Action 
Range: 60 feet 
Components: V 
Duration: Instantaneous 
You speak a word of power that can overwhelm the mind of one creature you can see within range, leaving it dumbfounded. If the target has 150 hit points or fewer, it is stunned. Otherwise, the spell has no effect. The stunned target must make a Constitution saving throw at the end of each of its turns. On a successful save, this stunning effect ends.
Page: 267 Players Handbook</t>
  </si>
  <si>
    <t>Evocation
Level: 8 
Casting time: 1 Action 
Range: 150 feet 
Components: V, S, M (fire and a piece of sunstone) 
Duration: Instantaneous 
Brilliant sunlight flashes in a 60-foot radius centered on a point you choose within range.
Each creature in that light must make a Constitution saving throw. On a failed save, a creature takes 12d6 radiant damage and is blinded for 1 minute. On a successful save, it takes half as much damage and isn’t blinded by this spell. Undead and oozes have disadvantage on this saving throw.
A creature blinded by this spell makes another Constitution saving throw at the end of each of its turns. On a successful save, it is no longer blinded.
This spell dispels any darkness in its area that was created by a spell.
Page: 279 Players Handbook</t>
  </si>
  <si>
    <t>Evocation
Level: 8 
Casting time: 1 Action 
Range: Unlimited 
Components: V, S, M (a pair of linked silver rings) 
Duration: 24 hours 
You create a telepathic link between yourself and a willing creature with which you are familiar.
The creature can be anywhere on the same plane of existence as you. The spell ends if you or the target are no longer on the same plane.
Until the spell ends, you and the target can instantaneously share words, images, sounds, and other sensory messages with one another through the link, and the target recognizes you as the creature it is communicating with. The spell enables a creature with an Intelligence score of at least 1 to understand the meaning of your words and take in the scope of any sensory messages you send to it.
Page: 281 Players Handbook</t>
  </si>
  <si>
    <t>Conjuration
Level: 8 
Casting time: 1 Minute 
Range: Sight 
Components: V, S 
Duration: Concentration, up to 6 rounds 
A wall of water springs into existence at a point you choose within range. You can make the wall up to 300 feet long, 300 feet high, and 50 feet thick. The wall lasts for the duration.
When the wall appears, each creature within its area must make a Strength saving throw. On a failed save, a creature takes 6d10 bludgeoning damage, or half as much damage on a successful save.
At the start of each of your turns after the wall appears, the wall, along with any creatures in it, moves 50 feet away from you. Any Huge or smaller creature inside the wall or whose space the wall enters when it moves must succeed on a Strength saving throw or take 5d10 bludgeoning damage. A creature can take this damage only once per round. At the end of the turn, the wall’s height is reduced by 50 feet, and the damage creatures take from the spell on subsequent rounds is reduced by 1d10. When the wall reaches 0 feet in height, the spell ends.
A creature caught in the wall can move by swimming. Because of the force of the wave, though, the creature must make a successful Strength (Athletics) check against your spell save DC in order to move at all. If it fails the check, it can’t move. A creature that moves out of the area falls to the ground.
Page: 284 Players Handbook</t>
  </si>
  <si>
    <t>6 rnds</t>
  </si>
  <si>
    <t>-------------------------------------------------</t>
  </si>
  <si>
    <t>9TH LEVEL</t>
  </si>
  <si>
    <t>Necromancy
Level: 9 
Casting time: 1 Hour 
Range: 10 feet 
Components: V, S, M (for each creature you affect with this spell, you must provide one jacinth worth at least 1,000 gp and one ornately carved bar of silver worth at least 100 gp, all of which the spell consumes) 
Duration: Special 
You and up to eight willing creatures within range project your astral bodies into the Astral Plane (the spell fails and the casting is wasted if you are already on that plane). 
The material body you leave behind is unconscious and in a state of suspended animation; it doesn’t need food or air and doesn’t age. 
Your astral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 something that can happen only when an effect specifically states that it does your soul and body are separated, killing you instantly. 
Your astral form can freely travel through the Astral Plane and can pass through portals there leading to any other plane. If you enter a new plane or return to the plane you were on when casting this spell, your body and possessions are transported along the silver cord, allowing you to re-enter your body as you enter the new plane. Your astral form is a separate incarnation. Any damage or other effects that apply to it have no effect on your physical body, nor do they persist when you return to it. The spell ends for you and your companions when you use your action to dismiss it. When the spell ends, the affected creature returns to its physical body, and it awakens. 
The spell might also end early for you or one of your companions. A successful dispel magic spell used against an astral or physical body ends the spell for that creature. If a creature’s original body or its astral form drops to 0 hit points, the spell ends for that creature. If the spell ends and the silver cord is intact, the cord pulls the creature’s astral form back to its body, ending its state of suspended animation. If you are returned to your body prematurely, your companions remain in their astral forms and must find their own way back to their bodies, usually by dropping to 0 hit points.
Page: 215 Players Handbook</t>
  </si>
  <si>
    <t>Special</t>
  </si>
  <si>
    <t>Divination
Level: 9 
Casting time: 1 Minute 
Range: Touch 
Components: V, S, M (a hummingbird feather) 
Duration: 8 hours 
You touch a willing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spell immediately ends if you cast it again before its duration ends.
Page: 244 Players Handbook</t>
  </si>
  <si>
    <t>Conjuration
Level: 9 
Casting time: 1 Action 
Range: 60 feet 
Components: V, S, M (a diamond worth at least 5,000 gp) 
Duration: Concentration, up to 1 minute 
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moving through its front. Anything that does so is instantly transported to the other plane, appearing in the unoccupied space nearest to the portal.
Deities and other planar rulers can prevent portals created by this spell from opening in their presence or anywhere within their domains.
When you cast this spell,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Dm deems appropriate. It might leave, attack you, or help you.
Page: 244 Players Handbook</t>
  </si>
  <si>
    <t>Abjuration
Level: 9 
Casting time: 1 Minute 
Range: 30 feet 
Components: V, S, M (a vellum depiction or a carved statuette in the likeness of the target, and a special component that varies according to the version of the spell you choose, worth at least 500 gp per Hit Die of the target) 
Duration: Until dispelled 
You create a magical restraint to hold a creature that you can see within range.
The target must succeed on a Wisdom saving throw or be bound by the spell; if it succeeds, it is immune to this spell if you cast it again. While affected by this spell, the creature doesn't need to breathe, eat, or drink, and it doesn’t age. Divination spells can’t locate or perceive the target.
When you cast the spell, you choose one of the following forms of imprisonment. 
 • Burial • The target is entombed far beneath the earth in a sphere of magical force that is just large enough to contain the target. Nothing can pass through the sphere, nor can any creature teleport or use planar travel to get into or out of it. **The special component for this version of the spell is a small mithral orb.
 • Chaining • Heavy chains, firmly rooted in the ground, hold the target in place. The target is restrained until the spell ends, and it can’t move or be moved by any means until then. **The special component for this version of the spell is a fine chain of precious metal.
 • Hedged Prison • The spell transports the target into a tiny demiplane that is warded against teleportation and planar travel. The demiplane can be a labyrinth, a cage, a tower, or any similar confined structure or area of your choice. **The special component for this version of the spell is a miniature representation of the prison made from jade.
 • Minimus Containment • The target shrinks to a height of 1 inch and is imprisoned inside a gemstone or similarobject. Light can pass through the gemstone normally (allowing the target to see out and other creatures to see in), but nothing else can pass through, even by means of teleportation or planar travel. The gemstone can’t be cut or broken while the spell remains in effect. **The special component for this version of the spell is a large, transparent gemstone, such as a corundum, diamond, or ruby.
 • Slumber • The target falls asleep and can’t be awoken. **The special component for this version of the spell consists of rare soporific herbs. 
 • Ending the Spell • During the casting of the spell, in any of its versions, you can specify a condition that will cause the spell to end and release the target. The condition can be as specific or as elaborate as you choose, but the DM must agree that the condition is reasonable and has a likelihood of coming to pass. The conditions can be based on a creature’s name, identity, or deity but otherwise must be based on observable actions or qualities and not based on intangibles such as level, class, or hit points.
A dispel magic spell can end the spell only if it is cast as a 9th-level spell, targeting either the prison or the special component used to create it.
You can use a particular special component to create only one prison at a time. If you cast the spell again using the same component, the target of the first casting is immediately freed from its binding.
Page: 252 Players Handbook</t>
  </si>
  <si>
    <t>Evocation
Level: 9 
Casting time: 1 Action 
Range: 60 feet 
Components: V, S 
Duration: Instantaneous 
A flood of healing energy flows from you into injured creatures around you. You restore up to 700 hit points, divided as you choose among any number of creatures that you can see within range. Creatures healed by this spell are also cured of all diseases and any effect making them blinded or deafened. This spell has no effect on undead or constructs.
Page: 258 Players Handbook</t>
  </si>
  <si>
    <t>Evocation
Level: 9 
Casting time: 1 Action 
Range: 1 mile 
Components: V, S 
Duration: Instantaneous 
Blazing orbs of fire plummet to the ground at four different points you can see within range.
Each creature in a 40-foot-radius sphere centered on each point you choose must make a Dexterity saving throw. The sphere spreads around corners. A creature takes 20d6 fire damage and 20d6 bludgeoning damage on a failed save, or half as much damage on a sucessful one. A creature in the area of more than one fiery burst is affected only once.
The spell damages objects in the area and ignites flammable objects that aren’t being worn or carried.
Page: 259 Players Handbook</t>
  </si>
  <si>
    <t>Evocation
Level: 9 
Casting time: 1 Action 
Range: Touch 
Components: V, S 
Duration: Instantaneous 
A wave of healing energy washes over the creature you touch. The target regains all its hit points. If the creature is charmed, frightened, paralyzed, or stunned, the condition ends. If the creature is prone, it can use its reaction to stand up. This spell has no effect on undead or constructs.
Page: 266 Players Handbook</t>
  </si>
  <si>
    <t>Enchantment
Level: 9 
Casting time: 1 Action 
Range: 60 feet 
Components: V 
Duration: Instantaneous 
You utter a word of power that can compel one creature you can see within range to die instantly. If the creature you chose has 100 hit points or fewer, it dies. Otherwise, the spell has no effect.
Page: 266 Players Handbook</t>
  </si>
  <si>
    <t>Abjuration
Level: 9 
Casting time: 1 Action 
Range: 60 feet 
Components: V, S 
Duration: 10 minutes 
  A shimmering, multicolored plane of light forms a vertical opaque wall_x0097_up to 90 feet long, 30 feet high, and 1 inch thick_x0097_centered on a point you can seewithin range. Alternatively, you can shape the wall into a sphere up to 30 feet in diameter centered on a point you choose within range. The wall remains in place for the duration. If you position the wall so that it passes through a space occupied by a creature, the spell fails, and your action and the spell slot are wasted.
  The wall sheds bright light out to a range of 100 feet and dim light for an additional 100 feet. You and creatures you designate at the time you cast the spell can pass through and remain near the wall without harm. If another creature that can see the wall moves to within 20 feet of it or starts its turn there, the creature must succeed on a Constitution saving throw or become blinded for 1 minute.
  The wall consists of seven layers, each with a different color. When a creature attempts to reach into or pass through the wall, it does so one layer at a time through all the wall’s layers. As it passes or reaches through each layer, the creature must make a Dexterity saving throw or be affected by that layer’s properties as described below.
  The wall can be destroyed, also one layer at a time, in order from red to violet, by means specific to each layer. Once a layer is destroyed, it remains so for the duration of the spell. A rod of cancellation destroys a prismatic wall, but an antimagic field has no effect on it.
1. Red • The creature takes 10d6 fire damage on a failed save, or half as much damage on a successful one. While this layer is in place, nonmagical ranged attacks can’t pass through the wall. The layer can be destroyed by dealing at least 25 cold damage to it.
2. Orange • The creature takes 10d6 acid damage on a failed save, or half as much damage on a successful one. While this layer is in place, magical ranged attacks can’t pass through the wall. The layer is destroyed by a strong wind.
3. Yellow • The creature takes 10d6 lightning damage on a failed save, or half as much damage on a successful one. This layer can be destroyed by dealing at least 60 force damage to it.
4. Green • The creature takes 10d6 poison damage on a failed save, or half as much damage on a successful one. A passwall spell, or another spell of equal or greater level that can open a portal on a solid surface, destroys this layer.
5. Blue • The creature takes 10d6 cold damage on a failed save, or half as much damage on a successful one. This layer can be destroyed by dealing at least 25 fire damage to it.
6. Indigo • On a failed save, the creature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creature collects three of a kind. While this layer is in place, spells can’t be cast through the wall. The layer is destroyed by bright light shed by a daylight spell or a similar spell of equal or higher level.
7. Violet • On a failed save, the creature is blinded. It must then make a Wisdom saving throw at the start of your next turn. A successful save ends the blindness. If it fails that save, the creature is transported to another plane of the DM’s choosing and is no longer blinded. (Typically, a creature that is on a plane that isn’t its home plane is banished home, while other creatures are usually cast into the Astral or Ethereal planes.) This layer is destroyed by a dispel magic spell or similar spell of equal or higher level that can end spells and magical effects.
Page: 267 Players Handbook</t>
  </si>
  <si>
    <t>Transmutation
Level: 9 
Casting time: 1 Action 
Range: Self 
Components: V, S, M (a jade circlet worth at least 1,500 gp, which you must place on your head before you cast the spell) 
Duration: Concentration, up to 1 hour 
  You assume the form of a different creature for the duration.
  The new form can be any creature with a challenge rating equal to your level or lower. The creature can’t be a construct or an undead, and you must have seen the sort of creature at least once. You transform into an average example of that creature, one without any class levels or the Spellcasting trait.
  Your game statistics are replaced by the statistics of the chosen creature, though you retain your alignment and Intelligence, Wisdom, and Charisma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
  You assume the hit points and Hit Dice of the new form. When you revert to your normal, you return to the number of hit points you had before you transformed. If you revert as a result of dropping to 0 hit points, any excess damage carries over to your normal form. As long as the excess damage doesn’t reduce your normal form to 0 hitpoints, you aren’t knocked unconscious.
  You retain the benefit of any features from your class, race, or other source and can use them, provided that your new form is physically capable of doing so. You can’t use any special senses you have (for example, darkvision) unless your new form also has that sense. You can only speak if the creature can normally speak.
  When you transform, you choose whether your equipment falls to the ground, merges into the new form, or is worn by it. Worn equipment functions as normal. The DM determines whether it is practical for the new form to wear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
  During this spell’s duration, you can use your action to assume a different form following the same restrictions and rules for the original form, with one exception: if your new form has more hit pints than your current one, your hit points remain at their current value.
Page: 274 Players Handbook</t>
  </si>
  <si>
    <t>Conjuration
Level: 9 
Casting time: 1 Action 
Range: Sight 
Components: V, S 
Duration: Concentration, up to 1 minute 
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2d6 thunder damage and becomes deafened for 5 minutes.
Each round you maintain concentration on this spell, the storm produces additional effects on your turn.
 • Round 2 • Acidic rain falls from the cloud. Each creature and object under the cloud takes 1d6 acid damage.
 • Round 3 • You call six bolts of lightning from the cloud to strike six creatures or objects of your choice beneath the cloud. A given creature or object can’t be struck by more than one bolt. A struck creature must make a Dexterity saving throw. The creature takes 10d6 lightning damage on a failed save, or half as much damage on a successful one.
 • Round 4 • Hailstones rain down from the cloud. Each creature under the cloud takes 2d6 bludgeoning damage.
 • Round 5-10 • Gusts and freezing rain assail the area under the cloud. the area becomes difficult terrain and is heavily obscured. Each creature there takes 1d6 cold damage. Ranged weapon attacks in the area are impossible. The wind and rain count as a severe distraction for the purposes of maintaining concentration on spells. Finally, gusts of strong wind (ranging from 20 to 50 miles per hour) automatically disperse fog, mists, and similar phenomena in the area whether mundane or magical.
Page: 279 Players Handbook</t>
  </si>
  <si>
    <t>Transmutation
Level: 9 
Casting time: 1 Action 
Range: Self 
Components: V 
Duration: Instantaneous 
You briefly stop the flow of time for everyone but yourself. No time passes for other creatures, while you take 1d4 + 1 turns in a row, during which you can use actions and move as normal.
This spell ends if one of the actions you use during this period, or any effects that you create during this period, affects a creature other than you or an object being worn or carried by someone other than you. In addition, the spell ends if you move to a place more than 1,000 feet from the location where you cast it.
Page: 283 Players Handbook</t>
  </si>
  <si>
    <t>Transmutation
Level: 9 
Casting time: 1 Action 
Range: 30 feet 
Components: V, S, M (a drop of mercury, a dollop of gum arabic, and a wisp of smoke) 
Duration: Concentration, up to 1 hour 
Choose one creature or nonmagical object that you can see within range. You transform the creature into a different creature, the creature into an object, or the object into a creature (the object must be neither worn nor carried by another creature). The transformation lasts for the duration, or until the target drops to 0 hit points or dies. If you concentrate on this spell for the full duration, the transformation becomes permanent.
Shapechangers aren’t affected by this spell. An unwilling creature can make a Wisdom saving throw, and if it succeeds, it isn’t affected by this spell.
 • Creature into Creature • 
  If you turn a creature into another kind of creature, the new form can be any kind you choose whose challenge rating is equal to or less than the target’s (or its level, if the target doesn’t have a challenge rating). The target’s game statistics, including mental ability scores, are replaced by the statistics of the new form. It retains its alignment and personality.
The target assumes the hit points of its new form, and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unless its new form is capable of such actions.
The target’s gear melds into the new form. The creature can’t activate, use, wield, or otherwise benefit from any of its equipment.
 • Object into Creature • 
  You can turn an object into any kind of creature, as long as the creature’s size is no larger than the object’s size and the creature’s challenge rating is 9 or lower. The creature is friendly to you and your companions. It acts on each of your turns. You decide what action it takes and how it moves. The DM has the creature’s statistics and resolves all of its actions and movement.
  If the spell becomes permanent, you no longer control the creature. It might remain friendly to you, depending on how you have treated it.
 • Creature into Object • 
  If you turn a creature into an object, it transforms along with whatever it is wearing and carrying into that form. The creature’s statistics become those of the object, and the creature has no memory of time spent in this form, after the spell ends and it returns to its normal form.
This spell can’t affect a target that has 0 hit points.
Page: 283 Players Handbook</t>
  </si>
  <si>
    <t>Necromancy
Level: 9 
Casting time: 1 Hour 
Range: Touch 
Components: V, S, M (a sprinkle of holy water and diamonds worth at least 25,000 gp, which the spell consumes) 
Duration: Instantaneous 
You touch a creature that has been dead for no longer than 200 years and that died for any reason except old age. If the creature’s soul is free and willing, the creature is restored to life with all its hit points.
This spell closes all wounds, neutralizes any poison, cures all diseases, and lifts any curses affecting the creature when it died. The spell replaces damaged or missing organs or limbs.
The spell can even provide a new body if the original no longer exists, in which case you must speak the creature’s name. The creature then appears in an unoccupied space you choose within 10 feet of you.
Page: 284 Players Handbook</t>
  </si>
  <si>
    <t>Illusion
Level: 9 
Casting time: 1 Action 
Range: 120 feet 
Components: V, S 
Duration: Concentration, up to 1 minute 
Drawing on the deepest fears of a group of creatures, you create illusory creatures in their minds, visible only to them. Each creature in a 30-foot-radius sphere centered on a point of your choice within range must make a Wisdom saving throw. On a failed save, a creature becomes frightened for the duration.
The illusion calls on the creature’s deepest fears, manifesting its worst nightmares as an implacable threat. At the end of each of the frightened creature’s turns, it must succeed on a Wisdom saving throw or take 4d10 psychic damage. On a successful save, the spell ends for that creature.
Page: 288 Players Handbook</t>
  </si>
  <si>
    <t>Conjuration
Level: 9 
Casting time: 1 Action 
Range: Self 
Components: V 
Duration: Instantaneous 
Wish is the mightiest spell a mortal creature can cast. By simply speaking aloud, you can alter the very foundations of reality in accord with your desires.
The basic use of this spell is to duplicate any other spell of 8th level or lower. You don’t need to meet any requirements in that spell, including costly components. The spell simply takes effect.
Alternatively, you can create one of the following effects of your choice:
• You create one object of up to 25,000 gp in value that isn’t a magic item. The object can be no more than 300 feet in any dimension, and it appears in an unoccupied space you can see on the ground.
• You allow up to twenty creatures that you can see to regain all hit points, and you end all effects on them described in the greater restoration spell.
• You grant up to ten creatures that you can see resistance to a damage type you choose.
• You grant up to ten creatures you can see immunity to a single spell or other magical effect for 8 hours. For instance, you could make yourself and all your com panions immune to a lich’s life drain attack.
• You undo a single recent event by forcing a reroll of any roll made within the last round (including your last turn). Reality reshapes itself to accommodate the new result. For example, a wish spell could undo an opponent’s successful save, a foe’s critical hit, or a friend’s failed save. You can force the reroll to be made with advantage or disadvantage, and you can choose whether to use the reroll or the original roll.
You might be able to achieve something beyond the scope of the above examples. State your wish to the DM as precisely as possible. The DM has great latitude in ruling what occurs in such an instance; the greater the wish, the greater the likelihood that something goes wrong. This spell might simply fail, the effect you desire mightonlybepartlyachieved,oryoumightsuffersome unforeseen consequence as a result of how you worded the wish. For example, wishing that a villain were dead might propel you forward in time to a period when that villain is no longer alive, effectively removing you from the game. Similarly, wishing for a legendary magic item or artifact might instantly transport you to the presence of the item’s current owner.
The stress of casting this spell to produce any effect other than duplicating another spell weakens you. After enduring that stress, each time you cast a spell until you finish a long rest, you take 1d10 necrotic damage per level of that spell. This damage can’t be reduced or prevented in any way. In addition, your Strength drops to 3, if it isn’t 3 or lower already, for 2d4 days. For each of those days that you spend resting and doing nothing more than light activity, your remaining recovery time decreases by 2 days. Finally, there is a 33 percent chance that you are unable to cast wish ever again if you suffer this stress.
Page: 288 Players Handbook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</si>
</sst>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m/d"/>
  </numFmts>
  <fonts count="35">
    <font>
      <sz val="11.0"/>
      <color rgb="FF000000"/>
      <name val="Calibri"/>
    </font>
    <font>
      <sz val="10.0"/>
      <name val="Calibri"/>
    </font>
    <font/>
    <font>
      <sz val="10.0"/>
      <color rgb="FFFFFFFF"/>
      <name val="Calibri"/>
    </font>
    <font>
      <sz val="11.0"/>
      <color rgb="FFFFFFFF"/>
      <name val="Calibri"/>
    </font>
    <font>
      <sz val="9.0"/>
      <name val="Calibri"/>
    </font>
    <font>
      <sz val="12.0"/>
      <name val="Calibri"/>
    </font>
    <font>
      <sz val="12.0"/>
      <color rgb="FF000000"/>
      <name val="Calibri"/>
    </font>
    <font>
      <sz val="14.0"/>
      <name val="Calibri"/>
    </font>
    <font>
      <sz val="10.0"/>
      <color rgb="FF000000"/>
      <name val="Calibri"/>
    </font>
    <font>
      <sz val="8.0"/>
      <color rgb="FFFFFFFF"/>
      <name val="Calibri"/>
    </font>
    <font>
      <sz val="9.0"/>
      <color rgb="FFFFFFFF"/>
      <name val="Calibri"/>
    </font>
    <font>
      <sz val="18.0"/>
      <name val="Calibri"/>
    </font>
    <font>
      <sz val="11.0"/>
      <name val="Calibri"/>
    </font>
    <font>
      <color rgb="FFFFFFFF"/>
      <name val="Calibri"/>
    </font>
    <font>
      <name val="Calibri"/>
    </font>
    <font>
      <i/>
      <sz val="10.0"/>
      <name val="Calibri"/>
    </font>
    <font>
      <b/>
      <sz val="10.0"/>
      <color rgb="FFFFFFFF"/>
      <name val="Calibri"/>
    </font>
    <font>
      <b/>
      <sz val="10.0"/>
      <color rgb="FF000000"/>
      <name val="Calibri"/>
    </font>
    <font>
      <sz val="11.0"/>
      <color rgb="FF000000"/>
      <name val="Inconsolata"/>
    </font>
    <font>
      <b/>
      <sz val="10.0"/>
      <name val="Calibri"/>
    </font>
    <font>
      <b/>
      <name val="Calibri"/>
    </font>
    <font>
      <sz val="9.0"/>
      <color rgb="FF000000"/>
      <name val="Calibri"/>
    </font>
    <font>
      <sz val="24.0"/>
      <color rgb="FFFFFFFF"/>
      <name val="Calibri"/>
    </font>
    <font>
      <color rgb="FFFFFFFF"/>
    </font>
    <font>
      <color rgb="FF000000"/>
    </font>
    <font>
      <sz val="10.0"/>
      <color rgb="FFFFFFFF"/>
    </font>
    <font>
      <sz val="10.0"/>
    </font>
    <font>
      <b/>
      <sz val="10.0"/>
      <color rgb="FFFFFFFF"/>
    </font>
    <font>
      <sz val="10.0"/>
      <color rgb="FFFFFFFF"/>
      <name val="Arial"/>
    </font>
    <font>
      <sz val="10.0"/>
      <color rgb="FF000000"/>
      <name val="Inconsolata"/>
    </font>
    <font>
      <sz val="10.0"/>
      <color rgb="FF000000"/>
    </font>
    <font>
      <sz val="11.0"/>
    </font>
    <font>
      <i/>
      <sz val="10.0"/>
    </font>
    <font>
      <sz val="10.0"/>
      <color rgb="FF000000"/>
      <name val="Arial"/>
    </font>
  </fonts>
  <fills count="48">
    <fill>
      <patternFill patternType="none"/>
    </fill>
    <fill>
      <patternFill patternType="lightGray"/>
    </fill>
    <fill>
      <patternFill patternType="solid">
        <fgColor rgb="FF000000"/>
        <bgColor rgb="FF000000"/>
      </patternFill>
    </fill>
    <fill>
      <patternFill patternType="solid">
        <fgColor rgb="FFAEABAB"/>
        <bgColor rgb="FFAEABAB"/>
      </patternFill>
    </fill>
    <fill>
      <patternFill patternType="solid">
        <fgColor rgb="FFC00000"/>
        <bgColor rgb="FFC00000"/>
      </patternFill>
    </fill>
    <fill>
      <patternFill patternType="solid">
        <fgColor rgb="FFFFFFFF"/>
        <bgColor rgb="FFFFFFFF"/>
      </patternFill>
    </fill>
    <fill>
      <patternFill patternType="solid">
        <fgColor rgb="FF1E4E79"/>
        <bgColor rgb="FF1E4E79"/>
      </patternFill>
    </fill>
    <fill>
      <patternFill patternType="solid">
        <fgColor rgb="FFF4CCCC"/>
        <bgColor rgb="FFF4CCCC"/>
      </patternFill>
    </fill>
    <fill>
      <patternFill patternType="solid">
        <fgColor rgb="FFBDD6EE"/>
        <bgColor rgb="FFBDD6EE"/>
      </patternFill>
    </fill>
    <fill>
      <patternFill patternType="solid">
        <fgColor rgb="FF548135"/>
        <bgColor rgb="FF548135"/>
      </patternFill>
    </fill>
    <fill>
      <patternFill patternType="solid">
        <fgColor rgb="FFD9EAD3"/>
        <bgColor rgb="FFD9EAD3"/>
      </patternFill>
    </fill>
    <fill>
      <patternFill patternType="solid">
        <fgColor rgb="FFFFE598"/>
        <bgColor rgb="FFFFE598"/>
      </patternFill>
    </fill>
    <fill>
      <patternFill patternType="solid">
        <fgColor rgb="FFFFF2CC"/>
        <bgColor rgb="FFFFF2CC"/>
      </patternFill>
    </fill>
    <fill>
      <patternFill patternType="solid">
        <fgColor rgb="FFF7CAAC"/>
        <bgColor rgb="FFF7CAAC"/>
      </patternFill>
    </fill>
    <fill>
      <patternFill patternType="solid">
        <fgColor rgb="FFD8D8D8"/>
        <bgColor rgb="FFD8D8D8"/>
      </patternFill>
    </fill>
    <fill>
      <patternFill patternType="solid">
        <fgColor rgb="FFDEEAF6"/>
        <bgColor rgb="FFDEEAF6"/>
      </patternFill>
    </fill>
    <fill>
      <patternFill patternType="solid">
        <fgColor rgb="FFCCCCFF"/>
        <bgColor rgb="FFCCCCFF"/>
      </patternFill>
    </fill>
    <fill>
      <patternFill patternType="solid">
        <fgColor rgb="FFE49090"/>
        <bgColor rgb="FFE49090"/>
      </patternFill>
    </fill>
    <fill>
      <patternFill patternType="solid">
        <fgColor rgb="FF2E75B5"/>
        <bgColor rgb="FF2E75B5"/>
      </patternFill>
    </fill>
    <fill>
      <patternFill patternType="solid">
        <fgColor rgb="FFFFD965"/>
        <bgColor rgb="FFFFD965"/>
      </patternFill>
    </fill>
    <fill>
      <patternFill patternType="solid">
        <fgColor rgb="FF674EA7"/>
        <bgColor rgb="FF674EA7"/>
      </patternFill>
    </fill>
    <fill>
      <patternFill patternType="solid">
        <fgColor rgb="FFD9D2E9"/>
        <bgColor rgb="FFD9D2E9"/>
      </patternFill>
    </fill>
    <fill>
      <patternFill patternType="solid">
        <fgColor rgb="FF741B47"/>
        <bgColor rgb="FF741B47"/>
      </patternFill>
    </fill>
    <fill>
      <patternFill patternType="solid">
        <fgColor rgb="FFF9CB9C"/>
        <bgColor rgb="FFF9CB9C"/>
      </patternFill>
    </fill>
    <fill>
      <patternFill patternType="solid">
        <fgColor rgb="FF2F5496"/>
        <bgColor rgb="FF2F5496"/>
      </patternFill>
    </fill>
    <fill>
      <patternFill patternType="solid">
        <fgColor rgb="FF38761D"/>
        <bgColor rgb="FF38761D"/>
      </patternFill>
    </fill>
    <fill>
      <patternFill patternType="solid">
        <fgColor rgb="FFC55A11"/>
        <bgColor rgb="FFC55A11"/>
      </patternFill>
    </fill>
    <fill>
      <patternFill patternType="solid">
        <fgColor rgb="FFBF9000"/>
        <bgColor rgb="FFBF9000"/>
      </patternFill>
    </fill>
    <fill>
      <patternFill patternType="solid">
        <fgColor rgb="FF073763"/>
        <bgColor rgb="FF073763"/>
      </patternFill>
    </fill>
    <fill>
      <patternFill patternType="solid">
        <fgColor rgb="FFD9D9D9"/>
        <bgColor rgb="FFD9D9D9"/>
      </patternFill>
    </fill>
    <fill>
      <patternFill patternType="solid">
        <fgColor rgb="FFCFE2F3"/>
        <bgColor rgb="FFCFE2F3"/>
      </patternFill>
    </fill>
    <fill>
      <patternFill patternType="solid">
        <fgColor rgb="FFFCE5CD"/>
        <bgColor rgb="FFFCE5CD"/>
      </patternFill>
    </fill>
    <fill>
      <patternFill patternType="solid">
        <fgColor rgb="FFEAD1DC"/>
        <bgColor rgb="FFEAD1DC"/>
      </patternFill>
    </fill>
    <fill>
      <patternFill patternType="solid">
        <fgColor rgb="FFC9DAF8"/>
        <bgColor rgb="FFC9DAF8"/>
      </patternFill>
    </fill>
    <fill>
      <patternFill patternType="solid">
        <fgColor rgb="FFFBE4D5"/>
        <bgColor rgb="FFFBE4D5"/>
      </patternFill>
    </fill>
    <fill>
      <patternFill patternType="solid">
        <fgColor rgb="FF6AA84F"/>
        <bgColor rgb="FF6AA84F"/>
      </patternFill>
    </fill>
    <fill>
      <patternFill patternType="solid">
        <fgColor rgb="FFE2EFD9"/>
        <bgColor rgb="FFE2EFD9"/>
      </patternFill>
    </fill>
    <fill>
      <patternFill patternType="solid">
        <fgColor rgb="FFFEF2CB"/>
        <bgColor rgb="FFFEF2CB"/>
      </patternFill>
    </fill>
    <fill>
      <patternFill patternType="solid">
        <fgColor rgb="FFEA9999"/>
        <bgColor rgb="FFEA9999"/>
      </patternFill>
    </fill>
    <fill>
      <patternFill patternType="solid">
        <fgColor rgb="FF4A86E8"/>
        <bgColor rgb="FF4A86E8"/>
      </patternFill>
    </fill>
    <fill>
      <patternFill patternType="solid">
        <fgColor rgb="FF351C75"/>
        <bgColor rgb="FF351C75"/>
      </patternFill>
    </fill>
    <fill>
      <patternFill patternType="solid">
        <fgColor rgb="FF171616"/>
        <bgColor rgb="FF171616"/>
      </patternFill>
    </fill>
    <fill>
      <patternFill patternType="solid">
        <fgColor rgb="FF999999"/>
        <bgColor rgb="FF999999"/>
      </patternFill>
    </fill>
    <fill>
      <patternFill patternType="solid">
        <fgColor rgb="FFF1C232"/>
        <bgColor rgb="FFF1C232"/>
      </patternFill>
    </fill>
    <fill>
      <patternFill patternType="solid">
        <fgColor rgb="FFB45F06"/>
        <bgColor rgb="FFB45F06"/>
      </patternFill>
    </fill>
    <fill>
      <patternFill patternType="solid">
        <fgColor rgb="FFA64D79"/>
        <bgColor rgb="FFA64D79"/>
      </patternFill>
    </fill>
    <fill>
      <patternFill patternType="solid">
        <fgColor rgb="FF660000"/>
        <bgColor rgb="FF660000"/>
      </patternFill>
    </fill>
    <fill>
      <patternFill patternType="solid">
        <fgColor rgb="FF666666"/>
        <bgColor rgb="FF666666"/>
      </patternFill>
    </fill>
  </fills>
  <borders count="66">
    <border/>
    <border>
      <left style="thin">
        <color rgb="FF000000"/>
      </left>
      <top style="thin">
        <color rgb="FF000000"/>
      </top>
    </border>
    <border>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FFFFFF"/>
      </right>
      <top style="thin">
        <color rgb="FF000000"/>
      </top>
      <bottom style="thin">
        <color rgb="FF000000"/>
      </bottom>
    </border>
    <border>
      <left style="thin">
        <color rgb="FFFFFFFF"/>
      </left>
      <top style="thin">
        <color rgb="FF000000"/>
      </top>
      <bottom style="thin">
        <color rgb="FF000000"/>
      </bottom>
    </border>
    <border>
      <right style="thin">
        <color rgb="FF000000"/>
      </right>
      <top style="thin">
        <color rgb="FF000000"/>
      </top>
      <bottom style="thin">
        <color rgb="FF000000"/>
      </bottom>
    </border>
    <border>
      <left/>
      <right/>
      <bottom/>
    </border>
    <border>
      <left style="thin">
        <color rgb="FF000000"/>
      </left>
    </border>
    <border>
      <left/>
      <right/>
      <top/>
      <bottom/>
    </border>
    <border>
      <right/>
    </border>
    <border>
      <left/>
      <right/>
    </border>
    <border>
      <right style="thin">
        <color rgb="FF000000"/>
      </right>
      <top style="thin">
        <color rgb="FF000000"/>
      </top>
    </border>
    <border>
      <right/>
      <top/>
      <bottom/>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border>
    <border>
      <right/>
      <bottom/>
    </border>
    <border>
      <right/>
      <top/>
    </border>
    <border>
      <left/>
      <right/>
      <top/>
    </border>
    <border>
      <left style="thin">
        <color rgb="FF000000"/>
      </left>
      <right style="thin">
        <color rgb="FF000000"/>
      </right>
      <bottom style="thin">
        <color rgb="FF000000"/>
      </bottom>
    </border>
    <border>
      <left/>
      <top/>
    </border>
    <border>
      <top/>
      <bottom/>
    </border>
    <border>
      <left/>
      <top/>
      <bottom/>
    </border>
    <border>
      <left style="thin">
        <color rgb="FF000000"/>
      </left>
      <right/>
      <bottom/>
    </border>
    <border>
      <left/>
    </border>
    <border>
      <left/>
      <bottom/>
    </border>
    <border>
      <bottom/>
    </border>
    <border>
      <left style="thin">
        <color rgb="FFFFFFFF"/>
      </left>
      <top/>
    </border>
    <border>
      <top/>
    </border>
    <border>
      <left style="thin">
        <color rgb="FF000000"/>
      </left>
      <top/>
      <bottom style="thin">
        <color rgb="FF000000"/>
      </bottom>
    </border>
    <border>
      <top/>
      <bottom style="thin">
        <color rgb="FF000000"/>
      </bottom>
    </border>
    <border>
      <right/>
      <top/>
      <bottom style="thin">
        <color rgb="FF000000"/>
      </bottom>
    </border>
    <border>
      <left style="thin">
        <color rgb="FF000000"/>
      </left>
      <bottom/>
    </border>
    <border>
      <right style="thin">
        <color rgb="FF000000"/>
      </right>
      <bottom/>
    </border>
    <border>
      <left style="thin">
        <color rgb="FF000000"/>
      </left>
      <top style="thin">
        <color rgb="FFFFFFFF"/>
      </top>
      <bottom style="thin">
        <color rgb="FFFFFFFF"/>
      </bottom>
    </border>
    <border>
      <top style="thin">
        <color rgb="FFFFFFFF"/>
      </top>
      <bottom style="thin">
        <color rgb="FFFFFFFF"/>
      </bottom>
    </border>
    <border>
      <right/>
      <top style="thin">
        <color rgb="FFFFFFFF"/>
      </top>
      <bottom style="thin">
        <color rgb="FFFFFFFF"/>
      </bottom>
    </border>
    <border>
      <right/>
      <top style="thin">
        <color rgb="FF000000"/>
      </top>
      <bottom style="thin">
        <color rgb="FF000000"/>
      </bottom>
    </border>
    <border>
      <left style="thin">
        <color rgb="FF000000"/>
      </left>
      <bottom style="thin">
        <color rgb="FFFFFFFF"/>
      </bottom>
    </border>
    <border>
      <bottom style="thin">
        <color rgb="FFFFFFFF"/>
      </bottom>
    </border>
    <border>
      <right/>
      <bottom style="thin">
        <color rgb="FFFFFFFF"/>
      </bottom>
    </border>
    <border>
      <right/>
      <bottom style="thin">
        <color rgb="FF000000"/>
      </bottom>
    </border>
    <border>
      <left style="thin">
        <color rgb="FF000000"/>
      </left>
      <top style="thin">
        <color rgb="FFFFFFFF"/>
      </top>
      <bottom style="thin">
        <color rgb="FF000000"/>
      </bottom>
    </border>
    <border>
      <top style="thin">
        <color rgb="FFFFFFFF"/>
      </top>
      <bottom style="thin">
        <color rgb="FF000000"/>
      </bottom>
    </border>
    <border>
      <right/>
      <top style="thin">
        <color rgb="FFFFFFFF"/>
      </top>
      <bottom style="thin">
        <color rgb="FF000000"/>
      </bottom>
    </border>
    <border>
      <left style="thin">
        <color rgb="FFFFFFFF"/>
      </left>
      <top style="thin">
        <color rgb="FF000000"/>
      </top>
    </border>
    <border>
      <right style="thin">
        <color rgb="FFFFFFFF"/>
      </right>
      <top style="thin">
        <color rgb="FFFFFFFF"/>
      </top>
      <bottom style="thin">
        <color rgb="FF000000"/>
      </bottom>
    </border>
    <border>
      <left style="thin">
        <color rgb="FFFFFFFF"/>
      </left>
      <top style="thin">
        <color rgb="FFFFFFFF"/>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FFFFFF"/>
      </top>
      <bottom style="thin">
        <color rgb="FFFFFFFF"/>
      </bottom>
    </border>
    <border>
      <right style="thin">
        <color rgb="FFFFFFFF"/>
      </right>
      <bottom style="thin">
        <color rgb="FF000000"/>
      </bottom>
    </border>
    <border>
      <left style="thin">
        <color rgb="FFFFFFFF"/>
      </left>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FFFFFF"/>
      </right>
    </border>
    <border>
      <left style="thin">
        <color rgb="FF000000"/>
      </left>
      <bottom style="hair">
        <color rgb="FF000000"/>
      </bottom>
    </border>
    <border>
      <bottom style="hair">
        <color rgb="FF000000"/>
      </bottom>
    </border>
    <border>
      <right style="thin">
        <color rgb="FF000000"/>
      </right>
      <bottom style="hair">
        <color rgb="FF000000"/>
      </bottom>
    </border>
    <border>
      <right style="hair">
        <color rgb="FF000000"/>
      </right>
      <bottom style="hair">
        <color rgb="FF000000"/>
      </bottom>
    </border>
    <border>
      <right style="hair">
        <color rgb="FF000000"/>
      </right>
    </border>
    <border>
      <right style="hair">
        <color rgb="FF000000"/>
      </right>
      <bottom style="thin">
        <color rgb="FF000000"/>
      </bottom>
    </border>
  </borders>
  <cellStyleXfs count="1">
    <xf borderId="0" fillId="0" fontId="0" numFmtId="0" applyAlignment="1" applyFont="1"/>
  </cellStyleXfs>
  <cellXfs count="553">
    <xf borderId="0" fillId="0" fontId="0" numFmtId="0" xfId="0" applyAlignment="1" applyFont="1">
      <alignment readingOrder="0" shrinkToFit="0" vertical="bottom" wrapText="0"/>
    </xf>
    <xf borderId="1" fillId="0" fontId="1" numFmtId="0" xfId="0" applyAlignment="1" applyBorder="1" applyFont="1">
      <alignment shrinkToFit="0" wrapText="0"/>
    </xf>
    <xf borderId="2" fillId="0" fontId="2" numFmtId="0" xfId="0" applyBorder="1" applyFont="1"/>
    <xf borderId="3" fillId="2" fontId="3" numFmtId="0" xfId="0" applyAlignment="1" applyBorder="1" applyFill="1" applyFont="1">
      <alignment horizontal="left" shrinkToFit="0" wrapText="0"/>
    </xf>
    <xf borderId="4" fillId="0" fontId="2" numFmtId="0" xfId="0" applyBorder="1" applyFont="1"/>
    <xf borderId="5" fillId="0" fontId="2" numFmtId="0" xfId="0" applyBorder="1" applyFont="1"/>
    <xf borderId="6" fillId="2" fontId="3" numFmtId="0" xfId="0" applyAlignment="1" applyBorder="1" applyFont="1">
      <alignment horizontal="center" readingOrder="0" shrinkToFit="0" wrapText="0"/>
    </xf>
    <xf borderId="4" fillId="2" fontId="3" numFmtId="0" xfId="0" applyAlignment="1" applyBorder="1" applyFont="1">
      <alignment horizontal="center" readingOrder="0" shrinkToFit="0" wrapText="0"/>
    </xf>
    <xf borderId="6" fillId="2" fontId="3" numFmtId="0" xfId="0" applyAlignment="1" applyBorder="1" applyFont="1">
      <alignment horizontal="center" shrinkToFit="0" wrapText="0"/>
    </xf>
    <xf borderId="7" fillId="0" fontId="2" numFmtId="0" xfId="0" applyBorder="1" applyFont="1"/>
    <xf borderId="8" fillId="3" fontId="1" numFmtId="0" xfId="0" applyAlignment="1" applyBorder="1" applyFill="1" applyFont="1">
      <alignment horizontal="left" shrinkToFit="0" wrapText="0"/>
    </xf>
    <xf borderId="0" fillId="0" fontId="1" numFmtId="0" xfId="0" applyAlignment="1" applyFont="1">
      <alignment shrinkToFit="0" wrapText="0"/>
    </xf>
    <xf borderId="9" fillId="0" fontId="2" numFmtId="0" xfId="0" applyBorder="1" applyFont="1"/>
    <xf borderId="3" fillId="0" fontId="1" numFmtId="0" xfId="0" applyAlignment="1" applyBorder="1" applyFont="1">
      <alignment horizontal="center" shrinkToFit="0" vertical="center" wrapText="0"/>
    </xf>
    <xf borderId="3" fillId="0" fontId="1" numFmtId="0" xfId="0" applyAlignment="1" applyBorder="1" applyFont="1">
      <alignment horizontal="center" readingOrder="0" shrinkToFit="0" vertical="center" wrapText="0"/>
    </xf>
    <xf borderId="10" fillId="3" fontId="0" numFmtId="0" xfId="0" applyAlignment="1" applyBorder="1" applyFont="1">
      <alignment shrinkToFit="0" wrapText="0"/>
    </xf>
    <xf borderId="3" fillId="2" fontId="3" numFmtId="0" xfId="0" applyAlignment="1" applyBorder="1" applyFont="1">
      <alignment shrinkToFit="0" wrapText="0"/>
    </xf>
    <xf borderId="6" fillId="2" fontId="3" numFmtId="0" xfId="0" applyAlignment="1" applyBorder="1" applyFont="1">
      <alignment horizontal="left" shrinkToFit="0" wrapText="0"/>
    </xf>
    <xf borderId="6" fillId="2" fontId="3" numFmtId="0" xfId="0" applyAlignment="1" applyBorder="1" applyFont="1">
      <alignment shrinkToFit="0" wrapText="0"/>
    </xf>
    <xf borderId="6" fillId="2" fontId="4" numFmtId="0" xfId="0" applyAlignment="1" applyBorder="1" applyFont="1">
      <alignment horizontal="center" readingOrder="0" shrinkToFit="0" wrapText="0"/>
    </xf>
    <xf borderId="3" fillId="0" fontId="1" numFmtId="0" xfId="0" applyAlignment="1" applyBorder="1" applyFont="1">
      <alignment horizontal="center" shrinkToFit="0" wrapText="0"/>
    </xf>
    <xf borderId="3" fillId="0" fontId="5" numFmtId="0" xfId="0" applyAlignment="1" applyBorder="1" applyFont="1">
      <alignment horizontal="center" shrinkToFit="0" wrapText="0"/>
    </xf>
    <xf borderId="11" fillId="3" fontId="1" numFmtId="0" xfId="0" applyAlignment="1" applyBorder="1" applyFont="1">
      <alignment horizontal="left" shrinkToFit="0" wrapText="0"/>
    </xf>
    <xf borderId="12" fillId="3" fontId="1" numFmtId="0" xfId="0" applyAlignment="1" applyBorder="1" applyFont="1">
      <alignment horizontal="left" shrinkToFit="0" wrapText="0"/>
    </xf>
    <xf borderId="1" fillId="4" fontId="3" numFmtId="0" xfId="0" applyAlignment="1" applyBorder="1" applyFill="1" applyFont="1">
      <alignment horizontal="center" shrinkToFit="0" vertical="center" wrapText="0"/>
    </xf>
    <xf borderId="3" fillId="5" fontId="1" numFmtId="0" xfId="0" applyAlignment="1" applyBorder="1" applyFill="1" applyFont="1">
      <alignment horizontal="center" readingOrder="0" shrinkToFit="0" vertical="center" wrapText="0"/>
    </xf>
    <xf borderId="1" fillId="6" fontId="3" numFmtId="0" xfId="0" applyAlignment="1" applyBorder="1" applyFill="1" applyFont="1">
      <alignment horizontal="center" shrinkToFit="0" vertical="center" wrapText="0"/>
    </xf>
    <xf borderId="1" fillId="4" fontId="3" numFmtId="0" xfId="0" applyAlignment="1" applyBorder="1" applyFont="1">
      <alignment horizontal="center" readingOrder="0" shrinkToFit="0" vertical="center" wrapText="1"/>
    </xf>
    <xf borderId="13" fillId="0" fontId="2" numFmtId="0" xfId="0" applyBorder="1" applyFont="1"/>
    <xf borderId="1" fillId="7" fontId="6" numFmtId="49" xfId="0" applyAlignment="1" applyBorder="1" applyFill="1" applyFont="1" applyNumberFormat="1">
      <alignment horizontal="center" shrinkToFit="0" vertical="center" wrapText="1"/>
    </xf>
    <xf borderId="2" fillId="7" fontId="7" numFmtId="49" xfId="0" applyAlignment="1" applyBorder="1" applyFont="1" applyNumberFormat="1">
      <alignment horizontal="center" shrinkToFit="0" vertical="center" wrapText="1"/>
    </xf>
    <xf borderId="1" fillId="5" fontId="8" numFmtId="0" xfId="0" applyAlignment="1" applyBorder="1" applyFont="1">
      <alignment horizontal="center" readingOrder="0" shrinkToFit="0" vertical="center" wrapText="0"/>
    </xf>
    <xf borderId="14" fillId="3" fontId="1" numFmtId="0" xfId="0" applyAlignment="1" applyBorder="1" applyFont="1">
      <alignment horizontal="left" shrinkToFit="0" wrapText="0"/>
    </xf>
    <xf borderId="3" fillId="5" fontId="9" numFmtId="0" xfId="0" applyAlignment="1" applyBorder="1" applyFont="1">
      <alignment horizontal="center" readingOrder="0" shrinkToFit="0" vertical="center" wrapText="0"/>
    </xf>
    <xf borderId="15" fillId="7" fontId="1" numFmtId="0" xfId="0" applyAlignment="1" applyBorder="1" applyFont="1">
      <alignment horizontal="center" shrinkToFit="0" vertical="center" wrapText="0"/>
    </xf>
    <xf borderId="16" fillId="0" fontId="2" numFmtId="0" xfId="0" applyBorder="1" applyFont="1"/>
    <xf borderId="17" fillId="0" fontId="2" numFmtId="0" xfId="0" applyBorder="1" applyFont="1"/>
    <xf borderId="3" fillId="5" fontId="9" numFmtId="0" xfId="0" applyAlignment="1" applyBorder="1" applyFont="1">
      <alignment horizontal="center" shrinkToFit="0" vertical="center" wrapText="0"/>
    </xf>
    <xf borderId="15" fillId="8" fontId="1" numFmtId="0" xfId="0" applyAlignment="1" applyBorder="1" applyFill="1" applyFont="1">
      <alignment horizontal="center" readingOrder="0" shrinkToFit="0" vertical="center" wrapText="0"/>
    </xf>
    <xf borderId="15" fillId="0" fontId="2" numFmtId="0" xfId="0" applyBorder="1" applyFont="1"/>
    <xf borderId="1" fillId="4" fontId="10" numFmtId="0" xfId="0" applyAlignment="1" applyBorder="1" applyFont="1">
      <alignment horizontal="center" shrinkToFit="0" vertical="center" wrapText="1"/>
    </xf>
    <xf borderId="1" fillId="5" fontId="6" numFmtId="49" xfId="0" applyAlignment="1" applyBorder="1" applyFont="1" applyNumberFormat="1">
      <alignment horizontal="center" readingOrder="0" shrinkToFit="0" vertical="center" wrapText="0"/>
    </xf>
    <xf borderId="2" fillId="5" fontId="6" numFmtId="49" xfId="0" applyAlignment="1" applyBorder="1" applyFont="1" applyNumberFormat="1">
      <alignment horizontal="center" readingOrder="0" shrinkToFit="0" vertical="center" wrapText="1"/>
    </xf>
    <xf borderId="1" fillId="4" fontId="11" numFmtId="0" xfId="0" applyAlignment="1" applyBorder="1" applyFont="1">
      <alignment horizontal="center" readingOrder="0" shrinkToFit="0" vertical="center" wrapText="1"/>
    </xf>
    <xf borderId="1" fillId="5" fontId="12" numFmtId="0" xfId="0" applyAlignment="1" applyBorder="1" applyFont="1">
      <alignment horizontal="center" readingOrder="0" shrinkToFit="0" vertical="center" wrapText="0"/>
    </xf>
    <xf borderId="1" fillId="9" fontId="10" numFmtId="0" xfId="0" applyAlignment="1" applyBorder="1" applyFill="1" applyFont="1">
      <alignment horizontal="center" shrinkToFit="0" vertical="center" wrapText="1"/>
    </xf>
    <xf borderId="9" fillId="10" fontId="13" numFmtId="0" xfId="0" applyAlignment="1" applyBorder="1" applyFill="1" applyFont="1">
      <alignment horizontal="center" shrinkToFit="0" vertical="center" wrapText="0"/>
    </xf>
    <xf borderId="18" fillId="0" fontId="2" numFmtId="0" xfId="0" applyBorder="1" applyFont="1"/>
    <xf borderId="3" fillId="4" fontId="14" numFmtId="0" xfId="0" applyAlignment="1" applyBorder="1" applyFont="1">
      <alignment horizontal="center" shrinkToFit="0" wrapText="0"/>
    </xf>
    <xf borderId="7" fillId="5" fontId="15" numFmtId="0" xfId="0" applyAlignment="1" applyBorder="1" applyFont="1">
      <alignment vertical="bottom"/>
    </xf>
    <xf borderId="4" fillId="9" fontId="14" numFmtId="0" xfId="0" applyAlignment="1" applyBorder="1" applyFont="1">
      <alignment horizontal="center" shrinkToFit="0" wrapText="0"/>
    </xf>
    <xf borderId="10" fillId="3" fontId="15" numFmtId="0" xfId="0" applyAlignment="1" applyBorder="1" applyFont="1">
      <alignment vertical="bottom"/>
    </xf>
    <xf borderId="14" fillId="3" fontId="15" numFmtId="0" xfId="0" applyAlignment="1" applyBorder="1" applyFont="1">
      <alignment vertical="bottom"/>
    </xf>
    <xf borderId="15" fillId="8" fontId="1" numFmtId="0" xfId="0" applyAlignment="1" applyBorder="1" applyFont="1">
      <alignment horizontal="center" shrinkToFit="0" vertical="center" wrapText="0"/>
    </xf>
    <xf borderId="9" fillId="2" fontId="10" numFmtId="0" xfId="0" applyAlignment="1" applyBorder="1" applyFont="1">
      <alignment horizontal="center" shrinkToFit="0" vertical="center" wrapText="0"/>
    </xf>
    <xf borderId="1" fillId="5" fontId="9" numFmtId="0" xfId="0" applyAlignment="1" applyBorder="1" applyFont="1">
      <alignment horizontal="left" readingOrder="0" shrinkToFit="0" vertical="top" wrapText="1"/>
    </xf>
    <xf borderId="8" fillId="3" fontId="15" numFmtId="0" xfId="0" applyAlignment="1" applyBorder="1" applyFont="1">
      <alignment vertical="bottom"/>
    </xf>
    <xf borderId="1" fillId="11" fontId="9" numFmtId="0" xfId="0" applyAlignment="1" applyBorder="1" applyFill="1" applyFont="1">
      <alignment horizontal="center" shrinkToFit="0" vertical="center" wrapText="0"/>
    </xf>
    <xf borderId="1" fillId="12" fontId="1" numFmtId="0" xfId="0" applyAlignment="1" applyBorder="1" applyFill="1" applyFont="1">
      <alignment horizontal="center" shrinkToFit="0" vertical="center" wrapText="0"/>
    </xf>
    <xf borderId="1" fillId="5" fontId="1" numFmtId="49" xfId="0" applyAlignment="1" applyBorder="1" applyFont="1" applyNumberFormat="1">
      <alignment horizontal="center" shrinkToFit="0" vertical="center" wrapText="0"/>
    </xf>
    <xf borderId="19" fillId="3" fontId="15" numFmtId="0" xfId="0" applyAlignment="1" applyBorder="1" applyFont="1">
      <alignment vertical="bottom"/>
    </xf>
    <xf borderId="3" fillId="2" fontId="3" numFmtId="0" xfId="0" applyAlignment="1" applyBorder="1" applyFont="1">
      <alignment horizontal="center" shrinkToFit="0" wrapText="0"/>
    </xf>
    <xf borderId="3" fillId="2" fontId="3" numFmtId="0" xfId="0" applyAlignment="1" applyBorder="1" applyFont="1">
      <alignment horizontal="center" readingOrder="0" shrinkToFit="0" wrapText="0"/>
    </xf>
    <xf borderId="3" fillId="13" fontId="9" numFmtId="0" xfId="0" applyAlignment="1" applyBorder="1" applyFill="1" applyFont="1">
      <alignment horizontal="center" shrinkToFit="0" vertical="center" wrapText="0"/>
    </xf>
    <xf borderId="3" fillId="14" fontId="1" numFmtId="164" xfId="0" applyAlignment="1" applyBorder="1" applyFill="1" applyFont="1" applyNumberFormat="1">
      <alignment horizontal="center" shrinkToFit="0" vertical="center" wrapText="0"/>
    </xf>
    <xf borderId="3" fillId="11" fontId="13" numFmtId="0" xfId="0" applyAlignment="1" applyBorder="1" applyFont="1">
      <alignment horizontal="center" shrinkToFit="0" vertical="center" wrapText="0"/>
    </xf>
    <xf borderId="3" fillId="15" fontId="13" numFmtId="0" xfId="0" applyAlignment="1" applyBorder="1" applyFill="1" applyFont="1">
      <alignment horizontal="center" shrinkToFit="0" vertical="center" wrapText="0"/>
    </xf>
    <xf borderId="3" fillId="16" fontId="13" numFmtId="0" xfId="0" applyAlignment="1" applyBorder="1" applyFill="1" applyFont="1">
      <alignment horizontal="center" shrinkToFit="0" vertical="center" wrapText="0"/>
    </xf>
    <xf borderId="3" fillId="13" fontId="0" numFmtId="0" xfId="0" applyAlignment="1" applyBorder="1" applyFont="1">
      <alignment horizontal="center" shrinkToFit="0" vertical="center" wrapText="0"/>
    </xf>
    <xf borderId="3" fillId="14" fontId="0" numFmtId="0" xfId="0" applyAlignment="1" applyBorder="1" applyFont="1">
      <alignment horizontal="center" shrinkToFit="0" vertical="center" wrapText="0"/>
    </xf>
    <xf borderId="3" fillId="11" fontId="0" numFmtId="0" xfId="0" applyAlignment="1" applyBorder="1" applyFont="1">
      <alignment horizontal="center" shrinkToFit="0" vertical="center" wrapText="0"/>
    </xf>
    <xf borderId="3" fillId="15" fontId="0" numFmtId="0" xfId="0" applyAlignment="1" applyBorder="1" applyFont="1">
      <alignment horizontal="center" shrinkToFit="0" vertical="center" wrapText="0"/>
    </xf>
    <xf borderId="3" fillId="16" fontId="0" numFmtId="0" xfId="0" applyAlignment="1" applyBorder="1" applyFont="1">
      <alignment horizontal="center" shrinkToFit="0" vertical="center" wrapText="0"/>
    </xf>
    <xf borderId="10" fillId="3" fontId="1" numFmtId="0" xfId="0" applyAlignment="1" applyBorder="1" applyFont="1">
      <alignment horizontal="left" shrinkToFit="0" wrapText="0"/>
    </xf>
    <xf borderId="1" fillId="2" fontId="4" numFmtId="0" xfId="0" applyAlignment="1" applyBorder="1" applyFont="1">
      <alignment horizontal="center" shrinkToFit="0" vertical="center" wrapText="1"/>
    </xf>
    <xf borderId="3" fillId="4" fontId="4" numFmtId="164" xfId="0" applyAlignment="1" applyBorder="1" applyFont="1" applyNumberFormat="1">
      <alignment horizontal="center" shrinkToFit="0" vertical="center" wrapText="0"/>
    </xf>
    <xf borderId="3" fillId="17" fontId="0" numFmtId="0" xfId="0" applyAlignment="1" applyBorder="1" applyFill="1" applyFont="1">
      <alignment horizontal="center" shrinkToFit="0" vertical="center" wrapText="0"/>
    </xf>
    <xf borderId="3" fillId="4" fontId="4" numFmtId="0" xfId="0" applyAlignment="1" applyBorder="1" applyFont="1">
      <alignment horizontal="center" shrinkToFit="0" vertical="center" wrapText="0"/>
    </xf>
    <xf borderId="3" fillId="6" fontId="4" numFmtId="0" xfId="0" applyAlignment="1" applyBorder="1" applyFont="1">
      <alignment horizontal="center" shrinkToFit="0" vertical="center" wrapText="0"/>
    </xf>
    <xf borderId="3" fillId="8" fontId="0" numFmtId="0" xfId="0" applyAlignment="1" applyBorder="1" applyFont="1">
      <alignment horizontal="center" shrinkToFit="0" vertical="center" wrapText="0"/>
    </xf>
    <xf borderId="19" fillId="3" fontId="15" numFmtId="0" xfId="0" applyAlignment="1" applyBorder="1" applyFont="1">
      <alignment vertical="center"/>
    </xf>
    <xf borderId="11" fillId="3" fontId="15" numFmtId="0" xfId="0" applyAlignment="1" applyBorder="1" applyFont="1">
      <alignment vertical="center"/>
    </xf>
    <xf borderId="20" fillId="3" fontId="1" numFmtId="0" xfId="0" applyAlignment="1" applyBorder="1" applyFont="1">
      <alignment horizontal="left" shrinkToFit="0" wrapText="0"/>
    </xf>
    <xf borderId="21" fillId="3" fontId="0" numFmtId="0" xfId="0" applyAlignment="1" applyBorder="1" applyFont="1">
      <alignment shrinkToFit="0" wrapText="0"/>
    </xf>
    <xf borderId="3" fillId="18" fontId="3" numFmtId="0" xfId="0" applyAlignment="1" applyBorder="1" applyFill="1" applyFont="1">
      <alignment horizontal="center" shrinkToFit="0" vertical="center" wrapText="0"/>
    </xf>
    <xf borderId="3" fillId="18" fontId="4" numFmtId="0" xfId="0" applyAlignment="1" applyBorder="1" applyFont="1">
      <alignment horizontal="center" shrinkToFit="0" vertical="center" wrapText="0"/>
    </xf>
    <xf borderId="3" fillId="18" fontId="3" numFmtId="0" xfId="0" applyAlignment="1" applyBorder="1" applyFont="1">
      <alignment horizontal="center" readingOrder="0" shrinkToFit="0" vertical="center" wrapText="0"/>
    </xf>
    <xf borderId="3" fillId="19" fontId="0" numFmtId="0" xfId="0" applyAlignment="1" applyBorder="1" applyFill="1" applyFont="1">
      <alignment horizontal="center" shrinkToFit="0" vertical="bottom" wrapText="0"/>
    </xf>
    <xf borderId="3" fillId="15" fontId="1" numFmtId="0" xfId="0" applyAlignment="1" applyBorder="1" applyFont="1">
      <alignment horizontal="center" shrinkToFit="0" vertical="center" wrapText="0"/>
    </xf>
    <xf borderId="3" fillId="15" fontId="16" numFmtId="0" xfId="0" applyAlignment="1" applyBorder="1" applyFont="1">
      <alignment horizontal="left" readingOrder="0" shrinkToFit="0" vertical="center" wrapText="0"/>
    </xf>
    <xf borderId="3" fillId="12" fontId="5" numFmtId="0" xfId="0" applyAlignment="1" applyBorder="1" applyFont="1">
      <alignment horizontal="center" readingOrder="0" shrinkToFit="0" wrapText="0"/>
    </xf>
    <xf borderId="3" fillId="0" fontId="5" numFmtId="0" xfId="0" applyAlignment="1" applyBorder="1" applyFont="1">
      <alignment horizontal="center" readingOrder="0" shrinkToFit="0" wrapText="0"/>
    </xf>
    <xf borderId="3" fillId="15" fontId="1" numFmtId="0" xfId="0" applyAlignment="1" applyBorder="1" applyFont="1">
      <alignment horizontal="left" readingOrder="0" shrinkToFit="0" vertical="center" wrapText="0"/>
    </xf>
    <xf borderId="3" fillId="20" fontId="17" numFmtId="0" xfId="0" applyAlignment="1" applyBorder="1" applyFill="1" applyFont="1">
      <alignment horizontal="center" readingOrder="0" shrinkToFit="0" wrapText="0"/>
    </xf>
    <xf borderId="3" fillId="21" fontId="1" numFmtId="0" xfId="0" applyAlignment="1" applyBorder="1" applyFill="1" applyFont="1">
      <alignment horizontal="center" readingOrder="0" shrinkToFit="0" vertical="center" wrapText="0"/>
    </xf>
    <xf borderId="3" fillId="20" fontId="17" numFmtId="0" xfId="0" applyAlignment="1" applyBorder="1" applyFont="1">
      <alignment horizontal="center" shrinkToFit="0" wrapText="0"/>
    </xf>
    <xf borderId="3" fillId="4" fontId="4" numFmtId="0" xfId="0" applyAlignment="1" applyBorder="1" applyFont="1">
      <alignment horizontal="center" readingOrder="0" shrinkToFit="0" vertical="center" wrapText="0"/>
    </xf>
    <xf borderId="3" fillId="17" fontId="1" numFmtId="0" xfId="0" applyAlignment="1" applyBorder="1" applyFont="1">
      <alignment horizontal="center" readingOrder="0" shrinkToFit="0" vertical="center" wrapText="0"/>
    </xf>
    <xf quotePrefix="1" borderId="1" fillId="17" fontId="1" numFmtId="0" xfId="0" applyAlignment="1" applyBorder="1" applyFont="1">
      <alignment horizontal="center" readingOrder="0" shrinkToFit="0" vertical="center" wrapText="0"/>
    </xf>
    <xf borderId="3" fillId="17" fontId="9" numFmtId="0" xfId="0" applyAlignment="1" applyBorder="1" applyFont="1">
      <alignment horizontal="center" readingOrder="0" vertical="center"/>
    </xf>
    <xf borderId="3" fillId="17" fontId="1" numFmtId="0" xfId="0" applyAlignment="1" applyBorder="1" applyFont="1">
      <alignment horizontal="center" shrinkToFit="0" vertical="center" wrapText="0"/>
    </xf>
    <xf quotePrefix="1" borderId="3" fillId="17" fontId="1" numFmtId="0" xfId="0" applyAlignment="1" applyBorder="1" applyFont="1">
      <alignment horizontal="center" readingOrder="0" shrinkToFit="0" vertical="center" wrapText="0"/>
    </xf>
    <xf borderId="3" fillId="0" fontId="9" numFmtId="0" xfId="0" applyAlignment="1" applyBorder="1" applyFont="1">
      <alignment horizontal="center" readingOrder="0" shrinkToFit="0" vertical="center" wrapText="0"/>
    </xf>
    <xf borderId="3" fillId="7" fontId="9" numFmtId="0" xfId="0" applyAlignment="1" applyBorder="1" applyFont="1">
      <alignment horizontal="center" shrinkToFit="0" vertical="center" wrapText="0"/>
    </xf>
    <xf borderId="3" fillId="0" fontId="9" numFmtId="0" xfId="0" applyAlignment="1" applyBorder="1" applyFont="1">
      <alignment horizontal="center" shrinkToFit="0" vertical="center" wrapText="0"/>
    </xf>
    <xf borderId="3" fillId="7" fontId="1" numFmtId="0" xfId="0" applyAlignment="1" applyBorder="1" applyFont="1">
      <alignment horizontal="center" shrinkToFit="0" vertical="center" wrapText="0"/>
    </xf>
    <xf borderId="4" fillId="7" fontId="9" numFmtId="0" xfId="0" applyAlignment="1" applyBorder="1" applyFont="1">
      <alignment horizontal="center" shrinkToFit="0" vertical="center" wrapText="0"/>
    </xf>
    <xf borderId="22" fillId="0" fontId="15" numFmtId="0" xfId="0" applyAlignment="1" applyBorder="1" applyFont="1">
      <alignment vertical="bottom"/>
    </xf>
    <xf borderId="17" fillId="0" fontId="15" numFmtId="0" xfId="0" applyAlignment="1" applyBorder="1" applyFont="1">
      <alignment vertical="bottom"/>
    </xf>
    <xf borderId="7" fillId="0" fontId="15" numFmtId="0" xfId="0" applyAlignment="1" applyBorder="1" applyFont="1">
      <alignment vertical="bottom"/>
    </xf>
    <xf borderId="7" fillId="0" fontId="15" numFmtId="0" xfId="0" applyAlignment="1" applyBorder="1" applyFont="1">
      <alignment vertical="bottom"/>
    </xf>
    <xf borderId="17" fillId="0" fontId="15" numFmtId="0" xfId="0" applyAlignment="1" applyBorder="1" applyFont="1">
      <alignment vertical="bottom"/>
    </xf>
    <xf borderId="3" fillId="17" fontId="9" numFmtId="0" xfId="0" applyAlignment="1" applyBorder="1" applyFont="1">
      <alignment horizontal="center" readingOrder="0" shrinkToFit="0" vertical="center" wrapText="0"/>
    </xf>
    <xf quotePrefix="1" borderId="3" fillId="17" fontId="9" numFmtId="0" xfId="0" applyAlignment="1" applyBorder="1" applyFont="1">
      <alignment horizontal="center" readingOrder="0" shrinkToFit="0" vertical="center" wrapText="0"/>
    </xf>
    <xf borderId="3" fillId="17" fontId="9" numFmtId="0" xfId="0" applyAlignment="1" applyBorder="1" applyFont="1">
      <alignment horizontal="center" shrinkToFit="0" vertical="center" wrapText="0"/>
    </xf>
    <xf borderId="3" fillId="7" fontId="9" numFmtId="0" xfId="0" applyAlignment="1" applyBorder="1" applyFont="1">
      <alignment horizontal="center" readingOrder="0" shrinkToFit="0" vertical="center" wrapText="0"/>
    </xf>
    <xf borderId="3" fillId="7" fontId="9" numFmtId="0" xfId="0" applyAlignment="1" applyBorder="1" applyFont="1">
      <alignment horizontal="center" vertical="center"/>
    </xf>
    <xf borderId="1" fillId="0" fontId="18" numFmtId="0" xfId="0" applyAlignment="1" applyBorder="1" applyFont="1">
      <alignment horizontal="left" readingOrder="0" shrinkToFit="0" vertical="top" wrapText="1"/>
    </xf>
    <xf borderId="0" fillId="0" fontId="1" numFmtId="0" xfId="0" applyAlignment="1" applyFont="1">
      <alignment readingOrder="0" shrinkToFit="0" wrapText="0"/>
    </xf>
    <xf borderId="3" fillId="18" fontId="4" numFmtId="0" xfId="0" applyAlignment="1" applyBorder="1" applyFont="1">
      <alignment horizontal="center" readingOrder="0" shrinkToFit="0" vertical="center" wrapText="0"/>
    </xf>
    <xf borderId="3" fillId="8" fontId="0" numFmtId="0" xfId="0" applyAlignment="1" applyBorder="1" applyFont="1">
      <alignment horizontal="center" readingOrder="0" vertical="center"/>
    </xf>
    <xf borderId="3" fillId="0" fontId="9" numFmtId="49" xfId="0" applyAlignment="1" applyBorder="1" applyFont="1" applyNumberFormat="1">
      <alignment horizontal="center" shrinkToFit="0" vertical="center" wrapText="0"/>
    </xf>
    <xf borderId="0" fillId="5" fontId="19" numFmtId="0" xfId="0" applyFont="1"/>
    <xf borderId="3" fillId="15" fontId="1" numFmtId="0" xfId="0" applyAlignment="1" applyBorder="1" applyFont="1">
      <alignment readingOrder="0" shrinkToFit="0" vertical="center" wrapText="0"/>
    </xf>
    <xf borderId="3" fillId="5" fontId="20" numFmtId="0" xfId="0" applyAlignment="1" applyBorder="1" applyFont="1">
      <alignment horizontal="center" readingOrder="0" shrinkToFit="0" vertical="center" wrapText="0"/>
    </xf>
    <xf borderId="3" fillId="9" fontId="3" numFmtId="0" xfId="0" applyAlignment="1" applyBorder="1" applyFont="1">
      <alignment horizontal="center" shrinkToFit="0" vertical="center" wrapText="0"/>
    </xf>
    <xf borderId="3" fillId="10" fontId="20" numFmtId="0" xfId="0" applyAlignment="1" applyBorder="1" applyFont="1">
      <alignment horizontal="center" shrinkToFit="0" vertical="center" wrapText="0"/>
    </xf>
    <xf borderId="3" fillId="10" fontId="21" numFmtId="0" xfId="0" applyAlignment="1" applyBorder="1" applyFont="1">
      <alignment horizontal="center" shrinkToFit="0" wrapText="0"/>
    </xf>
    <xf borderId="8" fillId="3" fontId="0" numFmtId="0" xfId="0" applyAlignment="1" applyBorder="1" applyFont="1">
      <alignment shrinkToFit="0" wrapText="0"/>
    </xf>
    <xf borderId="3" fillId="10" fontId="20" numFmtId="0" xfId="0" applyAlignment="1" applyBorder="1" applyFont="1">
      <alignment horizontal="center" shrinkToFit="0" wrapText="0"/>
    </xf>
    <xf borderId="3" fillId="0" fontId="1" numFmtId="0" xfId="0" applyAlignment="1" applyBorder="1" applyFont="1">
      <alignment horizontal="left" readingOrder="0" shrinkToFit="0" vertical="center" wrapText="0"/>
    </xf>
    <xf borderId="3" fillId="0" fontId="1" numFmtId="2" xfId="0" applyAlignment="1" applyBorder="1" applyFont="1" applyNumberFormat="1">
      <alignment horizontal="center" shrinkToFit="0" wrapText="0"/>
    </xf>
    <xf borderId="3" fillId="0" fontId="1" numFmtId="0" xfId="0" applyAlignment="1" applyBorder="1" applyFont="1">
      <alignment horizontal="left" shrinkToFit="0" wrapText="0"/>
    </xf>
    <xf borderId="3" fillId="0" fontId="1" numFmtId="4" xfId="0" applyAlignment="1" applyBorder="1" applyFont="1" applyNumberFormat="1">
      <alignment horizontal="center" shrinkToFit="0" wrapText="0"/>
    </xf>
    <xf borderId="3" fillId="0" fontId="1" numFmtId="0" xfId="0" applyAlignment="1" applyBorder="1" applyFont="1">
      <alignment horizontal="left" shrinkToFit="0" vertical="center" wrapText="0"/>
    </xf>
    <xf borderId="3" fillId="0" fontId="1" numFmtId="4" xfId="0" applyAlignment="1" applyBorder="1" applyFont="1" applyNumberFormat="1">
      <alignment horizontal="center" shrinkToFit="0" vertical="center" wrapText="0"/>
    </xf>
    <xf borderId="3" fillId="0" fontId="20" numFmtId="0" xfId="0" applyAlignment="1" applyBorder="1" applyFont="1">
      <alignment horizontal="right" readingOrder="0" shrinkToFit="0" vertical="center" wrapText="0"/>
    </xf>
    <xf borderId="8" fillId="3" fontId="1" numFmtId="0" xfId="0" applyAlignment="1" applyBorder="1" applyFont="1">
      <alignment shrinkToFit="0" vertical="center" wrapText="0"/>
    </xf>
    <xf borderId="12" fillId="3" fontId="1" numFmtId="0" xfId="0" applyAlignment="1" applyBorder="1" applyFont="1">
      <alignment shrinkToFit="0" vertical="center" wrapText="0"/>
    </xf>
    <xf borderId="10" fillId="3" fontId="1" numFmtId="0" xfId="0" applyAlignment="1" applyBorder="1" applyFont="1">
      <alignment shrinkToFit="0" vertical="center" wrapText="0"/>
    </xf>
    <xf borderId="21" fillId="3" fontId="1" numFmtId="0" xfId="0" applyAlignment="1" applyBorder="1" applyFont="1">
      <alignment shrinkToFit="0" vertical="center" wrapText="0"/>
    </xf>
    <xf borderId="23" fillId="3" fontId="1" numFmtId="0" xfId="0" applyAlignment="1" applyBorder="1" applyFont="1">
      <alignment shrinkToFit="0" vertical="center" wrapText="0"/>
    </xf>
    <xf borderId="3" fillId="9" fontId="4" numFmtId="0" xfId="0" applyAlignment="1" applyBorder="1" applyFont="1">
      <alignment horizontal="center" shrinkToFit="0" vertical="center" wrapText="0"/>
    </xf>
    <xf borderId="24" fillId="3" fontId="0" numFmtId="0" xfId="0" applyAlignment="1" applyBorder="1" applyFont="1">
      <alignment shrinkToFit="0" vertical="center" wrapText="0"/>
    </xf>
    <xf borderId="3" fillId="9" fontId="4" numFmtId="0" xfId="0" applyAlignment="1" applyBorder="1" applyFont="1">
      <alignment horizontal="right" shrinkToFit="0" vertical="center" wrapText="0"/>
    </xf>
    <xf borderId="3" fillId="10" fontId="0" numFmtId="0" xfId="0" applyAlignment="1" applyBorder="1" applyFont="1">
      <alignment horizontal="center" shrinkToFit="0" vertical="center" wrapText="0"/>
    </xf>
    <xf borderId="14" fillId="3" fontId="1" numFmtId="0" xfId="0" applyAlignment="1" applyBorder="1" applyFont="1">
      <alignment shrinkToFit="0" vertical="center" wrapText="0"/>
    </xf>
    <xf borderId="25" fillId="3" fontId="0" numFmtId="0" xfId="0" applyAlignment="1" applyBorder="1" applyFont="1">
      <alignment shrinkToFit="0" vertical="center" wrapText="0"/>
    </xf>
    <xf borderId="14" fillId="3" fontId="0" numFmtId="0" xfId="0" applyAlignment="1" applyBorder="1" applyFont="1">
      <alignment shrinkToFit="0" vertical="center" wrapText="0"/>
    </xf>
    <xf borderId="0" fillId="0" fontId="0" numFmtId="0" xfId="0" applyAlignment="1" applyFont="1">
      <alignment shrinkToFit="0" wrapText="0"/>
    </xf>
    <xf borderId="10" fillId="3" fontId="0" numFmtId="0" xfId="0" applyAlignment="1" applyBorder="1" applyFont="1">
      <alignment shrinkToFit="0" vertical="center" wrapText="0"/>
    </xf>
    <xf borderId="3" fillId="9" fontId="4" numFmtId="0" xfId="0" applyAlignment="1" applyBorder="1" applyFont="1">
      <alignment horizontal="center" readingOrder="0" shrinkToFit="0" vertical="center" wrapText="0"/>
    </xf>
    <xf borderId="3" fillId="9" fontId="4" numFmtId="0" xfId="0" applyAlignment="1" applyBorder="1" applyFont="1">
      <alignment horizontal="center" readingOrder="0" shrinkToFit="0" vertical="center" wrapText="1"/>
    </xf>
    <xf borderId="3" fillId="10" fontId="0" numFmtId="0" xfId="0" applyAlignment="1" applyBorder="1" applyFont="1">
      <alignment horizontal="center" readingOrder="0" shrinkToFit="0" vertical="center" wrapText="0"/>
    </xf>
    <xf borderId="26" fillId="3" fontId="1" numFmtId="0" xfId="0" applyAlignment="1" applyBorder="1" applyFont="1">
      <alignment shrinkToFit="0" wrapText="0"/>
    </xf>
    <xf borderId="8" fillId="3" fontId="1" numFmtId="0" xfId="0" applyAlignment="1" applyBorder="1" applyFont="1">
      <alignment shrinkToFit="0" wrapText="0"/>
    </xf>
    <xf borderId="8" fillId="3" fontId="1" numFmtId="0" xfId="0" applyAlignment="1" applyBorder="1" applyFont="1">
      <alignment horizontal="center" shrinkToFit="0" wrapText="0"/>
    </xf>
    <xf borderId="0" fillId="3" fontId="0" numFmtId="0" xfId="0" applyAlignment="1" applyFont="1">
      <alignment shrinkToFit="0" wrapText="0"/>
    </xf>
    <xf borderId="27" fillId="5" fontId="1" numFmtId="0" xfId="0" applyAlignment="1" applyBorder="1" applyFont="1">
      <alignment readingOrder="0" shrinkToFit="0" vertical="top" wrapText="1"/>
    </xf>
    <xf borderId="11" fillId="0" fontId="2" numFmtId="0" xfId="0" applyBorder="1" applyFont="1"/>
    <xf borderId="27" fillId="0" fontId="2" numFmtId="0" xfId="0" applyBorder="1" applyFont="1"/>
    <xf borderId="28" fillId="0" fontId="2" numFmtId="0" xfId="0" applyBorder="1" applyFont="1"/>
    <xf borderId="29" fillId="0" fontId="2" numFmtId="0" xfId="0" applyBorder="1" applyFont="1"/>
    <xf borderId="19" fillId="0" fontId="2" numFmtId="0" xfId="0" applyBorder="1" applyFont="1"/>
    <xf borderId="23" fillId="22" fontId="4" numFmtId="0" xfId="0" applyAlignment="1" applyBorder="1" applyFill="1" applyFont="1">
      <alignment horizontal="center" shrinkToFit="0" wrapText="1"/>
    </xf>
    <xf borderId="0" fillId="23" fontId="0" numFmtId="0" xfId="0" applyAlignment="1" applyFill="1" applyFont="1">
      <alignment readingOrder="0" shrinkToFit="0" vertical="bottom" wrapText="1"/>
    </xf>
    <xf borderId="0" fillId="0" fontId="0" numFmtId="0" xfId="0" applyAlignment="1" applyFont="1">
      <alignment readingOrder="0" shrinkToFit="0" vertical="bottom" wrapText="1"/>
    </xf>
    <xf borderId="0" fillId="0" fontId="2" numFmtId="0" xfId="0" applyAlignment="1" applyFont="1">
      <alignment shrinkToFit="0" wrapText="1"/>
    </xf>
    <xf borderId="0" fillId="5" fontId="22" numFmtId="0" xfId="0" applyAlignment="1" applyFont="1">
      <alignment readingOrder="0" shrinkToFit="0" vertical="top" wrapText="1"/>
    </xf>
    <xf borderId="25" fillId="2" fontId="4" numFmtId="0" xfId="0" applyAlignment="1" applyBorder="1" applyFont="1">
      <alignment horizontal="center" shrinkToFit="0" wrapText="0"/>
    </xf>
    <xf borderId="24" fillId="0" fontId="2" numFmtId="0" xfId="0" applyBorder="1" applyFont="1"/>
    <xf borderId="14" fillId="0" fontId="2" numFmtId="0" xfId="0" applyBorder="1" applyFont="1"/>
    <xf borderId="30" fillId="2" fontId="3" numFmtId="0" xfId="0" applyAlignment="1" applyBorder="1" applyFont="1">
      <alignment horizontal="center" readingOrder="0" shrinkToFit="0" wrapText="0"/>
    </xf>
    <xf borderId="31" fillId="0" fontId="2" numFmtId="0" xfId="0" applyBorder="1" applyFont="1"/>
    <xf borderId="25" fillId="3" fontId="0" numFmtId="0" xfId="0" applyAlignment="1" applyBorder="1" applyFont="1">
      <alignment shrinkToFit="0" wrapText="0"/>
    </xf>
    <xf borderId="9" fillId="5" fontId="9" numFmtId="0" xfId="0" applyAlignment="1" applyBorder="1" applyFont="1">
      <alignment horizontal="center" readingOrder="0" shrinkToFit="0" wrapText="1"/>
    </xf>
    <xf borderId="32" fillId="2" fontId="3" numFmtId="0" xfId="0" applyAlignment="1" applyBorder="1" applyFont="1">
      <alignment horizontal="center" shrinkToFit="0" vertical="bottom" wrapText="0"/>
    </xf>
    <xf borderId="33" fillId="0" fontId="2" numFmtId="0" xfId="0" applyBorder="1" applyFont="1"/>
    <xf borderId="34" fillId="0" fontId="2" numFmtId="0" xfId="0" applyBorder="1" applyFont="1"/>
    <xf borderId="9" fillId="0" fontId="9" numFmtId="0" xfId="0" applyAlignment="1" applyBorder="1" applyFont="1">
      <alignment horizontal="left" shrinkToFit="0" vertical="top" wrapText="1"/>
    </xf>
    <xf borderId="35" fillId="0" fontId="2" numFmtId="0" xfId="0" applyBorder="1" applyFont="1"/>
    <xf borderId="36" fillId="0" fontId="2" numFmtId="0" xfId="0" applyBorder="1" applyFont="1"/>
    <xf borderId="35" fillId="2" fontId="3" numFmtId="0" xfId="0" applyAlignment="1" applyBorder="1" applyFont="1">
      <alignment horizontal="center" shrinkToFit="0" vertical="bottom" wrapText="0"/>
    </xf>
    <xf borderId="9" fillId="2" fontId="3" numFmtId="0" xfId="0" applyAlignment="1" applyBorder="1" applyFont="1">
      <alignment horizontal="center" shrinkToFit="0" vertical="bottom" wrapText="0"/>
    </xf>
    <xf borderId="37" fillId="2" fontId="3" numFmtId="0" xfId="0" applyAlignment="1" applyBorder="1" applyFont="1">
      <alignment horizontal="center" shrinkToFit="0" vertical="bottom" wrapText="0"/>
    </xf>
    <xf borderId="38" fillId="0" fontId="2" numFmtId="0" xfId="0" applyBorder="1" applyFont="1"/>
    <xf borderId="39" fillId="0" fontId="2" numFmtId="0" xfId="0" applyBorder="1" applyFont="1"/>
    <xf borderId="4" fillId="0" fontId="9" numFmtId="0" xfId="0" applyAlignment="1" applyBorder="1" applyFont="1">
      <alignment horizontal="center" shrinkToFit="0" vertical="bottom" wrapText="0"/>
    </xf>
    <xf borderId="40" fillId="0" fontId="2" numFmtId="0" xfId="0" applyBorder="1" applyFont="1"/>
    <xf borderId="38" fillId="2" fontId="3" numFmtId="0" xfId="0" applyAlignment="1" applyBorder="1" applyFont="1">
      <alignment horizontal="center" shrinkToFit="0" vertical="bottom" wrapText="0"/>
    </xf>
    <xf borderId="41" fillId="2" fontId="3" numFmtId="0" xfId="0" applyAlignment="1" applyBorder="1" applyFont="1">
      <alignment horizontal="center" shrinkToFit="0" vertical="bottom" wrapText="0"/>
    </xf>
    <xf borderId="42" fillId="0" fontId="2" numFmtId="0" xfId="0" applyBorder="1" applyFont="1"/>
    <xf borderId="43" fillId="0" fontId="2" numFmtId="0" xfId="0" applyBorder="1" applyFont="1"/>
    <xf borderId="16" fillId="0" fontId="9" numFmtId="0" xfId="0" applyAlignment="1" applyBorder="1" applyFont="1">
      <alignment horizontal="center" shrinkToFit="0" vertical="bottom" wrapText="0"/>
    </xf>
    <xf borderId="44" fillId="0" fontId="2" numFmtId="0" xfId="0" applyBorder="1" applyFont="1"/>
    <xf borderId="42" fillId="2" fontId="3" numFmtId="0" xfId="0" applyAlignment="1" applyBorder="1" applyFont="1">
      <alignment horizontal="center" shrinkToFit="0" vertical="bottom" wrapText="0"/>
    </xf>
    <xf borderId="0" fillId="2" fontId="3" numFmtId="0" xfId="0" applyAlignment="1" applyFont="1">
      <alignment horizontal="center" shrinkToFit="0" vertical="bottom" wrapText="0"/>
    </xf>
    <xf borderId="45" fillId="2" fontId="3" numFmtId="0" xfId="0" applyAlignment="1" applyBorder="1" applyFont="1">
      <alignment horizontal="center" readingOrder="0" shrinkToFit="0" vertical="bottom" wrapText="0"/>
    </xf>
    <xf borderId="46" fillId="0" fontId="2" numFmtId="0" xfId="0" applyBorder="1" applyFont="1"/>
    <xf borderId="47" fillId="0" fontId="2" numFmtId="0" xfId="0" applyBorder="1" applyFont="1"/>
    <xf borderId="46" fillId="2" fontId="3" numFmtId="0" xfId="0" applyAlignment="1" applyBorder="1" applyFont="1">
      <alignment horizontal="center" readingOrder="0" shrinkToFit="0" vertical="bottom" wrapText="0"/>
    </xf>
    <xf borderId="1" fillId="0" fontId="9" numFmtId="0" xfId="0" applyAlignment="1" applyBorder="1" applyFont="1">
      <alignment horizontal="center" shrinkToFit="0" vertical="bottom" wrapText="1"/>
    </xf>
    <xf borderId="28" fillId="3" fontId="0" numFmtId="0" xfId="0" applyAlignment="1" applyBorder="1" applyFont="1">
      <alignment shrinkToFit="0" wrapText="0"/>
    </xf>
    <xf borderId="12" fillId="3" fontId="0" numFmtId="0" xfId="0" applyAlignment="1" applyBorder="1" applyFont="1">
      <alignment shrinkToFit="0" wrapText="0"/>
    </xf>
    <xf borderId="12" fillId="3" fontId="1" numFmtId="0" xfId="0" applyAlignment="1" applyBorder="1" applyFont="1">
      <alignment shrinkToFit="0" wrapText="0"/>
    </xf>
    <xf borderId="3" fillId="24" fontId="4" numFmtId="0" xfId="0" applyAlignment="1" applyBorder="1" applyFill="1" applyFont="1">
      <alignment horizontal="center" shrinkToFit="0" wrapText="0"/>
    </xf>
    <xf borderId="1" fillId="0" fontId="0" numFmtId="0" xfId="0" applyAlignment="1" applyBorder="1" applyFont="1">
      <alignment horizontal="left" readingOrder="0" shrinkToFit="0" vertical="top" wrapText="1"/>
    </xf>
    <xf borderId="48" fillId="2" fontId="3" numFmtId="0" xfId="0" applyAlignment="1" applyBorder="1" applyFont="1">
      <alignment horizontal="center" shrinkToFit="0" vertical="center" wrapText="0"/>
    </xf>
    <xf borderId="3" fillId="25" fontId="3" numFmtId="0" xfId="0" applyAlignment="1" applyBorder="1" applyFill="1" applyFont="1">
      <alignment horizontal="center" readingOrder="0" shrinkToFit="0" wrapText="0"/>
    </xf>
    <xf borderId="1" fillId="18" fontId="3" numFmtId="0" xfId="0" applyAlignment="1" applyBorder="1" applyFont="1">
      <alignment horizontal="center" shrinkToFit="0" vertical="center" wrapText="0"/>
    </xf>
    <xf borderId="1" fillId="26" fontId="3" numFmtId="0" xfId="0" applyAlignment="1" applyBorder="1" applyFill="1" applyFont="1">
      <alignment horizontal="center" shrinkToFit="0" vertical="center" wrapText="0"/>
    </xf>
    <xf borderId="1" fillId="9" fontId="3" numFmtId="0" xfId="0" applyAlignment="1" applyBorder="1" applyFont="1">
      <alignment horizontal="center" shrinkToFit="0" vertical="center" wrapText="0"/>
    </xf>
    <xf borderId="1" fillId="27" fontId="3" numFmtId="0" xfId="0" applyAlignment="1" applyBorder="1" applyFill="1" applyFont="1">
      <alignment horizontal="center" shrinkToFit="0" vertical="center" wrapText="0"/>
    </xf>
    <xf borderId="1" fillId="22" fontId="3" numFmtId="0" xfId="0" applyAlignment="1" applyBorder="1" applyFont="1">
      <alignment horizontal="center" readingOrder="0" shrinkToFit="0" vertical="center" wrapText="0"/>
    </xf>
    <xf borderId="1" fillId="28" fontId="3" numFmtId="0" xfId="0" applyAlignment="1" applyBorder="1" applyFill="1" applyFont="1">
      <alignment horizontal="center" readingOrder="0" shrinkToFit="0" vertical="center" wrapText="0"/>
    </xf>
    <xf borderId="1" fillId="20" fontId="3" numFmtId="0" xfId="0" applyAlignment="1" applyBorder="1" applyFont="1">
      <alignment horizontal="center" readingOrder="0" shrinkToFit="0" vertical="center" wrapText="0"/>
    </xf>
    <xf borderId="1" fillId="2" fontId="3" numFmtId="0" xfId="0" applyAlignment="1" applyBorder="1" applyFont="1">
      <alignment horizontal="center" readingOrder="0" shrinkToFit="0" vertical="center" wrapText="0"/>
    </xf>
    <xf borderId="3" fillId="0" fontId="9" numFmtId="0" xfId="0" applyAlignment="1" applyBorder="1" applyFont="1">
      <alignment horizontal="center" readingOrder="0" shrinkToFit="0" wrapText="0"/>
    </xf>
    <xf borderId="3" fillId="29" fontId="9" numFmtId="0" xfId="0" applyAlignment="1" applyBorder="1" applyFill="1" applyFont="1">
      <alignment horizontal="center" readingOrder="0" shrinkToFit="0" wrapText="0"/>
    </xf>
    <xf borderId="3" fillId="29" fontId="9" numFmtId="0" xfId="0" applyAlignment="1" applyBorder="1" applyFont="1">
      <alignment horizontal="center" shrinkToFit="0" wrapText="0"/>
    </xf>
    <xf borderId="9" fillId="2" fontId="3" numFmtId="0" xfId="0" applyAlignment="1" applyBorder="1" applyFont="1">
      <alignment horizontal="center" readingOrder="0" shrinkToFit="0" vertical="center" wrapText="0"/>
    </xf>
    <xf borderId="3" fillId="10" fontId="9" numFmtId="0" xfId="0" applyAlignment="1" applyBorder="1" applyFont="1">
      <alignment horizontal="center" shrinkToFit="0" wrapText="0"/>
    </xf>
    <xf borderId="1" fillId="30" fontId="9" numFmtId="0" xfId="0" applyAlignment="1" applyBorder="1" applyFill="1" applyFont="1">
      <alignment horizontal="center" shrinkToFit="0" vertical="center" wrapText="0"/>
    </xf>
    <xf borderId="1" fillId="31" fontId="9" numFmtId="0" xfId="0" applyAlignment="1" applyBorder="1" applyFill="1" applyFont="1">
      <alignment horizontal="center" shrinkToFit="0" vertical="center" wrapText="0"/>
    </xf>
    <xf borderId="1" fillId="10" fontId="9" numFmtId="0" xfId="0" applyAlignment="1" applyBorder="1" applyFont="1">
      <alignment horizontal="center" shrinkToFit="0" vertical="center" wrapText="0"/>
    </xf>
    <xf borderId="1" fillId="12" fontId="9" numFmtId="0" xfId="0" applyAlignment="1" applyBorder="1" applyFont="1">
      <alignment horizontal="center" shrinkToFit="0" vertical="center" wrapText="0"/>
    </xf>
    <xf borderId="1" fillId="17" fontId="9" numFmtId="0" xfId="0" applyAlignment="1" applyBorder="1" applyFont="1">
      <alignment horizontal="center" shrinkToFit="0" vertical="center" wrapText="0"/>
    </xf>
    <xf borderId="1" fillId="32" fontId="9" numFmtId="0" xfId="0" applyAlignment="1" applyBorder="1" applyFill="1" applyFont="1">
      <alignment horizontal="center" shrinkToFit="0" vertical="center" wrapText="0"/>
    </xf>
    <xf borderId="1" fillId="33" fontId="9" numFmtId="0" xfId="0" applyAlignment="1" applyBorder="1" applyFill="1" applyFont="1">
      <alignment horizontal="center" shrinkToFit="0" vertical="center" wrapText="0"/>
    </xf>
    <xf borderId="1" fillId="21" fontId="9" numFmtId="0" xfId="0" applyAlignment="1" applyBorder="1" applyFont="1">
      <alignment horizontal="center" shrinkToFit="0" vertical="center" wrapText="0"/>
    </xf>
    <xf borderId="1" fillId="29" fontId="9" numFmtId="0" xfId="0" applyAlignment="1" applyBorder="1" applyFont="1">
      <alignment horizontal="center" shrinkToFit="0" vertical="center" wrapText="0"/>
    </xf>
    <xf borderId="1" fillId="2" fontId="9" numFmtId="0" xfId="0" applyAlignment="1" applyBorder="1" applyFont="1">
      <alignment shrinkToFit="0" wrapText="0"/>
    </xf>
    <xf borderId="3" fillId="25" fontId="9" numFmtId="0" xfId="0" applyAlignment="1" applyBorder="1" applyFont="1">
      <alignment horizontal="center" shrinkToFit="0" wrapText="0"/>
    </xf>
    <xf borderId="45" fillId="2" fontId="3" numFmtId="0" xfId="0" applyAlignment="1" applyBorder="1" applyFont="1">
      <alignment horizontal="center" readingOrder="0" shrinkToFit="0" wrapText="0"/>
    </xf>
    <xf borderId="49" fillId="0" fontId="2" numFmtId="0" xfId="0" applyBorder="1" applyFont="1"/>
    <xf borderId="50" fillId="2" fontId="3" numFmtId="0" xfId="0" applyAlignment="1" applyBorder="1" applyFont="1">
      <alignment horizontal="center" shrinkToFit="0" wrapText="0"/>
    </xf>
    <xf borderId="50" fillId="2" fontId="3" numFmtId="0" xfId="0" applyAlignment="1" applyBorder="1" applyFont="1">
      <alignment horizontal="center" readingOrder="0" shrinkToFit="0" wrapText="0"/>
    </xf>
    <xf borderId="3" fillId="26" fontId="3" numFmtId="0" xfId="0" applyAlignment="1" applyBorder="1" applyFont="1">
      <alignment horizontal="center" shrinkToFit="0" vertical="center" wrapText="0"/>
    </xf>
    <xf borderId="3" fillId="27" fontId="3" numFmtId="0" xfId="0" applyAlignment="1" applyBorder="1" applyFont="1">
      <alignment horizontal="center" shrinkToFit="0" vertical="center" wrapText="0"/>
    </xf>
    <xf borderId="3" fillId="4" fontId="3" numFmtId="0" xfId="0" applyAlignment="1" applyBorder="1" applyFont="1">
      <alignment horizontal="center" shrinkToFit="0" vertical="center" wrapText="0"/>
    </xf>
    <xf borderId="3" fillId="22" fontId="3" numFmtId="0" xfId="0" applyAlignment="1" applyBorder="1" applyFont="1">
      <alignment horizontal="center" readingOrder="0" shrinkToFit="0" vertical="center" wrapText="0"/>
    </xf>
    <xf borderId="3" fillId="28" fontId="3" numFmtId="0" xfId="0" applyAlignment="1" applyBorder="1" applyFont="1">
      <alignment horizontal="center" readingOrder="0" shrinkToFit="0" vertical="center" wrapText="0"/>
    </xf>
    <xf borderId="3" fillId="20" fontId="3" numFmtId="0" xfId="0" applyAlignment="1" applyBorder="1" applyFont="1">
      <alignment horizontal="center" readingOrder="0" shrinkToFit="0" vertical="center" wrapText="0"/>
    </xf>
    <xf borderId="3" fillId="2" fontId="3" numFmtId="0" xfId="0" applyAlignment="1" applyBorder="1" applyFont="1">
      <alignment horizontal="center" readingOrder="0" shrinkToFit="0" vertical="center" wrapText="0"/>
    </xf>
    <xf borderId="3" fillId="30" fontId="9" numFmtId="0" xfId="0" applyAlignment="1" applyBorder="1" applyFont="1">
      <alignment horizontal="center" shrinkToFit="0" vertical="center" wrapText="0"/>
    </xf>
    <xf borderId="3" fillId="31" fontId="9" numFmtId="0" xfId="0" applyAlignment="1" applyBorder="1" applyFont="1">
      <alignment horizontal="center" shrinkToFit="0" vertical="center" wrapText="0"/>
    </xf>
    <xf borderId="3" fillId="10" fontId="9" numFmtId="0" xfId="0" applyAlignment="1" applyBorder="1" applyFont="1">
      <alignment horizontal="center" shrinkToFit="0" vertical="center" wrapText="0"/>
    </xf>
    <xf borderId="3" fillId="12" fontId="9" numFmtId="0" xfId="0" applyAlignment="1" applyBorder="1" applyFont="1">
      <alignment horizontal="center" shrinkToFit="0" vertical="center" wrapText="0"/>
    </xf>
    <xf borderId="3" fillId="32" fontId="9" numFmtId="0" xfId="0" applyAlignment="1" applyBorder="1" applyFont="1">
      <alignment horizontal="center" shrinkToFit="0" vertical="center" wrapText="0"/>
    </xf>
    <xf borderId="3" fillId="33" fontId="9" numFmtId="0" xfId="0" applyAlignment="1" applyBorder="1" applyFont="1">
      <alignment horizontal="center" shrinkToFit="0" vertical="center" wrapText="0"/>
    </xf>
    <xf borderId="3" fillId="21" fontId="9" numFmtId="0" xfId="0" applyAlignment="1" applyBorder="1" applyFont="1">
      <alignment horizontal="center" shrinkToFit="0" vertical="center" wrapText="0"/>
    </xf>
    <xf borderId="3" fillId="29" fontId="9" numFmtId="0" xfId="0" applyAlignment="1" applyBorder="1" applyFont="1">
      <alignment horizontal="center" shrinkToFit="0" vertical="center" wrapText="0"/>
    </xf>
    <xf borderId="3" fillId="2" fontId="9" numFmtId="0" xfId="0" applyAlignment="1" applyBorder="1" applyFont="1">
      <alignment shrinkToFit="0" wrapText="0"/>
    </xf>
    <xf borderId="3" fillId="10" fontId="9" numFmtId="0" xfId="0" applyAlignment="1" applyBorder="1" applyFont="1">
      <alignment horizontal="center" readingOrder="0" shrinkToFit="0" wrapText="0"/>
    </xf>
    <xf borderId="3" fillId="0" fontId="9" numFmtId="0" xfId="0" applyAlignment="1" applyBorder="1" applyFont="1">
      <alignment horizontal="center" shrinkToFit="0" wrapText="0"/>
    </xf>
    <xf borderId="3" fillId="0" fontId="9" numFmtId="0" xfId="0" applyAlignment="1" applyBorder="1" applyFont="1">
      <alignment horizontal="left" readingOrder="0" shrinkToFit="0" wrapText="0"/>
    </xf>
    <xf borderId="3" fillId="18" fontId="3" numFmtId="0" xfId="0" applyAlignment="1" applyBorder="1" applyFont="1">
      <alignment horizontal="center" shrinkToFit="0" wrapText="0"/>
    </xf>
    <xf borderId="3" fillId="15" fontId="9" numFmtId="0" xfId="0" applyAlignment="1" applyBorder="1" applyFont="1">
      <alignment horizontal="center" shrinkToFit="0" wrapText="0"/>
    </xf>
    <xf borderId="3" fillId="15" fontId="9" numFmtId="0" xfId="0" applyAlignment="1" applyBorder="1" applyFont="1">
      <alignment horizontal="center" readingOrder="0" shrinkToFit="0" wrapText="0"/>
    </xf>
    <xf borderId="3" fillId="26" fontId="3" numFmtId="0" xfId="0" applyAlignment="1" applyBorder="1" applyFont="1">
      <alignment horizontal="center" shrinkToFit="0" wrapText="0"/>
    </xf>
    <xf borderId="3" fillId="34" fontId="9" numFmtId="0" xfId="0" applyAlignment="1" applyBorder="1" applyFill="1" applyFont="1">
      <alignment horizontal="center" shrinkToFit="0" wrapText="0"/>
    </xf>
    <xf borderId="3" fillId="31" fontId="9" numFmtId="0" xfId="0" applyAlignment="1" applyBorder="1" applyFont="1">
      <alignment horizontal="center" readingOrder="0" shrinkToFit="0" wrapText="0"/>
    </xf>
    <xf borderId="3" fillId="0" fontId="9" numFmtId="0" xfId="0" applyAlignment="1" applyBorder="1" applyFont="1">
      <alignment horizontal="left" shrinkToFit="0" wrapText="0"/>
    </xf>
    <xf borderId="3" fillId="35" fontId="3" numFmtId="0" xfId="0" applyAlignment="1" applyBorder="1" applyFill="1" applyFont="1">
      <alignment horizontal="center" shrinkToFit="0" wrapText="0"/>
    </xf>
    <xf borderId="3" fillId="36" fontId="9" numFmtId="0" xfId="0" applyAlignment="1" applyBorder="1" applyFill="1" applyFont="1">
      <alignment horizontal="center" shrinkToFit="0" wrapText="0"/>
    </xf>
    <xf borderId="3" fillId="27" fontId="3" numFmtId="0" xfId="0" applyAlignment="1" applyBorder="1" applyFont="1">
      <alignment horizontal="center" shrinkToFit="0" wrapText="0"/>
    </xf>
    <xf borderId="3" fillId="37" fontId="9" numFmtId="0" xfId="0" applyAlignment="1" applyBorder="1" applyFill="1" applyFont="1">
      <alignment horizontal="center" shrinkToFit="0" wrapText="0"/>
    </xf>
    <xf borderId="3" fillId="12" fontId="9" numFmtId="0" xfId="0" applyAlignment="1" applyBorder="1" applyFont="1">
      <alignment horizontal="center" readingOrder="0" shrinkToFit="0" wrapText="0"/>
    </xf>
    <xf borderId="3" fillId="4" fontId="3" numFmtId="0" xfId="0" applyAlignment="1" applyBorder="1" applyFont="1">
      <alignment horizontal="center" shrinkToFit="0" wrapText="0"/>
    </xf>
    <xf borderId="3" fillId="17" fontId="9" numFmtId="0" xfId="0" applyAlignment="1" applyBorder="1" applyFont="1">
      <alignment horizontal="center" shrinkToFit="0" wrapText="0"/>
    </xf>
    <xf borderId="3" fillId="38" fontId="9" numFmtId="0" xfId="0" applyAlignment="1" applyBorder="1" applyFill="1" applyFont="1">
      <alignment horizontal="center" readingOrder="0" shrinkToFit="0" wrapText="0"/>
    </xf>
    <xf borderId="3" fillId="22" fontId="3" numFmtId="0" xfId="0" applyAlignment="1" applyBorder="1" applyFont="1">
      <alignment horizontal="center" readingOrder="0" shrinkToFit="0" wrapText="0"/>
    </xf>
    <xf borderId="3" fillId="32" fontId="9" numFmtId="0" xfId="0" applyAlignment="1" applyBorder="1" applyFont="1">
      <alignment horizontal="center" shrinkToFit="0" wrapText="0"/>
    </xf>
    <xf borderId="3" fillId="32" fontId="9" numFmtId="0" xfId="0" applyAlignment="1" applyBorder="1" applyFont="1">
      <alignment horizontal="center" readingOrder="0" shrinkToFit="0" wrapText="0"/>
    </xf>
    <xf borderId="3" fillId="28" fontId="3" numFmtId="0" xfId="0" applyAlignment="1" applyBorder="1" applyFont="1">
      <alignment horizontal="center" readingOrder="0" shrinkToFit="0" wrapText="0"/>
    </xf>
    <xf borderId="3" fillId="33" fontId="9" numFmtId="0" xfId="0" applyAlignment="1" applyBorder="1" applyFont="1">
      <alignment horizontal="center" shrinkToFit="0" wrapText="0"/>
    </xf>
    <xf borderId="3" fillId="33" fontId="9" numFmtId="0" xfId="0" applyAlignment="1" applyBorder="1" applyFont="1">
      <alignment horizontal="center" readingOrder="0" shrinkToFit="0" wrapText="0"/>
    </xf>
    <xf borderId="3" fillId="20" fontId="3" numFmtId="0" xfId="0" applyAlignment="1" applyBorder="1" applyFont="1">
      <alignment horizontal="center" readingOrder="0" shrinkToFit="0" wrapText="0"/>
    </xf>
    <xf borderId="3" fillId="21" fontId="9" numFmtId="0" xfId="0" applyAlignment="1" applyBorder="1" applyFont="1">
      <alignment horizontal="center" shrinkToFit="0" wrapText="0"/>
    </xf>
    <xf borderId="3" fillId="21" fontId="9" numFmtId="0" xfId="0" applyAlignment="1" applyBorder="1" applyFont="1">
      <alignment horizontal="center" readingOrder="0" shrinkToFit="0" wrapText="0"/>
    </xf>
    <xf borderId="3" fillId="39" fontId="3" numFmtId="0" xfId="0" applyAlignment="1" applyBorder="1" applyFill="1" applyFont="1">
      <alignment horizontal="center" readingOrder="0" shrinkToFit="0" wrapText="0"/>
    </xf>
    <xf borderId="51" fillId="2" fontId="2" numFmtId="0" xfId="0" applyAlignment="1" applyBorder="1" applyFont="1">
      <alignment readingOrder="0"/>
    </xf>
    <xf borderId="3" fillId="5" fontId="2" numFmtId="0" xfId="0" applyAlignment="1" applyBorder="1" applyFont="1">
      <alignment readingOrder="0"/>
    </xf>
    <xf borderId="3" fillId="0" fontId="2" numFmtId="0" xfId="0" applyAlignment="1" applyBorder="1" applyFont="1">
      <alignment readingOrder="0"/>
    </xf>
    <xf borderId="51" fillId="2" fontId="9" numFmtId="0" xfId="0" applyAlignment="1" applyBorder="1" applyFont="1">
      <alignment horizontal="center" readingOrder="0" shrinkToFit="0" wrapText="0"/>
    </xf>
    <xf borderId="51" fillId="2" fontId="2" numFmtId="0" xfId="0" applyBorder="1" applyFont="1"/>
    <xf borderId="51" fillId="2" fontId="2" numFmtId="0" xfId="0" applyBorder="1" applyFont="1"/>
    <xf borderId="0" fillId="2" fontId="2" numFmtId="0" xfId="0" applyFont="1"/>
    <xf borderId="37" fillId="2" fontId="14" numFmtId="0" xfId="0" applyAlignment="1" applyBorder="1" applyFont="1">
      <alignment horizontal="center" readingOrder="0" shrinkToFit="0" vertical="bottom" wrapText="1"/>
    </xf>
    <xf borderId="52" fillId="0" fontId="2" numFmtId="0" xfId="0" applyBorder="1" applyFont="1"/>
    <xf borderId="15" fillId="2" fontId="4" numFmtId="0" xfId="0" applyAlignment="1" applyBorder="1" applyFont="1">
      <alignment horizontal="center" readingOrder="0" shrinkToFit="0" wrapText="0"/>
    </xf>
    <xf borderId="53" fillId="0" fontId="2" numFmtId="0" xfId="0" applyBorder="1" applyFont="1"/>
    <xf borderId="54" fillId="2" fontId="4" numFmtId="0" xfId="0" applyAlignment="1" applyBorder="1" applyFont="1">
      <alignment horizontal="center" readingOrder="0" shrinkToFit="0" wrapText="0"/>
    </xf>
    <xf borderId="1" fillId="7" fontId="9" numFmtId="0" xfId="0" applyAlignment="1" applyBorder="1" applyFont="1">
      <alignment horizontal="center" readingOrder="0" shrinkToFit="0" vertical="center" wrapText="1"/>
    </xf>
    <xf borderId="1" fillId="7" fontId="9" numFmtId="0" xfId="0" applyAlignment="1" applyBorder="1" applyFont="1">
      <alignment horizontal="center" shrinkToFit="0" vertical="center" wrapText="1"/>
    </xf>
    <xf borderId="1" fillId="7" fontId="9" numFmtId="0" xfId="0" applyAlignment="1" applyBorder="1" applyFont="1">
      <alignment horizontal="left" shrinkToFit="0" vertical="top" wrapText="1"/>
    </xf>
    <xf borderId="1" fillId="7" fontId="9" numFmtId="0" xfId="0" applyAlignment="1" applyBorder="1" applyFont="1">
      <alignment horizontal="left" readingOrder="0" shrinkToFit="0" vertical="top" wrapText="1"/>
    </xf>
    <xf borderId="1" fillId="6" fontId="3" numFmtId="0" xfId="0" applyAlignment="1" applyBorder="1" applyFont="1">
      <alignment horizontal="center" readingOrder="0" shrinkToFit="0" vertical="center" wrapText="1"/>
    </xf>
    <xf borderId="1" fillId="8" fontId="9" numFmtId="0" xfId="0" applyAlignment="1" applyBorder="1" applyFont="1">
      <alignment horizontal="center" readingOrder="0" shrinkToFit="0" vertical="center" wrapText="1"/>
    </xf>
    <xf borderId="1" fillId="8" fontId="9" numFmtId="0" xfId="0" applyAlignment="1" applyBorder="1" applyFont="1">
      <alignment horizontal="center" shrinkToFit="0" vertical="center" wrapText="1"/>
    </xf>
    <xf borderId="1" fillId="8" fontId="9" numFmtId="0" xfId="0" applyAlignment="1" applyBorder="1" applyFont="1">
      <alignment horizontal="left" shrinkToFit="0" vertical="top" wrapText="1"/>
    </xf>
    <xf borderId="1" fillId="22" fontId="3" numFmtId="0" xfId="0" applyAlignment="1" applyBorder="1" applyFont="1">
      <alignment horizontal="center" readingOrder="0" shrinkToFit="0" vertical="center" wrapText="1"/>
    </xf>
    <xf borderId="1" fillId="32" fontId="9" numFmtId="0" xfId="0" applyAlignment="1" applyBorder="1" applyFont="1">
      <alignment horizontal="center" readingOrder="0" shrinkToFit="0" vertical="center" wrapText="1"/>
    </xf>
    <xf borderId="1" fillId="32" fontId="9" numFmtId="0" xfId="0" applyAlignment="1" applyBorder="1" applyFont="1">
      <alignment horizontal="center" shrinkToFit="0" vertical="center" wrapText="1"/>
    </xf>
    <xf borderId="1" fillId="32" fontId="9" numFmtId="0" xfId="0" applyAlignment="1" applyBorder="1" applyFont="1">
      <alignment horizontal="left" shrinkToFit="0" vertical="top" wrapText="1"/>
    </xf>
    <xf borderId="1" fillId="25" fontId="3" numFmtId="0" xfId="0" applyAlignment="1" applyBorder="1" applyFont="1">
      <alignment horizontal="center" readingOrder="0" shrinkToFit="0" vertical="center" wrapText="1"/>
    </xf>
    <xf borderId="1" fillId="10" fontId="9" numFmtId="0" xfId="0" applyAlignment="1" applyBorder="1" applyFont="1">
      <alignment horizontal="center" readingOrder="0" shrinkToFit="0" vertical="center" wrapText="1"/>
    </xf>
    <xf borderId="1" fillId="10" fontId="9" numFmtId="0" xfId="0" applyAlignment="1" applyBorder="1" applyFont="1">
      <alignment horizontal="center" shrinkToFit="0" vertical="center" wrapText="1"/>
    </xf>
    <xf borderId="1" fillId="10" fontId="9" numFmtId="0" xfId="0" applyAlignment="1" applyBorder="1" applyFont="1">
      <alignment horizontal="left" shrinkToFit="0" vertical="top" wrapText="1"/>
    </xf>
    <xf borderId="1" fillId="27" fontId="3" numFmtId="0" xfId="0" applyAlignment="1" applyBorder="1" applyFont="1">
      <alignment horizontal="center" readingOrder="0" shrinkToFit="0" vertical="center" wrapText="1"/>
    </xf>
    <xf borderId="1" fillId="12" fontId="9" numFmtId="0" xfId="0" applyAlignment="1" applyBorder="1" applyFont="1">
      <alignment horizontal="center" readingOrder="0" shrinkToFit="0" vertical="center" wrapText="1"/>
    </xf>
    <xf borderId="1" fillId="12" fontId="9" numFmtId="0" xfId="0" applyAlignment="1" applyBorder="1" applyFont="1">
      <alignment horizontal="center" shrinkToFit="0" vertical="center" wrapText="1"/>
    </xf>
    <xf borderId="1" fillId="12" fontId="9" numFmtId="0" xfId="0" applyAlignment="1" applyBorder="1" applyFont="1">
      <alignment horizontal="left" shrinkToFit="0" vertical="top" wrapText="1"/>
    </xf>
    <xf borderId="1" fillId="40" fontId="3" numFmtId="0" xfId="0" applyAlignment="1" applyBorder="1" applyFill="1" applyFont="1">
      <alignment horizontal="center" readingOrder="0" shrinkToFit="0" vertical="center" wrapText="1"/>
    </xf>
    <xf borderId="1" fillId="21" fontId="9" numFmtId="0" xfId="0" applyAlignment="1" applyBorder="1" applyFont="1">
      <alignment horizontal="center" readingOrder="0" shrinkToFit="0" vertical="center" wrapText="1"/>
    </xf>
    <xf borderId="1" fillId="21" fontId="9" numFmtId="0" xfId="0" applyAlignment="1" applyBorder="1" applyFont="1">
      <alignment horizontal="center" shrinkToFit="0" vertical="center" wrapText="1"/>
    </xf>
    <xf borderId="1" fillId="21" fontId="9" numFmtId="0" xfId="0" applyAlignment="1" applyBorder="1" applyFont="1">
      <alignment horizontal="left" shrinkToFit="0" vertical="top" wrapText="1"/>
    </xf>
    <xf borderId="1" fillId="32" fontId="9" numFmtId="0" xfId="0" applyAlignment="1" applyBorder="1" applyFont="1">
      <alignment horizontal="left" readingOrder="0" shrinkToFit="0" vertical="top" wrapText="1"/>
    </xf>
    <xf borderId="1" fillId="2" fontId="17" numFmtId="0" xfId="0" applyAlignment="1" applyBorder="1" applyFont="1">
      <alignment horizontal="center" readingOrder="0" shrinkToFit="0" vertical="center" wrapText="1"/>
    </xf>
    <xf borderId="9" fillId="0" fontId="9" numFmtId="0" xfId="0" applyAlignment="1" applyBorder="1" applyFont="1">
      <alignment horizontal="left" readingOrder="0" shrinkToFit="0" vertical="top" wrapText="1"/>
    </xf>
    <xf borderId="3" fillId="0" fontId="1" numFmtId="0" xfId="0" applyAlignment="1" applyBorder="1" applyFont="1">
      <alignment shrinkToFit="0" vertical="center" wrapText="0"/>
    </xf>
    <xf borderId="3" fillId="0" fontId="1" numFmtId="0" xfId="0" applyAlignment="1" applyBorder="1" applyFont="1">
      <alignment shrinkToFit="0" wrapText="0"/>
    </xf>
    <xf borderId="3" fillId="2" fontId="4" numFmtId="0" xfId="0" applyAlignment="1" applyBorder="1" applyFont="1">
      <alignment horizontal="center" shrinkToFit="0" wrapText="0"/>
    </xf>
    <xf borderId="3" fillId="13" fontId="13" numFmtId="0" xfId="0" applyAlignment="1" applyBorder="1" applyFont="1">
      <alignment horizontal="center" shrinkToFit="0" wrapText="0"/>
    </xf>
    <xf borderId="3" fillId="14" fontId="13" numFmtId="0" xfId="0" applyAlignment="1" applyBorder="1" applyFont="1">
      <alignment horizontal="center" shrinkToFit="0" wrapText="0"/>
    </xf>
    <xf borderId="3" fillId="11" fontId="13" numFmtId="0" xfId="0" applyAlignment="1" applyBorder="1" applyFont="1">
      <alignment horizontal="center" shrinkToFit="0" wrapText="0"/>
    </xf>
    <xf borderId="3" fillId="15" fontId="13" numFmtId="0" xfId="0" applyAlignment="1" applyBorder="1" applyFont="1">
      <alignment horizontal="center" shrinkToFit="0" wrapText="0"/>
    </xf>
    <xf borderId="3" fillId="16" fontId="13" numFmtId="0" xfId="0" applyAlignment="1" applyBorder="1" applyFont="1">
      <alignment horizontal="center" shrinkToFit="0" wrapText="0"/>
    </xf>
    <xf borderId="3" fillId="5" fontId="13" numFmtId="0" xfId="0" applyAlignment="1" applyBorder="1" applyFont="1">
      <alignment horizontal="center" readingOrder="0" shrinkToFit="0" wrapText="0"/>
    </xf>
    <xf borderId="1" fillId="2" fontId="23" numFmtId="0" xfId="0" applyAlignment="1" applyBorder="1" applyFont="1">
      <alignment horizontal="center" shrinkToFit="0" vertical="center" wrapText="0"/>
    </xf>
    <xf borderId="3" fillId="5" fontId="13" numFmtId="0" xfId="0" applyAlignment="1" applyBorder="1" applyFont="1">
      <alignment horizontal="center" shrinkToFit="0" wrapText="0"/>
    </xf>
    <xf borderId="3" fillId="41" fontId="4" numFmtId="0" xfId="0" applyAlignment="1" applyBorder="1" applyFill="1" applyFont="1">
      <alignment horizontal="center" shrinkToFit="0" wrapText="0"/>
    </xf>
    <xf borderId="3" fillId="13" fontId="1" numFmtId="0" xfId="0" applyAlignment="1" applyBorder="1" applyFont="1">
      <alignment horizontal="center" readingOrder="0" shrinkToFit="0" vertical="center" wrapText="0"/>
    </xf>
    <xf borderId="3" fillId="14" fontId="1" numFmtId="0" xfId="0" applyAlignment="1" applyBorder="1" applyFont="1">
      <alignment horizontal="center" readingOrder="0" shrinkToFit="0" vertical="center" wrapText="0"/>
    </xf>
    <xf borderId="3" fillId="11" fontId="1" numFmtId="0" xfId="0" applyAlignment="1" applyBorder="1" applyFont="1">
      <alignment horizontal="center" readingOrder="0" shrinkToFit="0" vertical="center" wrapText="0"/>
    </xf>
    <xf borderId="3" fillId="15" fontId="1" numFmtId="0" xfId="0" applyAlignment="1" applyBorder="1" applyFont="1">
      <alignment horizontal="center" readingOrder="0" shrinkToFit="0" vertical="center" wrapText="0"/>
    </xf>
    <xf borderId="3" fillId="16" fontId="1" numFmtId="0" xfId="0" applyAlignment="1" applyBorder="1" applyFont="1">
      <alignment horizontal="center" readingOrder="0" shrinkToFit="0" vertical="center" wrapText="0"/>
    </xf>
    <xf borderId="3" fillId="0" fontId="1" numFmtId="0" xfId="0" applyAlignment="1" applyBorder="1" applyFont="1">
      <alignment horizontal="left" readingOrder="0" shrinkToFit="0" wrapText="1"/>
    </xf>
    <xf borderId="3" fillId="13" fontId="1" numFmtId="0" xfId="0" applyAlignment="1" applyBorder="1" applyFont="1">
      <alignment horizontal="center" shrinkToFit="0" vertical="center" wrapText="0"/>
    </xf>
    <xf borderId="3" fillId="14" fontId="1" numFmtId="0" xfId="0" applyAlignment="1" applyBorder="1" applyFont="1">
      <alignment horizontal="center" shrinkToFit="0" vertical="center" wrapText="0"/>
    </xf>
    <xf borderId="3" fillId="11" fontId="1" numFmtId="0" xfId="0" applyAlignment="1" applyBorder="1" applyFont="1">
      <alignment horizontal="center" shrinkToFit="0" vertical="center" wrapText="0"/>
    </xf>
    <xf borderId="3" fillId="16" fontId="1" numFmtId="0" xfId="0" applyAlignment="1" applyBorder="1" applyFont="1">
      <alignment horizontal="center" shrinkToFit="0" vertical="center" wrapText="0"/>
    </xf>
    <xf borderId="3" fillId="5" fontId="1" numFmtId="0" xfId="0" applyAlignment="1" applyBorder="1" applyFont="1">
      <alignment horizontal="center" shrinkToFit="0" vertical="center" wrapText="0"/>
    </xf>
    <xf borderId="3" fillId="0" fontId="1" numFmtId="0" xfId="0" applyAlignment="1" applyBorder="1" applyFont="1">
      <alignment horizontal="left" shrinkToFit="0" wrapText="1"/>
    </xf>
    <xf borderId="0" fillId="2" fontId="24" numFmtId="0" xfId="0" applyAlignment="1" applyFont="1">
      <alignment horizontal="center" readingOrder="0" vertical="center"/>
    </xf>
    <xf borderId="0" fillId="5" fontId="25" numFmtId="0" xfId="0" applyAlignment="1" applyFont="1">
      <alignment horizontal="center" readingOrder="0" shrinkToFit="0" vertical="center" wrapText="1"/>
    </xf>
    <xf borderId="51" fillId="6" fontId="24" numFmtId="0" xfId="0" applyAlignment="1" applyBorder="1" applyFont="1">
      <alignment horizontal="center" readingOrder="0" shrinkToFit="0" vertical="center" wrapText="1"/>
    </xf>
    <xf borderId="1" fillId="8" fontId="0" numFmtId="0" xfId="0" applyAlignment="1" applyBorder="1" applyFont="1">
      <alignment shrinkToFit="0" vertical="top" wrapText="1"/>
    </xf>
    <xf borderId="0" fillId="42" fontId="2" numFmtId="0" xfId="0" applyAlignment="1" applyFill="1" applyFont="1">
      <alignment horizontal="center" shrinkToFit="0" vertical="center" wrapText="1"/>
    </xf>
    <xf borderId="0" fillId="42" fontId="2" numFmtId="0" xfId="0" applyFont="1"/>
    <xf borderId="51" fillId="4" fontId="24" numFmtId="0" xfId="0" applyAlignment="1" applyBorder="1" applyFont="1">
      <alignment horizontal="center" readingOrder="0" shrinkToFit="0" vertical="center" wrapText="1"/>
    </xf>
    <xf borderId="1" fillId="17" fontId="2" numFmtId="0" xfId="0" applyAlignment="1" applyBorder="1" applyFont="1">
      <alignment shrinkToFit="0" vertical="top" wrapText="1"/>
    </xf>
    <xf borderId="51" fillId="43" fontId="2" numFmtId="0" xfId="0" applyAlignment="1" applyBorder="1" applyFill="1" applyFont="1">
      <alignment horizontal="center" readingOrder="0" shrinkToFit="0" vertical="center" wrapText="1"/>
    </xf>
    <xf borderId="1" fillId="12" fontId="2" numFmtId="0" xfId="0" applyAlignment="1" applyBorder="1" applyFont="1">
      <alignment shrinkToFit="0" vertical="top" wrapText="1"/>
    </xf>
    <xf borderId="55" fillId="25" fontId="24" numFmtId="0" xfId="0" applyAlignment="1" applyBorder="1" applyFont="1">
      <alignment horizontal="center" readingOrder="0" shrinkToFit="0" vertical="center" wrapText="1"/>
    </xf>
    <xf borderId="1" fillId="10" fontId="2" numFmtId="0" xfId="0" applyAlignment="1" applyBorder="1" applyFont="1">
      <alignment horizontal="left" shrinkToFit="0" vertical="top" wrapText="1"/>
    </xf>
    <xf borderId="56" fillId="0" fontId="2" numFmtId="0" xfId="0" applyBorder="1" applyFont="1"/>
    <xf borderId="22" fillId="0" fontId="2" numFmtId="0" xfId="0" applyBorder="1" applyFont="1"/>
    <xf borderId="51" fillId="25" fontId="24" numFmtId="0" xfId="0" applyAlignment="1" applyBorder="1" applyFont="1">
      <alignment horizontal="center" readingOrder="0" shrinkToFit="0" vertical="center" wrapText="1"/>
    </xf>
    <xf borderId="55" fillId="44" fontId="24" numFmtId="0" xfId="0" applyAlignment="1" applyBorder="1" applyFill="1" applyFont="1">
      <alignment horizontal="center" readingOrder="0" shrinkToFit="0" vertical="center" wrapText="1"/>
    </xf>
    <xf borderId="1" fillId="31" fontId="2" numFmtId="0" xfId="0" applyAlignment="1" applyBorder="1" applyFont="1">
      <alignment horizontal="left" shrinkToFit="0" vertical="top" wrapText="1"/>
    </xf>
    <xf borderId="51" fillId="44" fontId="24" numFmtId="0" xfId="0" applyAlignment="1" applyBorder="1" applyFont="1">
      <alignment horizontal="center" readingOrder="0" shrinkToFit="0" vertical="center" wrapText="1"/>
    </xf>
    <xf borderId="0" fillId="42" fontId="2" numFmtId="0" xfId="0" applyAlignment="1" applyFont="1">
      <alignment horizontal="center" shrinkToFit="0" wrapText="1"/>
    </xf>
    <xf borderId="51" fillId="45" fontId="24" numFmtId="0" xfId="0" applyAlignment="1" applyBorder="1" applyFill="1" applyFont="1">
      <alignment horizontal="center" readingOrder="0" shrinkToFit="0" vertical="center" wrapText="1"/>
    </xf>
    <xf borderId="1" fillId="32" fontId="2" numFmtId="0" xfId="0" applyAlignment="1" applyBorder="1" applyFont="1">
      <alignment horizontal="left" shrinkToFit="0" vertical="top" wrapText="1"/>
    </xf>
    <xf borderId="55" fillId="45" fontId="24" numFmtId="0" xfId="0" applyAlignment="1" applyBorder="1" applyFont="1">
      <alignment horizontal="center" readingOrder="0" shrinkToFit="0" vertical="center" wrapText="1"/>
    </xf>
    <xf borderId="55" fillId="46" fontId="24" numFmtId="0" xfId="0" applyAlignment="1" applyBorder="1" applyFill="1" applyFont="1">
      <alignment horizontal="center" readingOrder="0" shrinkToFit="0" vertical="center" wrapText="1"/>
    </xf>
    <xf borderId="1" fillId="7" fontId="2" numFmtId="0" xfId="0" applyAlignment="1" applyBorder="1" applyFont="1">
      <alignment horizontal="left" shrinkToFit="0" vertical="top" wrapText="1"/>
    </xf>
    <xf borderId="51" fillId="20" fontId="26" numFmtId="0" xfId="0" applyAlignment="1" applyBorder="1" applyFont="1">
      <alignment horizontal="center" readingOrder="0" shrinkToFit="0" vertical="center" wrapText="1"/>
    </xf>
    <xf borderId="1" fillId="21" fontId="27" numFmtId="0" xfId="0" applyAlignment="1" applyBorder="1" applyFont="1">
      <alignment horizontal="left" shrinkToFit="0" vertical="top" wrapText="1"/>
    </xf>
    <xf borderId="55" fillId="20" fontId="26" numFmtId="0" xfId="0" applyAlignment="1" applyBorder="1" applyFont="1">
      <alignment horizontal="center" readingOrder="0" shrinkToFit="0" vertical="center" wrapText="1"/>
    </xf>
    <xf borderId="0" fillId="2" fontId="28" numFmtId="0" xfId="0" applyAlignment="1" applyFont="1">
      <alignment horizontal="center" readingOrder="0"/>
    </xf>
    <xf borderId="3" fillId="2" fontId="17" numFmtId="0" xfId="0" applyAlignment="1" applyBorder="1" applyFont="1">
      <alignment horizontal="center" readingOrder="0" shrinkToFit="0" wrapText="0"/>
    </xf>
    <xf borderId="55" fillId="2" fontId="17" numFmtId="0" xfId="0" applyAlignment="1" applyBorder="1" applyFont="1">
      <alignment horizontal="center" readingOrder="0" shrinkToFit="0" wrapText="0"/>
    </xf>
    <xf borderId="3" fillId="2" fontId="28" numFmtId="0" xfId="0" applyAlignment="1" applyBorder="1" applyFont="1">
      <alignment horizontal="center" readingOrder="0"/>
    </xf>
    <xf borderId="55" fillId="5" fontId="28" numFmtId="0" xfId="0" applyAlignment="1" applyBorder="1" applyFont="1">
      <alignment horizontal="center" readingOrder="0"/>
    </xf>
    <xf borderId="0" fillId="5" fontId="28" numFmtId="0" xfId="0" applyAlignment="1" applyFont="1">
      <alignment horizontal="center" readingOrder="0"/>
    </xf>
    <xf borderId="0" fillId="0" fontId="27" numFmtId="0" xfId="0" applyFont="1"/>
    <xf borderId="51" fillId="2" fontId="26" numFmtId="0" xfId="0" applyAlignment="1" applyBorder="1" applyFont="1">
      <alignment horizontal="center" readingOrder="0" vertical="center"/>
    </xf>
    <xf borderId="0" fillId="0" fontId="1" numFmtId="0" xfId="0" applyAlignment="1" applyFont="1">
      <alignment vertical="top"/>
    </xf>
    <xf borderId="3" fillId="0" fontId="27" numFmtId="0" xfId="0" applyAlignment="1" applyBorder="1" applyFont="1">
      <alignment readingOrder="0"/>
    </xf>
    <xf borderId="0" fillId="2" fontId="26" numFmtId="0" xfId="0" applyAlignment="1" applyFont="1">
      <alignment horizontal="left" readingOrder="0"/>
    </xf>
    <xf borderId="3" fillId="0" fontId="1" numFmtId="0" xfId="0" applyAlignment="1" applyBorder="1" applyFont="1">
      <alignment shrinkToFit="0" vertical="bottom" wrapText="0"/>
    </xf>
    <xf borderId="51" fillId="2" fontId="3" numFmtId="0" xfId="0" applyAlignment="1" applyBorder="1" applyFont="1">
      <alignment horizontal="left" readingOrder="0" shrinkToFit="0" vertical="top" wrapText="0"/>
    </xf>
    <xf borderId="3" fillId="0" fontId="1" numFmtId="0" xfId="0" applyAlignment="1" applyBorder="1" applyFont="1">
      <alignment readingOrder="0" shrinkToFit="0" wrapText="0"/>
    </xf>
    <xf borderId="56" fillId="2" fontId="17" numFmtId="0" xfId="0" applyAlignment="1" applyBorder="1" applyFont="1">
      <alignment horizontal="center" readingOrder="0" shrinkToFit="0" wrapText="0"/>
    </xf>
    <xf borderId="56" fillId="5" fontId="28" numFmtId="0" xfId="0" applyAlignment="1" applyBorder="1" applyFont="1">
      <alignment horizontal="center" readingOrder="0"/>
    </xf>
    <xf borderId="3" fillId="2" fontId="29" numFmtId="0" xfId="0" applyAlignment="1" applyBorder="1" applyFont="1">
      <alignment shrinkToFit="0" vertical="bottom" wrapText="0"/>
    </xf>
    <xf borderId="51" fillId="5" fontId="30" numFmtId="0" xfId="0" applyAlignment="1" applyBorder="1" applyFont="1">
      <alignment horizontal="center" readingOrder="0" vertical="center"/>
    </xf>
    <xf borderId="51" fillId="0" fontId="27" numFmtId="0" xfId="0" applyAlignment="1" applyBorder="1" applyFont="1">
      <alignment horizontal="center" vertical="center"/>
    </xf>
    <xf borderId="51" fillId="0" fontId="27" numFmtId="0" xfId="0" applyBorder="1" applyFont="1"/>
    <xf borderId="3" fillId="0" fontId="27" numFmtId="0" xfId="0" applyAlignment="1" applyBorder="1" applyFont="1">
      <alignment readingOrder="0" vertical="center"/>
    </xf>
    <xf borderId="3" fillId="0" fontId="27" numFmtId="0" xfId="0" applyAlignment="1" applyBorder="1" applyFont="1">
      <alignment horizontal="center" vertical="center"/>
    </xf>
    <xf borderId="51" fillId="0" fontId="15" numFmtId="0" xfId="0" applyAlignment="1" applyBorder="1" applyFont="1">
      <alignment horizontal="center"/>
    </xf>
    <xf borderId="7" fillId="0" fontId="15" numFmtId="0" xfId="0" applyAlignment="1" applyBorder="1" applyFont="1">
      <alignment horizontal="center"/>
    </xf>
    <xf borderId="16" fillId="0" fontId="1" numFmtId="0" xfId="0" applyAlignment="1" applyBorder="1" applyFont="1">
      <alignment vertical="top"/>
    </xf>
    <xf borderId="3" fillId="2" fontId="29" numFmtId="0" xfId="0" applyAlignment="1" applyBorder="1" applyFont="1">
      <alignment shrinkToFit="0" vertical="bottom" wrapText="0"/>
    </xf>
    <xf borderId="3" fillId="0" fontId="27" numFmtId="2" xfId="0" applyAlignment="1" applyBorder="1" applyFont="1" applyNumberFormat="1">
      <alignment horizontal="center" vertical="center"/>
    </xf>
    <xf borderId="0" fillId="2" fontId="3" numFmtId="0" xfId="0" applyAlignment="1" applyFont="1">
      <alignment readingOrder="0"/>
    </xf>
    <xf borderId="0" fillId="2" fontId="28" numFmtId="0" xfId="0" applyAlignment="1" applyFont="1">
      <alignment readingOrder="0"/>
    </xf>
    <xf borderId="51" fillId="2" fontId="26" numFmtId="0" xfId="0" applyAlignment="1" applyBorder="1" applyFont="1">
      <alignment horizontal="center" vertical="center"/>
    </xf>
    <xf borderId="3" fillId="0" fontId="31" numFmtId="0" xfId="0" applyAlignment="1" applyBorder="1" applyFont="1">
      <alignment horizontal="center" vertical="center"/>
    </xf>
    <xf borderId="3" fillId="0" fontId="27" numFmtId="0" xfId="0" applyAlignment="1" applyBorder="1" applyFont="1">
      <alignment horizontal="center"/>
    </xf>
    <xf borderId="51" fillId="0" fontId="27" numFmtId="0" xfId="0" applyAlignment="1" applyBorder="1" applyFont="1">
      <alignment horizontal="center" readingOrder="0" vertical="center"/>
    </xf>
    <xf borderId="3" fillId="0" fontId="27" numFmtId="0" xfId="0" applyBorder="1" applyFont="1"/>
    <xf borderId="3" fillId="2" fontId="3" numFmtId="0" xfId="0" applyAlignment="1" applyBorder="1" applyFont="1">
      <alignment vertical="bottom"/>
    </xf>
    <xf borderId="4" fillId="2" fontId="3" numFmtId="0" xfId="0" applyAlignment="1" applyBorder="1" applyFont="1">
      <alignment vertical="bottom"/>
    </xf>
    <xf borderId="0" fillId="0" fontId="2" numFmtId="0" xfId="0" applyFont="1"/>
    <xf borderId="15" fillId="0" fontId="1" numFmtId="0" xfId="0" applyAlignment="1" applyBorder="1" applyFont="1">
      <alignment vertical="bottom"/>
    </xf>
    <xf borderId="16" fillId="0" fontId="1" numFmtId="0" xfId="0" applyAlignment="1" applyBorder="1" applyFont="1">
      <alignment horizontal="center" vertical="bottom"/>
    </xf>
    <xf borderId="3" fillId="0" fontId="27" numFmtId="0" xfId="0" applyAlignment="1" applyBorder="1" applyFont="1">
      <alignment horizontal="center" readingOrder="0" vertical="center"/>
    </xf>
    <xf borderId="0" fillId="2" fontId="26" numFmtId="0" xfId="0" applyAlignment="1" applyFont="1">
      <alignment readingOrder="0"/>
    </xf>
    <xf borderId="0" fillId="0" fontId="27" numFmtId="0" xfId="0" applyAlignment="1" applyFont="1">
      <alignment readingOrder="0"/>
    </xf>
    <xf borderId="3" fillId="0" fontId="9" numFmtId="0" xfId="0" applyAlignment="1" applyBorder="1" applyFont="1">
      <alignment readingOrder="0" shrinkToFit="0" wrapText="0"/>
    </xf>
    <xf borderId="0" fillId="2" fontId="17" numFmtId="0" xfId="0" applyAlignment="1" applyFont="1">
      <alignment horizontal="center" readingOrder="0" shrinkToFit="0" wrapText="0"/>
    </xf>
    <xf borderId="0" fillId="0" fontId="1" numFmtId="0" xfId="0" applyAlignment="1" applyFont="1">
      <alignment shrinkToFit="0" vertical="bottom" wrapText="0"/>
    </xf>
    <xf borderId="0" fillId="5" fontId="17" numFmtId="0" xfId="0" applyAlignment="1" applyFont="1">
      <alignment horizontal="center" readingOrder="0" shrinkToFit="0" wrapText="0"/>
    </xf>
    <xf borderId="51" fillId="42" fontId="30" numFmtId="0" xfId="0" applyAlignment="1" applyBorder="1" applyFont="1">
      <alignment horizontal="center" readingOrder="0" vertical="center"/>
    </xf>
    <xf borderId="51" fillId="42" fontId="27" numFmtId="0" xfId="0" applyBorder="1" applyFont="1"/>
    <xf borderId="3" fillId="2" fontId="29" numFmtId="0" xfId="0" applyAlignment="1" applyBorder="1" applyFont="1">
      <alignment readingOrder="0" shrinkToFit="0" vertical="bottom" wrapText="0"/>
    </xf>
    <xf borderId="51" fillId="5" fontId="9" numFmtId="0" xfId="0" applyAlignment="1" applyBorder="1" applyFont="1">
      <alignment horizontal="center" readingOrder="0" vertical="center"/>
    </xf>
    <xf borderId="51" fillId="2" fontId="3" numFmtId="0" xfId="0" applyAlignment="1" applyBorder="1" applyFont="1">
      <alignment horizontal="left" readingOrder="0"/>
    </xf>
    <xf borderId="0" fillId="5" fontId="17" numFmtId="0" xfId="0" applyAlignment="1" applyFont="1">
      <alignment horizontal="center" readingOrder="0"/>
    </xf>
    <xf borderId="0" fillId="2" fontId="28" numFmtId="0" xfId="0" applyAlignment="1" applyFont="1">
      <alignment horizontal="center" readingOrder="0" vertical="center"/>
    </xf>
    <xf borderId="51" fillId="42" fontId="27" numFmtId="0" xfId="0" applyAlignment="1" applyBorder="1" applyFont="1">
      <alignment readingOrder="0"/>
    </xf>
    <xf borderId="51" fillId="42" fontId="27" numFmtId="0" xfId="0" applyAlignment="1" applyBorder="1" applyFont="1">
      <alignment horizontal="center" vertical="center"/>
    </xf>
    <xf borderId="51" fillId="5" fontId="27" numFmtId="0" xfId="0" applyAlignment="1" applyBorder="1" applyFont="1">
      <alignment horizontal="center" vertical="center"/>
    </xf>
    <xf borderId="3" fillId="0" fontId="9" numFmtId="0" xfId="0" applyAlignment="1" applyBorder="1" applyFont="1">
      <alignment readingOrder="0" shrinkToFit="0" vertical="center" wrapText="0"/>
    </xf>
    <xf borderId="3" fillId="0" fontId="1" numFmtId="0" xfId="0" applyAlignment="1" applyBorder="1" applyFont="1">
      <alignment readingOrder="0" shrinkToFit="0" vertical="bottom" wrapText="0"/>
    </xf>
    <xf borderId="3" fillId="2" fontId="17" numFmtId="0" xfId="0" applyAlignment="1" applyBorder="1" applyFont="1">
      <alignment horizontal="center" vertical="center"/>
    </xf>
    <xf borderId="0" fillId="0" fontId="27" numFmtId="0" xfId="0" applyFont="1"/>
    <xf borderId="15" fillId="0" fontId="20" numFmtId="0" xfId="0" applyAlignment="1" applyBorder="1" applyFont="1">
      <alignment vertical="bottom"/>
    </xf>
    <xf borderId="16" fillId="0" fontId="20" numFmtId="0" xfId="0" applyAlignment="1" applyBorder="1" applyFont="1">
      <alignment horizontal="center" vertical="bottom"/>
    </xf>
    <xf borderId="15" fillId="0" fontId="1" numFmtId="0" xfId="0" applyAlignment="1" applyBorder="1" applyFont="1">
      <alignment horizontal="center" vertical="center"/>
    </xf>
    <xf borderId="15" fillId="0" fontId="9" numFmtId="0" xfId="0" applyAlignment="1" applyBorder="1" applyFont="1">
      <alignment horizontal="center" readingOrder="0" shrinkToFit="0" vertical="center" wrapText="0"/>
    </xf>
    <xf borderId="15" fillId="2" fontId="17" numFmtId="0" xfId="0" applyAlignment="1" applyBorder="1" applyFont="1">
      <alignment horizontal="center" vertical="center"/>
    </xf>
    <xf borderId="3" fillId="0" fontId="1" numFmtId="0" xfId="0" applyAlignment="1" applyBorder="1" applyFont="1">
      <alignment shrinkToFit="0" vertical="bottom" wrapText="0"/>
    </xf>
    <xf borderId="16" fillId="5" fontId="17" numFmtId="0" xfId="0" applyAlignment="1" applyBorder="1" applyFont="1">
      <alignment horizontal="center" readingOrder="0"/>
    </xf>
    <xf borderId="3" fillId="2" fontId="28" numFmtId="0" xfId="0" applyAlignment="1" applyBorder="1" applyFont="1">
      <alignment readingOrder="0"/>
    </xf>
    <xf borderId="3" fillId="2" fontId="17" numFmtId="0" xfId="0" applyAlignment="1" applyBorder="1" applyFont="1">
      <alignment horizontal="center" readingOrder="0" vertical="center"/>
    </xf>
    <xf borderId="51" fillId="2" fontId="17" numFmtId="0" xfId="0" applyAlignment="1" applyBorder="1" applyFont="1">
      <alignment horizontal="left" readingOrder="0" shrinkToFit="0" vertical="top" wrapText="0"/>
    </xf>
    <xf borderId="3" fillId="2" fontId="28" numFmtId="0" xfId="0" applyAlignment="1" applyBorder="1" applyFont="1">
      <alignment horizontal="left" readingOrder="0" vertical="center"/>
    </xf>
    <xf borderId="16" fillId="2" fontId="17" numFmtId="0" xfId="0" applyAlignment="1" applyBorder="1" applyFont="1">
      <alignment horizontal="center" readingOrder="0"/>
    </xf>
    <xf borderId="3" fillId="2" fontId="17" numFmtId="0" xfId="0" applyAlignment="1" applyBorder="1" applyFont="1">
      <alignment horizontal="center" vertical="bottom"/>
    </xf>
    <xf borderId="5" fillId="2" fontId="17" numFmtId="0" xfId="0" applyAlignment="1" applyBorder="1" applyFont="1">
      <alignment horizontal="center" vertical="bottom"/>
    </xf>
    <xf borderId="57" fillId="2" fontId="28" numFmtId="0" xfId="0" applyAlignment="1" applyBorder="1" applyFont="1">
      <alignment horizontal="center" readingOrder="0" vertical="center"/>
    </xf>
    <xf borderId="58" fillId="2" fontId="17" numFmtId="0" xfId="0" applyAlignment="1" applyBorder="1" applyFont="1">
      <alignment horizontal="center" vertical="bottom"/>
    </xf>
    <xf borderId="59" fillId="2" fontId="28" numFmtId="0" xfId="0" applyAlignment="1" applyBorder="1" applyFont="1">
      <alignment horizontal="center" readingOrder="0"/>
    </xf>
    <xf borderId="16" fillId="2" fontId="17" numFmtId="0" xfId="0" applyAlignment="1" applyBorder="1" applyFont="1">
      <alignment horizontal="center" vertical="bottom"/>
    </xf>
    <xf borderId="16" fillId="0" fontId="1" numFmtId="0" xfId="0" applyAlignment="1" applyBorder="1" applyFont="1">
      <alignment horizontal="center"/>
    </xf>
    <xf borderId="15" fillId="0" fontId="1" numFmtId="0" xfId="0" applyAlignment="1" applyBorder="1" applyFont="1">
      <alignment readingOrder="0" vertical="bottom"/>
    </xf>
    <xf borderId="17" fillId="0" fontId="1" numFmtId="0" xfId="0" applyAlignment="1" applyBorder="1" applyFont="1">
      <alignment horizontal="center" vertical="bottom"/>
    </xf>
    <xf borderId="51" fillId="0" fontId="27" numFmtId="0" xfId="0" applyAlignment="1" applyBorder="1" applyFont="1">
      <alignment horizontal="center"/>
    </xf>
    <xf borderId="51" fillId="0" fontId="1" numFmtId="0" xfId="0" applyAlignment="1" applyBorder="1" applyFont="1">
      <alignment horizontal="center" vertical="bottom"/>
    </xf>
    <xf borderId="3" fillId="0" fontId="1" numFmtId="0" xfId="0" applyAlignment="1" applyBorder="1" applyFont="1">
      <alignment horizontal="center" vertical="bottom"/>
    </xf>
    <xf borderId="15" fillId="0" fontId="1" numFmtId="0" xfId="0" applyAlignment="1" applyBorder="1" applyFont="1">
      <alignment vertical="bottom"/>
    </xf>
    <xf borderId="16" fillId="0" fontId="1" numFmtId="0" xfId="0" applyAlignment="1" applyBorder="1" applyFont="1">
      <alignment horizontal="center"/>
    </xf>
    <xf borderId="3" fillId="47" fontId="17" numFmtId="0" xfId="0" applyAlignment="1" applyBorder="1" applyFill="1" applyFont="1">
      <alignment horizontal="center" vertical="bottom"/>
    </xf>
    <xf borderId="5" fillId="47" fontId="17" numFmtId="0" xfId="0" applyAlignment="1" applyBorder="1" applyFont="1">
      <alignment horizontal="center" vertical="bottom"/>
    </xf>
    <xf borderId="5" fillId="47" fontId="17" numFmtId="0" xfId="0" applyAlignment="1" applyBorder="1" applyFont="1">
      <alignment horizontal="center" readingOrder="0" vertical="bottom"/>
    </xf>
    <xf borderId="16" fillId="47" fontId="17" numFmtId="0" xfId="0" applyAlignment="1" applyBorder="1" applyFont="1">
      <alignment horizontal="center" vertical="bottom"/>
    </xf>
    <xf borderId="51" fillId="5" fontId="1" numFmtId="0" xfId="0" applyAlignment="1" applyBorder="1" applyFont="1">
      <alignment horizontal="center" vertical="bottom"/>
    </xf>
    <xf borderId="51" fillId="5" fontId="1" numFmtId="0" xfId="0" applyAlignment="1" applyBorder="1" applyFont="1">
      <alignment horizontal="center" vertical="center"/>
    </xf>
    <xf borderId="3" fillId="2" fontId="28" numFmtId="0" xfId="0" applyAlignment="1" applyBorder="1" applyFont="1">
      <alignment horizontal="center" readingOrder="0" vertical="center"/>
    </xf>
    <xf borderId="9" fillId="2" fontId="26" numFmtId="0" xfId="0" applyAlignment="1" applyBorder="1" applyFont="1">
      <alignment horizontal="left" readingOrder="0"/>
    </xf>
    <xf borderId="3" fillId="0" fontId="1" numFmtId="0" xfId="0" applyAlignment="1" applyBorder="1" applyFont="1">
      <alignment vertical="bottom"/>
    </xf>
    <xf borderId="3" fillId="0" fontId="31" numFmtId="0" xfId="0" applyAlignment="1" applyBorder="1" applyFont="1">
      <alignment horizontal="center"/>
    </xf>
    <xf borderId="3" fillId="0" fontId="1" numFmtId="0" xfId="0" applyAlignment="1" applyBorder="1" applyFont="1">
      <alignment readingOrder="0" vertical="bottom"/>
    </xf>
    <xf borderId="3" fillId="47" fontId="17" numFmtId="0" xfId="0" applyAlignment="1" applyBorder="1" applyFont="1">
      <alignment horizontal="center" readingOrder="0" vertical="bottom"/>
    </xf>
    <xf borderId="51" fillId="47" fontId="17" numFmtId="0" xfId="0" applyAlignment="1" applyBorder="1" applyFont="1">
      <alignment horizontal="center" vertical="bottom"/>
    </xf>
    <xf borderId="51" fillId="47" fontId="17" numFmtId="0" xfId="0" applyAlignment="1" applyBorder="1" applyFont="1">
      <alignment horizontal="center" readingOrder="0" vertical="bottom"/>
    </xf>
    <xf borderId="16" fillId="2" fontId="17" numFmtId="0" xfId="0" applyAlignment="1" applyBorder="1" applyFont="1">
      <alignment horizontal="center" readingOrder="0" vertical="bottom"/>
    </xf>
    <xf borderId="51" fillId="2" fontId="27" numFmtId="0" xfId="0" applyAlignment="1" applyBorder="1" applyFont="1">
      <alignment horizontal="center" vertical="center"/>
    </xf>
    <xf borderId="0" fillId="2" fontId="2" numFmtId="0" xfId="0" applyFont="1"/>
    <xf borderId="2" fillId="2" fontId="3" numFmtId="0" xfId="0" applyAlignment="1" applyBorder="1" applyFont="1">
      <alignment horizontal="center" vertical="center"/>
    </xf>
    <xf borderId="0" fillId="2" fontId="26" numFmtId="0" xfId="0" applyFont="1"/>
    <xf borderId="51" fillId="0" fontId="2" numFmtId="0" xfId="0" applyAlignment="1" applyBorder="1" applyFont="1">
      <alignment horizontal="center"/>
    </xf>
    <xf borderId="3" fillId="2" fontId="17" numFmtId="0" xfId="0" applyAlignment="1" applyBorder="1" applyFont="1">
      <alignment horizontal="center" readingOrder="0" vertical="bottom"/>
    </xf>
    <xf borderId="3" fillId="0" fontId="1" numFmtId="0" xfId="0" applyAlignment="1" applyBorder="1" applyFont="1">
      <alignment horizontal="center" readingOrder="0" vertical="bottom"/>
    </xf>
    <xf borderId="0" fillId="2" fontId="27" numFmtId="0" xfId="0" applyFont="1"/>
    <xf borderId="3" fillId="2" fontId="27" numFmtId="0" xfId="0" applyAlignment="1" applyBorder="1" applyFont="1">
      <alignment horizontal="center" readingOrder="0" vertical="center"/>
    </xf>
    <xf borderId="51" fillId="0" fontId="32" numFmtId="0" xfId="0" applyAlignment="1" applyBorder="1" applyFont="1">
      <alignment horizontal="center" vertical="center"/>
    </xf>
    <xf borderId="51" fillId="0" fontId="32" numFmtId="0" xfId="0" applyAlignment="1" applyBorder="1" applyFont="1">
      <alignment horizontal="center"/>
    </xf>
    <xf borderId="3" fillId="0" fontId="33" numFmtId="0" xfId="0" applyAlignment="1" applyBorder="1" applyFont="1">
      <alignment readingOrder="0"/>
    </xf>
    <xf borderId="0" fillId="2" fontId="26" numFmtId="0" xfId="0" applyAlignment="1" applyFont="1">
      <alignment horizontal="left" readingOrder="0"/>
    </xf>
    <xf borderId="0" fillId="0" fontId="26" numFmtId="0" xfId="0" applyFont="1"/>
    <xf borderId="0" fillId="2" fontId="29" numFmtId="0" xfId="0" applyAlignment="1" applyFont="1">
      <alignment readingOrder="0"/>
    </xf>
    <xf borderId="1" fillId="2" fontId="17" numFmtId="0" xfId="0" applyAlignment="1" applyBorder="1" applyFont="1">
      <alignment horizontal="center"/>
    </xf>
    <xf borderId="0" fillId="5" fontId="17" numFmtId="0" xfId="0" applyAlignment="1" applyFont="1">
      <alignment horizontal="left" vertical="top"/>
    </xf>
    <xf borderId="3" fillId="2" fontId="4" numFmtId="0" xfId="0" applyAlignment="1" applyBorder="1" applyFont="1">
      <alignment shrinkToFit="0" vertical="bottom" wrapText="1"/>
    </xf>
    <xf borderId="4" fillId="2" fontId="13" numFmtId="0" xfId="0" applyAlignment="1" applyBorder="1" applyFont="1">
      <alignment vertical="bottom"/>
    </xf>
    <xf borderId="0" fillId="2" fontId="13" numFmtId="0" xfId="0" applyAlignment="1" applyFont="1">
      <alignment vertical="bottom"/>
    </xf>
    <xf borderId="0" fillId="0" fontId="13" numFmtId="0" xfId="0" applyAlignment="1" applyFont="1">
      <alignment vertical="bottom"/>
    </xf>
    <xf borderId="16" fillId="5" fontId="34" numFmtId="0" xfId="0" applyAlignment="1" applyBorder="1" applyFont="1">
      <alignment vertical="top"/>
    </xf>
    <xf borderId="0" fillId="5" fontId="9" numFmtId="0" xfId="0" applyAlignment="1" applyFont="1">
      <alignment horizontal="left" shrinkToFit="0" wrapText="0"/>
    </xf>
    <xf borderId="60" fillId="0" fontId="13" numFmtId="0" xfId="0" applyAlignment="1" applyBorder="1" applyFont="1">
      <alignment vertical="bottom"/>
    </xf>
    <xf borderId="61" fillId="0" fontId="2" numFmtId="0" xfId="0" applyBorder="1" applyFont="1"/>
    <xf borderId="62" fillId="0" fontId="2" numFmtId="0" xfId="0" applyBorder="1" applyFont="1"/>
    <xf borderId="63" fillId="0" fontId="13" numFmtId="0" xfId="0" applyAlignment="1" applyBorder="1" applyFont="1">
      <alignment horizontal="right" vertical="bottom"/>
    </xf>
    <xf borderId="63" fillId="5" fontId="0" numFmtId="0" xfId="0" applyAlignment="1" applyBorder="1" applyFont="1">
      <alignment vertical="bottom"/>
    </xf>
    <xf borderId="63" fillId="0" fontId="0" numFmtId="0" xfId="0" applyAlignment="1" applyBorder="1" applyFont="1">
      <alignment vertical="bottom"/>
    </xf>
    <xf borderId="61" fillId="0" fontId="0" numFmtId="0" xfId="0" applyAlignment="1" applyBorder="1" applyFont="1">
      <alignment horizontal="right" vertical="bottom"/>
    </xf>
    <xf borderId="63" fillId="5" fontId="19" numFmtId="0" xfId="0" applyAlignment="1" applyBorder="1" applyFont="1">
      <alignment horizontal="right" vertical="bottom"/>
    </xf>
    <xf borderId="61" fillId="5" fontId="0" numFmtId="0" xfId="0" applyAlignment="1" applyBorder="1" applyFont="1">
      <alignment horizontal="right" vertical="bottom"/>
    </xf>
    <xf borderId="0" fillId="0" fontId="13" numFmtId="0" xfId="0" applyAlignment="1" applyFont="1">
      <alignment shrinkToFit="0" vertical="bottom" wrapText="0"/>
    </xf>
    <xf borderId="63" fillId="0" fontId="13" numFmtId="0" xfId="0" applyAlignment="1" applyBorder="1" applyFont="1">
      <alignment vertical="bottom"/>
    </xf>
    <xf borderId="61" fillId="0" fontId="13" numFmtId="0" xfId="0" applyAlignment="1" applyBorder="1" applyFont="1">
      <alignment horizontal="right" vertical="bottom"/>
    </xf>
    <xf borderId="64" fillId="5" fontId="19" numFmtId="0" xfId="0" applyAlignment="1" applyBorder="1" applyFont="1">
      <alignment horizontal="right" vertical="bottom"/>
    </xf>
    <xf borderId="63" fillId="5" fontId="0" numFmtId="0" xfId="0" applyAlignment="1" applyBorder="1" applyFont="1">
      <alignment horizontal="right" vertical="bottom"/>
    </xf>
    <xf borderId="61" fillId="0" fontId="13" numFmtId="0" xfId="0" applyAlignment="1" applyBorder="1" applyFont="1">
      <alignment vertical="bottom"/>
    </xf>
    <xf borderId="15" fillId="0" fontId="13" numFmtId="0" xfId="0" applyAlignment="1" applyBorder="1" applyFont="1">
      <alignment vertical="bottom"/>
    </xf>
    <xf borderId="65" fillId="0" fontId="13" numFmtId="0" xfId="0" applyAlignment="1" applyBorder="1" applyFont="1">
      <alignment horizontal="right" vertical="bottom"/>
    </xf>
    <xf borderId="65" fillId="5" fontId="0" numFmtId="0" xfId="0" applyAlignment="1" applyBorder="1" applyFont="1">
      <alignment vertical="bottom"/>
    </xf>
    <xf borderId="65" fillId="0" fontId="13" numFmtId="0" xfId="0" applyAlignment="1" applyBorder="1" applyFont="1">
      <alignment vertical="bottom"/>
    </xf>
    <xf borderId="16" fillId="5" fontId="0" numFmtId="0" xfId="0" applyAlignment="1" applyBorder="1" applyFont="1">
      <alignment horizontal="right" vertical="bottom"/>
    </xf>
    <xf borderId="15" fillId="2" fontId="4" numFmtId="0" xfId="0" applyAlignment="1" applyBorder="1" applyFont="1">
      <alignment shrinkToFit="0" vertical="bottom" wrapText="1"/>
    </xf>
    <xf borderId="16" fillId="2" fontId="13" numFmtId="0" xfId="0" applyAlignment="1" applyBorder="1" applyFont="1">
      <alignment vertical="bottom"/>
    </xf>
    <xf borderId="63" fillId="0" fontId="0" numFmtId="0" xfId="0" applyAlignment="1" applyBorder="1" applyFont="1">
      <alignment horizontal="right" vertical="bottom"/>
    </xf>
    <xf borderId="61" fillId="0" fontId="13" numFmtId="0" xfId="0" applyAlignment="1" applyBorder="1" applyFont="1">
      <alignment shrinkToFit="0" vertical="bottom" wrapText="0"/>
    </xf>
    <xf borderId="16" fillId="5" fontId="1" numFmtId="0" xfId="0" applyAlignment="1" applyBorder="1" applyFont="1">
      <alignment vertical="top"/>
    </xf>
    <xf borderId="63" fillId="5" fontId="0" numFmtId="165" xfId="0" applyAlignment="1" applyBorder="1" applyFont="1" applyNumberFormat="1">
      <alignment horizontal="right" vertical="bottom"/>
    </xf>
    <xf borderId="63" fillId="5" fontId="19" numFmtId="0" xfId="0" applyAlignment="1" applyBorder="1" applyFont="1">
      <alignment vertical="bottom"/>
    </xf>
    <xf borderId="61" fillId="0" fontId="13" numFmtId="165" xfId="0" applyAlignment="1" applyBorder="1" applyFont="1" applyNumberFormat="1">
      <alignment horizontal="right" vertical="bottom"/>
    </xf>
    <xf borderId="64" fillId="0" fontId="13" numFmtId="0" xfId="0" applyAlignment="1" applyBorder="1" applyFont="1">
      <alignment horizontal="right" vertical="bottom"/>
    </xf>
    <xf borderId="65" fillId="5" fontId="19" numFmtId="0" xfId="0" applyAlignment="1" applyBorder="1" applyFont="1">
      <alignment vertical="bottom"/>
    </xf>
    <xf borderId="65" fillId="5" fontId="19" numFmtId="0" xfId="0" applyAlignment="1" applyBorder="1" applyFont="1">
      <alignment horizontal="right" vertical="bottom"/>
    </xf>
    <xf borderId="16" fillId="0" fontId="13" numFmtId="0" xfId="0" applyAlignment="1" applyBorder="1" applyFont="1">
      <alignment shrinkToFit="0" vertical="bottom" wrapText="0"/>
    </xf>
    <xf borderId="16" fillId="2" fontId="4" numFmtId="0" xfId="0" applyAlignment="1" applyBorder="1" applyFont="1">
      <alignment shrinkToFit="0" vertical="bottom" wrapText="0"/>
    </xf>
    <xf borderId="17" fillId="2" fontId="13" numFmtId="0" xfId="0" applyAlignment="1" applyBorder="1" applyFont="1">
      <alignment vertical="bottom"/>
    </xf>
    <xf borderId="17" fillId="2" fontId="4" numFmtId="0" xfId="0" applyAlignment="1" applyBorder="1" applyFont="1">
      <alignment vertical="bottom"/>
    </xf>
    <xf borderId="17" fillId="2" fontId="4" numFmtId="0" xfId="0" applyAlignment="1" applyBorder="1" applyFont="1">
      <alignment shrinkToFit="0" vertical="bottom" wrapText="0"/>
    </xf>
    <xf borderId="62" fillId="0" fontId="13" numFmtId="0" xfId="0" applyAlignment="1" applyBorder="1" applyFont="1">
      <alignment vertical="bottom"/>
    </xf>
    <xf borderId="17" fillId="0" fontId="13" numFmtId="0" xfId="0" applyAlignment="1" applyBorder="1" applyFont="1">
      <alignment vertical="bottom"/>
    </xf>
    <xf borderId="0" fillId="2" fontId="17" numFmtId="0" xfId="0" applyAlignment="1" applyFont="1">
      <alignment horizontal="center" vertical="bottom"/>
    </xf>
    <xf borderId="0" fillId="5" fontId="3" numFmtId="0" xfId="0" applyAlignment="1" applyFont="1">
      <alignment readingOrder="0" vertical="bottom"/>
    </xf>
    <xf borderId="0" fillId="0" fontId="9" numFmtId="0" xfId="0" applyAlignment="1" applyFont="1">
      <alignment shrinkToFit="0" vertical="bottom" wrapText="0"/>
    </xf>
    <xf borderId="16" fillId="0" fontId="1" numFmtId="0" xfId="0" applyAlignment="1" applyBorder="1" applyFont="1">
      <alignment readingOrder="0" vertical="top"/>
    </xf>
    <xf borderId="0" fillId="0" fontId="1" numFmtId="0" xfId="0" applyAlignment="1" applyFont="1">
      <alignment vertical="bottom"/>
    </xf>
    <xf borderId="0" fillId="5" fontId="1" numFmtId="0" xfId="0" applyAlignment="1" applyFont="1">
      <alignment vertical="bottom"/>
    </xf>
    <xf borderId="16" fillId="10" fontId="9" numFmtId="0" xfId="0" applyAlignment="1" applyBorder="1" applyFont="1">
      <alignment horizontal="center" readingOrder="0" shrinkToFit="0" wrapText="0"/>
    </xf>
    <xf borderId="3" fillId="18" fontId="3" numFmtId="0" xfId="0" applyAlignment="1" applyBorder="1" applyFont="1">
      <alignment horizontal="center" readingOrder="0" shrinkToFit="0" wrapText="0"/>
    </xf>
    <xf borderId="3" fillId="26" fontId="3" numFmtId="0" xfId="0" applyAlignment="1" applyBorder="1" applyFont="1">
      <alignment horizontal="center" readingOrder="0" shrinkToFit="0" wrapText="0"/>
    </xf>
    <xf borderId="3" fillId="34" fontId="9" numFmtId="0" xfId="0" applyAlignment="1" applyBorder="1" applyFont="1">
      <alignment horizontal="center" shrinkToFit="0" vertical="bottom" wrapText="0"/>
    </xf>
    <xf borderId="4" fillId="34" fontId="9" numFmtId="0" xfId="0" applyAlignment="1" applyBorder="1" applyFont="1">
      <alignment horizontal="center" shrinkToFit="0" vertical="bottom" wrapText="0"/>
    </xf>
    <xf borderId="3" fillId="35" fontId="3" numFmtId="0" xfId="0" applyAlignment="1" applyBorder="1" applyFont="1">
      <alignment horizontal="center" readingOrder="0" shrinkToFit="0" wrapText="0"/>
    </xf>
    <xf borderId="3" fillId="36" fontId="9" numFmtId="0" xfId="0" applyAlignment="1" applyBorder="1" applyFont="1">
      <alignment horizontal="center" shrinkToFit="0" vertical="bottom" wrapText="0"/>
    </xf>
    <xf borderId="4" fillId="36" fontId="9" numFmtId="0" xfId="0" applyAlignment="1" applyBorder="1" applyFont="1">
      <alignment horizontal="center" shrinkToFit="0" vertical="bottom" wrapText="0"/>
    </xf>
    <xf borderId="3" fillId="27" fontId="3" numFmtId="0" xfId="0" applyAlignment="1" applyBorder="1" applyFont="1">
      <alignment horizontal="center" readingOrder="0" shrinkToFit="0" wrapText="0"/>
    </xf>
    <xf borderId="3" fillId="37" fontId="9" numFmtId="0" xfId="0" applyAlignment="1" applyBorder="1" applyFont="1">
      <alignment horizontal="center" shrinkToFit="0" vertical="bottom" wrapText="0"/>
    </xf>
    <xf borderId="4" fillId="37" fontId="9" numFmtId="0" xfId="0" applyAlignment="1" applyBorder="1" applyFont="1">
      <alignment horizontal="center" shrinkToFit="0" vertical="bottom" wrapText="0"/>
    </xf>
    <xf borderId="3" fillId="4" fontId="3" numFmtId="0" xfId="0" applyAlignment="1" applyBorder="1" applyFont="1">
      <alignment horizontal="center" readingOrder="0" shrinkToFit="0" wrapText="0"/>
    </xf>
    <xf borderId="3" fillId="17" fontId="9" numFmtId="0" xfId="0" applyAlignment="1" applyBorder="1" applyFont="1">
      <alignment horizontal="center" shrinkToFit="0" vertical="bottom" wrapText="0"/>
    </xf>
    <xf borderId="4" fillId="17" fontId="9" numFmtId="0" xfId="0" applyAlignment="1" applyBorder="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0</xdr:row>
      <xdr:rowOff>66675</xdr:rowOff>
    </xdr:from>
    <xdr:ext cx="714375" cy="6953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26</xdr:col>
      <xdr:colOff>9525</xdr:colOff>
      <xdr:row>4</xdr:row>
      <xdr:rowOff>76200</xdr:rowOff>
    </xdr:from>
    <xdr:ext cx="2152650" cy="230505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1</xdr:row>
      <xdr:rowOff>95250</xdr:rowOff>
    </xdr:from>
    <xdr:ext cx="2581275" cy="382905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41" width="2.43"/>
    <col customWidth="1" hidden="1" min="42" max="47" width="2.43"/>
  </cols>
  <sheetData>
    <row r="1" ht="12.75" customHeight="1">
      <c r="A1" s="1"/>
      <c r="B1" s="2"/>
      <c r="C1" s="2"/>
      <c r="D1" s="2"/>
      <c r="E1" s="2"/>
      <c r="F1" s="3" t="s">
        <v>0</v>
      </c>
      <c r="G1" s="4"/>
      <c r="H1" s="4"/>
      <c r="I1" s="4"/>
      <c r="J1" s="4"/>
      <c r="K1" s="4"/>
      <c r="L1" s="4"/>
      <c r="M1" s="4"/>
      <c r="N1" s="4"/>
      <c r="O1" s="4"/>
      <c r="P1" s="4"/>
      <c r="Q1" s="5"/>
      <c r="R1" s="6" t="s">
        <v>1</v>
      </c>
      <c r="S1" s="4"/>
      <c r="T1" s="4"/>
      <c r="U1" s="4"/>
      <c r="V1" s="7" t="s">
        <v>2</v>
      </c>
      <c r="W1" s="4"/>
      <c r="X1" s="6" t="s">
        <v>3</v>
      </c>
      <c r="Y1" s="4"/>
      <c r="Z1" s="4"/>
      <c r="AA1" s="4"/>
      <c r="AB1" s="7" t="s">
        <v>2</v>
      </c>
      <c r="AC1" s="4"/>
      <c r="AD1" s="8" t="s">
        <v>4</v>
      </c>
      <c r="AE1" s="4"/>
      <c r="AF1" s="4"/>
      <c r="AG1" s="5"/>
      <c r="AH1" s="8" t="s">
        <v>5</v>
      </c>
      <c r="AI1" s="4"/>
      <c r="AJ1" s="4"/>
      <c r="AK1" s="9"/>
      <c r="AL1" s="10"/>
      <c r="AM1" s="10"/>
      <c r="AN1" s="10"/>
      <c r="AO1" s="10"/>
      <c r="AP1" s="11"/>
      <c r="AQ1" s="11"/>
      <c r="AR1" s="11"/>
      <c r="AS1" s="11"/>
      <c r="AT1" s="11"/>
      <c r="AU1" s="11"/>
    </row>
    <row r="2" ht="12.75" customHeight="1">
      <c r="A2" s="12"/>
      <c r="F2" s="13"/>
      <c r="G2" s="4"/>
      <c r="H2" s="4"/>
      <c r="I2" s="4"/>
      <c r="J2" s="4"/>
      <c r="K2" s="4"/>
      <c r="L2" s="4"/>
      <c r="M2" s="4"/>
      <c r="N2" s="4"/>
      <c r="O2" s="4"/>
      <c r="P2" s="4"/>
      <c r="Q2" s="9"/>
      <c r="R2" s="14" t="s">
        <v>6</v>
      </c>
      <c r="S2" s="4"/>
      <c r="T2" s="4"/>
      <c r="U2" s="9"/>
      <c r="V2" s="14" t="s">
        <v>7</v>
      </c>
      <c r="W2" s="9"/>
      <c r="X2" s="14" t="s">
        <v>6</v>
      </c>
      <c r="Y2" s="4"/>
      <c r="Z2" s="4"/>
      <c r="AA2" s="9"/>
      <c r="AB2" s="14" t="s">
        <v>7</v>
      </c>
      <c r="AC2" s="9"/>
      <c r="AD2" s="13"/>
      <c r="AE2" s="4"/>
      <c r="AF2" s="4"/>
      <c r="AG2" s="9"/>
      <c r="AH2" s="13"/>
      <c r="AI2" s="4"/>
      <c r="AJ2" s="4"/>
      <c r="AK2" s="9"/>
      <c r="AL2" s="15"/>
      <c r="AM2" s="15"/>
      <c r="AN2" s="15"/>
      <c r="AO2" s="15"/>
      <c r="AP2" s="11"/>
      <c r="AQ2" s="11"/>
      <c r="AR2" s="11"/>
      <c r="AS2" s="11"/>
      <c r="AT2" s="11"/>
      <c r="AU2" s="11"/>
    </row>
    <row r="3" ht="12.75" customHeight="1">
      <c r="A3" s="12"/>
      <c r="F3" s="16" t="s">
        <v>8</v>
      </c>
      <c r="G3" s="4"/>
      <c r="H3" s="4"/>
      <c r="I3" s="5"/>
      <c r="J3" s="17" t="s">
        <v>9</v>
      </c>
      <c r="K3" s="4"/>
      <c r="L3" s="4"/>
      <c r="M3" s="5"/>
      <c r="N3" s="18" t="s">
        <v>10</v>
      </c>
      <c r="O3" s="4"/>
      <c r="P3" s="4"/>
      <c r="Q3" s="5"/>
      <c r="R3" s="18" t="s">
        <v>11</v>
      </c>
      <c r="S3" s="4"/>
      <c r="T3" s="4"/>
      <c r="U3" s="5"/>
      <c r="V3" s="18" t="s">
        <v>12</v>
      </c>
      <c r="W3" s="4"/>
      <c r="X3" s="4"/>
      <c r="Y3" s="5"/>
      <c r="Z3" s="8" t="s">
        <v>13</v>
      </c>
      <c r="AA3" s="4"/>
      <c r="AB3" s="4"/>
      <c r="AC3" s="4"/>
      <c r="AD3" s="4"/>
      <c r="AE3" s="5"/>
      <c r="AF3" s="19" t="s">
        <v>14</v>
      </c>
      <c r="AG3" s="4"/>
      <c r="AH3" s="4"/>
      <c r="AI3" s="4"/>
      <c r="AJ3" s="4"/>
      <c r="AK3" s="9"/>
      <c r="AL3" s="15"/>
      <c r="AM3" s="15"/>
      <c r="AN3" s="15"/>
      <c r="AO3" s="15"/>
      <c r="AP3" s="11"/>
      <c r="AQ3" s="11"/>
      <c r="AR3" s="11"/>
      <c r="AS3" s="11"/>
      <c r="AT3" s="11"/>
      <c r="AU3" s="11"/>
    </row>
    <row r="4" ht="12.75" customHeight="1">
      <c r="A4" s="12"/>
      <c r="F4" s="20"/>
      <c r="G4" s="4"/>
      <c r="H4" s="4"/>
      <c r="I4" s="9"/>
      <c r="J4" s="20"/>
      <c r="K4" s="4"/>
      <c r="L4" s="4"/>
      <c r="M4" s="9"/>
      <c r="N4" s="20"/>
      <c r="O4" s="4"/>
      <c r="P4" s="4"/>
      <c r="Q4" s="9"/>
      <c r="R4" s="20"/>
      <c r="S4" s="4"/>
      <c r="T4" s="4"/>
      <c r="U4" s="9"/>
      <c r="V4" s="20"/>
      <c r="W4" s="4"/>
      <c r="X4" s="4"/>
      <c r="Y4" s="9"/>
      <c r="Z4" s="20"/>
      <c r="AA4" s="4"/>
      <c r="AB4" s="4"/>
      <c r="AC4" s="4"/>
      <c r="AD4" s="4"/>
      <c r="AE4" s="9"/>
      <c r="AF4" s="21"/>
      <c r="AG4" s="4"/>
      <c r="AH4" s="4"/>
      <c r="AI4" s="4"/>
      <c r="AJ4" s="4"/>
      <c r="AK4" s="9"/>
      <c r="AL4" s="15"/>
      <c r="AM4" s="15"/>
      <c r="AN4" s="15"/>
      <c r="AO4" s="15"/>
      <c r="AP4" s="11"/>
      <c r="AQ4" s="11"/>
      <c r="AR4" s="11"/>
      <c r="AS4" s="11"/>
      <c r="AT4" s="11"/>
      <c r="AU4" s="11"/>
    </row>
    <row r="5" ht="12.75" customHeight="1">
      <c r="A5" s="12"/>
      <c r="F5" s="22"/>
      <c r="G5" s="23"/>
      <c r="H5" s="23"/>
      <c r="I5" s="23"/>
      <c r="J5" s="23"/>
      <c r="K5" s="23"/>
      <c r="L5" s="23"/>
      <c r="M5" s="23"/>
      <c r="N5" s="23"/>
      <c r="O5" s="23"/>
      <c r="P5" s="23"/>
      <c r="Q5" s="23"/>
      <c r="R5" s="23"/>
      <c r="S5" s="23"/>
      <c r="T5" s="23"/>
      <c r="U5" s="23"/>
      <c r="V5" s="23"/>
      <c r="W5" s="23"/>
      <c r="X5" s="23"/>
      <c r="Y5" s="23"/>
      <c r="Z5" s="10"/>
      <c r="AA5" s="10"/>
      <c r="AB5" s="10"/>
      <c r="AC5" s="10"/>
      <c r="AD5" s="10"/>
      <c r="AE5" s="10"/>
      <c r="AF5" s="10"/>
      <c r="AG5" s="10"/>
      <c r="AH5" s="10"/>
      <c r="AI5" s="10"/>
      <c r="AJ5" s="10"/>
      <c r="AK5" s="10"/>
      <c r="AL5" s="10"/>
      <c r="AM5" s="10"/>
      <c r="AN5" s="10"/>
      <c r="AO5" s="10"/>
      <c r="AP5" s="11"/>
      <c r="AQ5" s="11"/>
      <c r="AR5" s="11"/>
      <c r="AS5" s="11"/>
      <c r="AT5" s="11"/>
      <c r="AU5" s="11"/>
    </row>
    <row r="6" ht="12.75" customHeight="1">
      <c r="A6" s="24" t="s">
        <v>15</v>
      </c>
      <c r="B6" s="2"/>
      <c r="C6" s="25">
        <v>10.0</v>
      </c>
      <c r="D6" s="4"/>
      <c r="E6" s="9"/>
      <c r="F6" s="26" t="s">
        <v>16</v>
      </c>
      <c r="G6" s="2"/>
      <c r="H6" s="25">
        <v>10.0</v>
      </c>
      <c r="I6" s="4"/>
      <c r="J6" s="9"/>
      <c r="K6" s="27" t="s">
        <v>17</v>
      </c>
      <c r="L6" s="28"/>
      <c r="M6" s="29" t="str">
        <f>IF(OR(R2="Class",V2="-"),,V2&amp;"d"&amp;Data!AV25)</f>
        <v/>
      </c>
      <c r="N6" s="2"/>
      <c r="O6" s="2"/>
      <c r="P6" s="27" t="s">
        <v>18</v>
      </c>
      <c r="Q6" s="28"/>
      <c r="R6" s="30" t="str">
        <f>IF(OR(R2="Class",V2="-"),,IF(AB2="-",,AB2&amp;"d"&amp;Data!AV26))</f>
        <v/>
      </c>
      <c r="S6" s="2"/>
      <c r="T6" s="2"/>
      <c r="U6" s="27" t="s">
        <v>19</v>
      </c>
      <c r="V6" s="2"/>
      <c r="W6" s="31" t="s">
        <v>20</v>
      </c>
      <c r="X6" s="2"/>
      <c r="Y6" s="2"/>
      <c r="Z6" s="32"/>
      <c r="AA6" s="15"/>
      <c r="AB6" s="15"/>
      <c r="AC6" s="15"/>
      <c r="AD6" s="15"/>
      <c r="AE6" s="15"/>
      <c r="AF6" s="15"/>
      <c r="AG6" s="15"/>
      <c r="AH6" s="15"/>
      <c r="AI6" s="15"/>
      <c r="AJ6" s="15"/>
      <c r="AK6" s="15"/>
      <c r="AL6" s="15"/>
      <c r="AM6" s="15"/>
      <c r="AN6" s="15"/>
      <c r="AO6" s="15"/>
      <c r="AP6" s="11"/>
      <c r="AQ6" s="11"/>
      <c r="AR6" s="11"/>
      <c r="AS6" s="11"/>
      <c r="AT6" s="11"/>
      <c r="AU6" s="11"/>
    </row>
    <row r="7" ht="12.75" customHeight="1">
      <c r="A7" s="33" t="s">
        <v>21</v>
      </c>
      <c r="B7" s="9"/>
      <c r="C7" s="34">
        <f>Data!W34</f>
        <v>0</v>
      </c>
      <c r="D7" s="35"/>
      <c r="E7" s="36"/>
      <c r="F7" s="37"/>
      <c r="G7" s="9"/>
      <c r="H7" s="38">
        <f>Data!W37</f>
        <v>0</v>
      </c>
      <c r="I7" s="35"/>
      <c r="J7" s="36"/>
      <c r="K7" s="39"/>
      <c r="L7" s="36"/>
      <c r="M7" s="12"/>
      <c r="P7" s="39"/>
      <c r="Q7" s="36"/>
      <c r="U7" s="12"/>
      <c r="W7" s="12"/>
      <c r="Z7" s="32"/>
      <c r="AA7" s="15"/>
      <c r="AB7" s="15"/>
      <c r="AC7" s="15"/>
      <c r="AD7" s="15"/>
      <c r="AE7" s="15"/>
      <c r="AF7" s="15"/>
      <c r="AG7" s="15"/>
      <c r="AH7" s="15"/>
      <c r="AI7" s="15"/>
      <c r="AJ7" s="15"/>
      <c r="AK7" s="15"/>
      <c r="AL7" s="15"/>
      <c r="AM7" s="15"/>
      <c r="AN7" s="15"/>
      <c r="AO7" s="15"/>
      <c r="AP7" s="11"/>
      <c r="AQ7" s="11"/>
      <c r="AR7" s="11"/>
      <c r="AS7" s="11"/>
      <c r="AT7" s="11"/>
      <c r="AU7" s="11"/>
    </row>
    <row r="8" ht="12.75" customHeight="1">
      <c r="A8" s="24" t="s">
        <v>22</v>
      </c>
      <c r="B8" s="2"/>
      <c r="C8" s="25">
        <v>10.0</v>
      </c>
      <c r="D8" s="4"/>
      <c r="E8" s="9"/>
      <c r="F8" s="26" t="s">
        <v>23</v>
      </c>
      <c r="G8" s="2"/>
      <c r="H8" s="25">
        <v>10.0</v>
      </c>
      <c r="I8" s="4"/>
      <c r="J8" s="9"/>
      <c r="K8" s="40" t="s">
        <v>24</v>
      </c>
      <c r="L8" s="28"/>
      <c r="M8" s="41" t="s">
        <v>25</v>
      </c>
      <c r="N8" s="2"/>
      <c r="O8" s="28"/>
      <c r="P8" s="40" t="s">
        <v>24</v>
      </c>
      <c r="Q8" s="28"/>
      <c r="R8" s="42"/>
      <c r="S8" s="2"/>
      <c r="T8" s="2"/>
      <c r="U8" s="43" t="s">
        <v>26</v>
      </c>
      <c r="V8" s="2"/>
      <c r="W8" s="44"/>
      <c r="X8" s="2"/>
      <c r="Y8" s="2"/>
      <c r="Z8" s="32"/>
      <c r="AA8" s="15"/>
      <c r="AB8" s="15"/>
      <c r="AC8" s="15"/>
      <c r="AD8" s="15"/>
      <c r="AE8" s="15"/>
      <c r="AF8" s="15"/>
      <c r="AG8" s="15"/>
      <c r="AH8" s="15"/>
      <c r="AI8" s="15"/>
      <c r="AJ8" s="15"/>
      <c r="AK8" s="15"/>
      <c r="AL8" s="15"/>
      <c r="AM8" s="15"/>
      <c r="AN8" s="15"/>
      <c r="AO8" s="15"/>
      <c r="AP8" s="11"/>
      <c r="AQ8" s="11"/>
      <c r="AR8" s="11"/>
      <c r="AS8" s="11"/>
      <c r="AT8" s="11"/>
      <c r="AU8" s="11"/>
    </row>
    <row r="9" ht="12.75" customHeight="1">
      <c r="A9" s="33" t="s">
        <v>27</v>
      </c>
      <c r="B9" s="9"/>
      <c r="C9" s="34">
        <f>Data!W35</f>
        <v>0</v>
      </c>
      <c r="D9" s="35"/>
      <c r="E9" s="36"/>
      <c r="F9" s="37"/>
      <c r="G9" s="9"/>
      <c r="H9" s="38">
        <f>Data!W38</f>
        <v>0</v>
      </c>
      <c r="I9" s="35"/>
      <c r="J9" s="36"/>
      <c r="K9" s="39"/>
      <c r="L9" s="36"/>
      <c r="M9" s="39"/>
      <c r="N9" s="35"/>
      <c r="O9" s="36"/>
      <c r="P9" s="39"/>
      <c r="Q9" s="36"/>
      <c r="U9" s="12"/>
      <c r="W9" s="12"/>
      <c r="Z9" s="32"/>
      <c r="AA9" s="15"/>
      <c r="AB9" s="15"/>
      <c r="AC9" s="15"/>
      <c r="AD9" s="15"/>
      <c r="AE9" s="15"/>
      <c r="AF9" s="15"/>
      <c r="AG9" s="15"/>
      <c r="AH9" s="15"/>
      <c r="AI9" s="15"/>
      <c r="AJ9" s="15"/>
      <c r="AK9" s="15"/>
      <c r="AL9" s="15"/>
      <c r="AM9" s="15"/>
      <c r="AN9" s="15"/>
      <c r="AO9" s="15"/>
      <c r="AP9" s="11"/>
      <c r="AQ9" s="11"/>
      <c r="AR9" s="11"/>
      <c r="AS9" s="11"/>
      <c r="AT9" s="11"/>
      <c r="AU9" s="11"/>
    </row>
    <row r="10" ht="12.75" customHeight="1">
      <c r="A10" s="24" t="s">
        <v>28</v>
      </c>
      <c r="B10" s="2"/>
      <c r="C10" s="25">
        <v>10.0</v>
      </c>
      <c r="D10" s="4"/>
      <c r="E10" s="9"/>
      <c r="F10" s="26" t="s">
        <v>29</v>
      </c>
      <c r="G10" s="2"/>
      <c r="H10" s="25">
        <v>18.0</v>
      </c>
      <c r="I10" s="4"/>
      <c r="J10" s="9"/>
      <c r="K10" s="45" t="s">
        <v>30</v>
      </c>
      <c r="L10" s="28"/>
      <c r="M10" s="46">
        <f>Data!W29</f>
        <v>1</v>
      </c>
      <c r="O10" s="47"/>
      <c r="P10" s="48" t="s">
        <v>31</v>
      </c>
      <c r="Q10" s="9"/>
      <c r="R10" s="49"/>
      <c r="S10" s="49"/>
      <c r="T10" s="49"/>
      <c r="U10" s="50" t="s">
        <v>32</v>
      </c>
      <c r="V10" s="9"/>
      <c r="W10" s="49"/>
      <c r="X10" s="49"/>
      <c r="Y10" s="49"/>
      <c r="Z10" s="32"/>
      <c r="AA10" s="15"/>
      <c r="AB10" s="15"/>
      <c r="AC10" s="15"/>
      <c r="AD10" s="15"/>
      <c r="AE10" s="15"/>
      <c r="AF10" s="15"/>
      <c r="AG10" s="15"/>
      <c r="AH10" s="15"/>
      <c r="AI10" s="51"/>
      <c r="AJ10" s="52"/>
      <c r="AK10" s="52"/>
      <c r="AL10" s="52"/>
      <c r="AM10" s="52"/>
      <c r="AN10" s="52"/>
      <c r="AO10" s="15"/>
      <c r="AP10" s="11"/>
      <c r="AQ10" s="11"/>
      <c r="AR10" s="11"/>
      <c r="AS10" s="11"/>
      <c r="AT10" s="11"/>
      <c r="AU10" s="11"/>
    </row>
    <row r="11" ht="12.75" customHeight="1">
      <c r="A11" s="37"/>
      <c r="B11" s="9"/>
      <c r="C11" s="34">
        <f>Data!W36</f>
        <v>0</v>
      </c>
      <c r="D11" s="35"/>
      <c r="E11" s="36"/>
      <c r="F11" s="37"/>
      <c r="G11" s="9"/>
      <c r="H11" s="53">
        <f>Data!W39</f>
        <v>4</v>
      </c>
      <c r="I11" s="35"/>
      <c r="J11" s="36"/>
      <c r="K11" s="39"/>
      <c r="L11" s="36"/>
      <c r="M11" s="39"/>
      <c r="N11" s="35"/>
      <c r="O11" s="36"/>
      <c r="P11" s="54" t="s">
        <v>33</v>
      </c>
      <c r="R11" s="55" t="s">
        <v>34</v>
      </c>
      <c r="S11" s="2"/>
      <c r="T11" s="2"/>
      <c r="U11" s="2"/>
      <c r="V11" s="2"/>
      <c r="W11" s="2"/>
      <c r="X11" s="2"/>
      <c r="Y11" s="28"/>
      <c r="Z11" s="32"/>
      <c r="AA11" s="51"/>
      <c r="AB11" s="52"/>
      <c r="AC11" s="52"/>
      <c r="AD11" s="52"/>
      <c r="AE11" s="51"/>
      <c r="AF11" s="52"/>
      <c r="AG11" s="52"/>
      <c r="AH11" s="52"/>
      <c r="AI11" s="56"/>
      <c r="AJ11" s="51"/>
      <c r="AK11" s="52"/>
      <c r="AL11" s="52"/>
      <c r="AM11" s="52"/>
      <c r="AN11" s="52"/>
      <c r="AO11" s="52"/>
      <c r="AP11" s="11"/>
      <c r="AQ11" s="11"/>
      <c r="AR11" s="11"/>
      <c r="AS11" s="11"/>
      <c r="AT11" s="11"/>
      <c r="AU11" s="11"/>
    </row>
    <row r="12" ht="12.75" customHeight="1">
      <c r="A12" s="57" t="s">
        <v>35</v>
      </c>
      <c r="B12" s="28"/>
      <c r="C12" s="58">
        <f>Data!Z28</f>
        <v>15</v>
      </c>
      <c r="D12" s="2"/>
      <c r="E12" s="28"/>
      <c r="F12" s="57" t="s">
        <v>36</v>
      </c>
      <c r="G12" s="28"/>
      <c r="H12" s="58">
        <f>Data!W30</f>
        <v>0</v>
      </c>
      <c r="I12" s="2"/>
      <c r="J12" s="28"/>
      <c r="K12" s="57" t="s">
        <v>37</v>
      </c>
      <c r="L12" s="28"/>
      <c r="M12" s="59"/>
      <c r="N12" s="2"/>
      <c r="O12" s="28"/>
      <c r="P12" s="12"/>
      <c r="R12" s="12"/>
      <c r="Y12" s="47"/>
      <c r="Z12" s="32"/>
      <c r="AA12" s="56"/>
      <c r="AB12" s="60"/>
      <c r="AC12" s="60"/>
      <c r="AD12" s="60"/>
      <c r="AE12" s="56"/>
      <c r="AF12" s="60"/>
      <c r="AG12" s="60"/>
      <c r="AH12" s="60"/>
      <c r="AI12" s="56"/>
      <c r="AJ12" s="56"/>
      <c r="AK12" s="60"/>
      <c r="AL12" s="60"/>
      <c r="AM12" s="60"/>
      <c r="AN12" s="60"/>
      <c r="AO12" s="60"/>
      <c r="AP12" s="11"/>
      <c r="AQ12" s="11"/>
      <c r="AR12" s="11"/>
      <c r="AS12" s="11"/>
      <c r="AT12" s="11"/>
      <c r="AU12" s="11"/>
    </row>
    <row r="13" ht="12.75" customHeight="1">
      <c r="A13" s="39"/>
      <c r="B13" s="36"/>
      <c r="C13" s="39"/>
      <c r="D13" s="35"/>
      <c r="E13" s="36"/>
      <c r="F13" s="39"/>
      <c r="G13" s="36"/>
      <c r="H13" s="39"/>
      <c r="I13" s="35"/>
      <c r="J13" s="36"/>
      <c r="K13" s="39"/>
      <c r="L13" s="36"/>
      <c r="M13" s="39"/>
      <c r="N13" s="35"/>
      <c r="O13" s="36"/>
      <c r="P13" s="12"/>
      <c r="R13" s="39"/>
      <c r="S13" s="35"/>
      <c r="T13" s="35"/>
      <c r="U13" s="35"/>
      <c r="V13" s="35"/>
      <c r="W13" s="35"/>
      <c r="X13" s="35"/>
      <c r="Y13" s="36"/>
      <c r="Z13" s="32"/>
      <c r="AA13" s="56"/>
      <c r="AB13" s="60"/>
      <c r="AC13" s="60"/>
      <c r="AD13" s="60"/>
      <c r="AE13" s="56"/>
      <c r="AF13" s="60"/>
      <c r="AG13" s="60"/>
      <c r="AH13" s="60"/>
      <c r="AI13" s="60"/>
      <c r="AJ13" s="51"/>
      <c r="AK13" s="52"/>
      <c r="AL13" s="52"/>
      <c r="AM13" s="52"/>
      <c r="AN13" s="52"/>
      <c r="AO13" s="52"/>
      <c r="AP13" s="11"/>
      <c r="AQ13" s="11"/>
      <c r="AR13" s="11"/>
      <c r="AS13" s="11"/>
      <c r="AT13" s="11"/>
      <c r="AU13" s="11"/>
    </row>
    <row r="14" ht="12.75" customHeight="1">
      <c r="A14" s="61" t="s">
        <v>38</v>
      </c>
      <c r="B14" s="4"/>
      <c r="C14" s="4"/>
      <c r="D14" s="4"/>
      <c r="E14" s="4"/>
      <c r="F14" s="4"/>
      <c r="G14" s="4"/>
      <c r="H14" s="4"/>
      <c r="I14" s="4"/>
      <c r="J14" s="4"/>
      <c r="K14" s="62" t="s">
        <v>39</v>
      </c>
      <c r="L14" s="4"/>
      <c r="M14" s="4"/>
      <c r="N14" s="4"/>
      <c r="O14" s="4"/>
      <c r="P14" s="61" t="s">
        <v>40</v>
      </c>
      <c r="Q14" s="4"/>
      <c r="R14" s="4"/>
      <c r="S14" s="4"/>
      <c r="T14" s="4"/>
      <c r="U14" s="61" t="s">
        <v>41</v>
      </c>
      <c r="V14" s="4"/>
      <c r="W14" s="4"/>
      <c r="X14" s="4"/>
      <c r="Y14" s="9"/>
      <c r="Z14" s="32"/>
      <c r="AA14" s="51"/>
      <c r="AB14" s="52"/>
      <c r="AC14" s="52"/>
      <c r="AD14" s="52"/>
      <c r="AE14" s="52"/>
      <c r="AF14" s="51"/>
      <c r="AG14" s="52"/>
      <c r="AH14" s="52"/>
      <c r="AI14" s="52"/>
      <c r="AJ14" s="56"/>
      <c r="AK14" s="60"/>
      <c r="AL14" s="60"/>
      <c r="AM14" s="60"/>
      <c r="AN14" s="60"/>
      <c r="AO14" s="60"/>
      <c r="AP14" s="11"/>
      <c r="AQ14" s="11"/>
      <c r="AR14" s="11"/>
      <c r="AS14" s="11"/>
      <c r="AT14" s="11"/>
      <c r="AU14" s="11"/>
    </row>
    <row r="15" ht="12.75" customHeight="1">
      <c r="A15" s="37">
        <f>'Loot&amp;XP'!Z2</f>
        <v>200</v>
      </c>
      <c r="B15" s="4"/>
      <c r="C15" s="4"/>
      <c r="D15" s="4"/>
      <c r="E15" s="4"/>
      <c r="F15" s="4"/>
      <c r="G15" s="4"/>
      <c r="H15" s="4"/>
      <c r="I15" s="4"/>
      <c r="J15" s="9"/>
      <c r="K15" s="33">
        <f>Data!AO23</f>
        <v>0</v>
      </c>
      <c r="L15" s="4"/>
      <c r="M15" s="4"/>
      <c r="N15" s="4"/>
      <c r="O15" s="9"/>
      <c r="P15" s="14">
        <v>6.0</v>
      </c>
      <c r="Q15" s="4"/>
      <c r="R15" s="4"/>
      <c r="S15" s="4"/>
      <c r="T15" s="9"/>
      <c r="U15" s="14">
        <v>0.0</v>
      </c>
      <c r="V15" s="4"/>
      <c r="W15" s="4"/>
      <c r="X15" s="4"/>
      <c r="Y15" s="9"/>
      <c r="Z15" s="32"/>
      <c r="AA15" s="56"/>
      <c r="AB15" s="60"/>
      <c r="AC15" s="60"/>
      <c r="AD15" s="60"/>
      <c r="AE15" s="60"/>
      <c r="AF15" s="56"/>
      <c r="AG15" s="60"/>
      <c r="AH15" s="60"/>
      <c r="AI15" s="60"/>
      <c r="AJ15" s="56"/>
      <c r="AK15" s="60"/>
      <c r="AL15" s="60"/>
      <c r="AM15" s="60"/>
      <c r="AN15" s="60"/>
      <c r="AO15" s="60"/>
      <c r="AP15" s="11"/>
      <c r="AQ15" s="11"/>
      <c r="AR15" s="11"/>
      <c r="AS15" s="11"/>
      <c r="AT15" s="11"/>
      <c r="AU15" s="11"/>
    </row>
    <row r="16" ht="12.75" customHeight="1">
      <c r="A16" s="63" t="s">
        <v>42</v>
      </c>
      <c r="B16" s="4"/>
      <c r="C16" s="4"/>
      <c r="D16" s="4"/>
      <c r="E16" s="9"/>
      <c r="F16" s="64" t="s">
        <v>43</v>
      </c>
      <c r="G16" s="4"/>
      <c r="H16" s="4"/>
      <c r="I16" s="4"/>
      <c r="J16" s="9"/>
      <c r="K16" s="65" t="s">
        <v>44</v>
      </c>
      <c r="L16" s="4"/>
      <c r="M16" s="4"/>
      <c r="N16" s="4"/>
      <c r="O16" s="9"/>
      <c r="P16" s="66" t="s">
        <v>45</v>
      </c>
      <c r="Q16" s="4"/>
      <c r="R16" s="4"/>
      <c r="S16" s="4"/>
      <c r="T16" s="9"/>
      <c r="U16" s="67" t="s">
        <v>46</v>
      </c>
      <c r="V16" s="4"/>
      <c r="W16" s="4"/>
      <c r="X16" s="4"/>
      <c r="Y16" s="9"/>
      <c r="Z16" s="32"/>
      <c r="AA16" s="56"/>
      <c r="AB16" s="60"/>
      <c r="AC16" s="60"/>
      <c r="AD16" s="60"/>
      <c r="AE16" s="60"/>
      <c r="AF16" s="56"/>
      <c r="AG16" s="60"/>
      <c r="AH16" s="60"/>
      <c r="AI16" s="60"/>
      <c r="AJ16" s="60"/>
      <c r="AK16" s="60"/>
      <c r="AL16" s="15"/>
      <c r="AM16" s="15"/>
      <c r="AN16" s="15"/>
      <c r="AO16" s="15"/>
      <c r="AP16" s="11"/>
      <c r="AQ16" s="11"/>
      <c r="AR16" s="11"/>
      <c r="AS16" s="11"/>
      <c r="AT16" s="11"/>
      <c r="AU16" s="11"/>
    </row>
    <row r="17" ht="12.75" customHeight="1">
      <c r="A17" s="68">
        <f>Data!AO18</f>
        <v>1</v>
      </c>
      <c r="B17" s="4"/>
      <c r="C17" s="4"/>
      <c r="D17" s="4"/>
      <c r="E17" s="9"/>
      <c r="F17" s="69">
        <f>Data!AO19</f>
        <v>2</v>
      </c>
      <c r="G17" s="4"/>
      <c r="H17" s="4"/>
      <c r="I17" s="4"/>
      <c r="J17" s="9"/>
      <c r="K17" s="70">
        <f>Data!AO20</f>
        <v>3</v>
      </c>
      <c r="L17" s="4"/>
      <c r="M17" s="4"/>
      <c r="N17" s="4"/>
      <c r="O17" s="9"/>
      <c r="P17" s="71">
        <f>Data!AO21</f>
        <v>4</v>
      </c>
      <c r="Q17" s="4"/>
      <c r="R17" s="4"/>
      <c r="S17" s="4"/>
      <c r="T17" s="9"/>
      <c r="U17" s="72">
        <f>Data!AO22</f>
        <v>5</v>
      </c>
      <c r="V17" s="4"/>
      <c r="W17" s="4"/>
      <c r="X17" s="4"/>
      <c r="Y17" s="9"/>
      <c r="Z17" s="73"/>
      <c r="AA17" s="15"/>
      <c r="AB17" s="15"/>
      <c r="AC17" s="15"/>
      <c r="AD17" s="15"/>
      <c r="AE17" s="15"/>
      <c r="AF17" s="15"/>
      <c r="AG17" s="15"/>
      <c r="AH17" s="15"/>
      <c r="AI17" s="15"/>
      <c r="AJ17" s="15"/>
      <c r="AK17" s="15"/>
      <c r="AL17" s="15"/>
      <c r="AM17" s="15"/>
      <c r="AN17" s="15"/>
      <c r="AO17" s="15"/>
      <c r="AP17" s="11"/>
      <c r="AQ17" s="11"/>
      <c r="AR17" s="11"/>
      <c r="AS17" s="11"/>
      <c r="AT17" s="11"/>
      <c r="AU17" s="11"/>
    </row>
    <row r="18" ht="12.75" customHeight="1">
      <c r="A18" s="74" t="s">
        <v>47</v>
      </c>
      <c r="B18" s="2"/>
      <c r="C18" s="2"/>
      <c r="D18" s="2"/>
      <c r="E18" s="28"/>
      <c r="F18" s="75" t="s">
        <v>15</v>
      </c>
      <c r="G18" s="4"/>
      <c r="H18" s="9"/>
      <c r="I18" s="76">
        <f>Data!W23</f>
        <v>0</v>
      </c>
      <c r="J18" s="9"/>
      <c r="K18" s="77" t="s">
        <v>28</v>
      </c>
      <c r="L18" s="4"/>
      <c r="M18" s="9"/>
      <c r="N18" s="76">
        <f>Data!W25</f>
        <v>0</v>
      </c>
      <c r="O18" s="9"/>
      <c r="P18" s="78" t="s">
        <v>23</v>
      </c>
      <c r="Q18" s="4"/>
      <c r="R18" s="9"/>
      <c r="S18" s="79">
        <f>Data!W27</f>
        <v>0</v>
      </c>
      <c r="T18" s="9"/>
      <c r="U18" s="80"/>
      <c r="V18" s="80"/>
      <c r="W18" s="80"/>
      <c r="X18" s="80"/>
      <c r="Y18" s="80"/>
      <c r="Z18" s="32"/>
      <c r="AA18" s="15"/>
      <c r="AB18" s="15"/>
      <c r="AC18" s="15"/>
      <c r="AD18" s="15"/>
      <c r="AE18" s="15"/>
      <c r="AF18" s="15"/>
      <c r="AG18" s="15"/>
      <c r="AH18" s="15"/>
      <c r="AI18" s="15"/>
      <c r="AJ18" s="15"/>
      <c r="AK18" s="15"/>
      <c r="AL18" s="15"/>
      <c r="AM18" s="15"/>
      <c r="AN18" s="15"/>
      <c r="AO18" s="15"/>
      <c r="AP18" s="11"/>
      <c r="AQ18" s="11"/>
      <c r="AR18" s="11"/>
      <c r="AS18" s="11"/>
      <c r="AT18" s="11"/>
      <c r="AU18" s="11"/>
    </row>
    <row r="19" ht="12.75" customHeight="1">
      <c r="A19" s="39"/>
      <c r="B19" s="35"/>
      <c r="C19" s="35"/>
      <c r="D19" s="35"/>
      <c r="E19" s="36"/>
      <c r="F19" s="77" t="s">
        <v>22</v>
      </c>
      <c r="G19" s="4"/>
      <c r="H19" s="9"/>
      <c r="I19" s="76">
        <f>Data!W24</f>
        <v>1</v>
      </c>
      <c r="J19" s="9"/>
      <c r="K19" s="78" t="s">
        <v>16</v>
      </c>
      <c r="L19" s="4"/>
      <c r="M19" s="9"/>
      <c r="N19" s="79">
        <f>Data!W26</f>
        <v>0</v>
      </c>
      <c r="O19" s="9"/>
      <c r="P19" s="78" t="s">
        <v>29</v>
      </c>
      <c r="Q19" s="4"/>
      <c r="R19" s="9"/>
      <c r="S19" s="79">
        <f>Data!W28</f>
        <v>4</v>
      </c>
      <c r="T19" s="9"/>
      <c r="U19" s="81"/>
      <c r="V19" s="81"/>
      <c r="W19" s="81"/>
      <c r="X19" s="81"/>
      <c r="Y19" s="81"/>
      <c r="Z19" s="82"/>
      <c r="AA19" s="83"/>
      <c r="AB19" s="83"/>
      <c r="AC19" s="83"/>
      <c r="AD19" s="83"/>
      <c r="AE19" s="83"/>
      <c r="AF19" s="83"/>
      <c r="AG19" s="83"/>
      <c r="AH19" s="83"/>
      <c r="AI19" s="83"/>
      <c r="AJ19" s="83"/>
      <c r="AK19" s="83"/>
      <c r="AL19" s="83"/>
      <c r="AM19" s="83"/>
      <c r="AN19" s="83"/>
      <c r="AO19" s="83"/>
      <c r="AP19" s="11"/>
      <c r="AQ19" s="11"/>
      <c r="AR19" s="11"/>
      <c r="AS19" s="11"/>
      <c r="AT19" s="11"/>
      <c r="AU19" s="11"/>
    </row>
    <row r="20" ht="12.75" customHeight="1">
      <c r="A20" s="84" t="s">
        <v>48</v>
      </c>
      <c r="B20" s="9"/>
      <c r="C20" s="85" t="s">
        <v>49</v>
      </c>
      <c r="D20" s="4"/>
      <c r="E20" s="4"/>
      <c r="F20" s="4"/>
      <c r="G20" s="4"/>
      <c r="H20" s="4"/>
      <c r="I20" s="4"/>
      <c r="J20" s="84" t="s">
        <v>50</v>
      </c>
      <c r="K20" s="9"/>
      <c r="L20" s="86" t="s">
        <v>51</v>
      </c>
      <c r="M20" s="9"/>
      <c r="N20" s="87" t="s">
        <v>52</v>
      </c>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9"/>
      <c r="AP20" s="11"/>
      <c r="AQ20" s="11"/>
      <c r="AR20" s="11"/>
      <c r="AS20" s="11"/>
      <c r="AT20" s="11"/>
      <c r="AU20" s="11"/>
    </row>
    <row r="21" ht="12.75" customHeight="1">
      <c r="A21" s="88">
        <f>Data!AH2</f>
        <v>0</v>
      </c>
      <c r="B21" s="9"/>
      <c r="C21" s="89" t="s">
        <v>53</v>
      </c>
      <c r="D21" s="4"/>
      <c r="E21" s="4"/>
      <c r="F21" s="4"/>
      <c r="G21" s="4"/>
      <c r="H21" s="4"/>
      <c r="I21" s="4"/>
      <c r="J21" s="25" t="s">
        <v>21</v>
      </c>
      <c r="K21" s="9"/>
      <c r="L21" s="25" t="s">
        <v>21</v>
      </c>
      <c r="M21" s="9"/>
      <c r="N21" s="90" t="s">
        <v>54</v>
      </c>
      <c r="O21" s="4"/>
      <c r="P21" s="4"/>
      <c r="Q21" s="9"/>
      <c r="R21" s="91"/>
      <c r="S21" s="4"/>
      <c r="T21" s="4"/>
      <c r="U21" s="4"/>
      <c r="V21" s="4"/>
      <c r="W21" s="4"/>
      <c r="X21" s="4"/>
      <c r="Y21" s="4"/>
      <c r="Z21" s="4"/>
      <c r="AA21" s="4"/>
      <c r="AB21" s="4"/>
      <c r="AC21" s="4"/>
      <c r="AD21" s="4"/>
      <c r="AE21" s="4"/>
      <c r="AF21" s="4"/>
      <c r="AG21" s="4"/>
      <c r="AH21" s="4"/>
      <c r="AI21" s="4"/>
      <c r="AJ21" s="4"/>
      <c r="AK21" s="4"/>
      <c r="AL21" s="4"/>
      <c r="AM21" s="4"/>
      <c r="AN21" s="4"/>
      <c r="AO21" s="9"/>
      <c r="AP21" s="11"/>
      <c r="AQ21" s="11"/>
      <c r="AR21" s="11"/>
      <c r="AS21" s="11"/>
      <c r="AT21" s="11"/>
      <c r="AU21" s="11"/>
    </row>
    <row r="22" ht="12.75" customHeight="1">
      <c r="A22" s="88">
        <f>Data!AH3</f>
        <v>0</v>
      </c>
      <c r="B22" s="9"/>
      <c r="C22" s="92" t="s">
        <v>55</v>
      </c>
      <c r="D22" s="4"/>
      <c r="E22" s="4"/>
      <c r="F22" s="4"/>
      <c r="G22" s="4"/>
      <c r="H22" s="4"/>
      <c r="I22" s="4"/>
      <c r="J22" s="25" t="s">
        <v>21</v>
      </c>
      <c r="K22" s="9"/>
      <c r="L22" s="25" t="s">
        <v>21</v>
      </c>
      <c r="M22" s="9"/>
      <c r="N22" s="90" t="s">
        <v>56</v>
      </c>
      <c r="O22" s="4"/>
      <c r="P22" s="4"/>
      <c r="Q22" s="9"/>
      <c r="R22" s="91"/>
      <c r="S22" s="4"/>
      <c r="T22" s="4"/>
      <c r="U22" s="4"/>
      <c r="V22" s="4"/>
      <c r="W22" s="4"/>
      <c r="X22" s="4"/>
      <c r="Y22" s="4"/>
      <c r="Z22" s="4"/>
      <c r="AA22" s="4"/>
      <c r="AB22" s="4"/>
      <c r="AC22" s="4"/>
      <c r="AD22" s="4"/>
      <c r="AE22" s="4"/>
      <c r="AF22" s="4"/>
      <c r="AG22" s="4"/>
      <c r="AH22" s="4"/>
      <c r="AI22" s="4"/>
      <c r="AJ22" s="4"/>
      <c r="AK22" s="4"/>
      <c r="AL22" s="4"/>
      <c r="AM22" s="4"/>
      <c r="AN22" s="4"/>
      <c r="AO22" s="9"/>
      <c r="AP22" s="11"/>
      <c r="AQ22" s="11"/>
      <c r="AR22" s="11"/>
      <c r="AS22" s="11"/>
      <c r="AT22" s="11"/>
      <c r="AU22" s="11"/>
    </row>
    <row r="23" ht="12.75" customHeight="1">
      <c r="A23" s="88">
        <f>Data!AH4</f>
        <v>0</v>
      </c>
      <c r="B23" s="9"/>
      <c r="C23" s="92" t="s">
        <v>57</v>
      </c>
      <c r="D23" s="4"/>
      <c r="E23" s="4"/>
      <c r="F23" s="4"/>
      <c r="G23" s="4"/>
      <c r="H23" s="4"/>
      <c r="I23" s="4"/>
      <c r="J23" s="25" t="s">
        <v>21</v>
      </c>
      <c r="K23" s="9"/>
      <c r="L23" s="25" t="s">
        <v>21</v>
      </c>
      <c r="M23" s="9"/>
      <c r="N23" s="90" t="s">
        <v>58</v>
      </c>
      <c r="O23" s="4"/>
      <c r="P23" s="4"/>
      <c r="Q23" s="9"/>
      <c r="R23" s="91"/>
      <c r="S23" s="4"/>
      <c r="T23" s="4"/>
      <c r="U23" s="4"/>
      <c r="V23" s="4"/>
      <c r="W23" s="4"/>
      <c r="X23" s="4"/>
      <c r="Y23" s="4"/>
      <c r="Z23" s="4"/>
      <c r="AA23" s="4"/>
      <c r="AB23" s="4"/>
      <c r="AC23" s="4"/>
      <c r="AD23" s="4"/>
      <c r="AE23" s="4"/>
      <c r="AF23" s="4"/>
      <c r="AG23" s="4"/>
      <c r="AH23" s="4"/>
      <c r="AI23" s="4"/>
      <c r="AJ23" s="4"/>
      <c r="AK23" s="4"/>
      <c r="AL23" s="4"/>
      <c r="AM23" s="4"/>
      <c r="AN23" s="4"/>
      <c r="AO23" s="9"/>
      <c r="AP23" s="11"/>
      <c r="AQ23" s="11"/>
      <c r="AR23" s="11"/>
      <c r="AS23" s="11"/>
      <c r="AT23" s="11"/>
      <c r="AU23" s="11"/>
    </row>
    <row r="24" ht="12.75" customHeight="1">
      <c r="A24" s="88">
        <f>Data!AH5</f>
        <v>0</v>
      </c>
      <c r="B24" s="9"/>
      <c r="C24" s="92" t="s">
        <v>59</v>
      </c>
      <c r="D24" s="4"/>
      <c r="E24" s="4"/>
      <c r="F24" s="4"/>
      <c r="G24" s="4"/>
      <c r="H24" s="4"/>
      <c r="I24" s="4"/>
      <c r="J24" s="25" t="s">
        <v>21</v>
      </c>
      <c r="K24" s="9"/>
      <c r="L24" s="25" t="s">
        <v>21</v>
      </c>
      <c r="M24" s="9"/>
      <c r="N24" s="90" t="s">
        <v>60</v>
      </c>
      <c r="O24" s="4"/>
      <c r="P24" s="4"/>
      <c r="Q24" s="9"/>
      <c r="R24" s="91"/>
      <c r="S24" s="4"/>
      <c r="T24" s="4"/>
      <c r="U24" s="4"/>
      <c r="V24" s="4"/>
      <c r="W24" s="4"/>
      <c r="X24" s="4"/>
      <c r="Y24" s="4"/>
      <c r="Z24" s="4"/>
      <c r="AA24" s="4"/>
      <c r="AB24" s="4"/>
      <c r="AC24" s="4"/>
      <c r="AD24" s="4"/>
      <c r="AE24" s="4"/>
      <c r="AF24" s="4"/>
      <c r="AG24" s="4"/>
      <c r="AH24" s="4"/>
      <c r="AI24" s="4"/>
      <c r="AJ24" s="4"/>
      <c r="AK24" s="4"/>
      <c r="AL24" s="4"/>
      <c r="AM24" s="4"/>
      <c r="AN24" s="4"/>
      <c r="AO24" s="9"/>
      <c r="AP24" s="11"/>
      <c r="AQ24" s="11"/>
      <c r="AR24" s="11"/>
      <c r="AS24" s="11"/>
      <c r="AT24" s="11"/>
      <c r="AU24" s="11"/>
    </row>
    <row r="25" ht="12.75" customHeight="1">
      <c r="A25" s="88">
        <f>Data!AH6</f>
        <v>4</v>
      </c>
      <c r="B25" s="9"/>
      <c r="C25" s="92" t="s">
        <v>61</v>
      </c>
      <c r="D25" s="4"/>
      <c r="E25" s="4"/>
      <c r="F25" s="4"/>
      <c r="G25" s="4"/>
      <c r="H25" s="4"/>
      <c r="I25" s="4"/>
      <c r="J25" s="25" t="s">
        <v>21</v>
      </c>
      <c r="K25" s="9"/>
      <c r="L25" s="25" t="s">
        <v>21</v>
      </c>
      <c r="M25" s="9"/>
      <c r="N25" s="93" t="s">
        <v>62</v>
      </c>
      <c r="O25" s="4"/>
      <c r="P25" s="4"/>
      <c r="Q25" s="4"/>
      <c r="R25" s="4"/>
      <c r="S25" s="4"/>
      <c r="T25" s="4"/>
      <c r="U25" s="4"/>
      <c r="V25" s="9"/>
      <c r="W25" s="94">
        <f>Data!S62</f>
        <v>5</v>
      </c>
      <c r="X25" s="4"/>
      <c r="Y25" s="4"/>
      <c r="Z25" s="4"/>
      <c r="AA25" s="9"/>
      <c r="AB25" s="95" t="s">
        <v>63</v>
      </c>
      <c r="AC25" s="4"/>
      <c r="AD25" s="4"/>
      <c r="AE25" s="4"/>
      <c r="AF25" s="4"/>
      <c r="AG25" s="4"/>
      <c r="AH25" s="4"/>
      <c r="AI25" s="4"/>
      <c r="AJ25" s="9"/>
      <c r="AK25" s="94">
        <f>Data!S49</f>
        <v>13</v>
      </c>
      <c r="AL25" s="4"/>
      <c r="AM25" s="4"/>
      <c r="AN25" s="4"/>
      <c r="AO25" s="9"/>
      <c r="AP25" s="11"/>
      <c r="AQ25" s="11"/>
      <c r="AR25" s="11"/>
      <c r="AS25" s="11"/>
      <c r="AT25" s="11"/>
      <c r="AU25" s="11"/>
    </row>
    <row r="26" ht="12.75" customHeight="1">
      <c r="A26" s="88">
        <f>Data!AH7</f>
        <v>0</v>
      </c>
      <c r="B26" s="9"/>
      <c r="C26" s="92" t="s">
        <v>64</v>
      </c>
      <c r="D26" s="4"/>
      <c r="E26" s="4"/>
      <c r="F26" s="4"/>
      <c r="G26" s="4"/>
      <c r="H26" s="4"/>
      <c r="I26" s="4"/>
      <c r="J26" s="25" t="s">
        <v>21</v>
      </c>
      <c r="K26" s="9"/>
      <c r="L26" s="25" t="s">
        <v>21</v>
      </c>
      <c r="M26" s="9"/>
      <c r="N26" s="96" t="s">
        <v>65</v>
      </c>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9"/>
      <c r="AP26" s="11"/>
      <c r="AQ26" s="11"/>
      <c r="AR26" s="11"/>
      <c r="AS26" s="11"/>
      <c r="AT26" s="11"/>
      <c r="AU26" s="11"/>
    </row>
    <row r="27" ht="12.75" customHeight="1">
      <c r="A27" s="88">
        <f>Data!AH8</f>
        <v>0</v>
      </c>
      <c r="B27" s="9"/>
      <c r="C27" s="92" t="s">
        <v>66</v>
      </c>
      <c r="D27" s="4"/>
      <c r="E27" s="4"/>
      <c r="F27" s="4"/>
      <c r="G27" s="4"/>
      <c r="H27" s="4"/>
      <c r="I27" s="4"/>
      <c r="J27" s="25" t="s">
        <v>21</v>
      </c>
      <c r="K27" s="9"/>
      <c r="L27" s="25" t="s">
        <v>21</v>
      </c>
      <c r="M27" s="9"/>
      <c r="N27" s="97" t="s">
        <v>67</v>
      </c>
      <c r="O27" s="4"/>
      <c r="P27" s="4"/>
      <c r="Q27" s="4"/>
      <c r="R27" s="9"/>
      <c r="S27" s="97" t="s">
        <v>68</v>
      </c>
      <c r="T27" s="4"/>
      <c r="U27" s="9"/>
      <c r="V27" s="98" t="s">
        <v>69</v>
      </c>
      <c r="W27" s="28"/>
      <c r="X27" s="99" t="s">
        <v>70</v>
      </c>
      <c r="Y27" s="4"/>
      <c r="Z27" s="100" t="s">
        <v>71</v>
      </c>
      <c r="AA27" s="4"/>
      <c r="AB27" s="4"/>
      <c r="AC27" s="9"/>
      <c r="AD27" s="97" t="s">
        <v>72</v>
      </c>
      <c r="AE27" s="9"/>
      <c r="AF27" s="101" t="s">
        <v>69</v>
      </c>
      <c r="AG27" s="9"/>
      <c r="AH27" s="97" t="s">
        <v>73</v>
      </c>
      <c r="AI27" s="100" t="s">
        <v>74</v>
      </c>
      <c r="AJ27" s="4"/>
      <c r="AK27" s="9"/>
      <c r="AL27" s="100" t="s">
        <v>75</v>
      </c>
      <c r="AM27" s="9"/>
      <c r="AN27" s="99" t="s">
        <v>50</v>
      </c>
      <c r="AO27" s="4"/>
      <c r="AP27" s="11"/>
      <c r="AQ27" s="11"/>
      <c r="AR27" s="11"/>
      <c r="AS27" s="11"/>
      <c r="AT27" s="11"/>
      <c r="AU27" s="11"/>
    </row>
    <row r="28" ht="12.75" customHeight="1">
      <c r="A28" s="88">
        <f>Data!AH9</f>
        <v>4</v>
      </c>
      <c r="B28" s="9"/>
      <c r="C28" s="92" t="s">
        <v>76</v>
      </c>
      <c r="D28" s="4"/>
      <c r="E28" s="4"/>
      <c r="F28" s="4"/>
      <c r="G28" s="4"/>
      <c r="H28" s="4"/>
      <c r="I28" s="4"/>
      <c r="J28" s="25" t="s">
        <v>21</v>
      </c>
      <c r="K28" s="9"/>
      <c r="L28" s="25" t="s">
        <v>21</v>
      </c>
      <c r="M28" s="9"/>
      <c r="N28" s="102" t="s">
        <v>77</v>
      </c>
      <c r="O28" s="4"/>
      <c r="P28" s="4"/>
      <c r="Q28" s="4"/>
      <c r="R28" s="9"/>
      <c r="S28" s="103">
        <f>Data!AX2+'Magic Equipment'!V3</f>
        <v>1</v>
      </c>
      <c r="T28" s="4"/>
      <c r="U28" s="9"/>
      <c r="V28" s="104"/>
      <c r="W28" s="9"/>
      <c r="X28" s="105">
        <f>Data!BC2</f>
        <v>1</v>
      </c>
      <c r="Y28" s="9"/>
      <c r="Z28" s="106" t="str">
        <f>Data!AY2</f>
        <v>1d8</v>
      </c>
      <c r="AA28" s="4"/>
      <c r="AB28" s="4"/>
      <c r="AC28" s="9"/>
      <c r="AD28" s="103">
        <f>Data!AX2+'Magic Equipment'!S3</f>
        <v>1</v>
      </c>
      <c r="AE28" s="9"/>
      <c r="AF28" s="104"/>
      <c r="AG28" s="9"/>
      <c r="AH28" s="103" t="str">
        <f>Data!AZ2</f>
        <v>P</v>
      </c>
      <c r="AI28" s="103" t="str">
        <f>Data!BA2</f>
        <v>150/600</v>
      </c>
      <c r="AJ28" s="4"/>
      <c r="AK28" s="9"/>
      <c r="AL28" s="103">
        <f>Data!BB2</f>
        <v>2</v>
      </c>
      <c r="AM28" s="9"/>
      <c r="AN28" s="14" t="s">
        <v>27</v>
      </c>
      <c r="AO28" s="9"/>
      <c r="AP28" s="11"/>
      <c r="AQ28" s="11"/>
      <c r="AR28" s="11"/>
      <c r="AS28" s="11"/>
      <c r="AT28" s="11"/>
      <c r="AU28" s="11"/>
    </row>
    <row r="29" ht="12.75" customHeight="1">
      <c r="A29" s="88">
        <f>Data!AH10</f>
        <v>0</v>
      </c>
      <c r="B29" s="9"/>
      <c r="C29" s="92" t="s">
        <v>78</v>
      </c>
      <c r="D29" s="4"/>
      <c r="E29" s="4"/>
      <c r="F29" s="4"/>
      <c r="G29" s="4"/>
      <c r="H29" s="4"/>
      <c r="I29" s="4"/>
      <c r="J29" s="25" t="s">
        <v>21</v>
      </c>
      <c r="K29" s="9"/>
      <c r="L29" s="25" t="s">
        <v>21</v>
      </c>
      <c r="M29" s="9"/>
      <c r="N29" s="102" t="s">
        <v>79</v>
      </c>
      <c r="O29" s="4"/>
      <c r="P29" s="4"/>
      <c r="Q29" s="4"/>
      <c r="R29" s="9"/>
      <c r="S29" s="103">
        <f>Data!AX3+'Magic Equipment'!V4</f>
        <v>0</v>
      </c>
      <c r="T29" s="4"/>
      <c r="U29" s="9"/>
      <c r="V29" s="104"/>
      <c r="W29" s="9"/>
      <c r="X29" s="105">
        <f>Data!BC3</f>
        <v>1</v>
      </c>
      <c r="Y29" s="9"/>
      <c r="Z29" s="106" t="str">
        <f>Data!AY3</f>
        <v>1d4</v>
      </c>
      <c r="AA29" s="4"/>
      <c r="AB29" s="4"/>
      <c r="AC29" s="9"/>
      <c r="AD29" s="103">
        <f>Data!AX3+'Magic Equipment'!S4</f>
        <v>0</v>
      </c>
      <c r="AE29" s="9"/>
      <c r="AF29" s="102"/>
      <c r="AG29" s="9"/>
      <c r="AH29" s="103" t="str">
        <f>Data!AZ3</f>
        <v>P</v>
      </c>
      <c r="AI29" s="103" t="str">
        <f>Data!BA3</f>
        <v>20/60</v>
      </c>
      <c r="AJ29" s="4"/>
      <c r="AK29" s="9"/>
      <c r="AL29" s="103" t="str">
        <f>Data!BB3</f>
        <v>1</v>
      </c>
      <c r="AM29" s="9"/>
      <c r="AN29" s="14" t="s">
        <v>27</v>
      </c>
      <c r="AO29" s="9"/>
      <c r="AP29" s="11"/>
      <c r="AQ29" s="11"/>
      <c r="AR29" s="11"/>
      <c r="AS29" s="11"/>
      <c r="AT29" s="11"/>
      <c r="AU29" s="11"/>
    </row>
    <row r="30" ht="12.75" customHeight="1">
      <c r="A30" s="88">
        <f>Data!AH11</f>
        <v>0</v>
      </c>
      <c r="B30" s="9"/>
      <c r="C30" s="92" t="s">
        <v>80</v>
      </c>
      <c r="D30" s="4"/>
      <c r="E30" s="4"/>
      <c r="F30" s="4"/>
      <c r="G30" s="4"/>
      <c r="H30" s="4"/>
      <c r="I30" s="4"/>
      <c r="J30" s="25" t="s">
        <v>21</v>
      </c>
      <c r="K30" s="9"/>
      <c r="L30" s="25" t="s">
        <v>21</v>
      </c>
      <c r="M30" s="9"/>
      <c r="N30" s="102" t="s">
        <v>81</v>
      </c>
      <c r="O30" s="4"/>
      <c r="P30" s="4"/>
      <c r="Q30" s="4"/>
      <c r="R30" s="4"/>
      <c r="S30" s="4"/>
      <c r="T30" s="4"/>
      <c r="U30" s="9"/>
      <c r="V30" s="107"/>
      <c r="W30" s="108"/>
      <c r="X30" s="109"/>
      <c r="Y30" s="109"/>
      <c r="Z30" s="109"/>
      <c r="AA30" s="109"/>
      <c r="AB30" s="109"/>
      <c r="AC30" s="109"/>
      <c r="AD30" s="109"/>
      <c r="AE30" s="109"/>
      <c r="AF30" s="109"/>
      <c r="AG30" s="109"/>
      <c r="AH30" s="109"/>
      <c r="AI30" s="109"/>
      <c r="AJ30" s="109"/>
      <c r="AK30" s="109"/>
      <c r="AL30" s="109"/>
      <c r="AM30" s="110"/>
      <c r="AN30" s="110"/>
      <c r="AO30" s="110"/>
      <c r="AP30" s="11"/>
      <c r="AQ30" s="11"/>
      <c r="AR30" s="11"/>
      <c r="AS30" s="11"/>
      <c r="AT30" s="11"/>
      <c r="AU30" s="11"/>
    </row>
    <row r="31" ht="12.75" customHeight="1">
      <c r="A31" s="88">
        <f>Data!AH12</f>
        <v>0</v>
      </c>
      <c r="B31" s="9"/>
      <c r="C31" s="92" t="s">
        <v>82</v>
      </c>
      <c r="D31" s="4"/>
      <c r="E31" s="4"/>
      <c r="F31" s="4"/>
      <c r="G31" s="4"/>
      <c r="H31" s="4"/>
      <c r="I31" s="4"/>
      <c r="J31" s="25" t="s">
        <v>21</v>
      </c>
      <c r="K31" s="9"/>
      <c r="L31" s="25" t="s">
        <v>21</v>
      </c>
      <c r="M31" s="9"/>
      <c r="N31" s="102" t="s">
        <v>81</v>
      </c>
      <c r="O31" s="4"/>
      <c r="P31" s="4"/>
      <c r="Q31" s="4"/>
      <c r="R31" s="4"/>
      <c r="S31" s="4"/>
      <c r="T31" s="4"/>
      <c r="U31" s="9"/>
      <c r="V31" s="107"/>
      <c r="W31" s="108"/>
      <c r="X31" s="108"/>
      <c r="Y31" s="108"/>
      <c r="Z31" s="108"/>
      <c r="AA31" s="108"/>
      <c r="AB31" s="108"/>
      <c r="AC31" s="108"/>
      <c r="AD31" s="108"/>
      <c r="AE31" s="108"/>
      <c r="AF31" s="108"/>
      <c r="AG31" s="108"/>
      <c r="AH31" s="108"/>
      <c r="AI31" s="108"/>
      <c r="AJ31" s="108"/>
      <c r="AK31" s="108"/>
      <c r="AL31" s="108"/>
      <c r="AM31" s="111"/>
      <c r="AN31" s="111"/>
      <c r="AO31" s="111"/>
      <c r="AP31" s="11"/>
      <c r="AQ31" s="11"/>
      <c r="AR31" s="11"/>
      <c r="AS31" s="11"/>
      <c r="AT31" s="11"/>
      <c r="AU31" s="11"/>
    </row>
    <row r="32" ht="12.75" customHeight="1">
      <c r="A32" s="88">
        <f>Data!AH13</f>
        <v>0</v>
      </c>
      <c r="B32" s="9"/>
      <c r="C32" s="92" t="s">
        <v>83</v>
      </c>
      <c r="D32" s="4"/>
      <c r="E32" s="4"/>
      <c r="F32" s="4"/>
      <c r="G32" s="4"/>
      <c r="H32" s="4"/>
      <c r="I32" s="4"/>
      <c r="J32" s="25" t="s">
        <v>21</v>
      </c>
      <c r="K32" s="9"/>
      <c r="L32" s="25" t="s">
        <v>21</v>
      </c>
      <c r="M32" s="9"/>
      <c r="N32" s="112" t="s">
        <v>84</v>
      </c>
      <c r="O32" s="4"/>
      <c r="P32" s="4"/>
      <c r="Q32" s="4"/>
      <c r="R32" s="9"/>
      <c r="S32" s="112" t="s">
        <v>68</v>
      </c>
      <c r="T32" s="4"/>
      <c r="U32" s="9"/>
      <c r="V32" s="113" t="s">
        <v>69</v>
      </c>
      <c r="W32" s="9"/>
      <c r="X32" s="99" t="s">
        <v>70</v>
      </c>
      <c r="Y32" s="4"/>
      <c r="Z32" s="114" t="s">
        <v>71</v>
      </c>
      <c r="AA32" s="4"/>
      <c r="AB32" s="4"/>
      <c r="AC32" s="9"/>
      <c r="AD32" s="97" t="s">
        <v>72</v>
      </c>
      <c r="AE32" s="9"/>
      <c r="AF32" s="101" t="s">
        <v>69</v>
      </c>
      <c r="AG32" s="9"/>
      <c r="AH32" s="112" t="s">
        <v>73</v>
      </c>
      <c r="AI32" s="114" t="s">
        <v>74</v>
      </c>
      <c r="AJ32" s="4"/>
      <c r="AK32" s="9"/>
      <c r="AL32" s="114" t="s">
        <v>75</v>
      </c>
      <c r="AM32" s="9"/>
      <c r="AN32" s="99" t="s">
        <v>50</v>
      </c>
      <c r="AO32" s="4"/>
      <c r="AP32" s="11"/>
      <c r="AQ32" s="11"/>
      <c r="AR32" s="11"/>
      <c r="AS32" s="11"/>
      <c r="AT32" s="11"/>
      <c r="AU32" s="11"/>
    </row>
    <row r="33" ht="12.75" customHeight="1">
      <c r="A33" s="88">
        <f>Data!AH14</f>
        <v>4</v>
      </c>
      <c r="B33" s="9"/>
      <c r="C33" s="92" t="s">
        <v>85</v>
      </c>
      <c r="D33" s="4"/>
      <c r="E33" s="4"/>
      <c r="F33" s="4"/>
      <c r="G33" s="4"/>
      <c r="H33" s="4"/>
      <c r="I33" s="4"/>
      <c r="J33" s="25" t="s">
        <v>21</v>
      </c>
      <c r="K33" s="9"/>
      <c r="L33" s="25" t="s">
        <v>21</v>
      </c>
      <c r="M33" s="9"/>
      <c r="N33" s="102" t="s">
        <v>86</v>
      </c>
      <c r="O33" s="4"/>
      <c r="P33" s="4"/>
      <c r="Q33" s="4"/>
      <c r="R33" s="4"/>
      <c r="S33" s="103">
        <f>Data!AX4+'Magic Equipment'!V5</f>
        <v>1</v>
      </c>
      <c r="T33" s="4"/>
      <c r="U33" s="4"/>
      <c r="V33" s="104"/>
      <c r="W33" s="4"/>
      <c r="X33" s="105">
        <f>Data!BC4</f>
        <v>1</v>
      </c>
      <c r="Y33" s="9"/>
      <c r="Z33" s="103" t="str">
        <f>Data!AY4</f>
        <v>1d6</v>
      </c>
      <c r="AA33" s="4"/>
      <c r="AB33" s="4"/>
      <c r="AC33" s="4"/>
      <c r="AD33" s="115">
        <f>Data!AX4+'Magic Equipment'!S5</f>
        <v>1</v>
      </c>
      <c r="AE33" s="9"/>
      <c r="AF33" s="102"/>
      <c r="AG33" s="9"/>
      <c r="AH33" s="103" t="str">
        <f>Data!AZ4</f>
        <v>P</v>
      </c>
      <c r="AI33" s="116" t="str">
        <f>Data!BA4</f>
        <v>-</v>
      </c>
      <c r="AJ33" s="4"/>
      <c r="AK33" s="4"/>
      <c r="AL33" s="103" t="str">
        <f>Data!BB4</f>
        <v>2</v>
      </c>
      <c r="AM33" s="9"/>
      <c r="AN33" s="14" t="s">
        <v>27</v>
      </c>
      <c r="AO33" s="9"/>
      <c r="AP33" s="11"/>
      <c r="AQ33" s="11"/>
      <c r="AR33" s="11"/>
      <c r="AS33" s="11"/>
      <c r="AT33" s="11"/>
      <c r="AU33" s="11"/>
    </row>
    <row r="34" ht="12.75" customHeight="1">
      <c r="A34" s="88">
        <f>Data!AH15</f>
        <v>4</v>
      </c>
      <c r="B34" s="9"/>
      <c r="C34" s="92" t="s">
        <v>87</v>
      </c>
      <c r="D34" s="4"/>
      <c r="E34" s="4"/>
      <c r="F34" s="4"/>
      <c r="G34" s="4"/>
      <c r="H34" s="4"/>
      <c r="I34" s="4"/>
      <c r="J34" s="25" t="s">
        <v>21</v>
      </c>
      <c r="K34" s="9"/>
      <c r="L34" s="25" t="s">
        <v>21</v>
      </c>
      <c r="M34" s="9"/>
      <c r="N34" s="102" t="s">
        <v>79</v>
      </c>
      <c r="O34" s="4"/>
      <c r="P34" s="4"/>
      <c r="Q34" s="4"/>
      <c r="R34" s="4"/>
      <c r="S34" s="103">
        <f>Data!AX5+'Magic Equipment'!V6</f>
        <v>0</v>
      </c>
      <c r="T34" s="4"/>
      <c r="U34" s="4"/>
      <c r="V34" s="104"/>
      <c r="W34" s="4"/>
      <c r="X34" s="105">
        <f>Data!BC5</f>
        <v>1</v>
      </c>
      <c r="Y34" s="9"/>
      <c r="Z34" s="103" t="str">
        <f>Data!AY5</f>
        <v>1d4</v>
      </c>
      <c r="AA34" s="4"/>
      <c r="AB34" s="4"/>
      <c r="AC34" s="4"/>
      <c r="AD34" s="103">
        <f>Data!AX5+'Magic Equipment'!S6</f>
        <v>0</v>
      </c>
      <c r="AE34" s="9"/>
      <c r="AF34" s="104"/>
      <c r="AG34" s="9"/>
      <c r="AH34" s="103" t="str">
        <f>Data!AZ5</f>
        <v>P</v>
      </c>
      <c r="AI34" s="116" t="str">
        <f>Data!BA5</f>
        <v>20/60</v>
      </c>
      <c r="AJ34" s="4"/>
      <c r="AK34" s="4"/>
      <c r="AL34" s="103" t="str">
        <f>Data!BB5</f>
        <v>1</v>
      </c>
      <c r="AM34" s="9"/>
      <c r="AN34" s="14" t="s">
        <v>27</v>
      </c>
      <c r="AO34" s="9"/>
      <c r="AP34" s="11"/>
      <c r="AQ34" s="11"/>
      <c r="AR34" s="11"/>
      <c r="AS34" s="11"/>
      <c r="AT34" s="11"/>
      <c r="AU34" s="11"/>
    </row>
    <row r="35" ht="12.75" customHeight="1">
      <c r="A35" s="88">
        <f>Data!AH16</f>
        <v>0</v>
      </c>
      <c r="B35" s="9"/>
      <c r="C35" s="92" t="s">
        <v>88</v>
      </c>
      <c r="D35" s="4"/>
      <c r="E35" s="4"/>
      <c r="F35" s="4"/>
      <c r="G35" s="4"/>
      <c r="H35" s="4"/>
      <c r="I35" s="4"/>
      <c r="J35" s="25" t="s">
        <v>21</v>
      </c>
      <c r="K35" s="9"/>
      <c r="L35" s="25" t="s">
        <v>21</v>
      </c>
      <c r="M35" s="9"/>
      <c r="N35" s="102"/>
      <c r="O35" s="4"/>
      <c r="P35" s="4"/>
      <c r="Q35" s="4"/>
      <c r="R35" s="4"/>
      <c r="S35" s="103">
        <f>Data!AX6+'Magic Equipment'!V7</f>
        <v>0</v>
      </c>
      <c r="T35" s="4"/>
      <c r="U35" s="4"/>
      <c r="V35" s="102"/>
      <c r="W35" s="4"/>
      <c r="X35" s="105" t="str">
        <f>Data!BC6</f>
        <v/>
      </c>
      <c r="Y35" s="9"/>
      <c r="Z35" s="103" t="str">
        <f>Data!AY6</f>
        <v/>
      </c>
      <c r="AA35" s="4"/>
      <c r="AB35" s="4"/>
      <c r="AC35" s="4"/>
      <c r="AD35" s="103">
        <f>Data!AX6+'Magic Equipment'!S7</f>
        <v>0</v>
      </c>
      <c r="AE35" s="9"/>
      <c r="AF35" s="104"/>
      <c r="AG35" s="9"/>
      <c r="AH35" s="103" t="str">
        <f>Data!AZ6</f>
        <v/>
      </c>
      <c r="AI35" s="103" t="str">
        <f>Data!BA6</f>
        <v/>
      </c>
      <c r="AJ35" s="4"/>
      <c r="AK35" s="4"/>
      <c r="AL35" s="103" t="str">
        <f>Data!BB6</f>
        <v>0</v>
      </c>
      <c r="AM35" s="9"/>
      <c r="AN35" s="14" t="s">
        <v>21</v>
      </c>
      <c r="AO35" s="9"/>
      <c r="AP35" s="11"/>
      <c r="AQ35" s="11"/>
      <c r="AR35" s="11"/>
      <c r="AS35" s="11"/>
      <c r="AT35" s="11"/>
      <c r="AU35" s="11"/>
    </row>
    <row r="36" ht="12.75" customHeight="1">
      <c r="A36" s="88">
        <f>Data!AH17</f>
        <v>0</v>
      </c>
      <c r="B36" s="9"/>
      <c r="C36" s="92" t="s">
        <v>89</v>
      </c>
      <c r="D36" s="4"/>
      <c r="E36" s="4"/>
      <c r="F36" s="4"/>
      <c r="G36" s="4"/>
      <c r="H36" s="4"/>
      <c r="I36" s="4"/>
      <c r="J36" s="25" t="s">
        <v>21</v>
      </c>
      <c r="K36" s="9"/>
      <c r="L36" s="25" t="s">
        <v>21</v>
      </c>
      <c r="M36" s="9"/>
      <c r="N36" s="117" t="s">
        <v>90</v>
      </c>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8"/>
      <c r="AP36" s="11"/>
      <c r="AQ36" s="11"/>
      <c r="AR36" s="11"/>
      <c r="AS36" s="11"/>
      <c r="AT36" s="11"/>
      <c r="AU36" s="11"/>
    </row>
    <row r="37" ht="12.75" customHeight="1">
      <c r="A37" s="88">
        <f>Data!AH18</f>
        <v>0</v>
      </c>
      <c r="B37" s="9"/>
      <c r="C37" s="92" t="s">
        <v>91</v>
      </c>
      <c r="D37" s="4"/>
      <c r="E37" s="4"/>
      <c r="F37" s="4"/>
      <c r="G37" s="4"/>
      <c r="H37" s="4"/>
      <c r="I37" s="4"/>
      <c r="J37" s="25" t="s">
        <v>21</v>
      </c>
      <c r="K37" s="9"/>
      <c r="L37" s="25" t="s">
        <v>21</v>
      </c>
      <c r="M37" s="9"/>
      <c r="N37" s="12"/>
      <c r="AO37" s="47"/>
      <c r="AP37" s="11"/>
      <c r="AQ37" s="11"/>
      <c r="AR37" s="11"/>
      <c r="AS37" s="11"/>
      <c r="AT37" s="11"/>
      <c r="AU37" s="118"/>
    </row>
    <row r="38" ht="12.75" customHeight="1">
      <c r="A38" s="88">
        <f>Data!AH19</f>
        <v>0</v>
      </c>
      <c r="B38" s="9"/>
      <c r="C38" s="92" t="s">
        <v>92</v>
      </c>
      <c r="D38" s="4"/>
      <c r="E38" s="4"/>
      <c r="F38" s="4"/>
      <c r="G38" s="4"/>
      <c r="H38" s="4"/>
      <c r="I38" s="4"/>
      <c r="J38" s="25" t="s">
        <v>21</v>
      </c>
      <c r="K38" s="9"/>
      <c r="L38" s="25" t="s">
        <v>21</v>
      </c>
      <c r="M38" s="9"/>
      <c r="N38" s="39"/>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6"/>
      <c r="AP38" s="11"/>
      <c r="AQ38" s="11"/>
      <c r="AR38" s="11"/>
      <c r="AS38" s="11"/>
      <c r="AT38" s="11"/>
      <c r="AU38" s="118"/>
    </row>
    <row r="39" ht="12.75" customHeight="1">
      <c r="A39" s="78" t="s">
        <v>93</v>
      </c>
      <c r="B39" s="4"/>
      <c r="C39" s="4"/>
      <c r="D39" s="4"/>
      <c r="E39" s="4"/>
      <c r="F39" s="4"/>
      <c r="G39" s="4"/>
      <c r="H39" s="4"/>
      <c r="I39" s="4"/>
      <c r="J39" s="4"/>
      <c r="K39" s="4"/>
      <c r="L39" s="4"/>
      <c r="M39" s="9"/>
      <c r="N39" s="119" t="s">
        <v>94</v>
      </c>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9"/>
      <c r="AP39" s="11"/>
      <c r="AQ39" s="11"/>
      <c r="AR39" s="11"/>
      <c r="AS39" s="11"/>
      <c r="AT39" s="11"/>
      <c r="AU39" s="118"/>
    </row>
    <row r="40" ht="12.75" customHeight="1">
      <c r="A40" s="88">
        <f>Data!AH22</f>
        <v>10</v>
      </c>
      <c r="B40" s="9"/>
      <c r="C40" s="66" t="s">
        <v>95</v>
      </c>
      <c r="D40" s="4"/>
      <c r="E40" s="4"/>
      <c r="F40" s="4"/>
      <c r="G40" s="4"/>
      <c r="H40" s="4"/>
      <c r="I40" s="4"/>
      <c r="J40" s="4"/>
      <c r="K40" s="4"/>
      <c r="L40" s="4"/>
      <c r="M40" s="9"/>
      <c r="N40" s="79" t="s">
        <v>96</v>
      </c>
      <c r="O40" s="4"/>
      <c r="P40" s="4"/>
      <c r="Q40" s="4"/>
      <c r="R40" s="4"/>
      <c r="S40" s="4"/>
      <c r="T40" s="79" t="s">
        <v>97</v>
      </c>
      <c r="U40" s="4"/>
      <c r="V40" s="4"/>
      <c r="W40" s="4"/>
      <c r="X40" s="4"/>
      <c r="Y40" s="120" t="s">
        <v>98</v>
      </c>
      <c r="Z40" s="4"/>
      <c r="AA40" s="4"/>
      <c r="AB40" s="120" t="s">
        <v>15</v>
      </c>
      <c r="AC40" s="4"/>
      <c r="AD40" s="79" t="s">
        <v>99</v>
      </c>
      <c r="AE40" s="4"/>
      <c r="AF40" s="4"/>
      <c r="AG40" s="4"/>
      <c r="AH40" s="4"/>
      <c r="AI40" s="79" t="s">
        <v>10</v>
      </c>
      <c r="AJ40" s="4"/>
      <c r="AK40" s="4"/>
      <c r="AL40" s="120" t="s">
        <v>100</v>
      </c>
      <c r="AM40" s="4"/>
      <c r="AN40" s="4"/>
      <c r="AO40" s="9"/>
      <c r="AP40" s="11"/>
      <c r="AQ40" s="11"/>
      <c r="AR40" s="11"/>
      <c r="AS40" s="11"/>
      <c r="AT40" s="11"/>
      <c r="AU40" s="118"/>
    </row>
    <row r="41" ht="12.75" customHeight="1">
      <c r="A41" s="88">
        <f>Data!AH23</f>
        <v>10</v>
      </c>
      <c r="B41" s="9"/>
      <c r="C41" s="66" t="s">
        <v>101</v>
      </c>
      <c r="D41" s="4"/>
      <c r="E41" s="4"/>
      <c r="F41" s="4"/>
      <c r="G41" s="4"/>
      <c r="H41" s="4"/>
      <c r="I41" s="4"/>
      <c r="J41" s="4"/>
      <c r="K41" s="4"/>
      <c r="L41" s="4"/>
      <c r="M41" s="9"/>
      <c r="N41" s="102" t="s">
        <v>102</v>
      </c>
      <c r="O41" s="4"/>
      <c r="P41" s="4"/>
      <c r="Q41" s="4"/>
      <c r="R41" s="4"/>
      <c r="S41" s="4"/>
      <c r="T41" s="104" t="str">
        <f>Data!AX8</f>
        <v>12+Dex</v>
      </c>
      <c r="U41" s="4"/>
      <c r="V41" s="4"/>
      <c r="W41" s="4"/>
      <c r="X41" s="4"/>
      <c r="Y41" s="121" t="str">
        <f>Data!AY8</f>
        <v>45gp</v>
      </c>
      <c r="Z41" s="4"/>
      <c r="AA41" s="4"/>
      <c r="AB41" s="121" t="str">
        <f>Data!AZ8</f>
        <v>-</v>
      </c>
      <c r="AC41" s="4"/>
      <c r="AD41" s="102" t="str">
        <f>Data!BA8</f>
        <v>-</v>
      </c>
      <c r="AE41" s="4"/>
      <c r="AF41" s="4"/>
      <c r="AG41" s="4"/>
      <c r="AH41" s="4"/>
      <c r="AI41" s="102" t="str">
        <f>Data!BB8</f>
        <v>13</v>
      </c>
      <c r="AJ41" s="4"/>
      <c r="AK41" s="9"/>
      <c r="AL41" s="14" t="s">
        <v>27</v>
      </c>
      <c r="AM41" s="4"/>
      <c r="AN41" s="4"/>
      <c r="AO41" s="9"/>
      <c r="AP41" s="11"/>
      <c r="AQ41" s="11"/>
      <c r="AR41" s="11"/>
      <c r="AS41" s="11"/>
      <c r="AT41" s="11"/>
      <c r="AU41" s="122"/>
    </row>
    <row r="42" ht="12.75" customHeight="1">
      <c r="A42" s="123" t="s">
        <v>103</v>
      </c>
      <c r="B42" s="4"/>
      <c r="C42" s="4"/>
      <c r="D42" s="4"/>
      <c r="E42" s="4"/>
      <c r="F42" s="4"/>
      <c r="G42" s="4"/>
      <c r="H42" s="4"/>
      <c r="I42" s="4"/>
      <c r="J42" s="9"/>
      <c r="K42" s="124" t="s">
        <v>21</v>
      </c>
      <c r="L42" s="4"/>
      <c r="M42" s="9"/>
      <c r="N42" s="102" t="s">
        <v>104</v>
      </c>
      <c r="O42" s="4"/>
      <c r="P42" s="4"/>
      <c r="Q42" s="4"/>
      <c r="R42" s="4"/>
      <c r="S42" s="4"/>
      <c r="T42" s="104" t="str">
        <f>Data!AX9</f>
        <v/>
      </c>
      <c r="U42" s="4"/>
      <c r="V42" s="4"/>
      <c r="W42" s="4"/>
      <c r="X42" s="4"/>
      <c r="Y42" s="121" t="str">
        <f>Data!AY9</f>
        <v/>
      </c>
      <c r="Z42" s="4"/>
      <c r="AA42" s="4"/>
      <c r="AB42" s="121" t="str">
        <f>Data!AZ9</f>
        <v/>
      </c>
      <c r="AC42" s="4"/>
      <c r="AD42" s="102" t="str">
        <f>Data!BA9</f>
        <v/>
      </c>
      <c r="AE42" s="4"/>
      <c r="AF42" s="4"/>
      <c r="AG42" s="4"/>
      <c r="AH42" s="4"/>
      <c r="AI42" s="102" t="str">
        <f>Data!BB9</f>
        <v/>
      </c>
      <c r="AJ42" s="4"/>
      <c r="AK42" s="9"/>
      <c r="AL42" s="14" t="s">
        <v>21</v>
      </c>
      <c r="AM42" s="4"/>
      <c r="AN42" s="4"/>
      <c r="AO42" s="9"/>
      <c r="AP42" s="11"/>
      <c r="AQ42" s="11"/>
      <c r="AR42" s="11"/>
      <c r="AS42" s="11"/>
      <c r="AT42" s="11"/>
      <c r="AU42" s="118"/>
    </row>
    <row r="43" ht="12.75" customHeight="1">
      <c r="A43" s="123" t="s">
        <v>105</v>
      </c>
      <c r="B43" s="4"/>
      <c r="C43" s="4"/>
      <c r="D43" s="4"/>
      <c r="E43" s="4"/>
      <c r="F43" s="4"/>
      <c r="G43" s="4"/>
      <c r="H43" s="4"/>
      <c r="I43" s="4"/>
      <c r="J43" s="4"/>
      <c r="K43" s="124" t="s">
        <v>21</v>
      </c>
      <c r="L43" s="4"/>
      <c r="M43" s="4"/>
      <c r="N43" s="117" t="s">
        <v>106</v>
      </c>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11"/>
      <c r="AQ43" s="11"/>
      <c r="AR43" s="11"/>
      <c r="AS43" s="11"/>
      <c r="AT43" s="11"/>
      <c r="AU43" s="118"/>
    </row>
    <row r="44" ht="12.75" customHeight="1">
      <c r="A44" s="123" t="s">
        <v>107</v>
      </c>
      <c r="B44" s="4"/>
      <c r="C44" s="4"/>
      <c r="D44" s="4"/>
      <c r="E44" s="4"/>
      <c r="F44" s="4"/>
      <c r="G44" s="4"/>
      <c r="H44" s="4"/>
      <c r="I44" s="4"/>
      <c r="J44" s="4"/>
      <c r="K44" s="124" t="s">
        <v>27</v>
      </c>
      <c r="L44" s="4"/>
      <c r="M44" s="4"/>
      <c r="N44" s="12"/>
      <c r="AP44" s="11"/>
      <c r="AQ44" s="11"/>
      <c r="AR44" s="11"/>
      <c r="AS44" s="11"/>
      <c r="AT44" s="11"/>
      <c r="AU44" s="118"/>
    </row>
    <row r="45" ht="12.75" customHeight="1">
      <c r="A45" s="123" t="s">
        <v>108</v>
      </c>
      <c r="B45" s="4"/>
      <c r="C45" s="4"/>
      <c r="D45" s="4"/>
      <c r="E45" s="4"/>
      <c r="F45" s="4"/>
      <c r="G45" s="4"/>
      <c r="H45" s="4"/>
      <c r="I45" s="4"/>
      <c r="J45" s="4"/>
      <c r="K45" s="124" t="s">
        <v>21</v>
      </c>
      <c r="L45" s="4"/>
      <c r="M45" s="4"/>
      <c r="N45" s="12"/>
      <c r="AP45" s="11"/>
      <c r="AQ45" s="11"/>
      <c r="AR45" s="11"/>
      <c r="AS45" s="11"/>
      <c r="AT45" s="11"/>
      <c r="AU45" s="118"/>
    </row>
    <row r="46" ht="12.75" customHeight="1">
      <c r="A46" s="123" t="s">
        <v>109</v>
      </c>
      <c r="B46" s="4"/>
      <c r="C46" s="4"/>
      <c r="D46" s="4"/>
      <c r="E46" s="4"/>
      <c r="F46" s="4"/>
      <c r="G46" s="4"/>
      <c r="H46" s="4"/>
      <c r="I46" s="4"/>
      <c r="J46" s="4"/>
      <c r="K46" s="124" t="s">
        <v>21</v>
      </c>
      <c r="L46" s="4"/>
      <c r="M46" s="4"/>
      <c r="N46" s="12"/>
      <c r="AP46" s="11"/>
      <c r="AQ46" s="11"/>
      <c r="AR46" s="11"/>
      <c r="AS46" s="11"/>
      <c r="AT46" s="11"/>
      <c r="AU46" s="118"/>
    </row>
    <row r="47" ht="12.75" customHeight="1">
      <c r="A47" s="125" t="s">
        <v>110</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9"/>
      <c r="AP47" s="11"/>
      <c r="AQ47" s="11"/>
      <c r="AR47" s="11"/>
      <c r="AS47" s="11"/>
      <c r="AT47" s="11"/>
      <c r="AU47" s="118"/>
    </row>
    <row r="48" ht="12.75" customHeight="1">
      <c r="A48" s="126" t="s">
        <v>111</v>
      </c>
      <c r="B48" s="4"/>
      <c r="C48" s="4"/>
      <c r="D48" s="4"/>
      <c r="E48" s="4"/>
      <c r="F48" s="4"/>
      <c r="G48" s="4"/>
      <c r="H48" s="4"/>
      <c r="I48" s="4"/>
      <c r="J48" s="4"/>
      <c r="K48" s="4"/>
      <c r="L48" s="4"/>
      <c r="M48" s="4"/>
      <c r="N48" s="4"/>
      <c r="O48" s="9"/>
      <c r="P48" s="126" t="s">
        <v>98</v>
      </c>
      <c r="Q48" s="9"/>
      <c r="R48" s="127" t="s">
        <v>10</v>
      </c>
      <c r="S48" s="4"/>
      <c r="T48" s="9"/>
      <c r="U48" s="128"/>
      <c r="V48" s="129" t="s">
        <v>112</v>
      </c>
      <c r="W48" s="4"/>
      <c r="X48" s="4"/>
      <c r="Y48" s="4"/>
      <c r="Z48" s="4"/>
      <c r="AA48" s="4"/>
      <c r="AB48" s="4"/>
      <c r="AC48" s="4"/>
      <c r="AD48" s="4"/>
      <c r="AE48" s="4"/>
      <c r="AF48" s="4"/>
      <c r="AG48" s="4"/>
      <c r="AH48" s="4"/>
      <c r="AI48" s="4"/>
      <c r="AJ48" s="9"/>
      <c r="AK48" s="129" t="s">
        <v>98</v>
      </c>
      <c r="AL48" s="9"/>
      <c r="AM48" s="129" t="s">
        <v>10</v>
      </c>
      <c r="AN48" s="4"/>
      <c r="AO48" s="9"/>
      <c r="AP48" s="11"/>
      <c r="AQ48" s="11"/>
      <c r="AR48" s="11"/>
      <c r="AS48" s="11"/>
      <c r="AT48" s="11"/>
      <c r="AU48" s="118"/>
    </row>
    <row r="49" ht="12.75" customHeight="1">
      <c r="A49" s="130" t="s">
        <v>113</v>
      </c>
      <c r="B49" s="4"/>
      <c r="C49" s="4"/>
      <c r="D49" s="4"/>
      <c r="E49" s="4"/>
      <c r="F49" s="4"/>
      <c r="G49" s="4"/>
      <c r="H49" s="4"/>
      <c r="I49" s="4"/>
      <c r="J49" s="4"/>
      <c r="K49" s="4"/>
      <c r="L49" s="4"/>
      <c r="M49" s="4"/>
      <c r="N49" s="4"/>
      <c r="O49" s="9"/>
      <c r="P49" s="13" t="s">
        <v>114</v>
      </c>
      <c r="Q49" s="9"/>
      <c r="R49" s="131">
        <v>5.0</v>
      </c>
      <c r="S49" s="4"/>
      <c r="T49" s="9"/>
      <c r="U49" s="15"/>
      <c r="V49" s="132"/>
      <c r="W49" s="4"/>
      <c r="X49" s="4"/>
      <c r="Y49" s="4"/>
      <c r="Z49" s="4"/>
      <c r="AA49" s="4"/>
      <c r="AB49" s="4"/>
      <c r="AC49" s="4"/>
      <c r="AD49" s="4"/>
      <c r="AE49" s="4"/>
      <c r="AF49" s="4"/>
      <c r="AG49" s="4"/>
      <c r="AH49" s="4"/>
      <c r="AI49" s="4"/>
      <c r="AJ49" s="9"/>
      <c r="AK49" s="20"/>
      <c r="AL49" s="9"/>
      <c r="AM49" s="133"/>
      <c r="AN49" s="4"/>
      <c r="AO49" s="9"/>
      <c r="AP49" s="11"/>
      <c r="AQ49" s="11"/>
      <c r="AR49" s="11"/>
      <c r="AS49" s="11"/>
      <c r="AT49" s="11"/>
      <c r="AU49" s="118"/>
    </row>
    <row r="50" ht="12.75" customHeight="1">
      <c r="A50" s="130" t="s">
        <v>113</v>
      </c>
      <c r="B50" s="4"/>
      <c r="C50" s="4"/>
      <c r="D50" s="4"/>
      <c r="E50" s="4"/>
      <c r="F50" s="4"/>
      <c r="G50" s="4"/>
      <c r="H50" s="4"/>
      <c r="I50" s="4"/>
      <c r="J50" s="4"/>
      <c r="K50" s="4"/>
      <c r="L50" s="4"/>
      <c r="M50" s="4"/>
      <c r="N50" s="4"/>
      <c r="O50" s="9"/>
      <c r="P50" s="13" t="s">
        <v>115</v>
      </c>
      <c r="Q50" s="9"/>
      <c r="R50" s="131">
        <v>1.0</v>
      </c>
      <c r="S50" s="4"/>
      <c r="T50" s="9"/>
      <c r="U50" s="15"/>
      <c r="V50" s="132"/>
      <c r="W50" s="4"/>
      <c r="X50" s="4"/>
      <c r="Y50" s="4"/>
      <c r="Z50" s="4"/>
      <c r="AA50" s="4"/>
      <c r="AB50" s="4"/>
      <c r="AC50" s="4"/>
      <c r="AD50" s="4"/>
      <c r="AE50" s="4"/>
      <c r="AF50" s="4"/>
      <c r="AG50" s="4"/>
      <c r="AH50" s="4"/>
      <c r="AI50" s="4"/>
      <c r="AJ50" s="9"/>
      <c r="AK50" s="20"/>
      <c r="AL50" s="9"/>
      <c r="AM50" s="133"/>
      <c r="AN50" s="4"/>
      <c r="AO50" s="9"/>
      <c r="AP50" s="11"/>
      <c r="AQ50" s="11"/>
      <c r="AR50" s="11"/>
      <c r="AS50" s="11"/>
      <c r="AT50" s="11"/>
      <c r="AU50" s="118"/>
    </row>
    <row r="51" ht="12.75" customHeight="1">
      <c r="A51" s="130" t="s">
        <v>113</v>
      </c>
      <c r="B51" s="4"/>
      <c r="C51" s="4"/>
      <c r="D51" s="4"/>
      <c r="E51" s="4"/>
      <c r="F51" s="4"/>
      <c r="G51" s="4"/>
      <c r="H51" s="4"/>
      <c r="I51" s="4"/>
      <c r="J51" s="4"/>
      <c r="K51" s="4"/>
      <c r="L51" s="4"/>
      <c r="M51" s="4"/>
      <c r="N51" s="4"/>
      <c r="O51" s="9"/>
      <c r="P51" s="13" t="s">
        <v>116</v>
      </c>
      <c r="Q51" s="9"/>
      <c r="R51" s="131">
        <v>5.0</v>
      </c>
      <c r="S51" s="4"/>
      <c r="T51" s="9"/>
      <c r="U51" s="15"/>
      <c r="V51" s="132"/>
      <c r="W51" s="4"/>
      <c r="X51" s="4"/>
      <c r="Y51" s="4"/>
      <c r="Z51" s="4"/>
      <c r="AA51" s="4"/>
      <c r="AB51" s="4"/>
      <c r="AC51" s="4"/>
      <c r="AD51" s="4"/>
      <c r="AE51" s="4"/>
      <c r="AF51" s="4"/>
      <c r="AG51" s="4"/>
      <c r="AH51" s="4"/>
      <c r="AI51" s="4"/>
      <c r="AJ51" s="9"/>
      <c r="AK51" s="20"/>
      <c r="AL51" s="9"/>
      <c r="AM51" s="133"/>
      <c r="AN51" s="4"/>
      <c r="AO51" s="9"/>
      <c r="AP51" s="11"/>
      <c r="AQ51" s="11"/>
      <c r="AR51" s="11"/>
      <c r="AS51" s="11"/>
      <c r="AT51" s="11"/>
      <c r="AU51" s="118"/>
    </row>
    <row r="52" ht="12.75" customHeight="1">
      <c r="A52" s="134"/>
      <c r="B52" s="4"/>
      <c r="C52" s="4"/>
      <c r="D52" s="4"/>
      <c r="E52" s="4"/>
      <c r="F52" s="4"/>
      <c r="G52" s="4"/>
      <c r="H52" s="4"/>
      <c r="I52" s="4"/>
      <c r="J52" s="4"/>
      <c r="K52" s="4"/>
      <c r="L52" s="4"/>
      <c r="M52" s="4"/>
      <c r="N52" s="4"/>
      <c r="O52" s="9"/>
      <c r="P52" s="13"/>
      <c r="Q52" s="9"/>
      <c r="R52" s="133"/>
      <c r="S52" s="4"/>
      <c r="T52" s="9"/>
      <c r="U52" s="15"/>
      <c r="V52" s="132"/>
      <c r="W52" s="4"/>
      <c r="X52" s="4"/>
      <c r="Y52" s="4"/>
      <c r="Z52" s="4"/>
      <c r="AA52" s="4"/>
      <c r="AB52" s="4"/>
      <c r="AC52" s="4"/>
      <c r="AD52" s="4"/>
      <c r="AE52" s="4"/>
      <c r="AF52" s="4"/>
      <c r="AG52" s="4"/>
      <c r="AH52" s="4"/>
      <c r="AI52" s="4"/>
      <c r="AJ52" s="9"/>
      <c r="AK52" s="20"/>
      <c r="AL52" s="9"/>
      <c r="AM52" s="133"/>
      <c r="AN52" s="4"/>
      <c r="AO52" s="9"/>
      <c r="AP52" s="11"/>
      <c r="AQ52" s="11"/>
      <c r="AR52" s="11"/>
      <c r="AS52" s="11"/>
      <c r="AT52" s="11"/>
      <c r="AU52" s="118"/>
    </row>
    <row r="53" ht="12.75" customHeight="1">
      <c r="A53" s="130"/>
      <c r="B53" s="4"/>
      <c r="C53" s="4"/>
      <c r="D53" s="4"/>
      <c r="E53" s="4"/>
      <c r="F53" s="4"/>
      <c r="G53" s="4"/>
      <c r="H53" s="4"/>
      <c r="I53" s="4"/>
      <c r="J53" s="4"/>
      <c r="K53" s="4"/>
      <c r="L53" s="4"/>
      <c r="M53" s="4"/>
      <c r="N53" s="4"/>
      <c r="O53" s="9"/>
      <c r="P53" s="14"/>
      <c r="Q53" s="9"/>
      <c r="R53" s="133"/>
      <c r="S53" s="4"/>
      <c r="T53" s="9"/>
      <c r="U53" s="15"/>
      <c r="V53" s="132"/>
      <c r="W53" s="4"/>
      <c r="X53" s="4"/>
      <c r="Y53" s="4"/>
      <c r="Z53" s="4"/>
      <c r="AA53" s="4"/>
      <c r="AB53" s="4"/>
      <c r="AC53" s="4"/>
      <c r="AD53" s="4"/>
      <c r="AE53" s="4"/>
      <c r="AF53" s="4"/>
      <c r="AG53" s="4"/>
      <c r="AH53" s="4"/>
      <c r="AI53" s="4"/>
      <c r="AJ53" s="9"/>
      <c r="AK53" s="20"/>
      <c r="AL53" s="9"/>
      <c r="AM53" s="133"/>
      <c r="AN53" s="4"/>
      <c r="AO53" s="9"/>
      <c r="AP53" s="11"/>
      <c r="AQ53" s="11"/>
      <c r="AR53" s="11"/>
      <c r="AS53" s="11"/>
      <c r="AT53" s="11"/>
      <c r="AU53" s="118"/>
    </row>
    <row r="54" ht="12.75" customHeight="1">
      <c r="A54" s="134"/>
      <c r="B54" s="4"/>
      <c r="C54" s="4"/>
      <c r="D54" s="4"/>
      <c r="E54" s="4"/>
      <c r="F54" s="4"/>
      <c r="G54" s="4"/>
      <c r="H54" s="4"/>
      <c r="I54" s="4"/>
      <c r="J54" s="4"/>
      <c r="K54" s="4"/>
      <c r="L54" s="4"/>
      <c r="M54" s="4"/>
      <c r="N54" s="4"/>
      <c r="O54" s="9"/>
      <c r="P54" s="13"/>
      <c r="Q54" s="9"/>
      <c r="R54" s="133"/>
      <c r="S54" s="4"/>
      <c r="T54" s="9"/>
      <c r="U54" s="15"/>
      <c r="V54" s="132"/>
      <c r="W54" s="4"/>
      <c r="X54" s="4"/>
      <c r="Y54" s="4"/>
      <c r="Z54" s="4"/>
      <c r="AA54" s="4"/>
      <c r="AB54" s="4"/>
      <c r="AC54" s="4"/>
      <c r="AD54" s="4"/>
      <c r="AE54" s="4"/>
      <c r="AF54" s="4"/>
      <c r="AG54" s="4"/>
      <c r="AH54" s="4"/>
      <c r="AI54" s="4"/>
      <c r="AJ54" s="9"/>
      <c r="AK54" s="20"/>
      <c r="AL54" s="9"/>
      <c r="AM54" s="133"/>
      <c r="AN54" s="4"/>
      <c r="AO54" s="9"/>
      <c r="AP54" s="11"/>
      <c r="AQ54" s="11"/>
      <c r="AR54" s="11"/>
      <c r="AS54" s="11"/>
      <c r="AT54" s="11"/>
      <c r="AU54" s="118"/>
    </row>
    <row r="55" ht="12.75" customHeight="1">
      <c r="A55" s="130"/>
      <c r="B55" s="4"/>
      <c r="C55" s="4"/>
      <c r="D55" s="4"/>
      <c r="E55" s="4"/>
      <c r="F55" s="4"/>
      <c r="G55" s="4"/>
      <c r="H55" s="4"/>
      <c r="I55" s="4"/>
      <c r="J55" s="4"/>
      <c r="K55" s="4"/>
      <c r="L55" s="4"/>
      <c r="M55" s="4"/>
      <c r="N55" s="4"/>
      <c r="O55" s="9"/>
      <c r="P55" s="14"/>
      <c r="Q55" s="9"/>
      <c r="R55" s="133"/>
      <c r="S55" s="4"/>
      <c r="T55" s="9"/>
      <c r="U55" s="15"/>
      <c r="V55" s="132"/>
      <c r="W55" s="4"/>
      <c r="X55" s="4"/>
      <c r="Y55" s="4"/>
      <c r="Z55" s="4"/>
      <c r="AA55" s="4"/>
      <c r="AB55" s="4"/>
      <c r="AC55" s="4"/>
      <c r="AD55" s="4"/>
      <c r="AE55" s="4"/>
      <c r="AF55" s="4"/>
      <c r="AG55" s="4"/>
      <c r="AH55" s="4"/>
      <c r="AI55" s="4"/>
      <c r="AJ55" s="9"/>
      <c r="AK55" s="20"/>
      <c r="AL55" s="9"/>
      <c r="AM55" s="133"/>
      <c r="AN55" s="4"/>
      <c r="AO55" s="9"/>
      <c r="AP55" s="11"/>
      <c r="AQ55" s="11"/>
      <c r="AR55" s="11"/>
      <c r="AS55" s="11"/>
      <c r="AT55" s="11"/>
      <c r="AU55" s="11"/>
    </row>
    <row r="56" ht="12.75" customHeight="1">
      <c r="A56" s="130"/>
      <c r="B56" s="4"/>
      <c r="C56" s="4"/>
      <c r="D56" s="4"/>
      <c r="E56" s="4"/>
      <c r="F56" s="4"/>
      <c r="G56" s="4"/>
      <c r="H56" s="4"/>
      <c r="I56" s="4"/>
      <c r="J56" s="4"/>
      <c r="K56" s="4"/>
      <c r="L56" s="4"/>
      <c r="M56" s="4"/>
      <c r="N56" s="4"/>
      <c r="O56" s="9"/>
      <c r="P56" s="14"/>
      <c r="Q56" s="9"/>
      <c r="R56" s="133"/>
      <c r="S56" s="4"/>
      <c r="T56" s="9"/>
      <c r="U56" s="15"/>
      <c r="V56" s="132"/>
      <c r="W56" s="4"/>
      <c r="X56" s="4"/>
      <c r="Y56" s="4"/>
      <c r="Z56" s="4"/>
      <c r="AA56" s="4"/>
      <c r="AB56" s="4"/>
      <c r="AC56" s="4"/>
      <c r="AD56" s="4"/>
      <c r="AE56" s="4"/>
      <c r="AF56" s="4"/>
      <c r="AG56" s="4"/>
      <c r="AH56" s="4"/>
      <c r="AI56" s="4"/>
      <c r="AJ56" s="9"/>
      <c r="AK56" s="20"/>
      <c r="AL56" s="9"/>
      <c r="AM56" s="133"/>
      <c r="AN56" s="4"/>
      <c r="AO56" s="9"/>
      <c r="AP56" s="11"/>
      <c r="AQ56" s="11"/>
      <c r="AR56" s="11"/>
      <c r="AS56" s="11"/>
      <c r="AT56" s="11"/>
      <c r="AU56" s="11"/>
    </row>
    <row r="57" ht="12.75" customHeight="1">
      <c r="A57" s="130"/>
      <c r="B57" s="4"/>
      <c r="C57" s="4"/>
      <c r="D57" s="4"/>
      <c r="E57" s="4"/>
      <c r="F57" s="4"/>
      <c r="G57" s="4"/>
      <c r="H57" s="4"/>
      <c r="I57" s="4"/>
      <c r="J57" s="4"/>
      <c r="K57" s="4"/>
      <c r="L57" s="4"/>
      <c r="M57" s="4"/>
      <c r="N57" s="4"/>
      <c r="O57" s="9"/>
      <c r="P57" s="14"/>
      <c r="Q57" s="9"/>
      <c r="R57" s="135"/>
      <c r="S57" s="4"/>
      <c r="T57" s="9"/>
      <c r="U57" s="15"/>
      <c r="V57" s="134"/>
      <c r="W57" s="4"/>
      <c r="X57" s="4"/>
      <c r="Y57" s="4"/>
      <c r="Z57" s="4"/>
      <c r="AA57" s="4"/>
      <c r="AB57" s="4"/>
      <c r="AC57" s="4"/>
      <c r="AD57" s="4"/>
      <c r="AE57" s="4"/>
      <c r="AF57" s="4"/>
      <c r="AG57" s="4"/>
      <c r="AH57" s="4"/>
      <c r="AI57" s="4"/>
      <c r="AJ57" s="9"/>
      <c r="AK57" s="13"/>
      <c r="AL57" s="9"/>
      <c r="AM57" s="133"/>
      <c r="AN57" s="4"/>
      <c r="AO57" s="9"/>
      <c r="AP57" s="11"/>
      <c r="AQ57" s="11"/>
      <c r="AR57" s="11"/>
      <c r="AS57" s="11"/>
      <c r="AT57" s="11"/>
      <c r="AU57" s="11"/>
    </row>
    <row r="58" ht="12.75" customHeight="1">
      <c r="A58" s="130"/>
      <c r="B58" s="4"/>
      <c r="C58" s="4"/>
      <c r="D58" s="4"/>
      <c r="E58" s="4"/>
      <c r="F58" s="4"/>
      <c r="G58" s="4"/>
      <c r="H58" s="4"/>
      <c r="I58" s="4"/>
      <c r="J58" s="4"/>
      <c r="K58" s="4"/>
      <c r="L58" s="4"/>
      <c r="M58" s="4"/>
      <c r="N58" s="4"/>
      <c r="O58" s="9"/>
      <c r="P58" s="13"/>
      <c r="Q58" s="9"/>
      <c r="R58" s="135"/>
      <c r="S58" s="4"/>
      <c r="T58" s="9"/>
      <c r="U58" s="15"/>
      <c r="V58" s="134"/>
      <c r="W58" s="4"/>
      <c r="X58" s="4"/>
      <c r="Y58" s="4"/>
      <c r="Z58" s="4"/>
      <c r="AA58" s="4"/>
      <c r="AB58" s="4"/>
      <c r="AC58" s="4"/>
      <c r="AD58" s="4"/>
      <c r="AE58" s="4"/>
      <c r="AF58" s="4"/>
      <c r="AG58" s="4"/>
      <c r="AH58" s="4"/>
      <c r="AI58" s="4"/>
      <c r="AJ58" s="9"/>
      <c r="AK58" s="13"/>
      <c r="AL58" s="9"/>
      <c r="AM58" s="133"/>
      <c r="AN58" s="4"/>
      <c r="AO58" s="9"/>
      <c r="AP58" s="11"/>
      <c r="AQ58" s="11"/>
      <c r="AR58" s="11"/>
      <c r="AS58" s="11"/>
      <c r="AT58" s="11"/>
      <c r="AU58" s="11"/>
    </row>
    <row r="59" ht="12.75" customHeight="1">
      <c r="A59" s="130"/>
      <c r="B59" s="4"/>
      <c r="C59" s="4"/>
      <c r="D59" s="4"/>
      <c r="E59" s="4"/>
      <c r="F59" s="4"/>
      <c r="G59" s="4"/>
      <c r="H59" s="4"/>
      <c r="I59" s="4"/>
      <c r="J59" s="4"/>
      <c r="K59" s="4"/>
      <c r="L59" s="4"/>
      <c r="M59" s="4"/>
      <c r="N59" s="4"/>
      <c r="O59" s="9"/>
      <c r="P59" s="13"/>
      <c r="Q59" s="9"/>
      <c r="R59" s="135"/>
      <c r="S59" s="4"/>
      <c r="T59" s="9"/>
      <c r="U59" s="15"/>
      <c r="V59" s="134"/>
      <c r="W59" s="4"/>
      <c r="X59" s="4"/>
      <c r="Y59" s="4"/>
      <c r="Z59" s="4"/>
      <c r="AA59" s="4"/>
      <c r="AB59" s="4"/>
      <c r="AC59" s="4"/>
      <c r="AD59" s="4"/>
      <c r="AE59" s="4"/>
      <c r="AF59" s="4"/>
      <c r="AG59" s="4"/>
      <c r="AH59" s="4"/>
      <c r="AI59" s="4"/>
      <c r="AJ59" s="9"/>
      <c r="AK59" s="13"/>
      <c r="AL59" s="9"/>
      <c r="AM59" s="133"/>
      <c r="AN59" s="4"/>
      <c r="AO59" s="9"/>
      <c r="AP59" s="11"/>
      <c r="AQ59" s="11"/>
      <c r="AR59" s="11"/>
      <c r="AS59" s="11"/>
      <c r="AT59" s="11"/>
      <c r="AU59" s="11"/>
    </row>
    <row r="60" ht="12.75" customHeight="1">
      <c r="A60" s="130"/>
      <c r="B60" s="4"/>
      <c r="C60" s="4"/>
      <c r="D60" s="4"/>
      <c r="E60" s="4"/>
      <c r="F60" s="4"/>
      <c r="G60" s="4"/>
      <c r="H60" s="4"/>
      <c r="I60" s="4"/>
      <c r="J60" s="4"/>
      <c r="K60" s="4"/>
      <c r="L60" s="4"/>
      <c r="M60" s="4"/>
      <c r="N60" s="4"/>
      <c r="O60" s="9"/>
      <c r="P60" s="13"/>
      <c r="Q60" s="9"/>
      <c r="R60" s="135"/>
      <c r="S60" s="4"/>
      <c r="T60" s="9"/>
      <c r="U60" s="15"/>
      <c r="V60" s="134"/>
      <c r="W60" s="4"/>
      <c r="X60" s="4"/>
      <c r="Y60" s="4"/>
      <c r="Z60" s="4"/>
      <c r="AA60" s="4"/>
      <c r="AB60" s="4"/>
      <c r="AC60" s="4"/>
      <c r="AD60" s="4"/>
      <c r="AE60" s="4"/>
      <c r="AF60" s="4"/>
      <c r="AG60" s="4"/>
      <c r="AH60" s="4"/>
      <c r="AI60" s="4"/>
      <c r="AJ60" s="9"/>
      <c r="AK60" s="13"/>
      <c r="AL60" s="9"/>
      <c r="AM60" s="133"/>
      <c r="AN60" s="4"/>
      <c r="AO60" s="9"/>
      <c r="AP60" s="11"/>
      <c r="AQ60" s="11"/>
      <c r="AR60" s="11"/>
      <c r="AS60" s="11"/>
      <c r="AT60" s="11"/>
      <c r="AU60" s="11"/>
    </row>
    <row r="61" ht="12.75" customHeight="1">
      <c r="A61" s="134"/>
      <c r="B61" s="4"/>
      <c r="C61" s="4"/>
      <c r="D61" s="4"/>
      <c r="E61" s="4"/>
      <c r="F61" s="4"/>
      <c r="G61" s="4"/>
      <c r="H61" s="4"/>
      <c r="I61" s="4"/>
      <c r="J61" s="4"/>
      <c r="K61" s="4"/>
      <c r="L61" s="4"/>
      <c r="M61" s="4"/>
      <c r="N61" s="4"/>
      <c r="O61" s="4"/>
      <c r="P61" s="13"/>
      <c r="Q61" s="9"/>
      <c r="R61" s="135"/>
      <c r="S61" s="4"/>
      <c r="T61" s="9"/>
      <c r="U61" s="15"/>
      <c r="V61" s="134"/>
      <c r="W61" s="4"/>
      <c r="X61" s="4"/>
      <c r="Y61" s="4"/>
      <c r="Z61" s="4"/>
      <c r="AA61" s="4"/>
      <c r="AB61" s="4"/>
      <c r="AC61" s="4"/>
      <c r="AD61" s="4"/>
      <c r="AE61" s="4"/>
      <c r="AF61" s="4"/>
      <c r="AG61" s="4"/>
      <c r="AH61" s="4"/>
      <c r="AI61" s="4"/>
      <c r="AJ61" s="9"/>
      <c r="AK61" s="13"/>
      <c r="AL61" s="9"/>
      <c r="AM61" s="133"/>
      <c r="AN61" s="4"/>
      <c r="AO61" s="9"/>
      <c r="AP61" s="11"/>
      <c r="AQ61" s="11"/>
      <c r="AR61" s="11"/>
      <c r="AS61" s="11"/>
      <c r="AT61" s="11"/>
      <c r="AU61" s="11"/>
    </row>
    <row r="62" ht="12.75" customHeight="1">
      <c r="A62" s="134"/>
      <c r="B62" s="4"/>
      <c r="C62" s="4"/>
      <c r="D62" s="4"/>
      <c r="E62" s="4"/>
      <c r="F62" s="4"/>
      <c r="G62" s="4"/>
      <c r="H62" s="4"/>
      <c r="I62" s="4"/>
      <c r="J62" s="4"/>
      <c r="K62" s="4"/>
      <c r="L62" s="4"/>
      <c r="M62" s="4"/>
      <c r="N62" s="4"/>
      <c r="O62" s="4"/>
      <c r="P62" s="13"/>
      <c r="Q62" s="9"/>
      <c r="R62" s="135"/>
      <c r="S62" s="4"/>
      <c r="T62" s="9"/>
      <c r="U62" s="15"/>
      <c r="V62" s="134"/>
      <c r="W62" s="4"/>
      <c r="X62" s="4"/>
      <c r="Y62" s="4"/>
      <c r="Z62" s="4"/>
      <c r="AA62" s="4"/>
      <c r="AB62" s="4"/>
      <c r="AC62" s="4"/>
      <c r="AD62" s="4"/>
      <c r="AE62" s="4"/>
      <c r="AF62" s="4"/>
      <c r="AG62" s="4"/>
      <c r="AH62" s="4"/>
      <c r="AI62" s="4"/>
      <c r="AJ62" s="9"/>
      <c r="AK62" s="13"/>
      <c r="AL62" s="9"/>
      <c r="AM62" s="133"/>
      <c r="AN62" s="4"/>
      <c r="AO62" s="9"/>
      <c r="AP62" s="11"/>
      <c r="AQ62" s="11"/>
      <c r="AR62" s="11"/>
      <c r="AS62" s="11"/>
      <c r="AT62" s="11"/>
      <c r="AU62" s="11"/>
    </row>
    <row r="63" ht="12.75" customHeight="1">
      <c r="A63" s="134"/>
      <c r="B63" s="4"/>
      <c r="C63" s="4"/>
      <c r="D63" s="4"/>
      <c r="E63" s="4"/>
      <c r="F63" s="4"/>
      <c r="G63" s="4"/>
      <c r="H63" s="4"/>
      <c r="I63" s="4"/>
      <c r="J63" s="4"/>
      <c r="K63" s="4"/>
      <c r="L63" s="4"/>
      <c r="M63" s="4"/>
      <c r="N63" s="4"/>
      <c r="O63" s="4"/>
      <c r="P63" s="13"/>
      <c r="Q63" s="9"/>
      <c r="R63" s="135"/>
      <c r="S63" s="4"/>
      <c r="T63" s="9"/>
      <c r="U63" s="15"/>
      <c r="V63" s="134"/>
      <c r="W63" s="4"/>
      <c r="X63" s="4"/>
      <c r="Y63" s="4"/>
      <c r="Z63" s="4"/>
      <c r="AA63" s="4"/>
      <c r="AB63" s="4"/>
      <c r="AC63" s="4"/>
      <c r="AD63" s="4"/>
      <c r="AE63" s="4"/>
      <c r="AF63" s="4"/>
      <c r="AG63" s="4"/>
      <c r="AH63" s="4"/>
      <c r="AI63" s="4"/>
      <c r="AJ63" s="9"/>
      <c r="AK63" s="13"/>
      <c r="AL63" s="9"/>
      <c r="AM63" s="133"/>
      <c r="AN63" s="4"/>
      <c r="AO63" s="9"/>
      <c r="AP63" s="11"/>
      <c r="AQ63" s="11"/>
      <c r="AR63" s="11"/>
      <c r="AS63" s="11"/>
      <c r="AT63" s="11"/>
      <c r="AU63" s="11"/>
    </row>
    <row r="64" ht="12.75" customHeight="1">
      <c r="A64" s="134"/>
      <c r="B64" s="4"/>
      <c r="C64" s="4"/>
      <c r="D64" s="4"/>
      <c r="E64" s="4"/>
      <c r="F64" s="4"/>
      <c r="G64" s="4"/>
      <c r="H64" s="4"/>
      <c r="I64" s="4"/>
      <c r="J64" s="4"/>
      <c r="K64" s="4"/>
      <c r="L64" s="4"/>
      <c r="M64" s="4"/>
      <c r="N64" s="4"/>
      <c r="O64" s="4"/>
      <c r="P64" s="13"/>
      <c r="Q64" s="9"/>
      <c r="R64" s="135"/>
      <c r="S64" s="4"/>
      <c r="T64" s="9"/>
      <c r="U64" s="15"/>
      <c r="V64" s="136" t="s">
        <v>117</v>
      </c>
      <c r="W64" s="4"/>
      <c r="X64" s="4"/>
      <c r="Y64" s="4"/>
      <c r="Z64" s="4"/>
      <c r="AA64" s="4"/>
      <c r="AB64" s="4"/>
      <c r="AC64" s="4"/>
      <c r="AD64" s="4"/>
      <c r="AE64" s="4"/>
      <c r="AF64" s="4"/>
      <c r="AG64" s="4"/>
      <c r="AH64" s="4"/>
      <c r="AI64" s="4"/>
      <c r="AJ64" s="4"/>
      <c r="AK64" s="4"/>
      <c r="AL64" s="9"/>
      <c r="AM64" s="133">
        <f>SUM(AM49:AO63)</f>
        <v>0</v>
      </c>
      <c r="AN64" s="4"/>
      <c r="AO64" s="9"/>
      <c r="AP64" s="11"/>
      <c r="AQ64" s="11"/>
      <c r="AR64" s="11"/>
      <c r="AS64" s="11"/>
      <c r="AT64" s="11"/>
      <c r="AU64" s="11"/>
    </row>
    <row r="65" ht="12.75" customHeight="1">
      <c r="A65" s="137"/>
      <c r="B65" s="137"/>
      <c r="C65" s="137"/>
      <c r="D65" s="137"/>
      <c r="E65" s="137"/>
      <c r="F65" s="138"/>
      <c r="G65" s="138"/>
      <c r="H65" s="138"/>
      <c r="I65" s="138"/>
      <c r="J65" s="138"/>
      <c r="K65" s="138"/>
      <c r="L65" s="138"/>
      <c r="M65" s="137"/>
      <c r="N65" s="138"/>
      <c r="O65" s="138"/>
      <c r="P65" s="138"/>
      <c r="Q65" s="138"/>
      <c r="R65" s="138"/>
      <c r="S65" s="138"/>
      <c r="T65" s="138"/>
      <c r="U65" s="137"/>
      <c r="V65" s="138"/>
      <c r="W65" s="138"/>
      <c r="X65" s="138"/>
      <c r="Y65" s="138"/>
      <c r="Z65" s="138"/>
      <c r="AA65" s="138"/>
      <c r="AB65" s="138"/>
      <c r="AC65" s="138"/>
      <c r="AD65" s="138"/>
      <c r="AE65" s="138"/>
      <c r="AF65" s="138"/>
      <c r="AG65" s="138"/>
      <c r="AH65" s="138"/>
      <c r="AI65" s="138"/>
      <c r="AJ65" s="138"/>
      <c r="AK65" s="137"/>
      <c r="AL65" s="128"/>
      <c r="AM65" s="128"/>
      <c r="AN65" s="128"/>
      <c r="AO65" s="128"/>
      <c r="AP65" s="15"/>
      <c r="AQ65" s="11"/>
      <c r="AR65" s="11"/>
      <c r="AS65" s="11"/>
      <c r="AT65" s="11"/>
      <c r="AU65" s="11"/>
    </row>
    <row r="66" ht="12.75" customHeight="1">
      <c r="A66" s="139"/>
      <c r="B66" s="140"/>
      <c r="C66" s="140"/>
      <c r="D66" s="140"/>
      <c r="E66" s="141"/>
      <c r="F66" s="142" t="s">
        <v>118</v>
      </c>
      <c r="G66" s="4"/>
      <c r="H66" s="4"/>
      <c r="I66" s="4"/>
      <c r="J66" s="4"/>
      <c r="K66" s="4"/>
      <c r="L66" s="9"/>
      <c r="M66" s="143"/>
      <c r="N66" s="142" t="s">
        <v>119</v>
      </c>
      <c r="O66" s="4"/>
      <c r="P66" s="4"/>
      <c r="Q66" s="4"/>
      <c r="R66" s="4"/>
      <c r="S66" s="4"/>
      <c r="T66" s="9"/>
      <c r="U66" s="143"/>
      <c r="V66" s="144" t="s">
        <v>120</v>
      </c>
      <c r="W66" s="4"/>
      <c r="X66" s="4"/>
      <c r="Y66" s="4"/>
      <c r="Z66" s="4"/>
      <c r="AA66" s="4"/>
      <c r="AB66" s="4"/>
      <c r="AC66" s="4"/>
      <c r="AD66" s="9"/>
      <c r="AE66" s="145">
        <f>Data!AO14</f>
        <v>50</v>
      </c>
      <c r="AF66" s="4"/>
      <c r="AG66" s="4"/>
      <c r="AH66" s="4"/>
      <c r="AI66" s="4"/>
      <c r="AJ66" s="9"/>
      <c r="AK66" s="146"/>
      <c r="AL66" s="15"/>
      <c r="AM66" s="15"/>
      <c r="AN66" s="15"/>
      <c r="AO66" s="15"/>
      <c r="AP66" s="15"/>
      <c r="AQ66" s="11"/>
      <c r="AR66" s="11"/>
      <c r="AS66" s="11"/>
      <c r="AT66" s="11"/>
      <c r="AU66" s="11"/>
    </row>
    <row r="67" ht="12.75" customHeight="1">
      <c r="A67" s="147"/>
      <c r="B67" s="142" t="s">
        <v>10</v>
      </c>
      <c r="C67" s="4"/>
      <c r="D67" s="4"/>
      <c r="E67" s="9"/>
      <c r="F67" s="145">
        <f>Data!AO6</f>
        <v>30</v>
      </c>
      <c r="G67" s="4"/>
      <c r="H67" s="4"/>
      <c r="I67" s="4"/>
      <c r="J67" s="4"/>
      <c r="K67" s="4"/>
      <c r="L67" s="9"/>
      <c r="M67" s="143"/>
      <c r="N67" s="145">
        <f>Data!AO13</f>
        <v>150</v>
      </c>
      <c r="O67" s="4"/>
      <c r="P67" s="4"/>
      <c r="Q67" s="4"/>
      <c r="R67" s="4"/>
      <c r="S67" s="4"/>
      <c r="T67" s="9"/>
      <c r="U67" s="143"/>
      <c r="V67" s="144" t="s">
        <v>121</v>
      </c>
      <c r="W67" s="4"/>
      <c r="X67" s="4"/>
      <c r="Y67" s="4"/>
      <c r="Z67" s="4"/>
      <c r="AA67" s="4"/>
      <c r="AB67" s="4"/>
      <c r="AC67" s="4"/>
      <c r="AD67" s="9"/>
      <c r="AE67" s="145">
        <f>Data!AO15</f>
        <v>100</v>
      </c>
      <c r="AF67" s="4"/>
      <c r="AG67" s="4"/>
      <c r="AH67" s="4"/>
      <c r="AI67" s="4"/>
      <c r="AJ67" s="9"/>
      <c r="AK67" s="148"/>
      <c r="AL67" s="15"/>
      <c r="AM67" s="15"/>
      <c r="AN67" s="15"/>
      <c r="AO67" s="15"/>
      <c r="AP67" s="15"/>
      <c r="AQ67" s="11"/>
      <c r="AR67" s="11"/>
      <c r="AS67" s="11"/>
      <c r="AT67" s="11"/>
      <c r="AU67" s="149"/>
    </row>
    <row r="68" ht="12.75" customHeight="1">
      <c r="A68" s="150"/>
      <c r="B68" s="151" t="s">
        <v>122</v>
      </c>
      <c r="C68" s="4"/>
      <c r="D68" s="4"/>
      <c r="E68" s="9"/>
      <c r="F68" s="142" t="str">
        <f>IF(F67&lt;AE66,"Normal",IF(F67&gt;AE67,"H. Encumbered!",IF(F67&gt;AE66, "Encumbered!")))</f>
        <v>Normal</v>
      </c>
      <c r="G68" s="4"/>
      <c r="H68" s="4"/>
      <c r="I68" s="4"/>
      <c r="J68" s="4"/>
      <c r="K68" s="4"/>
      <c r="L68" s="9"/>
      <c r="M68" s="143"/>
      <c r="N68" s="152" t="s">
        <v>123</v>
      </c>
      <c r="O68" s="4"/>
      <c r="P68" s="4"/>
      <c r="Q68" s="4"/>
      <c r="R68" s="9"/>
      <c r="S68" s="153" t="s">
        <v>21</v>
      </c>
      <c r="T68" s="9"/>
      <c r="U68" s="143"/>
      <c r="V68" s="144" t="s">
        <v>124</v>
      </c>
      <c r="W68" s="4"/>
      <c r="X68" s="4"/>
      <c r="Y68" s="4"/>
      <c r="Z68" s="4"/>
      <c r="AA68" s="4"/>
      <c r="AB68" s="4"/>
      <c r="AC68" s="4"/>
      <c r="AD68" s="9"/>
      <c r="AE68" s="145">
        <f>Data!AO16</f>
        <v>300</v>
      </c>
      <c r="AF68" s="4"/>
      <c r="AG68" s="4"/>
      <c r="AH68" s="4"/>
      <c r="AI68" s="4"/>
      <c r="AJ68" s="9"/>
      <c r="AK68" s="148"/>
      <c r="AL68" s="15"/>
      <c r="AM68" s="15"/>
      <c r="AN68" s="15"/>
      <c r="AO68" s="15"/>
      <c r="AP68" s="15"/>
      <c r="AQ68" s="149"/>
      <c r="AR68" s="149"/>
      <c r="AS68" s="149"/>
      <c r="AT68" s="149"/>
      <c r="AU68" s="149"/>
    </row>
    <row r="69" ht="12.75" customHeight="1">
      <c r="A69" s="154"/>
      <c r="B69" s="155"/>
      <c r="C69" s="155"/>
      <c r="D69" s="155"/>
      <c r="E69" s="155"/>
      <c r="F69" s="155"/>
      <c r="G69" s="155"/>
      <c r="H69" s="155"/>
      <c r="I69" s="155"/>
      <c r="J69" s="155"/>
      <c r="K69" s="155"/>
      <c r="L69" s="155"/>
      <c r="M69" s="155"/>
      <c r="N69" s="155"/>
      <c r="O69" s="155"/>
      <c r="P69" s="155"/>
      <c r="Q69" s="155"/>
      <c r="R69" s="155"/>
      <c r="S69" s="155"/>
      <c r="T69" s="155"/>
      <c r="U69" s="155"/>
      <c r="V69" s="155"/>
      <c r="W69" s="155"/>
      <c r="X69" s="155"/>
      <c r="Y69" s="155"/>
      <c r="Z69" s="156"/>
      <c r="AA69" s="156"/>
      <c r="AB69" s="156"/>
      <c r="AC69" s="156"/>
      <c r="AD69" s="156"/>
      <c r="AE69" s="156"/>
      <c r="AF69" s="156"/>
      <c r="AG69" s="156"/>
      <c r="AH69" s="156"/>
      <c r="AI69" s="156"/>
      <c r="AJ69" s="156"/>
      <c r="AK69" s="155"/>
      <c r="AL69" s="128"/>
      <c r="AM69" s="128"/>
      <c r="AN69" s="128"/>
      <c r="AO69" s="15"/>
      <c r="AP69" s="157"/>
      <c r="AQ69" s="149"/>
      <c r="AR69" s="149"/>
      <c r="AS69" s="149"/>
      <c r="AT69" s="149"/>
      <c r="AU69" s="149"/>
    </row>
    <row r="70" ht="12.75" customHeight="1">
      <c r="A70" s="154"/>
      <c r="B70" s="158" t="s">
        <v>125</v>
      </c>
      <c r="AN70" s="159"/>
      <c r="AO70" s="15"/>
      <c r="AP70" s="157"/>
      <c r="AQ70" s="149"/>
      <c r="AR70" s="149"/>
      <c r="AS70" s="149"/>
      <c r="AT70" s="149"/>
      <c r="AU70" s="149"/>
    </row>
    <row r="71" ht="12.75" customHeight="1">
      <c r="A71" s="154"/>
      <c r="B71" s="160"/>
      <c r="AN71" s="159"/>
      <c r="AO71" s="15"/>
      <c r="AP71" s="157"/>
      <c r="AQ71" s="149"/>
      <c r="AR71" s="149"/>
      <c r="AS71" s="149"/>
      <c r="AT71" s="149"/>
      <c r="AU71" s="149"/>
    </row>
    <row r="72" ht="12.75" customHeight="1">
      <c r="A72" s="154"/>
      <c r="B72" s="160"/>
      <c r="AN72" s="159"/>
      <c r="AO72" s="15"/>
      <c r="AP72" s="157"/>
      <c r="AQ72" s="149"/>
      <c r="AR72" s="149"/>
      <c r="AS72" s="149"/>
      <c r="AT72" s="149"/>
      <c r="AU72" s="149"/>
    </row>
    <row r="73" ht="12.75" customHeight="1">
      <c r="A73" s="154"/>
      <c r="B73" s="160"/>
      <c r="AN73" s="159"/>
      <c r="AO73" s="15"/>
      <c r="AP73" s="157"/>
      <c r="AQ73" s="149"/>
      <c r="AR73" s="149"/>
      <c r="AS73" s="149"/>
      <c r="AT73" s="149"/>
      <c r="AU73" s="149"/>
    </row>
    <row r="74" ht="12.75" customHeight="1">
      <c r="A74" s="154"/>
      <c r="B74" s="160"/>
      <c r="AN74" s="159"/>
      <c r="AO74" s="15"/>
      <c r="AP74" s="157"/>
      <c r="AQ74" s="149"/>
      <c r="AR74" s="149"/>
      <c r="AS74" s="149"/>
      <c r="AT74" s="149"/>
      <c r="AU74" s="149"/>
    </row>
    <row r="75" ht="12.75" customHeight="1">
      <c r="A75" s="154"/>
      <c r="B75" s="160"/>
      <c r="AN75" s="159"/>
      <c r="AO75" s="15"/>
      <c r="AP75" s="157"/>
      <c r="AQ75" s="149"/>
      <c r="AR75" s="149"/>
      <c r="AS75" s="149"/>
      <c r="AT75" s="149"/>
      <c r="AU75" s="149"/>
    </row>
    <row r="76" ht="12.75" customHeight="1">
      <c r="A76" s="154"/>
      <c r="B76" s="161"/>
      <c r="C76" s="162"/>
      <c r="D76" s="162"/>
      <c r="E76" s="162"/>
      <c r="F76" s="162"/>
      <c r="G76" s="162"/>
      <c r="H76" s="162"/>
      <c r="I76" s="162"/>
      <c r="J76" s="162"/>
      <c r="K76" s="162"/>
      <c r="L76" s="162"/>
      <c r="M76" s="162"/>
      <c r="N76" s="162"/>
      <c r="O76" s="162"/>
      <c r="P76" s="162"/>
      <c r="Q76" s="162"/>
      <c r="R76" s="162"/>
      <c r="S76" s="162"/>
      <c r="T76" s="162"/>
      <c r="U76" s="162"/>
      <c r="V76" s="162"/>
      <c r="W76" s="162"/>
      <c r="X76" s="162"/>
      <c r="Y76" s="162"/>
      <c r="Z76" s="162"/>
      <c r="AA76" s="162"/>
      <c r="AB76" s="162"/>
      <c r="AC76" s="162"/>
      <c r="AD76" s="162"/>
      <c r="AE76" s="162"/>
      <c r="AF76" s="162"/>
      <c r="AG76" s="162"/>
      <c r="AH76" s="162"/>
      <c r="AI76" s="162"/>
      <c r="AJ76" s="162"/>
      <c r="AK76" s="162"/>
      <c r="AL76" s="162"/>
      <c r="AM76" s="162"/>
      <c r="AN76" s="163"/>
      <c r="AO76" s="15"/>
      <c r="AP76" s="157"/>
      <c r="AQ76" s="149"/>
      <c r="AR76" s="149"/>
      <c r="AS76" s="149"/>
      <c r="AT76" s="149"/>
      <c r="AU76" s="149"/>
    </row>
    <row r="77" ht="12.75" customHeight="1">
      <c r="A77" s="154"/>
      <c r="B77" s="155"/>
      <c r="C77" s="155"/>
      <c r="D77" s="155"/>
      <c r="E77" s="155"/>
      <c r="F77" s="155"/>
      <c r="G77" s="155"/>
      <c r="H77" s="155"/>
      <c r="I77" s="155"/>
      <c r="J77" s="155"/>
      <c r="K77" s="155"/>
      <c r="L77" s="155"/>
      <c r="M77" s="155"/>
      <c r="N77" s="155"/>
      <c r="O77" s="155"/>
      <c r="P77" s="155"/>
      <c r="Q77" s="155"/>
      <c r="R77" s="155"/>
      <c r="S77" s="155"/>
      <c r="T77" s="155"/>
      <c r="U77" s="155"/>
      <c r="V77" s="155"/>
      <c r="W77" s="155"/>
      <c r="X77" s="155"/>
      <c r="Y77" s="155"/>
      <c r="Z77" s="156"/>
      <c r="AA77" s="156"/>
      <c r="AB77" s="156"/>
      <c r="AC77" s="156"/>
      <c r="AD77" s="156"/>
      <c r="AE77" s="156"/>
      <c r="AF77" s="156"/>
      <c r="AG77" s="156"/>
      <c r="AH77" s="156"/>
      <c r="AI77" s="156"/>
      <c r="AJ77" s="156"/>
      <c r="AK77" s="155"/>
      <c r="AL77" s="15"/>
      <c r="AM77" s="15"/>
      <c r="AN77" s="15"/>
      <c r="AO77" s="15"/>
      <c r="AP77" s="157"/>
      <c r="AQ77" s="149"/>
      <c r="AR77" s="149"/>
      <c r="AS77" s="149"/>
      <c r="AT77" s="149"/>
      <c r="AU77" s="149"/>
    </row>
  </sheetData>
  <mergeCells count="427">
    <mergeCell ref="AK55:AL55"/>
    <mergeCell ref="V55:AJ55"/>
    <mergeCell ref="R56:T56"/>
    <mergeCell ref="P56:Q56"/>
    <mergeCell ref="AK56:AL56"/>
    <mergeCell ref="AM56:AO56"/>
    <mergeCell ref="V56:AJ56"/>
    <mergeCell ref="V52:AJ52"/>
    <mergeCell ref="A56:O56"/>
    <mergeCell ref="A55:O55"/>
    <mergeCell ref="A48:O48"/>
    <mergeCell ref="A50:O50"/>
    <mergeCell ref="A49:O49"/>
    <mergeCell ref="P49:Q49"/>
    <mergeCell ref="A47:AO47"/>
    <mergeCell ref="V67:AD67"/>
    <mergeCell ref="AE67:AJ67"/>
    <mergeCell ref="V68:AD68"/>
    <mergeCell ref="AE68:AJ68"/>
    <mergeCell ref="F67:L67"/>
    <mergeCell ref="B68:E68"/>
    <mergeCell ref="B67:E67"/>
    <mergeCell ref="F68:L68"/>
    <mergeCell ref="N67:T67"/>
    <mergeCell ref="N68:R68"/>
    <mergeCell ref="B70:AN76"/>
    <mergeCell ref="S68:T68"/>
    <mergeCell ref="V66:AD66"/>
    <mergeCell ref="AE66:AJ66"/>
    <mergeCell ref="V59:AJ59"/>
    <mergeCell ref="V60:AJ60"/>
    <mergeCell ref="V57:AJ57"/>
    <mergeCell ref="V58:AJ58"/>
    <mergeCell ref="V61:AJ61"/>
    <mergeCell ref="K42:M42"/>
    <mergeCell ref="A42:J42"/>
    <mergeCell ref="A45:J45"/>
    <mergeCell ref="K45:M45"/>
    <mergeCell ref="A43:J43"/>
    <mergeCell ref="K43:M43"/>
    <mergeCell ref="A44:J44"/>
    <mergeCell ref="K44:M44"/>
    <mergeCell ref="A46:J46"/>
    <mergeCell ref="K46:M46"/>
    <mergeCell ref="AM58:AO58"/>
    <mergeCell ref="AM57:AO57"/>
    <mergeCell ref="AM61:AO61"/>
    <mergeCell ref="AM62:AO62"/>
    <mergeCell ref="AK59:AL59"/>
    <mergeCell ref="AM60:AO60"/>
    <mergeCell ref="AK58:AL58"/>
    <mergeCell ref="AL35:AM35"/>
    <mergeCell ref="AN35:AO35"/>
    <mergeCell ref="AM52:AO52"/>
    <mergeCell ref="AL42:AO42"/>
    <mergeCell ref="AL41:AO41"/>
    <mergeCell ref="AL40:AO40"/>
    <mergeCell ref="AK52:AL52"/>
    <mergeCell ref="AI40:AK40"/>
    <mergeCell ref="AI35:AK35"/>
    <mergeCell ref="AI41:AK41"/>
    <mergeCell ref="AM50:AO50"/>
    <mergeCell ref="AM48:AO48"/>
    <mergeCell ref="AK48:AL48"/>
    <mergeCell ref="AI42:AK42"/>
    <mergeCell ref="AK50:AL50"/>
    <mergeCell ref="AM49:AO49"/>
    <mergeCell ref="AK49:AL49"/>
    <mergeCell ref="V63:AJ63"/>
    <mergeCell ref="AK63:AL63"/>
    <mergeCell ref="A62:O62"/>
    <mergeCell ref="V62:AJ62"/>
    <mergeCell ref="AK62:AL62"/>
    <mergeCell ref="R62:T62"/>
    <mergeCell ref="P62:Q62"/>
    <mergeCell ref="V64:AL64"/>
    <mergeCell ref="P64:Q64"/>
    <mergeCell ref="R64:T64"/>
    <mergeCell ref="A64:O64"/>
    <mergeCell ref="A63:O63"/>
    <mergeCell ref="F66:L66"/>
    <mergeCell ref="N66:T66"/>
    <mergeCell ref="A58:O58"/>
    <mergeCell ref="A57:O57"/>
    <mergeCell ref="P58:Q58"/>
    <mergeCell ref="R57:T57"/>
    <mergeCell ref="P57:Q57"/>
    <mergeCell ref="R58:T58"/>
    <mergeCell ref="P61:Q61"/>
    <mergeCell ref="R61:T61"/>
    <mergeCell ref="R59:T59"/>
    <mergeCell ref="P59:Q59"/>
    <mergeCell ref="R63:T63"/>
    <mergeCell ref="P63:Q63"/>
    <mergeCell ref="A59:O59"/>
    <mergeCell ref="A60:O60"/>
    <mergeCell ref="P60:Q60"/>
    <mergeCell ref="R60:T60"/>
    <mergeCell ref="A61:O61"/>
    <mergeCell ref="AK54:AL54"/>
    <mergeCell ref="AK53:AL53"/>
    <mergeCell ref="R55:T55"/>
    <mergeCell ref="P55:Q55"/>
    <mergeCell ref="P54:Q54"/>
    <mergeCell ref="R54:T54"/>
    <mergeCell ref="R53:T53"/>
    <mergeCell ref="P52:Q52"/>
    <mergeCell ref="R52:T52"/>
    <mergeCell ref="V54:AJ54"/>
    <mergeCell ref="V53:AJ53"/>
    <mergeCell ref="A52:O52"/>
    <mergeCell ref="A51:O51"/>
    <mergeCell ref="P53:Q53"/>
    <mergeCell ref="A54:O54"/>
    <mergeCell ref="A53:O53"/>
    <mergeCell ref="AD29:AE29"/>
    <mergeCell ref="Z29:AC29"/>
    <mergeCell ref="AI28:AK28"/>
    <mergeCell ref="AF28:AG28"/>
    <mergeCell ref="AD28:AE28"/>
    <mergeCell ref="AF29:AG29"/>
    <mergeCell ref="X28:Y28"/>
    <mergeCell ref="V29:W29"/>
    <mergeCell ref="X29:Y29"/>
    <mergeCell ref="A29:B29"/>
    <mergeCell ref="C29:I29"/>
    <mergeCell ref="N29:R29"/>
    <mergeCell ref="S29:U29"/>
    <mergeCell ref="L28:M28"/>
    <mergeCell ref="L29:M29"/>
    <mergeCell ref="L30:M30"/>
    <mergeCell ref="C28:I28"/>
    <mergeCell ref="A30:B30"/>
    <mergeCell ref="A28:B28"/>
    <mergeCell ref="C30:I30"/>
    <mergeCell ref="AK60:AL60"/>
    <mergeCell ref="AM59:AO59"/>
    <mergeCell ref="AM53:AO53"/>
    <mergeCell ref="AM54:AO54"/>
    <mergeCell ref="AM64:AO64"/>
    <mergeCell ref="AM63:AO63"/>
    <mergeCell ref="AM55:AO55"/>
    <mergeCell ref="AK61:AL61"/>
    <mergeCell ref="AK57:AL57"/>
    <mergeCell ref="C35:I35"/>
    <mergeCell ref="A35:B35"/>
    <mergeCell ref="A38:B38"/>
    <mergeCell ref="C37:I37"/>
    <mergeCell ref="A37:B37"/>
    <mergeCell ref="C38:I38"/>
    <mergeCell ref="J36:K36"/>
    <mergeCell ref="N35:R35"/>
    <mergeCell ref="AD34:AE34"/>
    <mergeCell ref="AF34:AG34"/>
    <mergeCell ref="A36:B36"/>
    <mergeCell ref="A39:M39"/>
    <mergeCell ref="A34:B34"/>
    <mergeCell ref="C34:I34"/>
    <mergeCell ref="C36:I36"/>
    <mergeCell ref="X32:Y32"/>
    <mergeCell ref="V32:W32"/>
    <mergeCell ref="C32:I32"/>
    <mergeCell ref="A31:B31"/>
    <mergeCell ref="C31:I31"/>
    <mergeCell ref="L32:M32"/>
    <mergeCell ref="L31:M31"/>
    <mergeCell ref="A32:B32"/>
    <mergeCell ref="Z33:AC33"/>
    <mergeCell ref="AD33:AE33"/>
    <mergeCell ref="A33:B33"/>
    <mergeCell ref="C33:I33"/>
    <mergeCell ref="AD32:AE32"/>
    <mergeCell ref="AF33:AG33"/>
    <mergeCell ref="AF32:AG32"/>
    <mergeCell ref="Z34:AC34"/>
    <mergeCell ref="Z32:AC32"/>
    <mergeCell ref="AL32:AM32"/>
    <mergeCell ref="AI32:AK32"/>
    <mergeCell ref="V35:W35"/>
    <mergeCell ref="X35:Y35"/>
    <mergeCell ref="AI34:AK34"/>
    <mergeCell ref="X34:Y34"/>
    <mergeCell ref="V34:W34"/>
    <mergeCell ref="C40:M40"/>
    <mergeCell ref="A40:B40"/>
    <mergeCell ref="A41:B41"/>
    <mergeCell ref="C41:M41"/>
    <mergeCell ref="L36:M36"/>
    <mergeCell ref="L34:M34"/>
    <mergeCell ref="L35:M35"/>
    <mergeCell ref="T40:X40"/>
    <mergeCell ref="Y40:AA40"/>
    <mergeCell ref="AF35:AG35"/>
    <mergeCell ref="AD35:AE35"/>
    <mergeCell ref="N36:AO38"/>
    <mergeCell ref="N39:AO39"/>
    <mergeCell ref="AB40:AC40"/>
    <mergeCell ref="N40:S40"/>
    <mergeCell ref="S35:U35"/>
    <mergeCell ref="AB42:AC42"/>
    <mergeCell ref="Y42:AA42"/>
    <mergeCell ref="V33:W33"/>
    <mergeCell ref="S33:U33"/>
    <mergeCell ref="N33:R33"/>
    <mergeCell ref="T42:X42"/>
    <mergeCell ref="T41:X41"/>
    <mergeCell ref="AD42:AH42"/>
    <mergeCell ref="AD41:AH41"/>
    <mergeCell ref="AD40:AH40"/>
    <mergeCell ref="AB41:AC41"/>
    <mergeCell ref="Y41:AA41"/>
    <mergeCell ref="R21:AO21"/>
    <mergeCell ref="N21:Q21"/>
    <mergeCell ref="R23:AO23"/>
    <mergeCell ref="R22:AO22"/>
    <mergeCell ref="N20:AO20"/>
    <mergeCell ref="L22:M22"/>
    <mergeCell ref="J24:K24"/>
    <mergeCell ref="L24:M24"/>
    <mergeCell ref="L23:M23"/>
    <mergeCell ref="N24:Q24"/>
    <mergeCell ref="AN32:AO32"/>
    <mergeCell ref="AN33:AO33"/>
    <mergeCell ref="AL34:AM34"/>
    <mergeCell ref="AN34:AO34"/>
    <mergeCell ref="N34:R34"/>
    <mergeCell ref="S34:U34"/>
    <mergeCell ref="AL28:AM28"/>
    <mergeCell ref="AL29:AM29"/>
    <mergeCell ref="AN29:AO29"/>
    <mergeCell ref="AL33:AM33"/>
    <mergeCell ref="AI29:AK29"/>
    <mergeCell ref="AN28:AO28"/>
    <mergeCell ref="AI33:AK33"/>
    <mergeCell ref="P50:Q50"/>
    <mergeCell ref="P51:Q51"/>
    <mergeCell ref="N42:S42"/>
    <mergeCell ref="N41:S41"/>
    <mergeCell ref="X33:Y33"/>
    <mergeCell ref="Z35:AC35"/>
    <mergeCell ref="J34:K34"/>
    <mergeCell ref="J33:K33"/>
    <mergeCell ref="L27:M27"/>
    <mergeCell ref="N23:Q23"/>
    <mergeCell ref="N22:Q22"/>
    <mergeCell ref="S27:U27"/>
    <mergeCell ref="N27:R27"/>
    <mergeCell ref="P16:T16"/>
    <mergeCell ref="K16:O16"/>
    <mergeCell ref="H6:J6"/>
    <mergeCell ref="H8:J8"/>
    <mergeCell ref="F9:G9"/>
    <mergeCell ref="F10:G10"/>
    <mergeCell ref="F11:G11"/>
    <mergeCell ref="F12:G13"/>
    <mergeCell ref="M8:O9"/>
    <mergeCell ref="K8:L9"/>
    <mergeCell ref="F7:G7"/>
    <mergeCell ref="F6:G6"/>
    <mergeCell ref="P19:R19"/>
    <mergeCell ref="P18:R18"/>
    <mergeCell ref="P17:T17"/>
    <mergeCell ref="H12:J13"/>
    <mergeCell ref="AB25:AJ25"/>
    <mergeCell ref="AK25:AO25"/>
    <mergeCell ref="AL27:AM27"/>
    <mergeCell ref="AN27:AO27"/>
    <mergeCell ref="AI27:AK27"/>
    <mergeCell ref="AD27:AE27"/>
    <mergeCell ref="AF27:AG27"/>
    <mergeCell ref="X27:Y27"/>
    <mergeCell ref="N25:V25"/>
    <mergeCell ref="W25:AA25"/>
    <mergeCell ref="V28:W28"/>
    <mergeCell ref="V27:W27"/>
    <mergeCell ref="N26:AO26"/>
    <mergeCell ref="R24:AO24"/>
    <mergeCell ref="AD2:AG2"/>
    <mergeCell ref="AH2:AK2"/>
    <mergeCell ref="AH1:AK1"/>
    <mergeCell ref="F1:Q1"/>
    <mergeCell ref="F2:Q2"/>
    <mergeCell ref="AD1:AG1"/>
    <mergeCell ref="J4:M4"/>
    <mergeCell ref="J3:M3"/>
    <mergeCell ref="J28:K28"/>
    <mergeCell ref="J27:K27"/>
    <mergeCell ref="P15:T15"/>
    <mergeCell ref="P14:T14"/>
    <mergeCell ref="K15:O15"/>
    <mergeCell ref="K17:O17"/>
    <mergeCell ref="I19:J19"/>
    <mergeCell ref="J23:K23"/>
    <mergeCell ref="J20:K20"/>
    <mergeCell ref="J21:K21"/>
    <mergeCell ref="J22:K22"/>
    <mergeCell ref="I18:J18"/>
    <mergeCell ref="P11:Q13"/>
    <mergeCell ref="M12:O13"/>
    <mergeCell ref="K14:O14"/>
    <mergeCell ref="K12:L13"/>
    <mergeCell ref="A14:J14"/>
    <mergeCell ref="C25:I25"/>
    <mergeCell ref="A25:B25"/>
    <mergeCell ref="C26:I26"/>
    <mergeCell ref="C27:I27"/>
    <mergeCell ref="A26:B26"/>
    <mergeCell ref="A27:B27"/>
    <mergeCell ref="A22:B22"/>
    <mergeCell ref="A23:B23"/>
    <mergeCell ref="C22:I22"/>
    <mergeCell ref="C21:I21"/>
    <mergeCell ref="L20:M20"/>
    <mergeCell ref="L21:M21"/>
    <mergeCell ref="A20:B20"/>
    <mergeCell ref="A21:B21"/>
    <mergeCell ref="C23:I23"/>
    <mergeCell ref="C24:I24"/>
    <mergeCell ref="A24:B24"/>
    <mergeCell ref="N19:O19"/>
    <mergeCell ref="N18:O18"/>
    <mergeCell ref="K19:M19"/>
    <mergeCell ref="K18:M18"/>
    <mergeCell ref="V48:AJ48"/>
    <mergeCell ref="R48:T48"/>
    <mergeCell ref="R50:T50"/>
    <mergeCell ref="R49:T49"/>
    <mergeCell ref="AM51:AO51"/>
    <mergeCell ref="AK51:AL51"/>
    <mergeCell ref="V51:AJ51"/>
    <mergeCell ref="V50:AJ50"/>
    <mergeCell ref="V49:AJ49"/>
    <mergeCell ref="N43:AO46"/>
    <mergeCell ref="P48:Q48"/>
    <mergeCell ref="R51:T51"/>
    <mergeCell ref="W6:Y7"/>
    <mergeCell ref="W8:Y9"/>
    <mergeCell ref="U10:V10"/>
    <mergeCell ref="U6:V7"/>
    <mergeCell ref="V2:W2"/>
    <mergeCell ref="V3:Y3"/>
    <mergeCell ref="V1:W1"/>
    <mergeCell ref="X1:AA1"/>
    <mergeCell ref="R3:U3"/>
    <mergeCell ref="R4:U4"/>
    <mergeCell ref="R1:U1"/>
    <mergeCell ref="R2:U2"/>
    <mergeCell ref="U15:Y15"/>
    <mergeCell ref="U16:Y16"/>
    <mergeCell ref="AB2:AC2"/>
    <mergeCell ref="AB1:AC1"/>
    <mergeCell ref="S19:T19"/>
    <mergeCell ref="S18:T18"/>
    <mergeCell ref="Z28:AC28"/>
    <mergeCell ref="Z27:AC27"/>
    <mergeCell ref="R11:Y13"/>
    <mergeCell ref="U14:Y14"/>
    <mergeCell ref="X2:AA2"/>
    <mergeCell ref="R6:T7"/>
    <mergeCell ref="U17:Y17"/>
    <mergeCell ref="F3:I3"/>
    <mergeCell ref="F4:I4"/>
    <mergeCell ref="Z4:AE4"/>
    <mergeCell ref="V4:Y4"/>
    <mergeCell ref="Z3:AE3"/>
    <mergeCell ref="AF4:AK4"/>
    <mergeCell ref="AF3:AK3"/>
    <mergeCell ref="N3:Q3"/>
    <mergeCell ref="N4:Q4"/>
    <mergeCell ref="J25:K25"/>
    <mergeCell ref="J26:K26"/>
    <mergeCell ref="J30:K30"/>
    <mergeCell ref="J29:K29"/>
    <mergeCell ref="J31:K31"/>
    <mergeCell ref="N31:U31"/>
    <mergeCell ref="N30:U30"/>
    <mergeCell ref="S28:U28"/>
    <mergeCell ref="N28:R28"/>
    <mergeCell ref="L26:M26"/>
    <mergeCell ref="L25:M25"/>
    <mergeCell ref="N32:R32"/>
    <mergeCell ref="J32:K32"/>
    <mergeCell ref="L38:M38"/>
    <mergeCell ref="J38:K38"/>
    <mergeCell ref="J37:K37"/>
    <mergeCell ref="L37:M37"/>
    <mergeCell ref="S32:U32"/>
    <mergeCell ref="L33:M33"/>
    <mergeCell ref="J35:K35"/>
    <mergeCell ref="M10:O11"/>
    <mergeCell ref="P10:Q10"/>
    <mergeCell ref="M6:O7"/>
    <mergeCell ref="K6:L7"/>
    <mergeCell ref="A6:B6"/>
    <mergeCell ref="A7:B7"/>
    <mergeCell ref="C6:E6"/>
    <mergeCell ref="C7:E7"/>
    <mergeCell ref="R8:T9"/>
    <mergeCell ref="U8:V9"/>
    <mergeCell ref="H9:J9"/>
    <mergeCell ref="H10:J10"/>
    <mergeCell ref="H7:J7"/>
    <mergeCell ref="P6:Q7"/>
    <mergeCell ref="P8:Q9"/>
    <mergeCell ref="F8:G8"/>
    <mergeCell ref="A9:B9"/>
    <mergeCell ref="A8:B8"/>
    <mergeCell ref="A1:E5"/>
    <mergeCell ref="C8:E8"/>
    <mergeCell ref="A11:B11"/>
    <mergeCell ref="A10:B10"/>
    <mergeCell ref="H11:J11"/>
    <mergeCell ref="K10:L11"/>
    <mergeCell ref="C10:E10"/>
    <mergeCell ref="C11:E11"/>
    <mergeCell ref="A12:B13"/>
    <mergeCell ref="C12:E13"/>
    <mergeCell ref="C9:E9"/>
    <mergeCell ref="A16:E16"/>
    <mergeCell ref="F16:J16"/>
    <mergeCell ref="C20:I20"/>
    <mergeCell ref="F18:H18"/>
    <mergeCell ref="F19:H19"/>
    <mergeCell ref="A18:E19"/>
    <mergeCell ref="A17:E17"/>
    <mergeCell ref="F17:J17"/>
    <mergeCell ref="A15:J15"/>
  </mergeCells>
  <dataValidations>
    <dataValidation type="list" allowBlank="1" sqref="U15">
      <formula1>"0,1"</formula1>
    </dataValidation>
    <dataValidation type="list" allowBlank="1" showErrorMessage="1" sqref="K42:K46">
      <formula1>"◦,●"</formula1>
    </dataValidation>
    <dataValidation type="list" allowBlank="1" sqref="V2 AB2">
      <formula1>"-,1,2,3,4,5,6,7,8,9,10,11,12,13,14,15,16,17,18,19,20"</formula1>
    </dataValidation>
    <dataValidation type="list" allowBlank="1" sqref="R2 X2">
      <formula1>"CLASS,Barbarian,Bard,Cleric,Druid,Fighter,Monk,Paladin,Ranger,Rogue,Sorcerer,Warlock,Wizard"</formula1>
    </dataValidation>
    <dataValidation type="list" allowBlank="1" sqref="N28:N29">
      <formula1>Data!$T$165:$W$179</formula1>
    </dataValidation>
    <dataValidation type="list" allowBlank="1" sqref="N41">
      <formula1>Armor</formula1>
    </dataValidation>
    <dataValidation type="list" allowBlank="1" sqref="M8 R8">
      <formula1>"0,1,2,3,4,5,6,7,8,9,10,11,12,13,14,15,16,17,18,19,20"</formula1>
    </dataValidation>
    <dataValidation type="list" allowBlank="1" sqref="P15">
      <formula1>"1,2,3,4,5,6,7,8,9,10,11,12,13,14,15"</formula1>
    </dataValidation>
    <dataValidation type="list" allowBlank="1" sqref="A7 F7 A9 F9 A11 F11 AN28:AN29 AN33:AN35 J21:J38 L21:L38 AL41:AL42 S68">
      <formula1>"◦,●"</formula1>
    </dataValidation>
    <dataValidation type="list" allowBlank="1" sqref="N42">
      <formula1>Shield</formula1>
    </dataValidation>
    <dataValidation type="list" allowBlank="1" sqref="N33:N35">
      <formula1>Data!$T$135:$W$163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20.57"/>
  </cols>
  <sheetData>
    <row r="1" ht="12.75" customHeight="1">
      <c r="A1" s="164" t="s">
        <v>126</v>
      </c>
    </row>
    <row r="2" ht="12.75" customHeight="1">
      <c r="A2" s="165" t="s">
        <v>127</v>
      </c>
    </row>
    <row r="3" ht="12.75" customHeight="1">
      <c r="A3" s="166" t="s">
        <v>128</v>
      </c>
    </row>
    <row r="4" ht="12.75" customHeight="1">
      <c r="A4" s="166" t="s">
        <v>128</v>
      </c>
    </row>
    <row r="5" ht="12.75" customHeight="1">
      <c r="A5" s="166" t="s">
        <v>129</v>
      </c>
    </row>
    <row r="6" ht="12.75" customHeight="1">
      <c r="A6" s="167"/>
    </row>
    <row r="7" ht="12.75" customHeight="1">
      <c r="A7" s="167"/>
    </row>
    <row r="8" ht="12.75" customHeight="1">
      <c r="A8" s="167"/>
    </row>
    <row r="9" ht="12.75" customHeight="1">
      <c r="A9" s="167"/>
    </row>
    <row r="10" ht="12.75" customHeight="1">
      <c r="A10" s="167"/>
    </row>
    <row r="11" ht="12.75" customHeight="1">
      <c r="A11" s="167"/>
    </row>
    <row r="12" ht="12.75" customHeight="1">
      <c r="A12" s="167"/>
    </row>
    <row r="13" ht="12.75" customHeight="1">
      <c r="A13" s="167"/>
    </row>
    <row r="14" ht="12.75" customHeight="1">
      <c r="A14" s="167"/>
    </row>
    <row r="15" ht="12.75" customHeight="1">
      <c r="A15" s="167"/>
    </row>
    <row r="16" ht="12.75" customHeight="1">
      <c r="A16" s="167"/>
    </row>
    <row r="17" ht="12.75" customHeight="1">
      <c r="A17" s="167"/>
    </row>
    <row r="18" ht="12.75" customHeight="1">
      <c r="A18" s="167"/>
    </row>
    <row r="19" ht="12.75" customHeight="1">
      <c r="A19" s="167"/>
    </row>
    <row r="20" ht="12.75" customHeight="1">
      <c r="A20" s="167"/>
    </row>
    <row r="21" ht="12.75" customHeight="1">
      <c r="A21" s="167"/>
    </row>
    <row r="22" ht="12.75" customHeight="1">
      <c r="A22" s="167"/>
    </row>
    <row r="23" ht="12.75" customHeight="1">
      <c r="A23" s="167"/>
    </row>
    <row r="24" ht="12.75" customHeight="1">
      <c r="A24" s="167"/>
    </row>
    <row r="25" ht="12.75" customHeight="1">
      <c r="A25" s="167"/>
    </row>
    <row r="26" ht="12.75" customHeight="1">
      <c r="A26" s="167"/>
    </row>
    <row r="27" ht="12.75" customHeight="1">
      <c r="A27" s="167"/>
    </row>
    <row r="28" ht="12.75" customHeight="1">
      <c r="A28" s="167"/>
    </row>
    <row r="29" ht="12.75" customHeight="1">
      <c r="A29" s="167"/>
    </row>
    <row r="30" ht="12.75" customHeight="1">
      <c r="A30" s="167"/>
    </row>
    <row r="31" ht="12.75" customHeight="1">
      <c r="A31" s="167"/>
    </row>
    <row r="32" ht="12.75" customHeight="1">
      <c r="A32" s="167"/>
    </row>
    <row r="33" ht="12.75" customHeight="1">
      <c r="A33" s="167"/>
    </row>
    <row r="34" ht="12.75" customHeight="1">
      <c r="A34" s="167"/>
    </row>
    <row r="35" ht="12.75" customHeight="1">
      <c r="A35" s="167"/>
    </row>
    <row r="36" ht="12.75" customHeight="1">
      <c r="A36" s="167"/>
    </row>
    <row r="37" ht="12.75" customHeight="1">
      <c r="A37" s="167"/>
    </row>
    <row r="38" ht="12.75" customHeight="1">
      <c r="A38" s="167"/>
    </row>
    <row r="39" ht="12.75" customHeight="1">
      <c r="A39" s="167"/>
    </row>
    <row r="40" ht="12.75" customHeight="1">
      <c r="A40" s="167"/>
    </row>
    <row r="41" ht="12.75" customHeight="1">
      <c r="A41" s="167"/>
    </row>
    <row r="42" ht="12.75" customHeight="1">
      <c r="A42" s="167"/>
    </row>
    <row r="43" ht="12.75" customHeight="1">
      <c r="A43" s="167"/>
    </row>
    <row r="44" ht="12.75" customHeight="1">
      <c r="A44" s="167"/>
    </row>
    <row r="45" ht="12.75" customHeight="1">
      <c r="A45" s="168"/>
    </row>
    <row r="46" ht="12.75" customHeight="1">
      <c r="A46" s="168"/>
    </row>
    <row r="47" ht="12.75" customHeight="1">
      <c r="A47" s="168"/>
    </row>
    <row r="48" ht="12.75" customHeight="1">
      <c r="A48" s="168"/>
    </row>
    <row r="49" ht="12.75" customHeight="1">
      <c r="A49" s="168"/>
    </row>
    <row r="50" ht="12.75" customHeight="1">
      <c r="A50" s="168"/>
    </row>
    <row r="51">
      <c r="A51" s="168"/>
    </row>
    <row r="52">
      <c r="A52" s="168"/>
    </row>
    <row r="53">
      <c r="A53" s="168"/>
    </row>
    <row r="54">
      <c r="A54" s="16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34" width="2.43"/>
  </cols>
  <sheetData>
    <row r="1" ht="12.75" customHeight="1">
      <c r="A1" s="169" t="s">
        <v>130</v>
      </c>
      <c r="B1" s="170"/>
      <c r="C1" s="170"/>
      <c r="D1" s="170"/>
      <c r="E1" s="170"/>
      <c r="F1" s="170"/>
      <c r="G1" s="170"/>
      <c r="H1" s="170"/>
      <c r="I1" s="170"/>
      <c r="J1" s="170"/>
      <c r="K1" s="170"/>
      <c r="L1" s="170"/>
      <c r="M1" s="170"/>
      <c r="N1" s="170"/>
      <c r="O1" s="170"/>
      <c r="P1" s="170"/>
      <c r="Q1" s="171"/>
      <c r="R1" s="172" t="s">
        <v>131</v>
      </c>
      <c r="S1" s="173"/>
      <c r="T1" s="173"/>
      <c r="U1" s="173"/>
      <c r="V1" s="173"/>
      <c r="W1" s="173"/>
      <c r="X1" s="173"/>
      <c r="Y1" s="173"/>
      <c r="Z1" s="173"/>
      <c r="AA1" s="173"/>
      <c r="AB1" s="173"/>
      <c r="AC1" s="173"/>
      <c r="AD1" s="173"/>
      <c r="AE1" s="173"/>
      <c r="AF1" s="173"/>
      <c r="AG1" s="173"/>
      <c r="AH1" s="173"/>
    </row>
    <row r="2" ht="12.75" customHeight="1">
      <c r="A2" s="15"/>
      <c r="B2" s="15"/>
      <c r="C2" s="15"/>
      <c r="D2" s="15"/>
      <c r="E2" s="15"/>
      <c r="F2" s="15"/>
      <c r="G2" s="15"/>
      <c r="H2" s="15"/>
      <c r="I2" s="15"/>
      <c r="J2" s="15"/>
      <c r="K2" s="15"/>
      <c r="L2" s="15"/>
      <c r="M2" s="15"/>
      <c r="N2" s="15"/>
      <c r="O2" s="15"/>
      <c r="P2" s="15"/>
      <c r="Q2" s="174"/>
      <c r="R2" s="175"/>
    </row>
    <row r="3" ht="12.75" customHeight="1">
      <c r="A3" s="15"/>
      <c r="B3" s="15"/>
      <c r="C3" s="15"/>
      <c r="D3" s="15"/>
      <c r="E3" s="15"/>
      <c r="F3" s="15"/>
      <c r="G3" s="15"/>
      <c r="H3" s="15"/>
      <c r="I3" s="15"/>
      <c r="J3" s="15"/>
      <c r="K3" s="15"/>
      <c r="L3" s="15"/>
      <c r="M3" s="15"/>
      <c r="N3" s="15"/>
      <c r="O3" s="15"/>
      <c r="P3" s="15"/>
      <c r="Q3" s="174"/>
      <c r="R3" s="176" t="s">
        <v>132</v>
      </c>
      <c r="S3" s="177"/>
      <c r="T3" s="177"/>
      <c r="U3" s="177"/>
      <c r="V3" s="177"/>
      <c r="W3" s="177"/>
      <c r="X3" s="177"/>
      <c r="Y3" s="177"/>
      <c r="Z3" s="177"/>
      <c r="AA3" s="177"/>
      <c r="AB3" s="177"/>
      <c r="AC3" s="177"/>
      <c r="AD3" s="177"/>
      <c r="AE3" s="177"/>
      <c r="AF3" s="177"/>
      <c r="AG3" s="177"/>
      <c r="AH3" s="178"/>
    </row>
    <row r="4" ht="12.75" customHeight="1">
      <c r="A4" s="15"/>
      <c r="B4" s="15"/>
      <c r="C4" s="15"/>
      <c r="D4" s="15"/>
      <c r="E4" s="15"/>
      <c r="F4" s="15"/>
      <c r="G4" s="15"/>
      <c r="H4" s="15"/>
      <c r="I4" s="15"/>
      <c r="J4" s="15"/>
      <c r="K4" s="15"/>
      <c r="L4" s="15"/>
      <c r="M4" s="15"/>
      <c r="N4" s="15"/>
      <c r="O4" s="15"/>
      <c r="P4" s="15"/>
      <c r="Q4" s="174"/>
      <c r="R4" s="179"/>
      <c r="AH4" s="47"/>
    </row>
    <row r="5" ht="12.75" customHeight="1">
      <c r="A5" s="15"/>
      <c r="B5" s="15"/>
      <c r="C5" s="15"/>
      <c r="D5" s="15"/>
      <c r="E5" s="15"/>
      <c r="F5" s="15"/>
      <c r="G5" s="15"/>
      <c r="H5" s="15"/>
      <c r="I5" s="15"/>
      <c r="J5" s="15"/>
      <c r="K5" s="15"/>
      <c r="L5" s="15"/>
      <c r="M5" s="15"/>
      <c r="N5" s="15"/>
      <c r="O5" s="15"/>
      <c r="P5" s="15"/>
      <c r="Q5" s="174"/>
      <c r="R5" s="12"/>
      <c r="AH5" s="47"/>
    </row>
    <row r="6" ht="12.75" customHeight="1">
      <c r="A6" s="15"/>
      <c r="B6" s="15"/>
      <c r="C6" s="15"/>
      <c r="D6" s="15"/>
      <c r="E6" s="15"/>
      <c r="F6" s="15"/>
      <c r="G6" s="15"/>
      <c r="H6" s="15"/>
      <c r="I6" s="15"/>
      <c r="J6" s="15"/>
      <c r="K6" s="15"/>
      <c r="L6" s="15"/>
      <c r="M6" s="15"/>
      <c r="N6" s="15"/>
      <c r="O6" s="15"/>
      <c r="P6" s="15"/>
      <c r="Q6" s="174"/>
      <c r="R6" s="12"/>
      <c r="AH6" s="47"/>
    </row>
    <row r="7" ht="12.75" customHeight="1">
      <c r="A7" s="15"/>
      <c r="B7" s="15"/>
      <c r="C7" s="15"/>
      <c r="D7" s="15"/>
      <c r="E7" s="15"/>
      <c r="F7" s="15"/>
      <c r="G7" s="15"/>
      <c r="H7" s="15"/>
      <c r="I7" s="15"/>
      <c r="J7" s="15"/>
      <c r="K7" s="15"/>
      <c r="L7" s="15"/>
      <c r="M7" s="15"/>
      <c r="N7" s="15"/>
      <c r="O7" s="15"/>
      <c r="P7" s="15"/>
      <c r="Q7" s="174"/>
      <c r="R7" s="180"/>
      <c r="S7" s="162"/>
      <c r="T7" s="162"/>
      <c r="U7" s="162"/>
      <c r="V7" s="162"/>
      <c r="W7" s="162"/>
      <c r="X7" s="162"/>
      <c r="Y7" s="162"/>
      <c r="Z7" s="162"/>
      <c r="AA7" s="162"/>
      <c r="AB7" s="162"/>
      <c r="AC7" s="162"/>
      <c r="AD7" s="162"/>
      <c r="AE7" s="162"/>
      <c r="AF7" s="162"/>
      <c r="AG7" s="162"/>
      <c r="AH7" s="181"/>
    </row>
    <row r="8" ht="12.75" customHeight="1">
      <c r="A8" s="15"/>
      <c r="B8" s="15"/>
      <c r="C8" s="15"/>
      <c r="D8" s="15"/>
      <c r="E8" s="15"/>
      <c r="F8" s="15"/>
      <c r="G8" s="15"/>
      <c r="H8" s="15"/>
      <c r="I8" s="15"/>
      <c r="J8" s="15"/>
      <c r="K8" s="15"/>
      <c r="L8" s="15"/>
      <c r="M8" s="15"/>
      <c r="N8" s="15"/>
      <c r="O8" s="15"/>
      <c r="P8" s="15"/>
      <c r="Q8" s="174"/>
      <c r="R8" s="182" t="s">
        <v>133</v>
      </c>
      <c r="S8" s="162"/>
      <c r="T8" s="162"/>
      <c r="U8" s="162"/>
      <c r="V8" s="162"/>
      <c r="W8" s="162"/>
      <c r="X8" s="162"/>
      <c r="Y8" s="162"/>
      <c r="Z8" s="162"/>
      <c r="AA8" s="162"/>
      <c r="AB8" s="162"/>
      <c r="AC8" s="162"/>
      <c r="AD8" s="162"/>
      <c r="AE8" s="162"/>
      <c r="AF8" s="162"/>
      <c r="AG8" s="162"/>
      <c r="AH8" s="181"/>
    </row>
    <row r="9" ht="12.75" customHeight="1">
      <c r="A9" s="15"/>
      <c r="B9" s="15"/>
      <c r="C9" s="15"/>
      <c r="D9" s="15"/>
      <c r="E9" s="15"/>
      <c r="F9" s="15"/>
      <c r="G9" s="15"/>
      <c r="H9" s="15"/>
      <c r="I9" s="15"/>
      <c r="J9" s="15"/>
      <c r="K9" s="15"/>
      <c r="L9" s="15"/>
      <c r="M9" s="15"/>
      <c r="N9" s="15"/>
      <c r="O9" s="15"/>
      <c r="P9" s="15"/>
      <c r="Q9" s="174"/>
      <c r="R9" s="179"/>
      <c r="AH9" s="47"/>
    </row>
    <row r="10" ht="12.75" customHeight="1">
      <c r="A10" s="15"/>
      <c r="B10" s="15"/>
      <c r="C10" s="15"/>
      <c r="D10" s="15"/>
      <c r="E10" s="15"/>
      <c r="F10" s="15"/>
      <c r="G10" s="15"/>
      <c r="H10" s="15"/>
      <c r="I10" s="15"/>
      <c r="J10" s="15"/>
      <c r="K10" s="15"/>
      <c r="L10" s="15"/>
      <c r="M10" s="15"/>
      <c r="N10" s="15"/>
      <c r="O10" s="15"/>
      <c r="P10" s="15"/>
      <c r="Q10" s="174"/>
      <c r="R10" s="12"/>
      <c r="AH10" s="47"/>
    </row>
    <row r="11" ht="12.75" customHeight="1">
      <c r="A11" s="15"/>
      <c r="B11" s="15"/>
      <c r="C11" s="15"/>
      <c r="D11" s="15"/>
      <c r="E11" s="15"/>
      <c r="F11" s="15"/>
      <c r="G11" s="15"/>
      <c r="H11" s="15"/>
      <c r="I11" s="15"/>
      <c r="J11" s="15"/>
      <c r="K11" s="15"/>
      <c r="L11" s="15"/>
      <c r="M11" s="15"/>
      <c r="N11" s="15"/>
      <c r="O11" s="15"/>
      <c r="P11" s="15"/>
      <c r="Q11" s="174"/>
      <c r="R11" s="180"/>
      <c r="S11" s="162"/>
      <c r="T11" s="162"/>
      <c r="U11" s="162"/>
      <c r="V11" s="162"/>
      <c r="W11" s="162"/>
      <c r="X11" s="162"/>
      <c r="Y11" s="162"/>
      <c r="Z11" s="162"/>
      <c r="AA11" s="162"/>
      <c r="AB11" s="162"/>
      <c r="AC11" s="162"/>
      <c r="AD11" s="162"/>
      <c r="AE11" s="162"/>
      <c r="AF11" s="162"/>
      <c r="AG11" s="162"/>
      <c r="AH11" s="181"/>
    </row>
    <row r="12" ht="12.75" customHeight="1">
      <c r="A12" s="15"/>
      <c r="B12" s="15"/>
      <c r="C12" s="15"/>
      <c r="D12" s="15"/>
      <c r="E12" s="15"/>
      <c r="F12" s="15"/>
      <c r="G12" s="15"/>
      <c r="H12" s="15"/>
      <c r="I12" s="15"/>
      <c r="J12" s="15"/>
      <c r="K12" s="15"/>
      <c r="L12" s="15"/>
      <c r="M12" s="15"/>
      <c r="N12" s="15"/>
      <c r="O12" s="15"/>
      <c r="P12" s="15"/>
      <c r="Q12" s="174"/>
      <c r="R12" s="182" t="s">
        <v>134</v>
      </c>
      <c r="S12" s="162"/>
      <c r="T12" s="162"/>
      <c r="U12" s="162"/>
      <c r="V12" s="162"/>
      <c r="W12" s="162"/>
      <c r="X12" s="162"/>
      <c r="Y12" s="162"/>
      <c r="Z12" s="162"/>
      <c r="AA12" s="162"/>
      <c r="AB12" s="162"/>
      <c r="AC12" s="162"/>
      <c r="AD12" s="162"/>
      <c r="AE12" s="162"/>
      <c r="AF12" s="162"/>
      <c r="AG12" s="162"/>
      <c r="AH12" s="181"/>
    </row>
    <row r="13" ht="12.75" customHeight="1">
      <c r="A13" s="15"/>
      <c r="B13" s="15"/>
      <c r="C13" s="15"/>
      <c r="D13" s="15"/>
      <c r="E13" s="15"/>
      <c r="F13" s="15"/>
      <c r="G13" s="15"/>
      <c r="H13" s="15"/>
      <c r="I13" s="15"/>
      <c r="J13" s="15"/>
      <c r="K13" s="15"/>
      <c r="L13" s="15"/>
      <c r="M13" s="15"/>
      <c r="N13" s="15"/>
      <c r="O13" s="15"/>
      <c r="P13" s="15"/>
      <c r="Q13" s="174"/>
      <c r="R13" s="179"/>
      <c r="AH13" s="47"/>
    </row>
    <row r="14" ht="12.75" customHeight="1">
      <c r="A14" s="15"/>
      <c r="B14" s="15"/>
      <c r="C14" s="15"/>
      <c r="D14" s="15"/>
      <c r="E14" s="15"/>
      <c r="F14" s="15"/>
      <c r="G14" s="15"/>
      <c r="H14" s="15"/>
      <c r="I14" s="15"/>
      <c r="J14" s="15"/>
      <c r="K14" s="15"/>
      <c r="L14" s="15"/>
      <c r="M14" s="15"/>
      <c r="N14" s="15"/>
      <c r="O14" s="15"/>
      <c r="P14" s="15"/>
      <c r="Q14" s="174"/>
      <c r="R14" s="12"/>
      <c r="AH14" s="47"/>
    </row>
    <row r="15" ht="12.75" customHeight="1">
      <c r="A15" s="15"/>
      <c r="B15" s="15"/>
      <c r="C15" s="15"/>
      <c r="D15" s="15"/>
      <c r="E15" s="15"/>
      <c r="F15" s="15"/>
      <c r="G15" s="15"/>
      <c r="H15" s="15"/>
      <c r="I15" s="15"/>
      <c r="J15" s="15"/>
      <c r="K15" s="15"/>
      <c r="L15" s="15"/>
      <c r="M15" s="15"/>
      <c r="N15" s="15"/>
      <c r="O15" s="15"/>
      <c r="P15" s="15"/>
      <c r="Q15" s="174"/>
      <c r="R15" s="180"/>
      <c r="S15" s="162"/>
      <c r="T15" s="162"/>
      <c r="U15" s="162"/>
      <c r="V15" s="162"/>
      <c r="W15" s="162"/>
      <c r="X15" s="162"/>
      <c r="Y15" s="162"/>
      <c r="Z15" s="162"/>
      <c r="AA15" s="162"/>
      <c r="AB15" s="162"/>
      <c r="AC15" s="162"/>
      <c r="AD15" s="162"/>
      <c r="AE15" s="162"/>
      <c r="AF15" s="162"/>
      <c r="AG15" s="162"/>
      <c r="AH15" s="181"/>
    </row>
    <row r="16" ht="12.75" customHeight="1">
      <c r="A16" s="15"/>
      <c r="B16" s="15"/>
      <c r="C16" s="15"/>
      <c r="D16" s="15"/>
      <c r="E16" s="15"/>
      <c r="F16" s="15"/>
      <c r="G16" s="15"/>
      <c r="H16" s="15"/>
      <c r="I16" s="15"/>
      <c r="J16" s="15"/>
      <c r="K16" s="15"/>
      <c r="L16" s="15"/>
      <c r="M16" s="15"/>
      <c r="N16" s="15"/>
      <c r="O16" s="15"/>
      <c r="P16" s="15"/>
      <c r="Q16" s="174"/>
      <c r="R16" s="182" t="s">
        <v>135</v>
      </c>
      <c r="S16" s="162"/>
      <c r="T16" s="162"/>
      <c r="U16" s="162"/>
      <c r="V16" s="162"/>
      <c r="W16" s="162"/>
      <c r="X16" s="162"/>
      <c r="Y16" s="162"/>
      <c r="Z16" s="162"/>
      <c r="AA16" s="162"/>
      <c r="AB16" s="162"/>
      <c r="AC16" s="162"/>
      <c r="AD16" s="162"/>
      <c r="AE16" s="162"/>
      <c r="AF16" s="162"/>
      <c r="AG16" s="162"/>
      <c r="AH16" s="181"/>
    </row>
    <row r="17" ht="12.75" customHeight="1">
      <c r="A17" s="15"/>
      <c r="B17" s="15"/>
      <c r="C17" s="15"/>
      <c r="D17" s="15"/>
      <c r="E17" s="15"/>
      <c r="F17" s="15"/>
      <c r="G17" s="15"/>
      <c r="H17" s="15"/>
      <c r="I17" s="15"/>
      <c r="J17" s="15"/>
      <c r="K17" s="15"/>
      <c r="L17" s="15"/>
      <c r="M17" s="15"/>
      <c r="N17" s="15"/>
      <c r="O17" s="15"/>
      <c r="P17" s="15"/>
      <c r="Q17" s="174"/>
      <c r="R17" s="179"/>
      <c r="AH17" s="47"/>
    </row>
    <row r="18" ht="12.75" customHeight="1">
      <c r="A18" s="15"/>
      <c r="B18" s="15"/>
      <c r="C18" s="15"/>
      <c r="D18" s="15"/>
      <c r="E18" s="15"/>
      <c r="F18" s="15"/>
      <c r="G18" s="15"/>
      <c r="H18" s="15"/>
      <c r="I18" s="15"/>
      <c r="J18" s="15"/>
      <c r="K18" s="15"/>
      <c r="L18" s="15"/>
      <c r="M18" s="15"/>
      <c r="N18" s="15"/>
      <c r="O18" s="15"/>
      <c r="P18" s="15"/>
      <c r="Q18" s="174"/>
      <c r="R18" s="12"/>
      <c r="AH18" s="47"/>
    </row>
    <row r="19" ht="12.75" customHeight="1">
      <c r="A19" s="15"/>
      <c r="B19" s="15"/>
      <c r="C19" s="15"/>
      <c r="D19" s="15"/>
      <c r="E19" s="15"/>
      <c r="F19" s="15"/>
      <c r="G19" s="15"/>
      <c r="H19" s="15"/>
      <c r="I19" s="15"/>
      <c r="J19" s="15"/>
      <c r="K19" s="15"/>
      <c r="L19" s="15"/>
      <c r="M19" s="15"/>
      <c r="N19" s="15"/>
      <c r="O19" s="15"/>
      <c r="P19" s="15"/>
      <c r="Q19" s="174"/>
      <c r="R19" s="180"/>
      <c r="S19" s="162"/>
      <c r="T19" s="162"/>
      <c r="U19" s="162"/>
      <c r="V19" s="162"/>
      <c r="W19" s="162"/>
      <c r="X19" s="162"/>
      <c r="Y19" s="162"/>
      <c r="Z19" s="162"/>
      <c r="AA19" s="162"/>
      <c r="AB19" s="162"/>
      <c r="AC19" s="162"/>
      <c r="AD19" s="162"/>
      <c r="AE19" s="162"/>
      <c r="AF19" s="162"/>
      <c r="AG19" s="162"/>
      <c r="AH19" s="181"/>
    </row>
    <row r="20" ht="12.75" customHeight="1">
      <c r="A20" s="15"/>
      <c r="B20" s="15"/>
      <c r="C20" s="15"/>
      <c r="D20" s="15"/>
      <c r="E20" s="15"/>
      <c r="F20" s="15"/>
      <c r="G20" s="15"/>
      <c r="H20" s="15"/>
      <c r="I20" s="15"/>
      <c r="J20" s="15"/>
      <c r="K20" s="15"/>
      <c r="L20" s="15"/>
      <c r="M20" s="15"/>
      <c r="N20" s="15"/>
      <c r="O20" s="15"/>
      <c r="P20" s="15"/>
      <c r="Q20" s="174"/>
      <c r="R20" s="183" t="s">
        <v>136</v>
      </c>
      <c r="AH20" s="47"/>
    </row>
    <row r="21" ht="12.75" customHeight="1">
      <c r="A21" s="15"/>
      <c r="B21" s="15"/>
      <c r="C21" s="15"/>
      <c r="D21" s="15"/>
      <c r="E21" s="15"/>
      <c r="F21" s="15"/>
      <c r="G21" s="15"/>
      <c r="H21" s="15"/>
      <c r="I21" s="15"/>
      <c r="J21" s="15"/>
      <c r="K21" s="15"/>
      <c r="L21" s="15"/>
      <c r="M21" s="15"/>
      <c r="N21" s="15"/>
      <c r="O21" s="15"/>
      <c r="P21" s="15"/>
      <c r="Q21" s="174"/>
      <c r="R21" s="184" t="s">
        <v>8</v>
      </c>
      <c r="S21" s="185"/>
      <c r="T21" s="186"/>
      <c r="U21" s="187" t="str">
        <f>Main!F4</f>
        <v/>
      </c>
      <c r="V21" s="4"/>
      <c r="W21" s="4"/>
      <c r="X21" s="4"/>
      <c r="Y21" s="188"/>
      <c r="Z21" s="189" t="s">
        <v>12</v>
      </c>
      <c r="AA21" s="185"/>
      <c r="AB21" s="186"/>
      <c r="AC21" s="187" t="str">
        <f>Main!V4</f>
        <v/>
      </c>
      <c r="AD21" s="4"/>
      <c r="AE21" s="4"/>
      <c r="AF21" s="4"/>
      <c r="AG21" s="4"/>
      <c r="AH21" s="9"/>
    </row>
    <row r="22" ht="12.75" customHeight="1">
      <c r="A22" s="15"/>
      <c r="B22" s="15"/>
      <c r="C22" s="15"/>
      <c r="D22" s="15"/>
      <c r="E22" s="15"/>
      <c r="F22" s="15"/>
      <c r="G22" s="15"/>
      <c r="H22" s="15"/>
      <c r="I22" s="15"/>
      <c r="J22" s="15"/>
      <c r="K22" s="15"/>
      <c r="L22" s="15"/>
      <c r="M22" s="15"/>
      <c r="N22" s="15"/>
      <c r="O22" s="15"/>
      <c r="P22" s="15"/>
      <c r="Q22" s="174"/>
      <c r="R22" s="190" t="s">
        <v>9</v>
      </c>
      <c r="S22" s="191"/>
      <c r="T22" s="192"/>
      <c r="U22" s="193" t="str">
        <f>Main!J4</f>
        <v/>
      </c>
      <c r="V22" s="35"/>
      <c r="W22" s="35"/>
      <c r="X22" s="35"/>
      <c r="Y22" s="194"/>
      <c r="Z22" s="195" t="s">
        <v>13</v>
      </c>
      <c r="AA22" s="191"/>
      <c r="AB22" s="192"/>
      <c r="AC22" s="193" t="str">
        <f>Main!Z4</f>
        <v/>
      </c>
      <c r="AD22" s="35"/>
      <c r="AE22" s="35"/>
      <c r="AF22" s="35"/>
      <c r="AG22" s="35"/>
      <c r="AH22" s="36"/>
    </row>
    <row r="23" ht="12.75" customHeight="1">
      <c r="A23" s="15"/>
      <c r="B23" s="15"/>
      <c r="C23" s="15"/>
      <c r="D23" s="15"/>
      <c r="E23" s="15"/>
      <c r="F23" s="15"/>
      <c r="G23" s="15"/>
      <c r="H23" s="15"/>
      <c r="I23" s="15"/>
      <c r="J23" s="15"/>
      <c r="K23" s="15"/>
      <c r="L23" s="15"/>
      <c r="M23" s="15"/>
      <c r="N23" s="15"/>
      <c r="O23" s="15"/>
      <c r="P23" s="15"/>
      <c r="Q23" s="174"/>
      <c r="R23" s="183" t="s">
        <v>10</v>
      </c>
      <c r="T23" s="159"/>
      <c r="U23" s="193" t="str">
        <f>Main!N4</f>
        <v/>
      </c>
      <c r="V23" s="35"/>
      <c r="W23" s="35"/>
      <c r="X23" s="35"/>
      <c r="Y23" s="194"/>
      <c r="Z23" s="196" t="s">
        <v>11</v>
      </c>
      <c r="AB23" s="159"/>
      <c r="AC23" s="193" t="str">
        <f>Main!R4</f>
        <v/>
      </c>
      <c r="AD23" s="35"/>
      <c r="AE23" s="35"/>
      <c r="AF23" s="35"/>
      <c r="AG23" s="35"/>
      <c r="AH23" s="36"/>
    </row>
    <row r="24" ht="12.75" customHeight="1">
      <c r="A24" s="15"/>
      <c r="B24" s="15"/>
      <c r="C24" s="15"/>
      <c r="D24" s="15"/>
      <c r="E24" s="15"/>
      <c r="F24" s="15"/>
      <c r="G24" s="15"/>
      <c r="H24" s="15"/>
      <c r="I24" s="15"/>
      <c r="J24" s="15"/>
      <c r="K24" s="15"/>
      <c r="L24" s="15"/>
      <c r="M24" s="15"/>
      <c r="N24" s="15"/>
      <c r="O24" s="15"/>
      <c r="P24" s="15"/>
      <c r="Q24" s="174"/>
      <c r="R24" s="197" t="s">
        <v>5</v>
      </c>
      <c r="S24" s="198"/>
      <c r="T24" s="199"/>
      <c r="U24" s="193" t="str">
        <f>Main!AH2</f>
        <v/>
      </c>
      <c r="V24" s="35"/>
      <c r="W24" s="35"/>
      <c r="X24" s="35"/>
      <c r="Y24" s="194"/>
      <c r="Z24" s="200" t="s">
        <v>14</v>
      </c>
      <c r="AA24" s="198"/>
      <c r="AB24" s="199"/>
      <c r="AC24" s="201" t="str">
        <f>Main!AF4</f>
        <v/>
      </c>
      <c r="AD24" s="2"/>
      <c r="AE24" s="2"/>
      <c r="AF24" s="2"/>
      <c r="AG24" s="2"/>
      <c r="AH24" s="28"/>
    </row>
    <row r="25" ht="12.75" customHeight="1">
      <c r="A25" s="15"/>
      <c r="B25" s="15"/>
      <c r="C25" s="15"/>
      <c r="D25" s="15"/>
      <c r="E25" s="15"/>
      <c r="F25" s="15"/>
      <c r="G25" s="15"/>
      <c r="H25" s="15"/>
      <c r="I25" s="15"/>
      <c r="J25" s="15"/>
      <c r="K25" s="15"/>
      <c r="L25" s="15"/>
      <c r="M25" s="15"/>
      <c r="N25" s="15"/>
      <c r="O25" s="15"/>
      <c r="P25" s="15"/>
      <c r="Q25" s="15"/>
      <c r="R25" s="128"/>
      <c r="S25" s="128"/>
      <c r="T25" s="128"/>
      <c r="U25" s="128"/>
      <c r="V25" s="128"/>
      <c r="W25" s="128"/>
      <c r="X25" s="128"/>
      <c r="Y25" s="128"/>
      <c r="Z25" s="128"/>
      <c r="AA25" s="128"/>
      <c r="AB25" s="202"/>
      <c r="AC25" s="39"/>
      <c r="AD25" s="35"/>
      <c r="AE25" s="35"/>
      <c r="AF25" s="35"/>
      <c r="AG25" s="35"/>
      <c r="AH25" s="36"/>
    </row>
    <row r="26" ht="12.75" customHeight="1">
      <c r="A26" s="83"/>
      <c r="B26" s="83"/>
      <c r="C26" s="83"/>
      <c r="D26" s="83"/>
      <c r="E26" s="83"/>
      <c r="F26" s="83"/>
      <c r="G26" s="83"/>
      <c r="H26" s="83"/>
      <c r="I26" s="83"/>
      <c r="J26" s="83"/>
      <c r="K26" s="83"/>
      <c r="L26" s="83"/>
      <c r="M26" s="83"/>
      <c r="N26" s="83"/>
      <c r="O26" s="83"/>
      <c r="P26" s="83"/>
      <c r="Q26" s="83"/>
      <c r="R26" s="83"/>
      <c r="S26" s="83"/>
      <c r="T26" s="83"/>
      <c r="U26" s="83"/>
      <c r="V26" s="83"/>
      <c r="W26" s="83"/>
      <c r="X26" s="83"/>
      <c r="Y26" s="83"/>
      <c r="Z26" s="83"/>
      <c r="AA26" s="83"/>
      <c r="AB26" s="83"/>
      <c r="AC26" s="203"/>
      <c r="AD26" s="203"/>
      <c r="AE26" s="203"/>
      <c r="AF26" s="203"/>
      <c r="AG26" s="203"/>
      <c r="AH26" s="204"/>
    </row>
    <row r="27" ht="12.75" customHeight="1">
      <c r="A27" s="205" t="s">
        <v>131</v>
      </c>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9"/>
    </row>
    <row r="28" ht="12.75" customHeight="1">
      <c r="A28" s="206"/>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8"/>
    </row>
    <row r="29" ht="12.75" customHeight="1">
      <c r="A29" s="12"/>
      <c r="AH29" s="47"/>
    </row>
    <row r="30" ht="12.75" customHeight="1">
      <c r="A30" s="12"/>
      <c r="AH30" s="47"/>
    </row>
    <row r="31" ht="12.75" customHeight="1">
      <c r="A31" s="12"/>
      <c r="AH31" s="47"/>
    </row>
    <row r="32" ht="12.75" customHeight="1">
      <c r="A32" s="12"/>
      <c r="AH32" s="47"/>
    </row>
    <row r="33" ht="12.75" customHeight="1">
      <c r="A33" s="12"/>
      <c r="AH33" s="47"/>
    </row>
    <row r="34" ht="12.75" customHeight="1">
      <c r="A34" s="12"/>
      <c r="AH34" s="47"/>
    </row>
    <row r="35" ht="12.75" customHeight="1">
      <c r="A35" s="12"/>
      <c r="AH35" s="47"/>
    </row>
    <row r="36" ht="12.75" customHeight="1">
      <c r="A36" s="12"/>
      <c r="AH36" s="47"/>
    </row>
    <row r="37" ht="12.75" customHeight="1">
      <c r="A37" s="12"/>
      <c r="AH37" s="47"/>
    </row>
    <row r="38" ht="12.75" customHeight="1">
      <c r="A38" s="12"/>
      <c r="AH38" s="47"/>
    </row>
    <row r="39" ht="12.75" customHeight="1">
      <c r="A39" s="12"/>
      <c r="AH39" s="47"/>
    </row>
    <row r="40" ht="12.75" customHeight="1">
      <c r="A40" s="12"/>
      <c r="AH40" s="47"/>
    </row>
    <row r="41" ht="12.75" customHeight="1">
      <c r="A41" s="12"/>
      <c r="AH41" s="47"/>
    </row>
    <row r="42" ht="12.75" customHeight="1">
      <c r="A42" s="39"/>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6"/>
    </row>
  </sheetData>
  <mergeCells count="30">
    <mergeCell ref="R17:AH19"/>
    <mergeCell ref="R20:AH20"/>
    <mergeCell ref="R13:AH15"/>
    <mergeCell ref="R16:AH16"/>
    <mergeCell ref="R12:AH12"/>
    <mergeCell ref="Z23:AB23"/>
    <mergeCell ref="A27:AH27"/>
    <mergeCell ref="A28:AH42"/>
    <mergeCell ref="AC24:AH25"/>
    <mergeCell ref="U21:Y21"/>
    <mergeCell ref="R3:AH3"/>
    <mergeCell ref="R4:AH7"/>
    <mergeCell ref="R8:AH8"/>
    <mergeCell ref="R9:AH11"/>
    <mergeCell ref="R2:AH2"/>
    <mergeCell ref="R1:AH1"/>
    <mergeCell ref="A1:Q1"/>
    <mergeCell ref="U22:Y22"/>
    <mergeCell ref="Z22:AB22"/>
    <mergeCell ref="AC23:AH23"/>
    <mergeCell ref="AC22:AH22"/>
    <mergeCell ref="AC21:AH21"/>
    <mergeCell ref="Z21:AB21"/>
    <mergeCell ref="R22:T22"/>
    <mergeCell ref="R21:T21"/>
    <mergeCell ref="Z24:AB24"/>
    <mergeCell ref="R24:T24"/>
    <mergeCell ref="U24:Y24"/>
    <mergeCell ref="U23:Y23"/>
    <mergeCell ref="R23:T2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58" width="2.43"/>
  </cols>
  <sheetData>
    <row r="1" ht="12.75" customHeight="1">
      <c r="A1" s="62" t="s">
        <v>137</v>
      </c>
      <c r="B1" s="4"/>
      <c r="C1" s="5"/>
      <c r="D1" s="8" t="s">
        <v>2</v>
      </c>
      <c r="E1" s="4"/>
      <c r="F1" s="5"/>
      <c r="G1" s="6" t="s">
        <v>138</v>
      </c>
      <c r="H1" s="4"/>
      <c r="I1" s="4"/>
      <c r="J1" s="4"/>
      <c r="K1" s="5"/>
      <c r="L1" s="8" t="s">
        <v>139</v>
      </c>
      <c r="M1" s="4"/>
      <c r="N1" s="4"/>
      <c r="O1" s="4"/>
      <c r="P1" s="4"/>
      <c r="Q1" s="4"/>
      <c r="R1" s="5"/>
      <c r="S1" s="8" t="s">
        <v>140</v>
      </c>
      <c r="T1" s="4"/>
      <c r="U1" s="4"/>
      <c r="V1" s="4"/>
      <c r="W1" s="4"/>
      <c r="X1" s="5"/>
      <c r="Y1" s="207" t="s">
        <v>141</v>
      </c>
      <c r="Z1" s="2"/>
      <c r="AA1" s="2"/>
      <c r="AB1" s="2"/>
      <c r="AC1" s="208" t="s">
        <v>142</v>
      </c>
      <c r="AD1" s="4"/>
      <c r="AE1" s="9"/>
      <c r="AF1" s="209">
        <v>1.0</v>
      </c>
      <c r="AG1" s="2"/>
      <c r="AH1" s="2"/>
      <c r="AI1" s="210">
        <v>2.0</v>
      </c>
      <c r="AJ1" s="2"/>
      <c r="AK1" s="2"/>
      <c r="AL1" s="211">
        <v>3.0</v>
      </c>
      <c r="AM1" s="2"/>
      <c r="AN1" s="2"/>
      <c r="AO1" s="212">
        <v>4.0</v>
      </c>
      <c r="AP1" s="2"/>
      <c r="AQ1" s="2"/>
      <c r="AR1" s="24">
        <v>5.0</v>
      </c>
      <c r="AS1" s="2"/>
      <c r="AT1" s="2"/>
      <c r="AU1" s="213">
        <v>6.0</v>
      </c>
      <c r="AV1" s="2"/>
      <c r="AW1" s="2"/>
      <c r="AX1" s="214">
        <v>7.0</v>
      </c>
      <c r="AY1" s="2"/>
      <c r="AZ1" s="2"/>
      <c r="BA1" s="215">
        <v>8.0</v>
      </c>
      <c r="BB1" s="2"/>
      <c r="BC1" s="2"/>
      <c r="BD1" s="216">
        <v>9.0</v>
      </c>
      <c r="BE1" s="2"/>
      <c r="BF1" s="2"/>
    </row>
    <row r="2" ht="12.75" customHeight="1">
      <c r="A2" s="217" t="s">
        <v>143</v>
      </c>
      <c r="B2" s="4"/>
      <c r="C2" s="9"/>
      <c r="D2" s="217">
        <v>4.0</v>
      </c>
      <c r="E2" s="4"/>
      <c r="F2" s="9"/>
      <c r="G2" s="218">
        <f>Data!S62</f>
        <v>5</v>
      </c>
      <c r="H2" s="4"/>
      <c r="I2" s="4"/>
      <c r="J2" s="4"/>
      <c r="K2" s="9"/>
      <c r="L2" s="219">
        <f>Data!S64</f>
        <v>6</v>
      </c>
      <c r="M2" s="4"/>
      <c r="N2" s="4"/>
      <c r="O2" s="4"/>
      <c r="P2" s="4"/>
      <c r="Q2" s="4"/>
      <c r="R2" s="9"/>
      <c r="S2" s="219">
        <f>Data!S49</f>
        <v>13</v>
      </c>
      <c r="T2" s="4"/>
      <c r="U2" s="4"/>
      <c r="V2" s="4"/>
      <c r="W2" s="4"/>
      <c r="X2" s="9"/>
      <c r="Y2" s="220" t="s">
        <v>144</v>
      </c>
      <c r="AC2" s="221" t="str">
        <f>Data!AN34</f>
        <v>-</v>
      </c>
      <c r="AD2" s="4"/>
      <c r="AE2" s="9"/>
      <c r="AF2" s="222">
        <f>Data!AR58</f>
        <v>3</v>
      </c>
      <c r="AG2" s="2"/>
      <c r="AH2" s="2"/>
      <c r="AI2" s="223" t="str">
        <f>Data!AR59</f>
        <v>-</v>
      </c>
      <c r="AJ2" s="2"/>
      <c r="AK2" s="2"/>
      <c r="AL2" s="224" t="str">
        <f>Data!AR60</f>
        <v>-</v>
      </c>
      <c r="AM2" s="2"/>
      <c r="AN2" s="2"/>
      <c r="AO2" s="225" t="str">
        <f>Data!AR61</f>
        <v>-</v>
      </c>
      <c r="AP2" s="2"/>
      <c r="AQ2" s="2"/>
      <c r="AR2" s="226" t="str">
        <f>Data!AR62</f>
        <v>-</v>
      </c>
      <c r="AS2" s="2"/>
      <c r="AT2" s="2"/>
      <c r="AU2" s="227" t="str">
        <f>Data!AR63</f>
        <v>-</v>
      </c>
      <c r="AV2" s="2"/>
      <c r="AW2" s="2"/>
      <c r="AX2" s="228" t="str">
        <f>Data!AR64</f>
        <v>-</v>
      </c>
      <c r="AY2" s="2"/>
      <c r="AZ2" s="2"/>
      <c r="BA2" s="229" t="str">
        <f>Data!AR65</f>
        <v>-</v>
      </c>
      <c r="BB2" s="2"/>
      <c r="BC2" s="2"/>
      <c r="BD2" s="230" t="str">
        <f>Data!AR66</f>
        <v>-</v>
      </c>
      <c r="BE2" s="2"/>
      <c r="BF2" s="2"/>
    </row>
    <row r="3" ht="12.75" customHeight="1">
      <c r="A3" s="231"/>
      <c r="B3" s="2"/>
      <c r="C3" s="2"/>
      <c r="D3" s="2"/>
      <c r="E3" s="2"/>
      <c r="F3" s="2"/>
      <c r="G3" s="2"/>
      <c r="H3" s="2"/>
      <c r="I3" s="2"/>
      <c r="J3" s="2"/>
      <c r="K3" s="2"/>
      <c r="L3" s="2"/>
      <c r="M3" s="2"/>
      <c r="N3" s="2"/>
      <c r="O3" s="2"/>
      <c r="P3" s="2"/>
      <c r="Q3" s="2"/>
      <c r="R3" s="2"/>
      <c r="S3" s="2"/>
      <c r="T3" s="2"/>
      <c r="U3" s="2"/>
      <c r="V3" s="2"/>
      <c r="W3" s="2"/>
      <c r="X3" s="28"/>
      <c r="Y3" s="220" t="s">
        <v>145</v>
      </c>
      <c r="AC3" s="232"/>
      <c r="AD3" s="4"/>
      <c r="AE3" s="9"/>
      <c r="AF3" s="222"/>
      <c r="AG3" s="2"/>
      <c r="AH3" s="2"/>
      <c r="AI3" s="223"/>
      <c r="AJ3" s="2"/>
      <c r="AK3" s="2"/>
      <c r="AL3" s="224"/>
      <c r="AM3" s="2"/>
      <c r="AN3" s="2"/>
      <c r="AO3" s="225"/>
      <c r="AP3" s="2"/>
      <c r="AQ3" s="2"/>
      <c r="AR3" s="226"/>
      <c r="AS3" s="2"/>
      <c r="AT3" s="2"/>
      <c r="AU3" s="227"/>
      <c r="AV3" s="2"/>
      <c r="AW3" s="2"/>
      <c r="AX3" s="228"/>
      <c r="AY3" s="2"/>
      <c r="AZ3" s="2"/>
      <c r="BA3" s="229"/>
      <c r="BB3" s="2"/>
      <c r="BC3" s="2"/>
      <c r="BD3" s="230"/>
      <c r="BE3" s="2"/>
      <c r="BF3" s="2"/>
    </row>
    <row r="4" ht="12.75" customHeight="1">
      <c r="A4" s="233" t="s">
        <v>146</v>
      </c>
      <c r="B4" s="198"/>
      <c r="C4" s="234"/>
      <c r="D4" s="235" t="s">
        <v>2</v>
      </c>
      <c r="E4" s="198"/>
      <c r="F4" s="234"/>
      <c r="G4" s="236" t="s">
        <v>138</v>
      </c>
      <c r="H4" s="198"/>
      <c r="I4" s="198"/>
      <c r="J4" s="198"/>
      <c r="K4" s="234"/>
      <c r="L4" s="235" t="s">
        <v>139</v>
      </c>
      <c r="M4" s="198"/>
      <c r="N4" s="198"/>
      <c r="O4" s="198"/>
      <c r="P4" s="198"/>
      <c r="Q4" s="198"/>
      <c r="R4" s="234"/>
      <c r="S4" s="235" t="s">
        <v>140</v>
      </c>
      <c r="T4" s="198"/>
      <c r="U4" s="198"/>
      <c r="V4" s="198"/>
      <c r="W4" s="198"/>
      <c r="X4" s="234"/>
      <c r="Y4" s="207" t="s">
        <v>141</v>
      </c>
      <c r="Z4" s="2"/>
      <c r="AA4" s="2"/>
      <c r="AB4" s="2"/>
      <c r="AC4" s="208" t="s">
        <v>142</v>
      </c>
      <c r="AD4" s="4"/>
      <c r="AE4" s="9"/>
      <c r="AF4" s="84">
        <v>1.0</v>
      </c>
      <c r="AG4" s="4"/>
      <c r="AH4" s="9"/>
      <c r="AI4" s="237">
        <v>2.0</v>
      </c>
      <c r="AJ4" s="4"/>
      <c r="AK4" s="9"/>
      <c r="AL4" s="125">
        <v>3.0</v>
      </c>
      <c r="AM4" s="4"/>
      <c r="AN4" s="9"/>
      <c r="AO4" s="238">
        <v>4.0</v>
      </c>
      <c r="AP4" s="4"/>
      <c r="AQ4" s="9"/>
      <c r="AR4" s="239">
        <v>5.0</v>
      </c>
      <c r="AS4" s="4"/>
      <c r="AT4" s="9"/>
      <c r="AU4" s="240">
        <v>6.0</v>
      </c>
      <c r="AV4" s="4"/>
      <c r="AW4" s="9"/>
      <c r="AX4" s="241">
        <v>7.0</v>
      </c>
      <c r="AY4" s="4"/>
      <c r="AZ4" s="9"/>
      <c r="BA4" s="242">
        <v>8.0</v>
      </c>
      <c r="BB4" s="4"/>
      <c r="BC4" s="9"/>
      <c r="BD4" s="243">
        <v>9.0</v>
      </c>
      <c r="BE4" s="4"/>
      <c r="BF4" s="9"/>
    </row>
    <row r="5" ht="12.75" customHeight="1">
      <c r="A5" s="217" t="s">
        <v>6</v>
      </c>
      <c r="B5" s="4"/>
      <c r="C5" s="9"/>
      <c r="D5" s="217">
        <v>0.0</v>
      </c>
      <c r="E5" s="4"/>
      <c r="F5" s="9"/>
      <c r="G5" s="218" t="str">
        <f>Data!S70</f>
        <v/>
      </c>
      <c r="H5" s="4"/>
      <c r="I5" s="4"/>
      <c r="J5" s="4"/>
      <c r="K5" s="9"/>
      <c r="L5" s="219" t="str">
        <f>Data!S72</f>
        <v/>
      </c>
      <c r="M5" s="4"/>
      <c r="N5" s="4"/>
      <c r="O5" s="4"/>
      <c r="P5" s="4"/>
      <c r="Q5" s="4"/>
      <c r="R5" s="9"/>
      <c r="S5" s="219" t="str">
        <f>Data!V49</f>
        <v/>
      </c>
      <c r="T5" s="4"/>
      <c r="U5" s="4"/>
      <c r="V5" s="4"/>
      <c r="W5" s="4"/>
      <c r="X5" s="9"/>
      <c r="Y5" s="220" t="s">
        <v>144</v>
      </c>
      <c r="AC5" s="221" t="str">
        <f>Data!AN45</f>
        <v>-</v>
      </c>
      <c r="AD5" s="4"/>
      <c r="AE5" s="9"/>
      <c r="AF5" s="244" t="str">
        <f>Data!AN46</f>
        <v>-</v>
      </c>
      <c r="AG5" s="4"/>
      <c r="AH5" s="9"/>
      <c r="AI5" s="245" t="str">
        <f>Data!AN47</f>
        <v>-</v>
      </c>
      <c r="AJ5" s="4"/>
      <c r="AK5" s="9"/>
      <c r="AL5" s="246" t="str">
        <f>Data!AN48</f>
        <v>-</v>
      </c>
      <c r="AM5" s="4"/>
      <c r="AN5" s="9"/>
      <c r="AO5" s="247" t="str">
        <f>Data!AN49</f>
        <v>-</v>
      </c>
      <c r="AP5" s="4"/>
      <c r="AQ5" s="9"/>
      <c r="AR5" s="114" t="str">
        <f>Data!AN50</f>
        <v>-</v>
      </c>
      <c r="AS5" s="4"/>
      <c r="AT5" s="9"/>
      <c r="AU5" s="248" t="str">
        <f>Data!AN51</f>
        <v>-</v>
      </c>
      <c r="AV5" s="4"/>
      <c r="AW5" s="9"/>
      <c r="AX5" s="249" t="str">
        <f>Data!AN52</f>
        <v>-</v>
      </c>
      <c r="AY5" s="4"/>
      <c r="AZ5" s="9"/>
      <c r="BA5" s="250" t="str">
        <f>Data!AN53</f>
        <v>-</v>
      </c>
      <c r="BB5" s="4"/>
      <c r="BC5" s="9"/>
      <c r="BD5" s="251" t="str">
        <f>Data!AN54</f>
        <v>-</v>
      </c>
      <c r="BE5" s="4"/>
      <c r="BF5" s="9"/>
    </row>
    <row r="6" ht="12.75" customHeight="1">
      <c r="A6" s="252"/>
      <c r="B6" s="4"/>
      <c r="C6" s="4"/>
      <c r="D6" s="4"/>
      <c r="E6" s="4"/>
      <c r="F6" s="4"/>
      <c r="G6" s="4"/>
      <c r="H6" s="4"/>
      <c r="I6" s="4"/>
      <c r="J6" s="4"/>
      <c r="K6" s="4"/>
      <c r="L6" s="4"/>
      <c r="M6" s="4"/>
      <c r="N6" s="4"/>
      <c r="O6" s="4"/>
      <c r="P6" s="4"/>
      <c r="Q6" s="4"/>
      <c r="R6" s="4"/>
      <c r="S6" s="4"/>
      <c r="T6" s="4"/>
      <c r="U6" s="4"/>
      <c r="V6" s="4"/>
      <c r="W6" s="4"/>
      <c r="X6" s="9"/>
      <c r="Y6" s="220" t="s">
        <v>145</v>
      </c>
      <c r="AC6" s="232"/>
      <c r="AD6" s="4"/>
      <c r="AE6" s="9"/>
      <c r="AF6" s="244"/>
      <c r="AG6" s="4"/>
      <c r="AH6" s="9"/>
      <c r="AI6" s="245"/>
      <c r="AJ6" s="4"/>
      <c r="AK6" s="9"/>
      <c r="AL6" s="246"/>
      <c r="AM6" s="4"/>
      <c r="AN6" s="9"/>
      <c r="AO6" s="247"/>
      <c r="AP6" s="4"/>
      <c r="AQ6" s="9"/>
      <c r="AR6" s="114"/>
      <c r="AS6" s="4"/>
      <c r="AT6" s="9"/>
      <c r="AU6" s="248"/>
      <c r="AV6" s="4"/>
      <c r="AW6" s="9"/>
      <c r="AX6" s="249"/>
      <c r="AY6" s="4"/>
      <c r="AZ6" s="9"/>
      <c r="BA6" s="250"/>
      <c r="BB6" s="4"/>
      <c r="BC6" s="9"/>
      <c r="BD6" s="251"/>
      <c r="BE6" s="4"/>
      <c r="BF6" s="9"/>
    </row>
    <row r="7" ht="12.75" customHeight="1">
      <c r="A7" s="208" t="s">
        <v>147</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9"/>
    </row>
    <row r="8" ht="12.75" customHeight="1">
      <c r="A8" s="221" t="s">
        <v>148</v>
      </c>
      <c r="B8" s="4"/>
      <c r="C8" s="4"/>
      <c r="D8" s="4"/>
      <c r="E8" s="4"/>
      <c r="F8" s="9"/>
      <c r="G8" s="221" t="s">
        <v>149</v>
      </c>
      <c r="H8" s="4"/>
      <c r="I8" s="4"/>
      <c r="J8" s="9"/>
      <c r="K8" s="221" t="s">
        <v>74</v>
      </c>
      <c r="L8" s="4"/>
      <c r="M8" s="9"/>
      <c r="N8" s="221" t="s">
        <v>150</v>
      </c>
      <c r="O8" s="4"/>
      <c r="P8" s="4"/>
      <c r="Q8" s="9"/>
      <c r="R8" s="221" t="s">
        <v>151</v>
      </c>
      <c r="S8" s="4"/>
      <c r="T8" s="4"/>
      <c r="U8" s="4"/>
      <c r="V8" s="9"/>
      <c r="W8" s="221" t="s">
        <v>152</v>
      </c>
      <c r="X8" s="9"/>
      <c r="Y8" s="221" t="s">
        <v>153</v>
      </c>
      <c r="Z8" s="9"/>
      <c r="AA8" s="253" t="s">
        <v>154</v>
      </c>
      <c r="AB8" s="9"/>
      <c r="AC8" s="253" t="s">
        <v>155</v>
      </c>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9"/>
    </row>
    <row r="9" ht="12.75" customHeight="1">
      <c r="A9" s="217" t="s">
        <v>156</v>
      </c>
      <c r="B9" s="4"/>
      <c r="C9" s="4"/>
      <c r="D9" s="4"/>
      <c r="E9" s="4"/>
      <c r="F9" s="9"/>
      <c r="G9" s="217" t="str">
        <f>Data!A641</f>
        <v>Action</v>
      </c>
      <c r="H9" s="4"/>
      <c r="I9" s="4"/>
      <c r="J9" s="4"/>
      <c r="K9" s="254" t="str">
        <f>Data!E641</f>
        <v>60 ft.</v>
      </c>
      <c r="L9" s="4"/>
      <c r="M9" s="9"/>
      <c r="N9" s="254" t="str">
        <f>Data!H641</f>
        <v>Instant</v>
      </c>
      <c r="O9" s="4"/>
      <c r="P9" s="4"/>
      <c r="Q9" s="9"/>
      <c r="R9" s="254" t="str">
        <f>Data!L641</f>
        <v>VS</v>
      </c>
      <c r="S9" s="4"/>
      <c r="T9" s="4"/>
      <c r="U9" s="4"/>
      <c r="V9" s="9"/>
      <c r="W9" s="254" t="str">
        <f>Data!Q641</f>
        <v>conj</v>
      </c>
      <c r="X9" s="9"/>
      <c r="Y9" s="254" t="str">
        <f>Data!S641</f>
        <v/>
      </c>
      <c r="Z9" s="9"/>
      <c r="AA9" s="254"/>
      <c r="AB9" s="9"/>
      <c r="AC9" s="255" t="s">
        <v>157</v>
      </c>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9"/>
    </row>
    <row r="10" ht="12.75" customHeight="1">
      <c r="A10" s="217" t="s">
        <v>158</v>
      </c>
      <c r="B10" s="4"/>
      <c r="C10" s="4"/>
      <c r="D10" s="4"/>
      <c r="E10" s="4"/>
      <c r="F10" s="9"/>
      <c r="G10" s="254" t="str">
        <f>Data!A642</f>
        <v>Action</v>
      </c>
      <c r="H10" s="4"/>
      <c r="I10" s="4"/>
      <c r="J10" s="4"/>
      <c r="K10" s="254" t="str">
        <f>Data!E642</f>
        <v>5 ft.</v>
      </c>
      <c r="L10" s="4"/>
      <c r="M10" s="9"/>
      <c r="N10" s="254" t="str">
        <f>Data!H642</f>
        <v>1 rnd</v>
      </c>
      <c r="O10" s="4"/>
      <c r="P10" s="4"/>
      <c r="Q10" s="9"/>
      <c r="R10" s="254" t="str">
        <f>Data!L642</f>
        <v>VM</v>
      </c>
      <c r="S10" s="4"/>
      <c r="T10" s="4"/>
      <c r="U10" s="4"/>
      <c r="V10" s="9"/>
      <c r="W10" s="254" t="str">
        <f>Data!Q642</f>
        <v>evoc</v>
      </c>
      <c r="X10" s="9"/>
      <c r="Y10" s="254" t="str">
        <f>Data!S642</f>
        <v/>
      </c>
      <c r="Z10" s="9"/>
      <c r="AA10" s="254"/>
      <c r="AB10" s="9"/>
      <c r="AC10" s="255" t="s">
        <v>159</v>
      </c>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9"/>
    </row>
    <row r="11" ht="12.75" customHeight="1">
      <c r="A11" s="217"/>
      <c r="B11" s="4"/>
      <c r="C11" s="4"/>
      <c r="D11" s="4"/>
      <c r="E11" s="4"/>
      <c r="F11" s="9"/>
      <c r="G11" s="254" t="str">
        <f>Data!A643</f>
        <v/>
      </c>
      <c r="H11" s="4"/>
      <c r="I11" s="4"/>
      <c r="J11" s="4"/>
      <c r="K11" s="254" t="str">
        <f>Data!E643</f>
        <v/>
      </c>
      <c r="L11" s="4"/>
      <c r="M11" s="9"/>
      <c r="N11" s="254" t="str">
        <f>Data!H643</f>
        <v/>
      </c>
      <c r="O11" s="4"/>
      <c r="P11" s="4"/>
      <c r="Q11" s="9"/>
      <c r="R11" s="254" t="str">
        <f>Data!L643</f>
        <v/>
      </c>
      <c r="S11" s="4"/>
      <c r="T11" s="4"/>
      <c r="U11" s="4"/>
      <c r="V11" s="9"/>
      <c r="W11" s="254" t="str">
        <f>Data!Q643</f>
        <v/>
      </c>
      <c r="X11" s="9"/>
      <c r="Y11" s="254" t="str">
        <f>Data!S643</f>
        <v/>
      </c>
      <c r="Z11" s="9"/>
      <c r="AA11" s="254"/>
      <c r="AB11" s="9"/>
      <c r="AC11" s="255"/>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9"/>
    </row>
    <row r="12" ht="12.75" customHeight="1">
      <c r="A12" s="217"/>
      <c r="B12" s="4"/>
      <c r="C12" s="4"/>
      <c r="D12" s="4"/>
      <c r="E12" s="4"/>
      <c r="F12" s="9"/>
      <c r="G12" s="254" t="str">
        <f>Data!A644</f>
        <v/>
      </c>
      <c r="H12" s="4"/>
      <c r="I12" s="4"/>
      <c r="J12" s="4"/>
      <c r="K12" s="254" t="str">
        <f>Data!E644</f>
        <v/>
      </c>
      <c r="L12" s="4"/>
      <c r="M12" s="9"/>
      <c r="N12" s="254" t="str">
        <f>Data!H644</f>
        <v/>
      </c>
      <c r="O12" s="4"/>
      <c r="P12" s="4"/>
      <c r="Q12" s="9"/>
      <c r="R12" s="254" t="str">
        <f>Data!L644</f>
        <v/>
      </c>
      <c r="S12" s="4"/>
      <c r="T12" s="4"/>
      <c r="U12" s="4"/>
      <c r="V12" s="9"/>
      <c r="W12" s="254" t="str">
        <f>Data!Q644</f>
        <v/>
      </c>
      <c r="X12" s="9"/>
      <c r="Y12" s="254" t="str">
        <f>Data!S644</f>
        <v/>
      </c>
      <c r="Z12" s="9"/>
      <c r="AA12" s="254"/>
      <c r="AB12" s="9"/>
      <c r="AC12" s="10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9"/>
    </row>
    <row r="13" ht="12.75" customHeight="1">
      <c r="A13" s="217"/>
      <c r="B13" s="4"/>
      <c r="C13" s="4"/>
      <c r="D13" s="4"/>
      <c r="E13" s="4"/>
      <c r="F13" s="9"/>
      <c r="G13" s="254" t="str">
        <f>Data!A645</f>
        <v/>
      </c>
      <c r="H13" s="4"/>
      <c r="I13" s="4"/>
      <c r="J13" s="4"/>
      <c r="K13" s="254" t="str">
        <f>Data!E645</f>
        <v/>
      </c>
      <c r="L13" s="4"/>
      <c r="M13" s="9"/>
      <c r="N13" s="254" t="str">
        <f>Data!H645</f>
        <v/>
      </c>
      <c r="O13" s="4"/>
      <c r="P13" s="4"/>
      <c r="Q13" s="9"/>
      <c r="R13" s="254" t="str">
        <f>Data!L645</f>
        <v/>
      </c>
      <c r="S13" s="4"/>
      <c r="T13" s="4"/>
      <c r="U13" s="4"/>
      <c r="V13" s="9"/>
      <c r="W13" s="254" t="str">
        <f>Data!Q645</f>
        <v/>
      </c>
      <c r="X13" s="9"/>
      <c r="Y13" s="254" t="str">
        <f>Data!S645</f>
        <v/>
      </c>
      <c r="Z13" s="9"/>
      <c r="AA13" s="254"/>
      <c r="AB13" s="9"/>
      <c r="AC13" s="10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9"/>
    </row>
    <row r="14" ht="12.75" customHeight="1">
      <c r="A14" s="217"/>
      <c r="B14" s="4"/>
      <c r="C14" s="4"/>
      <c r="D14" s="4"/>
      <c r="E14" s="4"/>
      <c r="F14" s="9"/>
      <c r="G14" s="254" t="str">
        <f>Data!A646</f>
        <v/>
      </c>
      <c r="H14" s="4"/>
      <c r="I14" s="4"/>
      <c r="J14" s="4"/>
      <c r="K14" s="254" t="str">
        <f>Data!E646</f>
        <v/>
      </c>
      <c r="L14" s="4"/>
      <c r="M14" s="9"/>
      <c r="N14" s="254" t="str">
        <f>Data!H646</f>
        <v/>
      </c>
      <c r="O14" s="4"/>
      <c r="P14" s="4"/>
      <c r="Q14" s="9"/>
      <c r="R14" s="254" t="str">
        <f>Data!L646</f>
        <v/>
      </c>
      <c r="S14" s="4"/>
      <c r="T14" s="4"/>
      <c r="U14" s="4"/>
      <c r="V14" s="9"/>
      <c r="W14" s="254" t="str">
        <f>Data!Q646</f>
        <v/>
      </c>
      <c r="X14" s="9"/>
      <c r="Y14" s="254" t="str">
        <f>Data!S646</f>
        <v/>
      </c>
      <c r="Z14" s="9"/>
      <c r="AA14" s="254"/>
      <c r="AB14" s="9"/>
      <c r="AC14" s="10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9"/>
    </row>
    <row r="15" ht="12.75" customHeight="1">
      <c r="A15" s="217"/>
      <c r="B15" s="4"/>
      <c r="C15" s="4"/>
      <c r="D15" s="4"/>
      <c r="E15" s="4"/>
      <c r="F15" s="9"/>
      <c r="G15" s="254" t="str">
        <f>Data!A647</f>
        <v/>
      </c>
      <c r="H15" s="4"/>
      <c r="I15" s="4"/>
      <c r="J15" s="4"/>
      <c r="K15" s="254" t="str">
        <f>Data!E647</f>
        <v/>
      </c>
      <c r="L15" s="4"/>
      <c r="M15" s="9"/>
      <c r="N15" s="254" t="str">
        <f>Data!H647</f>
        <v/>
      </c>
      <c r="O15" s="4"/>
      <c r="P15" s="4"/>
      <c r="Q15" s="9"/>
      <c r="R15" s="254" t="str">
        <f>Data!L647</f>
        <v/>
      </c>
      <c r="S15" s="4"/>
      <c r="T15" s="4"/>
      <c r="U15" s="4"/>
      <c r="V15" s="9"/>
      <c r="W15" s="254" t="str">
        <f>Data!Q647</f>
        <v/>
      </c>
      <c r="X15" s="9"/>
      <c r="Y15" s="254" t="str">
        <f>Data!S647</f>
        <v/>
      </c>
      <c r="Z15" s="9"/>
      <c r="AA15" s="254"/>
      <c r="AB15" s="9"/>
      <c r="AC15" s="10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9"/>
    </row>
    <row r="16" ht="12.75" customHeight="1">
      <c r="A16" s="217"/>
      <c r="B16" s="4"/>
      <c r="C16" s="4"/>
      <c r="D16" s="4"/>
      <c r="E16" s="4"/>
      <c r="F16" s="9"/>
      <c r="G16" s="254" t="str">
        <f>Data!A648</f>
        <v/>
      </c>
      <c r="H16" s="4"/>
      <c r="I16" s="4"/>
      <c r="J16" s="4"/>
      <c r="K16" s="254" t="str">
        <f>Data!E648</f>
        <v/>
      </c>
      <c r="L16" s="4"/>
      <c r="M16" s="9"/>
      <c r="N16" s="254" t="str">
        <f>Data!H648</f>
        <v/>
      </c>
      <c r="O16" s="4"/>
      <c r="P16" s="4"/>
      <c r="Q16" s="9"/>
      <c r="R16" s="254" t="str">
        <f>Data!L648</f>
        <v/>
      </c>
      <c r="S16" s="4"/>
      <c r="T16" s="4"/>
      <c r="U16" s="4"/>
      <c r="V16" s="9"/>
      <c r="W16" s="254" t="str">
        <f>Data!Q648</f>
        <v/>
      </c>
      <c r="X16" s="9"/>
      <c r="Y16" s="254" t="str">
        <f>Data!S648</f>
        <v/>
      </c>
      <c r="Z16" s="9"/>
      <c r="AA16" s="254"/>
      <c r="AB16" s="9"/>
      <c r="AC16" s="10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9"/>
    </row>
    <row r="17" ht="12.75" customHeight="1">
      <c r="A17" s="256" t="s">
        <v>160</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9"/>
    </row>
    <row r="18" ht="12.75" customHeight="1">
      <c r="A18" s="257" t="s">
        <v>148</v>
      </c>
      <c r="B18" s="4"/>
      <c r="C18" s="4"/>
      <c r="D18" s="4"/>
      <c r="E18" s="4"/>
      <c r="F18" s="9"/>
      <c r="G18" s="257" t="s">
        <v>149</v>
      </c>
      <c r="H18" s="4"/>
      <c r="I18" s="4"/>
      <c r="J18" s="9"/>
      <c r="K18" s="257" t="s">
        <v>74</v>
      </c>
      <c r="L18" s="4"/>
      <c r="M18" s="9"/>
      <c r="N18" s="257" t="s">
        <v>150</v>
      </c>
      <c r="O18" s="4"/>
      <c r="P18" s="4"/>
      <c r="Q18" s="9"/>
      <c r="R18" s="257" t="s">
        <v>151</v>
      </c>
      <c r="S18" s="4"/>
      <c r="T18" s="4"/>
      <c r="U18" s="4"/>
      <c r="V18" s="9"/>
      <c r="W18" s="257" t="s">
        <v>152</v>
      </c>
      <c r="X18" s="9"/>
      <c r="Y18" s="257" t="s">
        <v>153</v>
      </c>
      <c r="Z18" s="9"/>
      <c r="AA18" s="258" t="s">
        <v>154</v>
      </c>
      <c r="AB18" s="4"/>
      <c r="AC18" s="258" t="s">
        <v>155</v>
      </c>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row>
    <row r="19" ht="12.75" customHeight="1">
      <c r="A19" s="254"/>
      <c r="B19" s="4"/>
      <c r="C19" s="4"/>
      <c r="D19" s="4"/>
      <c r="E19" s="4"/>
      <c r="F19" s="9"/>
      <c r="G19" s="217" t="str">
        <f>Data!A651</f>
        <v/>
      </c>
      <c r="H19" s="4"/>
      <c r="I19" s="4"/>
      <c r="J19" s="9"/>
      <c r="K19" s="254" t="str">
        <f>Data!E651</f>
        <v/>
      </c>
      <c r="L19" s="4"/>
      <c r="M19" s="9"/>
      <c r="N19" s="254" t="str">
        <f>Data!H651</f>
        <v/>
      </c>
      <c r="O19" s="4"/>
      <c r="P19" s="4"/>
      <c r="Q19" s="9"/>
      <c r="R19" s="254" t="str">
        <f>Data!L651</f>
        <v/>
      </c>
      <c r="S19" s="4"/>
      <c r="T19" s="4"/>
      <c r="U19" s="4"/>
      <c r="V19" s="9"/>
      <c r="W19" s="254" t="str">
        <f>Data!Q651</f>
        <v/>
      </c>
      <c r="X19" s="9"/>
      <c r="Y19" s="254" t="str">
        <f>Data!S651</f>
        <v/>
      </c>
      <c r="Z19" s="9"/>
      <c r="AA19" s="217"/>
      <c r="AB19" s="9"/>
      <c r="AC19" s="255"/>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9"/>
    </row>
    <row r="20" ht="12.75" customHeight="1">
      <c r="A20" s="254"/>
      <c r="B20" s="4"/>
      <c r="C20" s="4"/>
      <c r="D20" s="4"/>
      <c r="E20" s="4"/>
      <c r="F20" s="9"/>
      <c r="G20" s="217" t="str">
        <f>Data!A652</f>
        <v/>
      </c>
      <c r="H20" s="4"/>
      <c r="I20" s="4"/>
      <c r="J20" s="9"/>
      <c r="K20" s="254" t="str">
        <f>Data!E652</f>
        <v/>
      </c>
      <c r="L20" s="4"/>
      <c r="M20" s="9"/>
      <c r="N20" s="254" t="str">
        <f>Data!H652</f>
        <v/>
      </c>
      <c r="O20" s="4"/>
      <c r="P20" s="4"/>
      <c r="Q20" s="9"/>
      <c r="R20" s="254" t="str">
        <f>Data!L652</f>
        <v/>
      </c>
      <c r="S20" s="4"/>
      <c r="T20" s="4"/>
      <c r="U20" s="4"/>
      <c r="V20" s="9"/>
      <c r="W20" s="254" t="str">
        <f>Data!Q652</f>
        <v/>
      </c>
      <c r="X20" s="9"/>
      <c r="Y20" s="254" t="str">
        <f>Data!S652</f>
        <v/>
      </c>
      <c r="Z20" s="9"/>
      <c r="AA20" s="254"/>
      <c r="AB20" s="9"/>
      <c r="AC20" s="255"/>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9"/>
    </row>
    <row r="21" ht="12.75" customHeight="1">
      <c r="A21" s="254"/>
      <c r="B21" s="4"/>
      <c r="C21" s="4"/>
      <c r="D21" s="4"/>
      <c r="E21" s="4"/>
      <c r="F21" s="9"/>
      <c r="G21" s="217" t="str">
        <f>Data!A653</f>
        <v/>
      </c>
      <c r="H21" s="4"/>
      <c r="I21" s="4"/>
      <c r="J21" s="9"/>
      <c r="K21" s="254" t="str">
        <f>Data!E653</f>
        <v/>
      </c>
      <c r="L21" s="4"/>
      <c r="M21" s="9"/>
      <c r="N21" s="254" t="str">
        <f>Data!H653</f>
        <v/>
      </c>
      <c r="O21" s="4"/>
      <c r="P21" s="4"/>
      <c r="Q21" s="9"/>
      <c r="R21" s="254" t="str">
        <f>Data!L653</f>
        <v/>
      </c>
      <c r="S21" s="4"/>
      <c r="T21" s="4"/>
      <c r="U21" s="4"/>
      <c r="V21" s="9"/>
      <c r="W21" s="254" t="str">
        <f>Data!Q653</f>
        <v/>
      </c>
      <c r="X21" s="9"/>
      <c r="Y21" s="254" t="str">
        <f>Data!S653</f>
        <v/>
      </c>
      <c r="Z21" s="9"/>
      <c r="AA21" s="254"/>
      <c r="AB21" s="9"/>
      <c r="AC21" s="255"/>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9"/>
    </row>
    <row r="22" ht="12.75" customHeight="1">
      <c r="A22" s="217"/>
      <c r="B22" s="4"/>
      <c r="C22" s="4"/>
      <c r="D22" s="4"/>
      <c r="E22" s="4"/>
      <c r="F22" s="9"/>
      <c r="G22" s="217" t="str">
        <f>Data!A654</f>
        <v/>
      </c>
      <c r="H22" s="4"/>
      <c r="I22" s="4"/>
      <c r="J22" s="9"/>
      <c r="K22" s="254" t="str">
        <f>Data!E654</f>
        <v/>
      </c>
      <c r="L22" s="4"/>
      <c r="M22" s="9"/>
      <c r="N22" s="254" t="str">
        <f>Data!H654</f>
        <v/>
      </c>
      <c r="O22" s="4"/>
      <c r="P22" s="4"/>
      <c r="Q22" s="9"/>
      <c r="R22" s="254" t="str">
        <f>Data!L654</f>
        <v/>
      </c>
      <c r="S22" s="4"/>
      <c r="T22" s="4"/>
      <c r="U22" s="4"/>
      <c r="V22" s="9"/>
      <c r="W22" s="254" t="str">
        <f>Data!Q654</f>
        <v/>
      </c>
      <c r="X22" s="9"/>
      <c r="Y22" s="254" t="str">
        <f>Data!S654</f>
        <v/>
      </c>
      <c r="Z22" s="9"/>
      <c r="AA22" s="254"/>
      <c r="AB22" s="9"/>
      <c r="AC22" s="10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9"/>
    </row>
    <row r="23" ht="12.75" customHeight="1">
      <c r="A23" s="217"/>
      <c r="B23" s="4"/>
      <c r="C23" s="4"/>
      <c r="D23" s="4"/>
      <c r="E23" s="4"/>
      <c r="F23" s="9"/>
      <c r="G23" s="217" t="str">
        <f>Data!A655</f>
        <v/>
      </c>
      <c r="H23" s="4"/>
      <c r="I23" s="4"/>
      <c r="J23" s="9"/>
      <c r="K23" s="254" t="str">
        <f>Data!E655</f>
        <v/>
      </c>
      <c r="L23" s="4"/>
      <c r="M23" s="9"/>
      <c r="N23" s="254" t="str">
        <f>Data!H655</f>
        <v/>
      </c>
      <c r="O23" s="4"/>
      <c r="P23" s="4"/>
      <c r="Q23" s="9"/>
      <c r="R23" s="254" t="str">
        <f>Data!L655</f>
        <v/>
      </c>
      <c r="S23" s="4"/>
      <c r="T23" s="4"/>
      <c r="U23" s="4"/>
      <c r="V23" s="9"/>
      <c r="W23" s="254" t="str">
        <f>Data!Q655</f>
        <v/>
      </c>
      <c r="X23" s="9"/>
      <c r="Y23" s="254" t="str">
        <f>Data!S655</f>
        <v/>
      </c>
      <c r="Z23" s="9"/>
      <c r="AA23" s="254"/>
      <c r="AB23" s="9"/>
      <c r="AC23" s="10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9"/>
    </row>
    <row r="24" ht="12.75" customHeight="1">
      <c r="A24" s="217"/>
      <c r="B24" s="4"/>
      <c r="C24" s="4"/>
      <c r="D24" s="4"/>
      <c r="E24" s="4"/>
      <c r="F24" s="9"/>
      <c r="G24" s="217" t="str">
        <f>Data!A656</f>
        <v/>
      </c>
      <c r="H24" s="4"/>
      <c r="I24" s="4"/>
      <c r="J24" s="9"/>
      <c r="K24" s="254" t="str">
        <f>Data!E656</f>
        <v/>
      </c>
      <c r="L24" s="4"/>
      <c r="M24" s="9"/>
      <c r="N24" s="254" t="str">
        <f>Data!H656</f>
        <v/>
      </c>
      <c r="O24" s="4"/>
      <c r="P24" s="4"/>
      <c r="Q24" s="9"/>
      <c r="R24" s="254" t="str">
        <f>Data!L656</f>
        <v/>
      </c>
      <c r="S24" s="4"/>
      <c r="T24" s="4"/>
      <c r="U24" s="4"/>
      <c r="V24" s="9"/>
      <c r="W24" s="254" t="str">
        <f>Data!Q656</f>
        <v/>
      </c>
      <c r="X24" s="9"/>
      <c r="Y24" s="254" t="str">
        <f>Data!S656</f>
        <v/>
      </c>
      <c r="Z24" s="9"/>
      <c r="AA24" s="254"/>
      <c r="AB24" s="9"/>
      <c r="AC24" s="10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9"/>
    </row>
    <row r="25" ht="12.75" customHeight="1">
      <c r="A25" s="259" t="s">
        <v>161</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9"/>
    </row>
    <row r="26" ht="12.75" customHeight="1">
      <c r="A26" s="260" t="s">
        <v>148</v>
      </c>
      <c r="B26" s="4"/>
      <c r="C26" s="4"/>
      <c r="D26" s="4"/>
      <c r="E26" s="4"/>
      <c r="F26" s="9"/>
      <c r="G26" s="260" t="s">
        <v>149</v>
      </c>
      <c r="H26" s="4"/>
      <c r="I26" s="4"/>
      <c r="J26" s="9"/>
      <c r="K26" s="260" t="s">
        <v>74</v>
      </c>
      <c r="L26" s="4"/>
      <c r="M26" s="9"/>
      <c r="N26" s="260" t="s">
        <v>150</v>
      </c>
      <c r="O26" s="4"/>
      <c r="P26" s="4"/>
      <c r="Q26" s="9"/>
      <c r="R26" s="260" t="s">
        <v>151</v>
      </c>
      <c r="S26" s="4"/>
      <c r="T26" s="4"/>
      <c r="U26" s="4"/>
      <c r="V26" s="9"/>
      <c r="W26" s="260" t="s">
        <v>152</v>
      </c>
      <c r="X26" s="9"/>
      <c r="Y26" s="260" t="s">
        <v>153</v>
      </c>
      <c r="Z26" s="9"/>
      <c r="AA26" s="261" t="s">
        <v>154</v>
      </c>
      <c r="AB26" s="4"/>
      <c r="AC26" s="261" t="s">
        <v>155</v>
      </c>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row>
    <row r="27" ht="12.75" customHeight="1">
      <c r="A27" s="217"/>
      <c r="B27" s="4"/>
      <c r="C27" s="4"/>
      <c r="D27" s="4"/>
      <c r="E27" s="4"/>
      <c r="F27" s="9"/>
      <c r="G27" s="254" t="str">
        <f>Data!A659</f>
        <v/>
      </c>
      <c r="H27" s="4"/>
      <c r="I27" s="4"/>
      <c r="J27" s="9"/>
      <c r="K27" s="254" t="str">
        <f>Data!E659</f>
        <v/>
      </c>
      <c r="L27" s="4"/>
      <c r="M27" s="9"/>
      <c r="N27" s="254" t="str">
        <f>Data!H659</f>
        <v/>
      </c>
      <c r="O27" s="4"/>
      <c r="P27" s="4"/>
      <c r="Q27" s="9"/>
      <c r="R27" s="254" t="str">
        <f>Data!L659</f>
        <v/>
      </c>
      <c r="S27" s="4"/>
      <c r="T27" s="4"/>
      <c r="U27" s="4"/>
      <c r="V27" s="9"/>
      <c r="W27" s="254" t="str">
        <f>Data!Q659</f>
        <v/>
      </c>
      <c r="X27" s="9"/>
      <c r="Y27" s="254" t="str">
        <f>Data!S659</f>
        <v/>
      </c>
      <c r="Z27" s="9"/>
      <c r="AA27" s="254"/>
      <c r="AB27" s="9"/>
      <c r="AC27" s="262"/>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9"/>
    </row>
    <row r="28" ht="12.75" customHeight="1">
      <c r="A28" s="217"/>
      <c r="B28" s="4"/>
      <c r="C28" s="4"/>
      <c r="D28" s="4"/>
      <c r="E28" s="4"/>
      <c r="F28" s="9"/>
      <c r="G28" s="254" t="str">
        <f>Data!A660</f>
        <v/>
      </c>
      <c r="H28" s="4"/>
      <c r="I28" s="4"/>
      <c r="J28" s="9"/>
      <c r="K28" s="254" t="str">
        <f>Data!E660</f>
        <v/>
      </c>
      <c r="L28" s="4"/>
      <c r="M28" s="9"/>
      <c r="N28" s="254" t="str">
        <f>Data!H660</f>
        <v/>
      </c>
      <c r="O28" s="4"/>
      <c r="P28" s="4"/>
      <c r="Q28" s="9"/>
      <c r="R28" s="254" t="str">
        <f>Data!L660</f>
        <v/>
      </c>
      <c r="S28" s="4"/>
      <c r="T28" s="4"/>
      <c r="U28" s="4"/>
      <c r="V28" s="9"/>
      <c r="W28" s="254" t="str">
        <f>Data!Q660</f>
        <v/>
      </c>
      <c r="X28" s="9"/>
      <c r="Y28" s="254" t="str">
        <f>Data!S660</f>
        <v/>
      </c>
      <c r="Z28" s="9"/>
      <c r="AA28" s="217"/>
      <c r="AB28" s="9"/>
      <c r="AC28" s="262"/>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9"/>
    </row>
    <row r="29" ht="12.75" customHeight="1">
      <c r="A29" s="217"/>
      <c r="B29" s="4"/>
      <c r="C29" s="4"/>
      <c r="D29" s="4"/>
      <c r="E29" s="4"/>
      <c r="F29" s="9"/>
      <c r="G29" s="254" t="str">
        <f>Data!A661</f>
        <v/>
      </c>
      <c r="H29" s="4"/>
      <c r="I29" s="4"/>
      <c r="J29" s="9"/>
      <c r="K29" s="254" t="str">
        <f>Data!E661</f>
        <v/>
      </c>
      <c r="L29" s="4"/>
      <c r="M29" s="9"/>
      <c r="N29" s="254" t="str">
        <f>Data!H661</f>
        <v/>
      </c>
      <c r="O29" s="4"/>
      <c r="P29" s="4"/>
      <c r="Q29" s="9"/>
      <c r="R29" s="254" t="str">
        <f>Data!L661</f>
        <v/>
      </c>
      <c r="S29" s="4"/>
      <c r="T29" s="4"/>
      <c r="U29" s="4"/>
      <c r="V29" s="9"/>
      <c r="W29" s="254" t="str">
        <f>Data!Q661</f>
        <v/>
      </c>
      <c r="X29" s="9"/>
      <c r="Y29" s="254" t="str">
        <f>Data!S661</f>
        <v/>
      </c>
      <c r="Z29" s="9"/>
      <c r="AA29" s="254"/>
      <c r="AB29" s="9"/>
      <c r="AC29" s="262"/>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9"/>
    </row>
    <row r="30" ht="12.75" customHeight="1">
      <c r="A30" s="217"/>
      <c r="B30" s="4"/>
      <c r="C30" s="4"/>
      <c r="D30" s="4"/>
      <c r="E30" s="4"/>
      <c r="F30" s="9"/>
      <c r="G30" s="254" t="str">
        <f>Data!A662</f>
        <v/>
      </c>
      <c r="H30" s="4"/>
      <c r="I30" s="4"/>
      <c r="J30" s="9"/>
      <c r="K30" s="254" t="str">
        <f>Data!E662</f>
        <v/>
      </c>
      <c r="L30" s="4"/>
      <c r="M30" s="9"/>
      <c r="N30" s="254" t="str">
        <f>Data!H662</f>
        <v/>
      </c>
      <c r="O30" s="4"/>
      <c r="P30" s="4"/>
      <c r="Q30" s="9"/>
      <c r="R30" s="254" t="str">
        <f>Data!L662</f>
        <v/>
      </c>
      <c r="S30" s="4"/>
      <c r="T30" s="4"/>
      <c r="U30" s="4"/>
      <c r="V30" s="9"/>
      <c r="W30" s="254" t="str">
        <f>Data!Q662</f>
        <v/>
      </c>
      <c r="X30" s="9"/>
      <c r="Y30" s="254" t="str">
        <f>Data!S662</f>
        <v/>
      </c>
      <c r="Z30" s="9"/>
      <c r="AA30" s="254"/>
      <c r="AB30" s="9"/>
      <c r="AC30" s="10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9"/>
    </row>
    <row r="31" ht="12.75" customHeight="1">
      <c r="A31" s="217"/>
      <c r="B31" s="4"/>
      <c r="C31" s="4"/>
      <c r="D31" s="4"/>
      <c r="E31" s="4"/>
      <c r="F31" s="9"/>
      <c r="G31" s="254" t="str">
        <f>Data!A663</f>
        <v/>
      </c>
      <c r="H31" s="4"/>
      <c r="I31" s="4"/>
      <c r="J31" s="9"/>
      <c r="K31" s="254" t="str">
        <f>Data!E663</f>
        <v/>
      </c>
      <c r="L31" s="4"/>
      <c r="M31" s="9"/>
      <c r="N31" s="254" t="str">
        <f>Data!H663</f>
        <v/>
      </c>
      <c r="O31" s="4"/>
      <c r="P31" s="4"/>
      <c r="Q31" s="9"/>
      <c r="R31" s="254" t="str">
        <f>Data!L663</f>
        <v/>
      </c>
      <c r="S31" s="4"/>
      <c r="T31" s="4"/>
      <c r="U31" s="4"/>
      <c r="V31" s="9"/>
      <c r="W31" s="254" t="str">
        <f>Data!Q663</f>
        <v/>
      </c>
      <c r="X31" s="9"/>
      <c r="Y31" s="254" t="str">
        <f>Data!S663</f>
        <v/>
      </c>
      <c r="Z31" s="9"/>
      <c r="AA31" s="254"/>
      <c r="AB31" s="9"/>
      <c r="AC31" s="10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9"/>
    </row>
    <row r="32" ht="12.75" customHeight="1">
      <c r="A32" s="217"/>
      <c r="B32" s="4"/>
      <c r="C32" s="4"/>
      <c r="D32" s="4"/>
      <c r="E32" s="4"/>
      <c r="F32" s="9"/>
      <c r="G32" s="254" t="str">
        <f>Data!A664</f>
        <v/>
      </c>
      <c r="H32" s="4"/>
      <c r="I32" s="4"/>
      <c r="J32" s="9"/>
      <c r="K32" s="254" t="str">
        <f>Data!E664</f>
        <v/>
      </c>
      <c r="L32" s="4"/>
      <c r="M32" s="9"/>
      <c r="N32" s="254" t="str">
        <f>Data!H664</f>
        <v/>
      </c>
      <c r="O32" s="4"/>
      <c r="P32" s="4"/>
      <c r="Q32" s="9"/>
      <c r="R32" s="254" t="str">
        <f>Data!L664</f>
        <v/>
      </c>
      <c r="S32" s="4"/>
      <c r="T32" s="4"/>
      <c r="U32" s="4"/>
      <c r="V32" s="9"/>
      <c r="W32" s="254" t="str">
        <f>Data!Q664</f>
        <v/>
      </c>
      <c r="X32" s="9"/>
      <c r="Y32" s="254" t="str">
        <f>Data!S664</f>
        <v/>
      </c>
      <c r="Z32" s="9"/>
      <c r="AA32" s="254"/>
      <c r="AB32" s="9"/>
      <c r="AC32" s="10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9"/>
    </row>
    <row r="33" ht="12.75" customHeight="1">
      <c r="A33" s="263" t="s">
        <v>162</v>
      </c>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9"/>
    </row>
    <row r="34" ht="12.75" customHeight="1">
      <c r="A34" s="264" t="s">
        <v>148</v>
      </c>
      <c r="B34" s="4"/>
      <c r="C34" s="4"/>
      <c r="D34" s="4"/>
      <c r="E34" s="4"/>
      <c r="F34" s="9"/>
      <c r="G34" s="264" t="s">
        <v>149</v>
      </c>
      <c r="H34" s="4"/>
      <c r="I34" s="4"/>
      <c r="J34" s="9"/>
      <c r="K34" s="264" t="s">
        <v>74</v>
      </c>
      <c r="L34" s="4"/>
      <c r="M34" s="9"/>
      <c r="N34" s="264" t="s">
        <v>150</v>
      </c>
      <c r="O34" s="4"/>
      <c r="P34" s="4"/>
      <c r="Q34" s="9"/>
      <c r="R34" s="264" t="s">
        <v>151</v>
      </c>
      <c r="S34" s="4"/>
      <c r="T34" s="4"/>
      <c r="U34" s="4"/>
      <c r="V34" s="9"/>
      <c r="W34" s="264" t="s">
        <v>152</v>
      </c>
      <c r="X34" s="9"/>
      <c r="Y34" s="264" t="s">
        <v>153</v>
      </c>
      <c r="Z34" s="9"/>
      <c r="AA34" s="253" t="s">
        <v>154</v>
      </c>
      <c r="AB34" s="4"/>
      <c r="AC34" s="253" t="s">
        <v>155</v>
      </c>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row>
    <row r="35" ht="12.75" customHeight="1">
      <c r="A35" s="217"/>
      <c r="B35" s="4"/>
      <c r="C35" s="4"/>
      <c r="D35" s="4"/>
      <c r="E35" s="4"/>
      <c r="F35" s="9"/>
      <c r="G35" s="254" t="str">
        <f>Data!A667</f>
        <v/>
      </c>
      <c r="H35" s="4"/>
      <c r="I35" s="4"/>
      <c r="J35" s="9"/>
      <c r="K35" s="254" t="str">
        <f>Data!E667</f>
        <v/>
      </c>
      <c r="L35" s="4"/>
      <c r="M35" s="9"/>
      <c r="N35" s="254" t="str">
        <f>Data!H667</f>
        <v/>
      </c>
      <c r="O35" s="4"/>
      <c r="P35" s="4"/>
      <c r="Q35" s="9"/>
      <c r="R35" s="254" t="str">
        <f>Data!L667</f>
        <v/>
      </c>
      <c r="S35" s="4"/>
      <c r="T35" s="4"/>
      <c r="U35" s="4"/>
      <c r="V35" s="9"/>
      <c r="W35" s="254" t="str">
        <f>Data!Q667</f>
        <v/>
      </c>
      <c r="X35" s="9"/>
      <c r="Y35" s="254" t="str">
        <f>Data!S667</f>
        <v/>
      </c>
      <c r="Z35" s="9"/>
      <c r="AA35" s="254"/>
      <c r="AB35" s="9"/>
      <c r="AC35" s="262"/>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9"/>
    </row>
    <row r="36" ht="12.75" customHeight="1">
      <c r="A36" s="217"/>
      <c r="B36" s="4"/>
      <c r="C36" s="4"/>
      <c r="D36" s="4"/>
      <c r="E36" s="4"/>
      <c r="F36" s="9"/>
      <c r="G36" s="254" t="str">
        <f>Data!A668</f>
        <v/>
      </c>
      <c r="H36" s="4"/>
      <c r="I36" s="4"/>
      <c r="J36" s="9"/>
      <c r="K36" s="254" t="str">
        <f>Data!E668</f>
        <v/>
      </c>
      <c r="L36" s="4"/>
      <c r="M36" s="9"/>
      <c r="N36" s="254" t="str">
        <f>Data!H668</f>
        <v/>
      </c>
      <c r="O36" s="4"/>
      <c r="P36" s="4"/>
      <c r="Q36" s="9"/>
      <c r="R36" s="254" t="str">
        <f>Data!L668</f>
        <v/>
      </c>
      <c r="S36" s="4"/>
      <c r="T36" s="4"/>
      <c r="U36" s="4"/>
      <c r="V36" s="9"/>
      <c r="W36" s="254" t="str">
        <f>Data!Q668</f>
        <v/>
      </c>
      <c r="X36" s="9"/>
      <c r="Y36" s="254" t="str">
        <f>Data!S668</f>
        <v/>
      </c>
      <c r="Z36" s="9"/>
      <c r="AA36" s="254"/>
      <c r="AB36" s="9"/>
      <c r="AC36" s="262"/>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9"/>
    </row>
    <row r="37" ht="12.75" customHeight="1">
      <c r="A37" s="217"/>
      <c r="B37" s="4"/>
      <c r="C37" s="4"/>
      <c r="D37" s="4"/>
      <c r="E37" s="4"/>
      <c r="F37" s="9"/>
      <c r="G37" s="254" t="str">
        <f>Data!A669</f>
        <v/>
      </c>
      <c r="H37" s="4"/>
      <c r="I37" s="4"/>
      <c r="J37" s="9"/>
      <c r="K37" s="254" t="str">
        <f>Data!E669</f>
        <v/>
      </c>
      <c r="L37" s="4"/>
      <c r="M37" s="9"/>
      <c r="N37" s="254" t="str">
        <f>Data!H669</f>
        <v/>
      </c>
      <c r="O37" s="4"/>
      <c r="P37" s="4"/>
      <c r="Q37" s="9"/>
      <c r="R37" s="254" t="str">
        <f>Data!L669</f>
        <v/>
      </c>
      <c r="S37" s="4"/>
      <c r="T37" s="4"/>
      <c r="U37" s="4"/>
      <c r="V37" s="9"/>
      <c r="W37" s="254" t="str">
        <f>Data!Q669</f>
        <v/>
      </c>
      <c r="X37" s="9"/>
      <c r="Y37" s="254" t="str">
        <f>Data!S669</f>
        <v/>
      </c>
      <c r="Z37" s="9"/>
      <c r="AA37" s="254"/>
      <c r="AB37" s="9"/>
      <c r="AC37" s="262"/>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9"/>
    </row>
    <row r="38" ht="12.75" customHeight="1">
      <c r="A38" s="217"/>
      <c r="B38" s="4"/>
      <c r="C38" s="4"/>
      <c r="D38" s="4"/>
      <c r="E38" s="4"/>
      <c r="F38" s="9"/>
      <c r="G38" s="254" t="str">
        <f>Data!A670</f>
        <v/>
      </c>
      <c r="H38" s="4"/>
      <c r="I38" s="4"/>
      <c r="J38" s="9"/>
      <c r="K38" s="254" t="str">
        <f>Data!E670</f>
        <v/>
      </c>
      <c r="L38" s="4"/>
      <c r="M38" s="9"/>
      <c r="N38" s="254" t="str">
        <f>Data!H670</f>
        <v/>
      </c>
      <c r="O38" s="4"/>
      <c r="P38" s="4"/>
      <c r="Q38" s="9"/>
      <c r="R38" s="254" t="str">
        <f>Data!L670</f>
        <v/>
      </c>
      <c r="S38" s="4"/>
      <c r="T38" s="4"/>
      <c r="U38" s="4"/>
      <c r="V38" s="9"/>
      <c r="W38" s="254" t="str">
        <f>Data!Q670</f>
        <v/>
      </c>
      <c r="X38" s="9"/>
      <c r="Y38" s="254" t="str">
        <f>Data!S670</f>
        <v/>
      </c>
      <c r="Z38" s="9"/>
      <c r="AA38" s="254"/>
      <c r="AB38" s="9"/>
      <c r="AC38" s="10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9"/>
    </row>
    <row r="39" ht="12.75" customHeight="1">
      <c r="A39" s="217"/>
      <c r="B39" s="4"/>
      <c r="C39" s="4"/>
      <c r="D39" s="4"/>
      <c r="E39" s="4"/>
      <c r="F39" s="9"/>
      <c r="G39" s="254" t="str">
        <f>Data!A671</f>
        <v/>
      </c>
      <c r="H39" s="4"/>
      <c r="I39" s="4"/>
      <c r="J39" s="9"/>
      <c r="K39" s="254" t="str">
        <f>Data!E671</f>
        <v/>
      </c>
      <c r="L39" s="4"/>
      <c r="M39" s="9"/>
      <c r="N39" s="254" t="str">
        <f>Data!H671</f>
        <v/>
      </c>
      <c r="O39" s="4"/>
      <c r="P39" s="4"/>
      <c r="Q39" s="9"/>
      <c r="R39" s="254" t="str">
        <f>Data!L671</f>
        <v/>
      </c>
      <c r="S39" s="4"/>
      <c r="T39" s="4"/>
      <c r="U39" s="4"/>
      <c r="V39" s="9"/>
      <c r="W39" s="254" t="str">
        <f>Data!Q671</f>
        <v/>
      </c>
      <c r="X39" s="9"/>
      <c r="Y39" s="254" t="str">
        <f>Data!S671</f>
        <v/>
      </c>
      <c r="Z39" s="9"/>
      <c r="AA39" s="254"/>
      <c r="AB39" s="9"/>
      <c r="AC39" s="10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9"/>
    </row>
    <row r="40" ht="12.75" customHeight="1">
      <c r="A40" s="217"/>
      <c r="B40" s="4"/>
      <c r="C40" s="4"/>
      <c r="D40" s="4"/>
      <c r="E40" s="4"/>
      <c r="F40" s="9"/>
      <c r="G40" s="254" t="str">
        <f>Data!A672</f>
        <v/>
      </c>
      <c r="H40" s="4"/>
      <c r="I40" s="4"/>
      <c r="J40" s="9"/>
      <c r="K40" s="254" t="str">
        <f>Data!E672</f>
        <v/>
      </c>
      <c r="L40" s="4"/>
      <c r="M40" s="9"/>
      <c r="N40" s="254" t="str">
        <f>Data!H672</f>
        <v/>
      </c>
      <c r="O40" s="4"/>
      <c r="P40" s="4"/>
      <c r="Q40" s="9"/>
      <c r="R40" s="254" t="str">
        <f>Data!L672</f>
        <v/>
      </c>
      <c r="S40" s="4"/>
      <c r="T40" s="4"/>
      <c r="U40" s="4"/>
      <c r="V40" s="9"/>
      <c r="W40" s="254" t="str">
        <f>Data!Q672</f>
        <v/>
      </c>
      <c r="X40" s="9"/>
      <c r="Y40" s="254" t="str">
        <f>Data!S672</f>
        <v/>
      </c>
      <c r="Z40" s="9"/>
      <c r="AA40" s="254"/>
      <c r="AB40" s="9"/>
      <c r="AC40" s="10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9"/>
    </row>
    <row r="41" ht="12.75" customHeight="1">
      <c r="A41" s="265" t="s">
        <v>163</v>
      </c>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9"/>
    </row>
    <row r="42" ht="12.75" customHeight="1">
      <c r="A42" s="266" t="s">
        <v>148</v>
      </c>
      <c r="B42" s="4"/>
      <c r="C42" s="4"/>
      <c r="D42" s="4"/>
      <c r="E42" s="4"/>
      <c r="F42" s="9"/>
      <c r="G42" s="266" t="s">
        <v>149</v>
      </c>
      <c r="H42" s="4"/>
      <c r="I42" s="4"/>
      <c r="J42" s="9"/>
      <c r="K42" s="266" t="s">
        <v>74</v>
      </c>
      <c r="L42" s="4"/>
      <c r="M42" s="9"/>
      <c r="N42" s="266" t="s">
        <v>150</v>
      </c>
      <c r="O42" s="4"/>
      <c r="P42" s="4"/>
      <c r="Q42" s="9"/>
      <c r="R42" s="266" t="s">
        <v>151</v>
      </c>
      <c r="S42" s="4"/>
      <c r="T42" s="4"/>
      <c r="U42" s="4"/>
      <c r="V42" s="9"/>
      <c r="W42" s="266" t="s">
        <v>152</v>
      </c>
      <c r="X42" s="9"/>
      <c r="Y42" s="266" t="s">
        <v>153</v>
      </c>
      <c r="Z42" s="9"/>
      <c r="AA42" s="267" t="s">
        <v>154</v>
      </c>
      <c r="AB42" s="4"/>
      <c r="AC42" s="267" t="s">
        <v>155</v>
      </c>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row>
    <row r="43" ht="12.75" customHeight="1">
      <c r="A43" s="217"/>
      <c r="B43" s="4"/>
      <c r="C43" s="4"/>
      <c r="D43" s="4"/>
      <c r="E43" s="4"/>
      <c r="F43" s="9"/>
      <c r="G43" s="254" t="str">
        <f>Data!A675</f>
        <v/>
      </c>
      <c r="H43" s="4"/>
      <c r="I43" s="4"/>
      <c r="J43" s="9"/>
      <c r="K43" s="254" t="str">
        <f>Data!E675</f>
        <v/>
      </c>
      <c r="L43" s="4"/>
      <c r="M43" s="9"/>
      <c r="N43" s="254" t="str">
        <f>Data!H675</f>
        <v/>
      </c>
      <c r="O43" s="4"/>
      <c r="P43" s="4"/>
      <c r="Q43" s="9"/>
      <c r="R43" s="254" t="str">
        <f>Data!L675</f>
        <v/>
      </c>
      <c r="S43" s="4"/>
      <c r="T43" s="4"/>
      <c r="U43" s="4"/>
      <c r="V43" s="9"/>
      <c r="W43" s="254" t="str">
        <f>Data!Q675</f>
        <v/>
      </c>
      <c r="X43" s="9"/>
      <c r="Y43" s="254" t="str">
        <f>Data!S675</f>
        <v/>
      </c>
      <c r="Z43" s="9"/>
      <c r="AA43" s="254"/>
      <c r="AB43" s="9"/>
      <c r="AC43" s="262"/>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9"/>
    </row>
    <row r="44" ht="12.75" customHeight="1">
      <c r="A44" s="217"/>
      <c r="B44" s="4"/>
      <c r="C44" s="4"/>
      <c r="D44" s="4"/>
      <c r="E44" s="4"/>
      <c r="F44" s="9"/>
      <c r="G44" s="254" t="str">
        <f>Data!A676</f>
        <v/>
      </c>
      <c r="H44" s="4"/>
      <c r="I44" s="4"/>
      <c r="J44" s="9"/>
      <c r="K44" s="254" t="str">
        <f>Data!E676</f>
        <v/>
      </c>
      <c r="L44" s="4"/>
      <c r="M44" s="9"/>
      <c r="N44" s="254" t="str">
        <f>Data!H676</f>
        <v/>
      </c>
      <c r="O44" s="4"/>
      <c r="P44" s="4"/>
      <c r="Q44" s="9"/>
      <c r="R44" s="254" t="str">
        <f>Data!L676</f>
        <v/>
      </c>
      <c r="S44" s="4"/>
      <c r="T44" s="4"/>
      <c r="U44" s="4"/>
      <c r="V44" s="9"/>
      <c r="W44" s="254" t="str">
        <f>Data!Q676</f>
        <v/>
      </c>
      <c r="X44" s="9"/>
      <c r="Y44" s="254" t="str">
        <f>Data!S676</f>
        <v/>
      </c>
      <c r="Z44" s="9"/>
      <c r="AA44" s="254"/>
      <c r="AB44" s="9"/>
      <c r="AC44" s="262"/>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9"/>
    </row>
    <row r="45" ht="12.75" customHeight="1">
      <c r="A45" s="217"/>
      <c r="B45" s="4"/>
      <c r="C45" s="4"/>
      <c r="D45" s="4"/>
      <c r="E45" s="4"/>
      <c r="F45" s="9"/>
      <c r="G45" s="254" t="str">
        <f>Data!A677</f>
        <v/>
      </c>
      <c r="H45" s="4"/>
      <c r="I45" s="4"/>
      <c r="J45" s="9"/>
      <c r="K45" s="254" t="str">
        <f>Data!E677</f>
        <v/>
      </c>
      <c r="L45" s="4"/>
      <c r="M45" s="9"/>
      <c r="N45" s="254" t="str">
        <f>Data!H677</f>
        <v/>
      </c>
      <c r="O45" s="4"/>
      <c r="P45" s="4"/>
      <c r="Q45" s="9"/>
      <c r="R45" s="254" t="str">
        <f>Data!L677</f>
        <v/>
      </c>
      <c r="S45" s="4"/>
      <c r="T45" s="4"/>
      <c r="U45" s="4"/>
      <c r="V45" s="9"/>
      <c r="W45" s="254" t="str">
        <f>Data!Q677</f>
        <v/>
      </c>
      <c r="X45" s="9"/>
      <c r="Y45" s="254" t="str">
        <f>Data!S677</f>
        <v/>
      </c>
      <c r="Z45" s="9"/>
      <c r="AA45" s="254"/>
      <c r="AB45" s="9"/>
      <c r="AC45" s="262"/>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9"/>
    </row>
    <row r="46" ht="12.75" customHeight="1">
      <c r="A46" s="217"/>
      <c r="B46" s="4"/>
      <c r="C46" s="4"/>
      <c r="D46" s="4"/>
      <c r="E46" s="4"/>
      <c r="F46" s="9"/>
      <c r="G46" s="254" t="str">
        <f>Data!A678</f>
        <v/>
      </c>
      <c r="H46" s="4"/>
      <c r="I46" s="4"/>
      <c r="J46" s="9"/>
      <c r="K46" s="254" t="str">
        <f>Data!E678</f>
        <v/>
      </c>
      <c r="L46" s="4"/>
      <c r="M46" s="9"/>
      <c r="N46" s="254" t="str">
        <f>Data!H678</f>
        <v/>
      </c>
      <c r="O46" s="4"/>
      <c r="P46" s="4"/>
      <c r="Q46" s="9"/>
      <c r="R46" s="254" t="str">
        <f>Data!L678</f>
        <v/>
      </c>
      <c r="S46" s="4"/>
      <c r="T46" s="4"/>
      <c r="U46" s="4"/>
      <c r="V46" s="9"/>
      <c r="W46" s="254" t="str">
        <f>Data!Q678</f>
        <v/>
      </c>
      <c r="X46" s="9"/>
      <c r="Y46" s="254" t="str">
        <f>Data!S678</f>
        <v/>
      </c>
      <c r="Z46" s="9"/>
      <c r="AA46" s="254"/>
      <c r="AB46" s="9"/>
      <c r="AC46" s="10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9"/>
    </row>
    <row r="47" ht="12.75" customHeight="1">
      <c r="A47" s="217"/>
      <c r="B47" s="4"/>
      <c r="C47" s="4"/>
      <c r="D47" s="4"/>
      <c r="E47" s="4"/>
      <c r="F47" s="9"/>
      <c r="G47" s="254" t="str">
        <f>Data!A679</f>
        <v/>
      </c>
      <c r="H47" s="4"/>
      <c r="I47" s="4"/>
      <c r="J47" s="9"/>
      <c r="K47" s="254" t="str">
        <f>Data!E679</f>
        <v/>
      </c>
      <c r="L47" s="4"/>
      <c r="M47" s="9"/>
      <c r="N47" s="254" t="str">
        <f>Data!H679</f>
        <v/>
      </c>
      <c r="O47" s="4"/>
      <c r="P47" s="4"/>
      <c r="Q47" s="9"/>
      <c r="R47" s="254" t="str">
        <f>Data!L679</f>
        <v/>
      </c>
      <c r="S47" s="4"/>
      <c r="T47" s="4"/>
      <c r="U47" s="4"/>
      <c r="V47" s="9"/>
      <c r="W47" s="254" t="str">
        <f>Data!Q679</f>
        <v/>
      </c>
      <c r="X47" s="9"/>
      <c r="Y47" s="254" t="str">
        <f>Data!S679</f>
        <v/>
      </c>
      <c r="Z47" s="9"/>
      <c r="AA47" s="254"/>
      <c r="AB47" s="9"/>
      <c r="AC47" s="10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9"/>
    </row>
    <row r="48" ht="12.75" customHeight="1">
      <c r="A48" s="217"/>
      <c r="B48" s="4"/>
      <c r="C48" s="4"/>
      <c r="D48" s="4"/>
      <c r="E48" s="4"/>
      <c r="F48" s="9"/>
      <c r="G48" s="254" t="str">
        <f>Data!A680</f>
        <v/>
      </c>
      <c r="H48" s="4"/>
      <c r="I48" s="4"/>
      <c r="J48" s="9"/>
      <c r="K48" s="254" t="str">
        <f>Data!E680</f>
        <v/>
      </c>
      <c r="L48" s="4"/>
      <c r="M48" s="9"/>
      <c r="N48" s="254" t="str">
        <f>Data!H680</f>
        <v/>
      </c>
      <c r="O48" s="4"/>
      <c r="P48" s="4"/>
      <c r="Q48" s="9"/>
      <c r="R48" s="254" t="str">
        <f>Data!L680</f>
        <v/>
      </c>
      <c r="S48" s="4"/>
      <c r="T48" s="4"/>
      <c r="U48" s="4"/>
      <c r="V48" s="9"/>
      <c r="W48" s="254" t="str">
        <f>Data!Q680</f>
        <v/>
      </c>
      <c r="X48" s="9"/>
      <c r="Y48" s="254" t="str">
        <f>Data!S680</f>
        <v/>
      </c>
      <c r="Z48" s="9"/>
      <c r="AA48" s="254"/>
      <c r="AB48" s="9"/>
      <c r="AC48" s="10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9"/>
    </row>
    <row r="49" ht="12.75" customHeight="1">
      <c r="A49" s="268" t="s">
        <v>164</v>
      </c>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9"/>
    </row>
    <row r="50" ht="12.75" customHeight="1">
      <c r="A50" s="269" t="s">
        <v>148</v>
      </c>
      <c r="B50" s="4"/>
      <c r="C50" s="4"/>
      <c r="D50" s="4"/>
      <c r="E50" s="4"/>
      <c r="F50" s="9"/>
      <c r="G50" s="269" t="s">
        <v>149</v>
      </c>
      <c r="H50" s="4"/>
      <c r="I50" s="4"/>
      <c r="J50" s="9"/>
      <c r="K50" s="269" t="s">
        <v>74</v>
      </c>
      <c r="L50" s="4"/>
      <c r="M50" s="9"/>
      <c r="N50" s="269" t="s">
        <v>150</v>
      </c>
      <c r="O50" s="4"/>
      <c r="P50" s="4"/>
      <c r="Q50" s="9"/>
      <c r="R50" s="269" t="s">
        <v>151</v>
      </c>
      <c r="S50" s="4"/>
      <c r="T50" s="4"/>
      <c r="U50" s="4"/>
      <c r="V50" s="9"/>
      <c r="W50" s="269" t="s">
        <v>152</v>
      </c>
      <c r="X50" s="9"/>
      <c r="Y50" s="269" t="s">
        <v>153</v>
      </c>
      <c r="Z50" s="9"/>
      <c r="AA50" s="270" t="s">
        <v>154</v>
      </c>
      <c r="AB50" s="4"/>
      <c r="AC50" s="270" t="s">
        <v>155</v>
      </c>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row>
    <row r="51" ht="12.75" customHeight="1">
      <c r="A51" s="217"/>
      <c r="B51" s="4"/>
      <c r="C51" s="4"/>
      <c r="D51" s="4"/>
      <c r="E51" s="4"/>
      <c r="F51" s="9"/>
      <c r="G51" s="254" t="str">
        <f>Data!A683</f>
        <v/>
      </c>
      <c r="H51" s="4"/>
      <c r="I51" s="4"/>
      <c r="J51" s="9"/>
      <c r="K51" s="254" t="str">
        <f>Data!E683</f>
        <v/>
      </c>
      <c r="L51" s="4"/>
      <c r="M51" s="9"/>
      <c r="N51" s="254" t="str">
        <f>Data!H683</f>
        <v/>
      </c>
      <c r="O51" s="4"/>
      <c r="P51" s="4"/>
      <c r="Q51" s="9"/>
      <c r="R51" s="254" t="str">
        <f>Data!L683</f>
        <v/>
      </c>
      <c r="S51" s="4"/>
      <c r="T51" s="4"/>
      <c r="U51" s="4"/>
      <c r="V51" s="9"/>
      <c r="W51" s="254" t="str">
        <f>Data!Q683</f>
        <v/>
      </c>
      <c r="X51" s="9"/>
      <c r="Y51" s="254" t="str">
        <f>Data!S683</f>
        <v/>
      </c>
      <c r="Z51" s="9"/>
      <c r="AA51" s="254"/>
      <c r="AB51" s="9"/>
      <c r="AC51" s="262"/>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9"/>
    </row>
    <row r="52" ht="12.75" customHeight="1">
      <c r="A52" s="217"/>
      <c r="B52" s="4"/>
      <c r="C52" s="4"/>
      <c r="D52" s="4"/>
      <c r="E52" s="4"/>
      <c r="F52" s="9"/>
      <c r="G52" s="254" t="str">
        <f>Data!A684</f>
        <v/>
      </c>
      <c r="H52" s="4"/>
      <c r="I52" s="4"/>
      <c r="J52" s="9"/>
      <c r="K52" s="254" t="str">
        <f>Data!E684</f>
        <v/>
      </c>
      <c r="L52" s="4"/>
      <c r="M52" s="9"/>
      <c r="N52" s="254" t="str">
        <f>Data!H684</f>
        <v/>
      </c>
      <c r="O52" s="4"/>
      <c r="P52" s="4"/>
      <c r="Q52" s="9"/>
      <c r="R52" s="254" t="str">
        <f>Data!L684</f>
        <v/>
      </c>
      <c r="S52" s="4"/>
      <c r="T52" s="4"/>
      <c r="U52" s="4"/>
      <c r="V52" s="9"/>
      <c r="W52" s="254" t="str">
        <f>Data!Q684</f>
        <v/>
      </c>
      <c r="X52" s="9"/>
      <c r="Y52" s="254" t="str">
        <f>Data!S684</f>
        <v/>
      </c>
      <c r="Z52" s="9"/>
      <c r="AA52" s="254"/>
      <c r="AB52" s="9"/>
      <c r="AC52" s="262"/>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9"/>
    </row>
    <row r="53" ht="12.75" customHeight="1">
      <c r="A53" s="217"/>
      <c r="B53" s="4"/>
      <c r="C53" s="4"/>
      <c r="D53" s="4"/>
      <c r="E53" s="4"/>
      <c r="F53" s="9"/>
      <c r="G53" s="254" t="str">
        <f>Data!A685</f>
        <v/>
      </c>
      <c r="H53" s="4"/>
      <c r="I53" s="4"/>
      <c r="J53" s="9"/>
      <c r="K53" s="254" t="str">
        <f>Data!E685</f>
        <v/>
      </c>
      <c r="L53" s="4"/>
      <c r="M53" s="9"/>
      <c r="N53" s="254" t="str">
        <f>Data!H685</f>
        <v/>
      </c>
      <c r="O53" s="4"/>
      <c r="P53" s="4"/>
      <c r="Q53" s="9"/>
      <c r="R53" s="254" t="str">
        <f>Data!L685</f>
        <v/>
      </c>
      <c r="S53" s="4"/>
      <c r="T53" s="4"/>
      <c r="U53" s="4"/>
      <c r="V53" s="9"/>
      <c r="W53" s="254" t="str">
        <f>Data!Q685</f>
        <v/>
      </c>
      <c r="X53" s="9"/>
      <c r="Y53" s="254" t="str">
        <f>Data!S685</f>
        <v/>
      </c>
      <c r="Z53" s="9"/>
      <c r="AA53" s="254"/>
      <c r="AB53" s="9"/>
      <c r="AC53" s="262"/>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9"/>
    </row>
    <row r="54" ht="12.75" customHeight="1">
      <c r="A54" s="217"/>
      <c r="B54" s="4"/>
      <c r="C54" s="4"/>
      <c r="D54" s="4"/>
      <c r="E54" s="4"/>
      <c r="F54" s="9"/>
      <c r="G54" s="254" t="str">
        <f>Data!A686</f>
        <v/>
      </c>
      <c r="H54" s="4"/>
      <c r="I54" s="4"/>
      <c r="J54" s="9"/>
      <c r="K54" s="254" t="str">
        <f>Data!E686</f>
        <v/>
      </c>
      <c r="L54" s="4"/>
      <c r="M54" s="9"/>
      <c r="N54" s="254" t="str">
        <f>Data!H686</f>
        <v/>
      </c>
      <c r="O54" s="4"/>
      <c r="P54" s="4"/>
      <c r="Q54" s="9"/>
      <c r="R54" s="254" t="str">
        <f>Data!L686</f>
        <v/>
      </c>
      <c r="S54" s="4"/>
      <c r="T54" s="4"/>
      <c r="U54" s="4"/>
      <c r="V54" s="9"/>
      <c r="W54" s="254" t="str">
        <f>Data!Q686</f>
        <v/>
      </c>
      <c r="X54" s="9"/>
      <c r="Y54" s="254" t="str">
        <f>Data!S686</f>
        <v/>
      </c>
      <c r="Z54" s="9"/>
      <c r="AA54" s="254"/>
      <c r="AB54" s="9"/>
      <c r="AC54" s="10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9"/>
    </row>
    <row r="55" ht="12.75" customHeight="1">
      <c r="A55" s="217"/>
      <c r="B55" s="4"/>
      <c r="C55" s="4"/>
      <c r="D55" s="4"/>
      <c r="E55" s="4"/>
      <c r="F55" s="9"/>
      <c r="G55" s="254" t="str">
        <f>Data!A687</f>
        <v/>
      </c>
      <c r="H55" s="4"/>
      <c r="I55" s="4"/>
      <c r="J55" s="9"/>
      <c r="K55" s="254" t="str">
        <f>Data!E687</f>
        <v/>
      </c>
      <c r="L55" s="4"/>
      <c r="M55" s="9"/>
      <c r="N55" s="254" t="str">
        <f>Data!H687</f>
        <v/>
      </c>
      <c r="O55" s="4"/>
      <c r="P55" s="4"/>
      <c r="Q55" s="9"/>
      <c r="R55" s="254" t="str">
        <f>Data!L687</f>
        <v/>
      </c>
      <c r="S55" s="4"/>
      <c r="T55" s="4"/>
      <c r="U55" s="4"/>
      <c r="V55" s="9"/>
      <c r="W55" s="254" t="str">
        <f>Data!Q687</f>
        <v/>
      </c>
      <c r="X55" s="9"/>
      <c r="Y55" s="254" t="str">
        <f>Data!S687</f>
        <v/>
      </c>
      <c r="Z55" s="9"/>
      <c r="AA55" s="254"/>
      <c r="AB55" s="9"/>
      <c r="AC55" s="10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9"/>
    </row>
    <row r="56" ht="12.75" customHeight="1">
      <c r="A56" s="217"/>
      <c r="B56" s="4"/>
      <c r="C56" s="4"/>
      <c r="D56" s="4"/>
      <c r="E56" s="4"/>
      <c r="F56" s="9"/>
      <c r="G56" s="254" t="str">
        <f>Data!A688</f>
        <v/>
      </c>
      <c r="H56" s="4"/>
      <c r="I56" s="4"/>
      <c r="J56" s="9"/>
      <c r="K56" s="254" t="str">
        <f>Data!E688</f>
        <v/>
      </c>
      <c r="L56" s="4"/>
      <c r="M56" s="9"/>
      <c r="N56" s="254" t="str">
        <f>Data!H688</f>
        <v/>
      </c>
      <c r="O56" s="4"/>
      <c r="P56" s="4"/>
      <c r="Q56" s="9"/>
      <c r="R56" s="254" t="str">
        <f>Data!L688</f>
        <v/>
      </c>
      <c r="S56" s="4"/>
      <c r="T56" s="4"/>
      <c r="U56" s="4"/>
      <c r="V56" s="9"/>
      <c r="W56" s="254" t="str">
        <f>Data!Q688</f>
        <v/>
      </c>
      <c r="X56" s="9"/>
      <c r="Y56" s="254" t="str">
        <f>Data!S688</f>
        <v/>
      </c>
      <c r="Z56" s="9"/>
      <c r="AA56" s="254"/>
      <c r="AB56" s="9"/>
      <c r="AC56" s="10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9"/>
    </row>
    <row r="57" ht="12.75" customHeight="1">
      <c r="A57" s="271" t="s">
        <v>165</v>
      </c>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9"/>
    </row>
    <row r="58" ht="12.75" customHeight="1">
      <c r="A58" s="272" t="s">
        <v>148</v>
      </c>
      <c r="B58" s="4"/>
      <c r="C58" s="4"/>
      <c r="D58" s="4"/>
      <c r="E58" s="4"/>
      <c r="F58" s="9"/>
      <c r="G58" s="272" t="s">
        <v>149</v>
      </c>
      <c r="H58" s="4"/>
      <c r="I58" s="4"/>
      <c r="J58" s="9"/>
      <c r="K58" s="272" t="s">
        <v>74</v>
      </c>
      <c r="L58" s="4"/>
      <c r="M58" s="9"/>
      <c r="N58" s="272" t="s">
        <v>150</v>
      </c>
      <c r="O58" s="4"/>
      <c r="P58" s="4"/>
      <c r="Q58" s="9"/>
      <c r="R58" s="272" t="s">
        <v>151</v>
      </c>
      <c r="S58" s="4"/>
      <c r="T58" s="4"/>
      <c r="U58" s="4"/>
      <c r="V58" s="9"/>
      <c r="W58" s="272" t="s">
        <v>152</v>
      </c>
      <c r="X58" s="9"/>
      <c r="Y58" s="272" t="s">
        <v>153</v>
      </c>
      <c r="Z58" s="9"/>
      <c r="AA58" s="273" t="s">
        <v>154</v>
      </c>
      <c r="AB58" s="4"/>
      <c r="AC58" s="273" t="s">
        <v>155</v>
      </c>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row>
    <row r="59" ht="12.75" customHeight="1">
      <c r="A59" s="217"/>
      <c r="B59" s="4"/>
      <c r="C59" s="4"/>
      <c r="D59" s="4"/>
      <c r="E59" s="4"/>
      <c r="F59" s="9"/>
      <c r="G59" s="254" t="str">
        <f>Data!A691</f>
        <v/>
      </c>
      <c r="H59" s="4"/>
      <c r="I59" s="4"/>
      <c r="J59" s="9"/>
      <c r="K59" s="254" t="str">
        <f>Data!E691</f>
        <v/>
      </c>
      <c r="L59" s="4"/>
      <c r="M59" s="9"/>
      <c r="N59" s="254" t="str">
        <f>Data!H691</f>
        <v/>
      </c>
      <c r="O59" s="4"/>
      <c r="P59" s="4"/>
      <c r="Q59" s="9"/>
      <c r="R59" s="254" t="str">
        <f>Data!L691</f>
        <v/>
      </c>
      <c r="S59" s="4"/>
      <c r="T59" s="4"/>
      <c r="U59" s="4"/>
      <c r="V59" s="9"/>
      <c r="W59" s="254" t="str">
        <f>Data!Q691</f>
        <v/>
      </c>
      <c r="X59" s="9"/>
      <c r="Y59" s="254" t="str">
        <f>Data!S691</f>
        <v/>
      </c>
      <c r="Z59" s="9"/>
      <c r="AA59" s="254"/>
      <c r="AB59" s="9"/>
      <c r="AC59" s="262"/>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9"/>
    </row>
    <row r="60" ht="12.75" customHeight="1">
      <c r="A60" s="217"/>
      <c r="B60" s="4"/>
      <c r="C60" s="4"/>
      <c r="D60" s="4"/>
      <c r="E60" s="4"/>
      <c r="F60" s="9"/>
      <c r="G60" s="254" t="str">
        <f>Data!A692</f>
        <v/>
      </c>
      <c r="H60" s="4"/>
      <c r="I60" s="4"/>
      <c r="J60" s="9"/>
      <c r="K60" s="254" t="str">
        <f>Data!E692</f>
        <v/>
      </c>
      <c r="L60" s="4"/>
      <c r="M60" s="9"/>
      <c r="N60" s="254" t="str">
        <f>Data!H692</f>
        <v/>
      </c>
      <c r="O60" s="4"/>
      <c r="P60" s="4"/>
      <c r="Q60" s="9"/>
      <c r="R60" s="254" t="str">
        <f>Data!L692</f>
        <v/>
      </c>
      <c r="S60" s="4"/>
      <c r="T60" s="4"/>
      <c r="U60" s="4"/>
      <c r="V60" s="9"/>
      <c r="W60" s="254" t="str">
        <f>Data!Q692</f>
        <v/>
      </c>
      <c r="X60" s="9"/>
      <c r="Y60" s="254" t="str">
        <f>Data!S692</f>
        <v/>
      </c>
      <c r="Z60" s="9"/>
      <c r="AA60" s="254"/>
      <c r="AB60" s="9"/>
      <c r="AC60" s="262"/>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9"/>
    </row>
    <row r="61" ht="12.75" customHeight="1">
      <c r="A61" s="217"/>
      <c r="B61" s="4"/>
      <c r="C61" s="4"/>
      <c r="D61" s="4"/>
      <c r="E61" s="4"/>
      <c r="F61" s="9"/>
      <c r="G61" s="254" t="str">
        <f>Data!A693</f>
        <v/>
      </c>
      <c r="H61" s="4"/>
      <c r="I61" s="4"/>
      <c r="J61" s="9"/>
      <c r="K61" s="254" t="str">
        <f>Data!E693</f>
        <v/>
      </c>
      <c r="L61" s="4"/>
      <c r="M61" s="9"/>
      <c r="N61" s="254" t="str">
        <f>Data!H693</f>
        <v/>
      </c>
      <c r="O61" s="4"/>
      <c r="P61" s="4"/>
      <c r="Q61" s="9"/>
      <c r="R61" s="254" t="str">
        <f>Data!L693</f>
        <v/>
      </c>
      <c r="S61" s="4"/>
      <c r="T61" s="4"/>
      <c r="U61" s="4"/>
      <c r="V61" s="9"/>
      <c r="W61" s="254" t="str">
        <f>Data!Q693</f>
        <v/>
      </c>
      <c r="X61" s="9"/>
      <c r="Y61" s="254" t="str">
        <f>Data!S693</f>
        <v/>
      </c>
      <c r="Z61" s="9"/>
      <c r="AA61" s="254"/>
      <c r="AB61" s="9"/>
      <c r="AC61" s="262"/>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9"/>
    </row>
    <row r="62" ht="12.75" customHeight="1">
      <c r="A62" s="217"/>
      <c r="B62" s="4"/>
      <c r="C62" s="4"/>
      <c r="D62" s="4"/>
      <c r="E62" s="4"/>
      <c r="F62" s="9"/>
      <c r="G62" s="254" t="str">
        <f>Data!A694</f>
        <v/>
      </c>
      <c r="H62" s="4"/>
      <c r="I62" s="4"/>
      <c r="J62" s="9"/>
      <c r="K62" s="254" t="str">
        <f>Data!E694</f>
        <v/>
      </c>
      <c r="L62" s="4"/>
      <c r="M62" s="9"/>
      <c r="N62" s="254" t="str">
        <f>Data!H694</f>
        <v/>
      </c>
      <c r="O62" s="4"/>
      <c r="P62" s="4"/>
      <c r="Q62" s="9"/>
      <c r="R62" s="254" t="str">
        <f>Data!L694</f>
        <v/>
      </c>
      <c r="S62" s="4"/>
      <c r="T62" s="4"/>
      <c r="U62" s="4"/>
      <c r="V62" s="9"/>
      <c r="W62" s="254" t="str">
        <f>Data!Q694</f>
        <v/>
      </c>
      <c r="X62" s="9"/>
      <c r="Y62" s="254" t="str">
        <f>Data!S694</f>
        <v/>
      </c>
      <c r="Z62" s="9"/>
      <c r="AA62" s="254"/>
      <c r="AB62" s="9"/>
      <c r="AC62" s="10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9"/>
    </row>
    <row r="63" ht="12.75" customHeight="1">
      <c r="A63" s="217"/>
      <c r="B63" s="4"/>
      <c r="C63" s="4"/>
      <c r="D63" s="4"/>
      <c r="E63" s="4"/>
      <c r="F63" s="9"/>
      <c r="G63" s="254" t="str">
        <f>Data!A695</f>
        <v/>
      </c>
      <c r="H63" s="4"/>
      <c r="I63" s="4"/>
      <c r="J63" s="9"/>
      <c r="K63" s="254" t="str">
        <f>Data!E695</f>
        <v/>
      </c>
      <c r="L63" s="4"/>
      <c r="M63" s="9"/>
      <c r="N63" s="254" t="str">
        <f>Data!H695</f>
        <v/>
      </c>
      <c r="O63" s="4"/>
      <c r="P63" s="4"/>
      <c r="Q63" s="9"/>
      <c r="R63" s="254" t="str">
        <f>Data!L695</f>
        <v/>
      </c>
      <c r="S63" s="4"/>
      <c r="T63" s="4"/>
      <c r="U63" s="4"/>
      <c r="V63" s="9"/>
      <c r="W63" s="254" t="str">
        <f>Data!Q695</f>
        <v/>
      </c>
      <c r="X63" s="9"/>
      <c r="Y63" s="254" t="str">
        <f>Data!S695</f>
        <v/>
      </c>
      <c r="Z63" s="9"/>
      <c r="AA63" s="254"/>
      <c r="AB63" s="9"/>
      <c r="AC63" s="10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9"/>
    </row>
    <row r="64" ht="12.75" customHeight="1">
      <c r="A64" s="217"/>
      <c r="B64" s="4"/>
      <c r="C64" s="4"/>
      <c r="D64" s="4"/>
      <c r="E64" s="4"/>
      <c r="F64" s="9"/>
      <c r="G64" s="254" t="str">
        <f>Data!A696</f>
        <v/>
      </c>
      <c r="H64" s="4"/>
      <c r="I64" s="4"/>
      <c r="J64" s="9"/>
      <c r="K64" s="254" t="str">
        <f>Data!E696</f>
        <v/>
      </c>
      <c r="L64" s="4"/>
      <c r="M64" s="9"/>
      <c r="N64" s="254" t="str">
        <f>Data!H696</f>
        <v/>
      </c>
      <c r="O64" s="4"/>
      <c r="P64" s="4"/>
      <c r="Q64" s="9"/>
      <c r="R64" s="254" t="str">
        <f>Data!L696</f>
        <v/>
      </c>
      <c r="S64" s="4"/>
      <c r="T64" s="4"/>
      <c r="U64" s="4"/>
      <c r="V64" s="9"/>
      <c r="W64" s="254" t="str">
        <f>Data!Q696</f>
        <v/>
      </c>
      <c r="X64" s="9"/>
      <c r="Y64" s="254" t="str">
        <f>Data!S696</f>
        <v/>
      </c>
      <c r="Z64" s="9"/>
      <c r="AA64" s="254"/>
      <c r="AB64" s="9"/>
      <c r="AC64" s="10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9"/>
    </row>
    <row r="65" ht="12.75" customHeight="1">
      <c r="A65" s="274" t="s">
        <v>166</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9"/>
    </row>
    <row r="66" ht="12.75" customHeight="1">
      <c r="A66" s="275" t="s">
        <v>148</v>
      </c>
      <c r="B66" s="4"/>
      <c r="C66" s="4"/>
      <c r="D66" s="4"/>
      <c r="E66" s="4"/>
      <c r="F66" s="9"/>
      <c r="G66" s="275" t="s">
        <v>149</v>
      </c>
      <c r="H66" s="4"/>
      <c r="I66" s="4"/>
      <c r="J66" s="9"/>
      <c r="K66" s="275" t="s">
        <v>74</v>
      </c>
      <c r="L66" s="4"/>
      <c r="M66" s="9"/>
      <c r="N66" s="275" t="s">
        <v>150</v>
      </c>
      <c r="O66" s="4"/>
      <c r="P66" s="4"/>
      <c r="Q66" s="9"/>
      <c r="R66" s="275" t="s">
        <v>151</v>
      </c>
      <c r="S66" s="4"/>
      <c r="T66" s="4"/>
      <c r="U66" s="4"/>
      <c r="V66" s="9"/>
      <c r="W66" s="275" t="s">
        <v>152</v>
      </c>
      <c r="X66" s="9"/>
      <c r="Y66" s="275" t="s">
        <v>153</v>
      </c>
      <c r="Z66" s="9"/>
      <c r="AA66" s="276" t="s">
        <v>154</v>
      </c>
      <c r="AB66" s="4"/>
      <c r="AC66" s="276" t="s">
        <v>155</v>
      </c>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row>
    <row r="67" ht="12.75" customHeight="1">
      <c r="A67" s="217"/>
      <c r="B67" s="4"/>
      <c r="C67" s="4"/>
      <c r="D67" s="4"/>
      <c r="E67" s="4"/>
      <c r="F67" s="9"/>
      <c r="G67" s="254" t="str">
        <f>Data!A699</f>
        <v/>
      </c>
      <c r="H67" s="4"/>
      <c r="I67" s="4"/>
      <c r="J67" s="9"/>
      <c r="K67" s="254" t="str">
        <f>Data!E699</f>
        <v/>
      </c>
      <c r="L67" s="4"/>
      <c r="M67" s="9"/>
      <c r="N67" s="254" t="str">
        <f>Data!H699</f>
        <v/>
      </c>
      <c r="O67" s="4"/>
      <c r="P67" s="4"/>
      <c r="Q67" s="9"/>
      <c r="R67" s="254" t="str">
        <f>Data!L699</f>
        <v/>
      </c>
      <c r="S67" s="4"/>
      <c r="T67" s="4"/>
      <c r="U67" s="4"/>
      <c r="V67" s="9"/>
      <c r="W67" s="254" t="str">
        <f>Data!Q699</f>
        <v/>
      </c>
      <c r="X67" s="9"/>
      <c r="Y67" s="254" t="str">
        <f>Data!S699</f>
        <v/>
      </c>
      <c r="Z67" s="9"/>
      <c r="AA67" s="254"/>
      <c r="AB67" s="9"/>
      <c r="AC67" s="262"/>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9"/>
    </row>
    <row r="68" ht="12.75" customHeight="1">
      <c r="A68" s="217"/>
      <c r="B68" s="4"/>
      <c r="C68" s="4"/>
      <c r="D68" s="4"/>
      <c r="E68" s="4"/>
      <c r="F68" s="9"/>
      <c r="G68" s="254" t="str">
        <f>Data!A700</f>
        <v/>
      </c>
      <c r="H68" s="4"/>
      <c r="I68" s="4"/>
      <c r="J68" s="9"/>
      <c r="K68" s="254" t="str">
        <f>Data!E700</f>
        <v/>
      </c>
      <c r="L68" s="4"/>
      <c r="M68" s="9"/>
      <c r="N68" s="254" t="str">
        <f>Data!H700</f>
        <v/>
      </c>
      <c r="O68" s="4"/>
      <c r="P68" s="4"/>
      <c r="Q68" s="9"/>
      <c r="R68" s="254" t="str">
        <f>Data!L700</f>
        <v/>
      </c>
      <c r="S68" s="4"/>
      <c r="T68" s="4"/>
      <c r="U68" s="4"/>
      <c r="V68" s="9"/>
      <c r="W68" s="254" t="str">
        <f>Data!Q700</f>
        <v/>
      </c>
      <c r="X68" s="9"/>
      <c r="Y68" s="254" t="str">
        <f>Data!S700</f>
        <v/>
      </c>
      <c r="Z68" s="9"/>
      <c r="AA68" s="254"/>
      <c r="AB68" s="9"/>
      <c r="AC68" s="262"/>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9"/>
    </row>
    <row r="69" ht="12.75" customHeight="1">
      <c r="A69" s="217"/>
      <c r="B69" s="4"/>
      <c r="C69" s="4"/>
      <c r="D69" s="4"/>
      <c r="E69" s="4"/>
      <c r="F69" s="9"/>
      <c r="G69" s="254" t="str">
        <f>Data!A701</f>
        <v/>
      </c>
      <c r="H69" s="4"/>
      <c r="I69" s="4"/>
      <c r="J69" s="9"/>
      <c r="K69" s="254" t="str">
        <f>Data!E701</f>
        <v/>
      </c>
      <c r="L69" s="4"/>
      <c r="M69" s="9"/>
      <c r="N69" s="254" t="str">
        <f>Data!H701</f>
        <v/>
      </c>
      <c r="O69" s="4"/>
      <c r="P69" s="4"/>
      <c r="Q69" s="9"/>
      <c r="R69" s="254" t="str">
        <f>Data!L701</f>
        <v/>
      </c>
      <c r="S69" s="4"/>
      <c r="T69" s="4"/>
      <c r="U69" s="4"/>
      <c r="V69" s="9"/>
      <c r="W69" s="254" t="str">
        <f>Data!Q701</f>
        <v/>
      </c>
      <c r="X69" s="9"/>
      <c r="Y69" s="254" t="str">
        <f>Data!S701</f>
        <v/>
      </c>
      <c r="Z69" s="9"/>
      <c r="AA69" s="254"/>
      <c r="AB69" s="9"/>
      <c r="AC69" s="262"/>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9"/>
    </row>
    <row r="70" ht="12.75" customHeight="1">
      <c r="A70" s="217"/>
      <c r="B70" s="4"/>
      <c r="C70" s="4"/>
      <c r="D70" s="4"/>
      <c r="E70" s="4"/>
      <c r="F70" s="9"/>
      <c r="G70" s="254" t="str">
        <f>Data!A702</f>
        <v/>
      </c>
      <c r="H70" s="4"/>
      <c r="I70" s="4"/>
      <c r="J70" s="9"/>
      <c r="K70" s="254" t="str">
        <f>Data!E702</f>
        <v/>
      </c>
      <c r="L70" s="4"/>
      <c r="M70" s="9"/>
      <c r="N70" s="254" t="str">
        <f>Data!H702</f>
        <v/>
      </c>
      <c r="O70" s="4"/>
      <c r="P70" s="4"/>
      <c r="Q70" s="9"/>
      <c r="R70" s="254" t="str">
        <f>Data!L702</f>
        <v/>
      </c>
      <c r="S70" s="4"/>
      <c r="T70" s="4"/>
      <c r="U70" s="4"/>
      <c r="V70" s="9"/>
      <c r="W70" s="254" t="str">
        <f>Data!Q702</f>
        <v/>
      </c>
      <c r="X70" s="9"/>
      <c r="Y70" s="254" t="str">
        <f>Data!S702</f>
        <v/>
      </c>
      <c r="Z70" s="9"/>
      <c r="AA70" s="254"/>
      <c r="AB70" s="9"/>
      <c r="AC70" s="10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9"/>
    </row>
    <row r="71" ht="12.75" customHeight="1">
      <c r="A71" s="217"/>
      <c r="B71" s="4"/>
      <c r="C71" s="4"/>
      <c r="D71" s="4"/>
      <c r="E71" s="4"/>
      <c r="F71" s="9"/>
      <c r="G71" s="254" t="str">
        <f>Data!A703</f>
        <v/>
      </c>
      <c r="H71" s="4"/>
      <c r="I71" s="4"/>
      <c r="J71" s="9"/>
      <c r="K71" s="254" t="str">
        <f>Data!E703</f>
        <v/>
      </c>
      <c r="L71" s="4"/>
      <c r="M71" s="9"/>
      <c r="N71" s="254" t="str">
        <f>Data!H703</f>
        <v/>
      </c>
      <c r="O71" s="4"/>
      <c r="P71" s="4"/>
      <c r="Q71" s="9"/>
      <c r="R71" s="254" t="str">
        <f>Data!L703</f>
        <v/>
      </c>
      <c r="S71" s="4"/>
      <c r="T71" s="4"/>
      <c r="U71" s="4"/>
      <c r="V71" s="9"/>
      <c r="W71" s="254" t="str">
        <f>Data!Q703</f>
        <v/>
      </c>
      <c r="X71" s="9"/>
      <c r="Y71" s="254" t="str">
        <f>Data!S703</f>
        <v/>
      </c>
      <c r="Z71" s="9"/>
      <c r="AA71" s="254"/>
      <c r="AB71" s="9"/>
      <c r="AC71" s="10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9"/>
    </row>
    <row r="72" ht="12.75" customHeight="1">
      <c r="A72" s="217"/>
      <c r="B72" s="4"/>
      <c r="C72" s="4"/>
      <c r="D72" s="4"/>
      <c r="E72" s="4"/>
      <c r="F72" s="9"/>
      <c r="G72" s="254" t="str">
        <f>Data!A704</f>
        <v/>
      </c>
      <c r="H72" s="4"/>
      <c r="I72" s="4"/>
      <c r="J72" s="9"/>
      <c r="K72" s="254" t="str">
        <f>Data!E704</f>
        <v/>
      </c>
      <c r="L72" s="4"/>
      <c r="M72" s="9"/>
      <c r="N72" s="254" t="str">
        <f>Data!H704</f>
        <v/>
      </c>
      <c r="O72" s="4"/>
      <c r="P72" s="4"/>
      <c r="Q72" s="9"/>
      <c r="R72" s="254" t="str">
        <f>Data!L704</f>
        <v/>
      </c>
      <c r="S72" s="4"/>
      <c r="T72" s="4"/>
      <c r="U72" s="4"/>
      <c r="V72" s="9"/>
      <c r="W72" s="254" t="str">
        <f>Data!Q704</f>
        <v/>
      </c>
      <c r="X72" s="9"/>
      <c r="Y72" s="254" t="str">
        <f>Data!S704</f>
        <v/>
      </c>
      <c r="Z72" s="9"/>
      <c r="AA72" s="254"/>
      <c r="AB72" s="9"/>
      <c r="AC72" s="10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9"/>
    </row>
    <row r="73" ht="12.75" customHeight="1">
      <c r="A73" s="277" t="s">
        <v>167</v>
      </c>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9"/>
    </row>
    <row r="74" ht="12.75" customHeight="1">
      <c r="A74" s="278" t="s">
        <v>148</v>
      </c>
      <c r="B74" s="4"/>
      <c r="C74" s="4"/>
      <c r="D74" s="4"/>
      <c r="E74" s="4"/>
      <c r="F74" s="9"/>
      <c r="G74" s="278" t="s">
        <v>149</v>
      </c>
      <c r="H74" s="4"/>
      <c r="I74" s="4"/>
      <c r="J74" s="9"/>
      <c r="K74" s="278" t="s">
        <v>74</v>
      </c>
      <c r="L74" s="4"/>
      <c r="M74" s="9"/>
      <c r="N74" s="278" t="s">
        <v>150</v>
      </c>
      <c r="O74" s="4"/>
      <c r="P74" s="4"/>
      <c r="Q74" s="9"/>
      <c r="R74" s="278" t="s">
        <v>151</v>
      </c>
      <c r="S74" s="4"/>
      <c r="T74" s="4"/>
      <c r="U74" s="4"/>
      <c r="V74" s="9"/>
      <c r="W74" s="278" t="s">
        <v>152</v>
      </c>
      <c r="X74" s="9"/>
      <c r="Y74" s="278" t="s">
        <v>153</v>
      </c>
      <c r="Z74" s="9"/>
      <c r="AA74" s="279" t="s">
        <v>154</v>
      </c>
      <c r="AB74" s="4"/>
      <c r="AC74" s="279" t="s">
        <v>155</v>
      </c>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row>
    <row r="75" ht="12.75" customHeight="1">
      <c r="A75" s="217"/>
      <c r="B75" s="4"/>
      <c r="C75" s="4"/>
      <c r="D75" s="4"/>
      <c r="E75" s="4"/>
      <c r="F75" s="9"/>
      <c r="G75" s="254" t="str">
        <f>Data!A707</f>
        <v/>
      </c>
      <c r="H75" s="4"/>
      <c r="I75" s="4"/>
      <c r="J75" s="9"/>
      <c r="K75" s="254" t="str">
        <f>Data!E707</f>
        <v/>
      </c>
      <c r="L75" s="4"/>
      <c r="M75" s="9"/>
      <c r="N75" s="254" t="str">
        <f>Data!H707</f>
        <v/>
      </c>
      <c r="O75" s="4"/>
      <c r="P75" s="4"/>
      <c r="Q75" s="9"/>
      <c r="R75" s="254" t="str">
        <f>Data!L707</f>
        <v/>
      </c>
      <c r="S75" s="4"/>
      <c r="T75" s="4"/>
      <c r="U75" s="4"/>
      <c r="V75" s="9"/>
      <c r="W75" s="254" t="str">
        <f>Data!Q707</f>
        <v/>
      </c>
      <c r="X75" s="9"/>
      <c r="Y75" s="254" t="str">
        <f>Data!S707</f>
        <v/>
      </c>
      <c r="Z75" s="9"/>
      <c r="AA75" s="254"/>
      <c r="AB75" s="9"/>
      <c r="AC75" s="262"/>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9"/>
    </row>
    <row r="76" ht="12.75" customHeight="1">
      <c r="A76" s="217"/>
      <c r="B76" s="4"/>
      <c r="C76" s="4"/>
      <c r="D76" s="4"/>
      <c r="E76" s="4"/>
      <c r="F76" s="9"/>
      <c r="G76" s="254" t="str">
        <f>Data!A708</f>
        <v/>
      </c>
      <c r="H76" s="4"/>
      <c r="I76" s="4"/>
      <c r="J76" s="9"/>
      <c r="K76" s="254" t="str">
        <f>Data!E708</f>
        <v/>
      </c>
      <c r="L76" s="4"/>
      <c r="M76" s="9"/>
      <c r="N76" s="254" t="str">
        <f>Data!H708</f>
        <v/>
      </c>
      <c r="O76" s="4"/>
      <c r="P76" s="4"/>
      <c r="Q76" s="9"/>
      <c r="R76" s="254" t="str">
        <f>Data!L708</f>
        <v/>
      </c>
      <c r="S76" s="4"/>
      <c r="T76" s="4"/>
      <c r="U76" s="4"/>
      <c r="V76" s="9"/>
      <c r="W76" s="254" t="str">
        <f>Data!Q708</f>
        <v/>
      </c>
      <c r="X76" s="9"/>
      <c r="Y76" s="254" t="str">
        <f>Data!S708</f>
        <v/>
      </c>
      <c r="Z76" s="9"/>
      <c r="AA76" s="254"/>
      <c r="AB76" s="9"/>
      <c r="AC76" s="262"/>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9"/>
    </row>
    <row r="77" ht="12.75" customHeight="1">
      <c r="A77" s="217"/>
      <c r="B77" s="4"/>
      <c r="C77" s="4"/>
      <c r="D77" s="4"/>
      <c r="E77" s="4"/>
      <c r="F77" s="9"/>
      <c r="G77" s="254" t="str">
        <f>Data!A709</f>
        <v/>
      </c>
      <c r="H77" s="4"/>
      <c r="I77" s="4"/>
      <c r="J77" s="9"/>
      <c r="K77" s="254" t="str">
        <f>Data!E709</f>
        <v/>
      </c>
      <c r="L77" s="4"/>
      <c r="M77" s="9"/>
      <c r="N77" s="254" t="str">
        <f>Data!H709</f>
        <v/>
      </c>
      <c r="O77" s="4"/>
      <c r="P77" s="4"/>
      <c r="Q77" s="9"/>
      <c r="R77" s="254" t="str">
        <f>Data!L709</f>
        <v/>
      </c>
      <c r="S77" s="4"/>
      <c r="T77" s="4"/>
      <c r="U77" s="4"/>
      <c r="V77" s="9"/>
      <c r="W77" s="254" t="str">
        <f>Data!Q709</f>
        <v/>
      </c>
      <c r="X77" s="9"/>
      <c r="Y77" s="254" t="str">
        <f>Data!S709</f>
        <v/>
      </c>
      <c r="Z77" s="9"/>
      <c r="AA77" s="254"/>
      <c r="AB77" s="9"/>
      <c r="AC77" s="262"/>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9"/>
    </row>
    <row r="78" ht="12.75" customHeight="1">
      <c r="A78" s="217"/>
      <c r="B78" s="4"/>
      <c r="C78" s="4"/>
      <c r="D78" s="4"/>
      <c r="E78" s="4"/>
      <c r="F78" s="9"/>
      <c r="G78" s="254" t="str">
        <f>Data!A710</f>
        <v/>
      </c>
      <c r="H78" s="4"/>
      <c r="I78" s="4"/>
      <c r="J78" s="9"/>
      <c r="K78" s="254" t="str">
        <f>Data!E710</f>
        <v/>
      </c>
      <c r="L78" s="4"/>
      <c r="M78" s="9"/>
      <c r="N78" s="254" t="str">
        <f>Data!H710</f>
        <v/>
      </c>
      <c r="O78" s="4"/>
      <c r="P78" s="4"/>
      <c r="Q78" s="9"/>
      <c r="R78" s="254" t="str">
        <f>Data!L710</f>
        <v/>
      </c>
      <c r="S78" s="4"/>
      <c r="T78" s="4"/>
      <c r="U78" s="4"/>
      <c r="V78" s="9"/>
      <c r="W78" s="254" t="str">
        <f>Data!Q710</f>
        <v/>
      </c>
      <c r="X78" s="9"/>
      <c r="Y78" s="254" t="str">
        <f>Data!S710</f>
        <v/>
      </c>
      <c r="Z78" s="9"/>
      <c r="AA78" s="254"/>
      <c r="AB78" s="9"/>
      <c r="AC78" s="10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9"/>
    </row>
    <row r="79" ht="12.75" customHeight="1">
      <c r="A79" s="217"/>
      <c r="B79" s="4"/>
      <c r="C79" s="4"/>
      <c r="D79" s="4"/>
      <c r="E79" s="4"/>
      <c r="F79" s="9"/>
      <c r="G79" s="254" t="str">
        <f>Data!A711</f>
        <v/>
      </c>
      <c r="H79" s="4"/>
      <c r="I79" s="4"/>
      <c r="J79" s="9"/>
      <c r="K79" s="254" t="str">
        <f>Data!E711</f>
        <v/>
      </c>
      <c r="L79" s="4"/>
      <c r="M79" s="9"/>
      <c r="N79" s="254" t="str">
        <f>Data!H711</f>
        <v/>
      </c>
      <c r="O79" s="4"/>
      <c r="P79" s="4"/>
      <c r="Q79" s="9"/>
      <c r="R79" s="254" t="str">
        <f>Data!L711</f>
        <v/>
      </c>
      <c r="S79" s="4"/>
      <c r="T79" s="4"/>
      <c r="U79" s="4"/>
      <c r="V79" s="9"/>
      <c r="W79" s="254" t="str">
        <f>Data!Q711</f>
        <v/>
      </c>
      <c r="X79" s="9"/>
      <c r="Y79" s="254" t="str">
        <f>Data!S711</f>
        <v/>
      </c>
      <c r="Z79" s="9"/>
      <c r="AA79" s="254"/>
      <c r="AB79" s="9"/>
      <c r="AC79" s="10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9"/>
    </row>
    <row r="80" ht="12.75" customHeight="1">
      <c r="A80" s="217"/>
      <c r="B80" s="4"/>
      <c r="C80" s="4"/>
      <c r="D80" s="4"/>
      <c r="E80" s="4"/>
      <c r="F80" s="9"/>
      <c r="G80" s="254" t="str">
        <f>Data!A712</f>
        <v/>
      </c>
      <c r="H80" s="4"/>
      <c r="I80" s="4"/>
      <c r="J80" s="9"/>
      <c r="K80" s="254" t="str">
        <f>Data!E712</f>
        <v/>
      </c>
      <c r="L80" s="4"/>
      <c r="M80" s="9"/>
      <c r="N80" s="254" t="str">
        <f>Data!H712</f>
        <v/>
      </c>
      <c r="O80" s="4"/>
      <c r="P80" s="4"/>
      <c r="Q80" s="9"/>
      <c r="R80" s="254" t="str">
        <f>Data!L712</f>
        <v/>
      </c>
      <c r="S80" s="4"/>
      <c r="T80" s="4"/>
      <c r="U80" s="4"/>
      <c r="V80" s="9"/>
      <c r="W80" s="254" t="str">
        <f>Data!Q712</f>
        <v/>
      </c>
      <c r="X80" s="9"/>
      <c r="Y80" s="254" t="str">
        <f>Data!S712</f>
        <v/>
      </c>
      <c r="Z80" s="9"/>
      <c r="AA80" s="254"/>
      <c r="AB80" s="9"/>
      <c r="AC80" s="10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9"/>
    </row>
    <row r="81" ht="12.75" customHeight="1">
      <c r="A81" s="62" t="s">
        <v>168</v>
      </c>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9"/>
    </row>
    <row r="82" ht="12.75" customHeight="1">
      <c r="A82" s="219" t="s">
        <v>148</v>
      </c>
      <c r="B82" s="4"/>
      <c r="C82" s="4"/>
      <c r="D82" s="4"/>
      <c r="E82" s="4"/>
      <c r="F82" s="9"/>
      <c r="G82" s="219" t="s">
        <v>149</v>
      </c>
      <c r="H82" s="4"/>
      <c r="I82" s="4"/>
      <c r="J82" s="9"/>
      <c r="K82" s="219" t="s">
        <v>74</v>
      </c>
      <c r="L82" s="4"/>
      <c r="M82" s="9"/>
      <c r="N82" s="219" t="s">
        <v>150</v>
      </c>
      <c r="O82" s="4"/>
      <c r="P82" s="4"/>
      <c r="Q82" s="9"/>
      <c r="R82" s="219" t="s">
        <v>151</v>
      </c>
      <c r="S82" s="4"/>
      <c r="T82" s="4"/>
      <c r="U82" s="4"/>
      <c r="V82" s="9"/>
      <c r="W82" s="219" t="s">
        <v>152</v>
      </c>
      <c r="X82" s="9"/>
      <c r="Y82" s="219" t="s">
        <v>153</v>
      </c>
      <c r="Z82" s="9"/>
      <c r="AA82" s="218" t="s">
        <v>154</v>
      </c>
      <c r="AB82" s="4"/>
      <c r="AC82" s="218" t="s">
        <v>155</v>
      </c>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row>
    <row r="83" ht="12.75" customHeight="1">
      <c r="A83" s="217"/>
      <c r="B83" s="4"/>
      <c r="C83" s="4"/>
      <c r="D83" s="4"/>
      <c r="E83" s="4"/>
      <c r="F83" s="9"/>
      <c r="G83" s="254" t="str">
        <f>Data!A715</f>
        <v/>
      </c>
      <c r="H83" s="4"/>
      <c r="I83" s="4"/>
      <c r="J83" s="9"/>
      <c r="K83" s="254" t="str">
        <f>Data!E715</f>
        <v/>
      </c>
      <c r="L83" s="4"/>
      <c r="M83" s="9"/>
      <c r="N83" s="254" t="str">
        <f>Data!H715</f>
        <v/>
      </c>
      <c r="O83" s="4"/>
      <c r="P83" s="4"/>
      <c r="Q83" s="9"/>
      <c r="R83" s="254" t="str">
        <f>Data!L715</f>
        <v/>
      </c>
      <c r="S83" s="4"/>
      <c r="T83" s="4"/>
      <c r="U83" s="4"/>
      <c r="V83" s="9"/>
      <c r="W83" s="254" t="str">
        <f>Data!Q715</f>
        <v/>
      </c>
      <c r="X83" s="9"/>
      <c r="Y83" s="254" t="str">
        <f>Data!S715</f>
        <v/>
      </c>
      <c r="Z83" s="9"/>
      <c r="AA83" s="254"/>
      <c r="AB83" s="9"/>
      <c r="AC83" s="262"/>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9"/>
    </row>
    <row r="84" ht="12.75" customHeight="1">
      <c r="A84" s="217"/>
      <c r="B84" s="4"/>
      <c r="C84" s="4"/>
      <c r="D84" s="4"/>
      <c r="E84" s="4"/>
      <c r="F84" s="9"/>
      <c r="G84" s="254" t="str">
        <f>Data!A716</f>
        <v/>
      </c>
      <c r="H84" s="4"/>
      <c r="I84" s="4"/>
      <c r="J84" s="9"/>
      <c r="K84" s="254" t="str">
        <f>Data!E716</f>
        <v/>
      </c>
      <c r="L84" s="4"/>
      <c r="M84" s="9"/>
      <c r="N84" s="254" t="str">
        <f>Data!H716</f>
        <v/>
      </c>
      <c r="O84" s="4"/>
      <c r="P84" s="4"/>
      <c r="Q84" s="9"/>
      <c r="R84" s="254" t="str">
        <f>Data!L716</f>
        <v/>
      </c>
      <c r="S84" s="4"/>
      <c r="T84" s="4"/>
      <c r="U84" s="4"/>
      <c r="V84" s="9"/>
      <c r="W84" s="254" t="str">
        <f>Data!Q716</f>
        <v/>
      </c>
      <c r="X84" s="9"/>
      <c r="Y84" s="254" t="str">
        <f>Data!S716</f>
        <v/>
      </c>
      <c r="Z84" s="9"/>
      <c r="AA84" s="254"/>
      <c r="AB84" s="9"/>
      <c r="AC84" s="262"/>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9"/>
    </row>
    <row r="85" ht="12.75" customHeight="1">
      <c r="A85" s="217"/>
      <c r="B85" s="4"/>
      <c r="C85" s="4"/>
      <c r="D85" s="4"/>
      <c r="E85" s="4"/>
      <c r="F85" s="9"/>
      <c r="G85" s="254" t="str">
        <f>Data!A717</f>
        <v/>
      </c>
      <c r="H85" s="4"/>
      <c r="I85" s="4"/>
      <c r="J85" s="9"/>
      <c r="K85" s="254" t="str">
        <f>Data!E717</f>
        <v/>
      </c>
      <c r="L85" s="4"/>
      <c r="M85" s="9"/>
      <c r="N85" s="254" t="str">
        <f>Data!H717</f>
        <v/>
      </c>
      <c r="O85" s="4"/>
      <c r="P85" s="4"/>
      <c r="Q85" s="9"/>
      <c r="R85" s="254" t="str">
        <f>Data!L717</f>
        <v/>
      </c>
      <c r="S85" s="4"/>
      <c r="T85" s="4"/>
      <c r="U85" s="4"/>
      <c r="V85" s="9"/>
      <c r="W85" s="254" t="str">
        <f>Data!Q717</f>
        <v/>
      </c>
      <c r="X85" s="9"/>
      <c r="Y85" s="254" t="str">
        <f>Data!S717</f>
        <v/>
      </c>
      <c r="Z85" s="9"/>
      <c r="AA85" s="254"/>
      <c r="AB85" s="9"/>
      <c r="AC85" s="262"/>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9"/>
    </row>
    <row r="86" ht="12.75" customHeight="1">
      <c r="A86" s="217"/>
      <c r="B86" s="4"/>
      <c r="C86" s="4"/>
      <c r="D86" s="4"/>
      <c r="E86" s="4"/>
      <c r="F86" s="9"/>
      <c r="G86" s="254" t="str">
        <f>Data!A718</f>
        <v/>
      </c>
      <c r="H86" s="4"/>
      <c r="I86" s="4"/>
      <c r="J86" s="9"/>
      <c r="K86" s="254" t="str">
        <f>Data!E718</f>
        <v/>
      </c>
      <c r="L86" s="4"/>
      <c r="M86" s="9"/>
      <c r="N86" s="254" t="str">
        <f>Data!H718</f>
        <v/>
      </c>
      <c r="O86" s="4"/>
      <c r="P86" s="4"/>
      <c r="Q86" s="9"/>
      <c r="R86" s="254" t="str">
        <f>Data!L718</f>
        <v/>
      </c>
      <c r="S86" s="4"/>
      <c r="T86" s="4"/>
      <c r="U86" s="4"/>
      <c r="V86" s="9"/>
      <c r="W86" s="254" t="str">
        <f>Data!Q718</f>
        <v/>
      </c>
      <c r="X86" s="9"/>
      <c r="Y86" s="254" t="str">
        <f>Data!S718</f>
        <v/>
      </c>
      <c r="Z86" s="9"/>
      <c r="AA86" s="254"/>
      <c r="AB86" s="9"/>
      <c r="AC86" s="10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9"/>
    </row>
    <row r="87" ht="12.75" customHeight="1">
      <c r="A87" s="217"/>
      <c r="B87" s="4"/>
      <c r="C87" s="4"/>
      <c r="D87" s="4"/>
      <c r="E87" s="4"/>
      <c r="F87" s="9"/>
      <c r="G87" s="254" t="str">
        <f>Data!A719</f>
        <v/>
      </c>
      <c r="H87" s="4"/>
      <c r="I87" s="4"/>
      <c r="J87" s="9"/>
      <c r="K87" s="254" t="str">
        <f>Data!E719</f>
        <v/>
      </c>
      <c r="L87" s="4"/>
      <c r="M87" s="9"/>
      <c r="N87" s="254" t="str">
        <f>Data!H719</f>
        <v/>
      </c>
      <c r="O87" s="4"/>
      <c r="P87" s="4"/>
      <c r="Q87" s="9"/>
      <c r="R87" s="254" t="str">
        <f>Data!L719</f>
        <v/>
      </c>
      <c r="S87" s="4"/>
      <c r="T87" s="4"/>
      <c r="U87" s="4"/>
      <c r="V87" s="9"/>
      <c r="W87" s="254" t="str">
        <f>Data!Q719</f>
        <v/>
      </c>
      <c r="X87" s="9"/>
      <c r="Y87" s="254" t="str">
        <f>Data!S719</f>
        <v/>
      </c>
      <c r="Z87" s="9"/>
      <c r="AA87" s="254"/>
      <c r="AB87" s="9"/>
      <c r="AC87" s="10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9"/>
    </row>
    <row r="88" ht="12.75" customHeight="1">
      <c r="A88" s="217"/>
      <c r="B88" s="4"/>
      <c r="C88" s="4"/>
      <c r="D88" s="4"/>
      <c r="E88" s="4"/>
      <c r="F88" s="9"/>
      <c r="G88" s="254" t="str">
        <f>Data!A720</f>
        <v/>
      </c>
      <c r="H88" s="4"/>
      <c r="I88" s="4"/>
      <c r="J88" s="9"/>
      <c r="K88" s="254" t="str">
        <f>Data!E720</f>
        <v/>
      </c>
      <c r="L88" s="4"/>
      <c r="M88" s="9"/>
      <c r="N88" s="254" t="str">
        <f>Data!H720</f>
        <v/>
      </c>
      <c r="O88" s="4"/>
      <c r="P88" s="4"/>
      <c r="Q88" s="9"/>
      <c r="R88" s="254" t="str">
        <f>Data!L720</f>
        <v/>
      </c>
      <c r="S88" s="4"/>
      <c r="T88" s="4"/>
      <c r="U88" s="4"/>
      <c r="V88" s="9"/>
      <c r="W88" s="254" t="str">
        <f>Data!Q720</f>
        <v/>
      </c>
      <c r="X88" s="9"/>
      <c r="Y88" s="254" t="str">
        <f>Data!S720</f>
        <v/>
      </c>
      <c r="Z88" s="9"/>
      <c r="AA88" s="254"/>
      <c r="AB88" s="9"/>
      <c r="AC88" s="10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9"/>
    </row>
    <row r="89" ht="12.75" customHeight="1">
      <c r="A89" s="280" t="s">
        <v>169</v>
      </c>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9"/>
    </row>
    <row r="90" ht="12.75" customHeight="1">
      <c r="A90" s="281"/>
      <c r="B90" s="281"/>
      <c r="C90" s="281"/>
      <c r="D90" s="281"/>
      <c r="E90" s="282" t="s">
        <v>142</v>
      </c>
      <c r="F90" s="4"/>
      <c r="G90" s="4"/>
      <c r="H90" s="4"/>
      <c r="I90" s="9"/>
      <c r="J90" s="283" t="s">
        <v>160</v>
      </c>
      <c r="K90" s="4"/>
      <c r="L90" s="4"/>
      <c r="M90" s="4"/>
      <c r="N90" s="9"/>
      <c r="O90" s="283" t="s">
        <v>161</v>
      </c>
      <c r="P90" s="4"/>
      <c r="Q90" s="4"/>
      <c r="R90" s="4"/>
      <c r="S90" s="9"/>
      <c r="T90" s="283" t="s">
        <v>162</v>
      </c>
      <c r="U90" s="4"/>
      <c r="V90" s="4"/>
      <c r="W90" s="4"/>
      <c r="X90" s="9"/>
      <c r="Y90" s="283" t="s">
        <v>163</v>
      </c>
      <c r="Z90" s="4"/>
      <c r="AA90" s="4"/>
      <c r="AB90" s="4"/>
      <c r="AC90" s="9"/>
      <c r="AD90" s="283" t="s">
        <v>164</v>
      </c>
      <c r="AE90" s="4"/>
      <c r="AF90" s="4"/>
      <c r="AG90" s="4"/>
      <c r="AH90" s="9"/>
      <c r="AI90" s="283" t="s">
        <v>165</v>
      </c>
      <c r="AJ90" s="4"/>
      <c r="AK90" s="4"/>
      <c r="AL90" s="4"/>
      <c r="AM90" s="9"/>
      <c r="AN90" s="283" t="s">
        <v>166</v>
      </c>
      <c r="AO90" s="4"/>
      <c r="AP90" s="4"/>
      <c r="AQ90" s="4"/>
      <c r="AR90" s="9"/>
      <c r="AS90" s="283" t="s">
        <v>167</v>
      </c>
      <c r="AT90" s="4"/>
      <c r="AU90" s="4"/>
      <c r="AV90" s="4"/>
      <c r="AW90" s="9"/>
      <c r="AX90" s="283" t="s">
        <v>168</v>
      </c>
      <c r="AY90" s="4"/>
      <c r="AZ90" s="4"/>
      <c r="BA90" s="4"/>
      <c r="BB90" s="9"/>
      <c r="BC90" s="281"/>
      <c r="BD90" s="281"/>
      <c r="BE90" s="281"/>
      <c r="BF90" s="281"/>
    </row>
    <row r="91" ht="12.75" customHeight="1">
      <c r="A91" s="284"/>
      <c r="B91" s="284"/>
      <c r="C91" s="284"/>
      <c r="D91" s="284"/>
      <c r="E91" s="217"/>
      <c r="F91" s="4"/>
      <c r="G91" s="4"/>
      <c r="H91" s="4"/>
      <c r="I91" s="9"/>
      <c r="J91" s="254"/>
      <c r="K91" s="4"/>
      <c r="L91" s="4"/>
      <c r="M91" s="4"/>
      <c r="N91" s="9"/>
      <c r="O91" s="217"/>
      <c r="P91" s="4"/>
      <c r="Q91" s="4"/>
      <c r="R91" s="4"/>
      <c r="S91" s="9"/>
      <c r="T91" s="217"/>
      <c r="U91" s="4"/>
      <c r="V91" s="4"/>
      <c r="W91" s="4"/>
      <c r="X91" s="9"/>
      <c r="Y91" s="217"/>
      <c r="Z91" s="4"/>
      <c r="AA91" s="4"/>
      <c r="AB91" s="4"/>
      <c r="AC91" s="9"/>
      <c r="AD91" s="217"/>
      <c r="AE91" s="4"/>
      <c r="AF91" s="4"/>
      <c r="AG91" s="4"/>
      <c r="AH91" s="9"/>
      <c r="AI91" s="217"/>
      <c r="AJ91" s="4"/>
      <c r="AK91" s="4"/>
      <c r="AL91" s="4"/>
      <c r="AM91" s="9"/>
      <c r="AN91" s="217"/>
      <c r="AO91" s="4"/>
      <c r="AP91" s="4"/>
      <c r="AQ91" s="4"/>
      <c r="AR91" s="9"/>
      <c r="AS91" s="217"/>
      <c r="AT91" s="4"/>
      <c r="AU91" s="4"/>
      <c r="AV91" s="4"/>
      <c r="AW91" s="9"/>
      <c r="AX91" s="217"/>
      <c r="AY91" s="4"/>
      <c r="AZ91" s="4"/>
      <c r="BA91" s="4"/>
      <c r="BB91" s="9"/>
      <c r="BC91" s="281"/>
      <c r="BD91" s="281"/>
      <c r="BE91" s="281"/>
      <c r="BF91" s="281"/>
    </row>
    <row r="92" ht="12.75" customHeight="1">
      <c r="A92" s="285"/>
      <c r="B92" s="285"/>
      <c r="C92" s="285"/>
      <c r="D92" s="285"/>
      <c r="E92" s="217"/>
      <c r="F92" s="4"/>
      <c r="G92" s="4"/>
      <c r="H92" s="4"/>
      <c r="I92" s="9"/>
      <c r="J92" s="254"/>
      <c r="K92" s="4"/>
      <c r="L92" s="4"/>
      <c r="M92" s="4"/>
      <c r="N92" s="9"/>
      <c r="O92" s="217"/>
      <c r="P92" s="4"/>
      <c r="Q92" s="4"/>
      <c r="R92" s="4"/>
      <c r="S92" s="9"/>
      <c r="T92" s="217"/>
      <c r="U92" s="4"/>
      <c r="V92" s="4"/>
      <c r="W92" s="4"/>
      <c r="X92" s="9"/>
      <c r="Y92" s="217"/>
      <c r="Z92" s="4"/>
      <c r="AA92" s="4"/>
      <c r="AB92" s="4"/>
      <c r="AC92" s="9"/>
      <c r="AD92" s="217"/>
      <c r="AE92" s="4"/>
      <c r="AF92" s="4"/>
      <c r="AG92" s="4"/>
      <c r="AH92" s="9"/>
      <c r="AI92" s="217"/>
      <c r="AJ92" s="4"/>
      <c r="AK92" s="4"/>
      <c r="AL92" s="4"/>
      <c r="AM92" s="9"/>
      <c r="AN92" s="217"/>
      <c r="AO92" s="4"/>
      <c r="AP92" s="4"/>
      <c r="AQ92" s="4"/>
      <c r="AR92" s="9"/>
      <c r="AS92" s="217"/>
      <c r="AT92" s="4"/>
      <c r="AU92" s="4"/>
      <c r="AV92" s="4"/>
      <c r="AW92" s="9"/>
      <c r="AX92" s="217"/>
      <c r="AY92" s="4"/>
      <c r="AZ92" s="4"/>
      <c r="BA92" s="4"/>
      <c r="BB92" s="9"/>
      <c r="BC92" s="286"/>
      <c r="BD92" s="285"/>
      <c r="BE92" s="285"/>
      <c r="BF92" s="285"/>
    </row>
    <row r="93" ht="12.75" customHeight="1">
      <c r="A93" s="285"/>
      <c r="B93" s="285"/>
      <c r="C93" s="285"/>
      <c r="D93" s="285"/>
      <c r="E93" s="217"/>
      <c r="F93" s="4"/>
      <c r="G93" s="4"/>
      <c r="H93" s="4"/>
      <c r="I93" s="9"/>
      <c r="J93" s="254"/>
      <c r="K93" s="4"/>
      <c r="L93" s="4"/>
      <c r="M93" s="4"/>
      <c r="N93" s="9"/>
      <c r="O93" s="217"/>
      <c r="P93" s="4"/>
      <c r="Q93" s="4"/>
      <c r="R93" s="4"/>
      <c r="S93" s="9"/>
      <c r="T93" s="217"/>
      <c r="U93" s="4"/>
      <c r="V93" s="4"/>
      <c r="W93" s="4"/>
      <c r="X93" s="9"/>
      <c r="Y93" s="217"/>
      <c r="Z93" s="4"/>
      <c r="AA93" s="4"/>
      <c r="AB93" s="4"/>
      <c r="AC93" s="9"/>
      <c r="AD93" s="217"/>
      <c r="AE93" s="4"/>
      <c r="AF93" s="4"/>
      <c r="AG93" s="4"/>
      <c r="AH93" s="9"/>
      <c r="AI93" s="217"/>
      <c r="AJ93" s="4"/>
      <c r="AK93" s="4"/>
      <c r="AL93" s="4"/>
      <c r="AM93" s="9"/>
      <c r="AN93" s="217"/>
      <c r="AO93" s="4"/>
      <c r="AP93" s="4"/>
      <c r="AQ93" s="4"/>
      <c r="AR93" s="9"/>
      <c r="AS93" s="217"/>
      <c r="AT93" s="4"/>
      <c r="AU93" s="4"/>
      <c r="AV93" s="4"/>
      <c r="AW93" s="9"/>
      <c r="AX93" s="217"/>
      <c r="AY93" s="4"/>
      <c r="AZ93" s="4"/>
      <c r="BA93" s="4"/>
      <c r="BB93" s="9"/>
      <c r="BC93" s="285"/>
      <c r="BD93" s="285"/>
      <c r="BE93" s="285"/>
      <c r="BF93" s="285"/>
    </row>
    <row r="94" ht="12.75" customHeight="1">
      <c r="A94" s="285"/>
      <c r="B94" s="285"/>
      <c r="C94" s="285"/>
      <c r="D94" s="285"/>
      <c r="E94" s="217"/>
      <c r="F94" s="4"/>
      <c r="G94" s="4"/>
      <c r="H94" s="4"/>
      <c r="I94" s="9"/>
      <c r="J94" s="254"/>
      <c r="K94" s="4"/>
      <c r="L94" s="4"/>
      <c r="M94" s="4"/>
      <c r="N94" s="9"/>
      <c r="O94" s="217"/>
      <c r="P94" s="4"/>
      <c r="Q94" s="4"/>
      <c r="R94" s="4"/>
      <c r="S94" s="9"/>
      <c r="T94" s="217"/>
      <c r="U94" s="4"/>
      <c r="V94" s="4"/>
      <c r="W94" s="4"/>
      <c r="X94" s="9"/>
      <c r="Y94" s="217"/>
      <c r="Z94" s="4"/>
      <c r="AA94" s="4"/>
      <c r="AB94" s="4"/>
      <c r="AC94" s="9"/>
      <c r="AD94" s="217"/>
      <c r="AE94" s="4"/>
      <c r="AF94" s="4"/>
      <c r="AG94" s="4"/>
      <c r="AH94" s="9"/>
      <c r="AI94" s="217"/>
      <c r="AJ94" s="4"/>
      <c r="AK94" s="4"/>
      <c r="AL94" s="4"/>
      <c r="AM94" s="9"/>
      <c r="AN94" s="217"/>
      <c r="AO94" s="4"/>
      <c r="AP94" s="4"/>
      <c r="AQ94" s="4"/>
      <c r="AR94" s="9"/>
      <c r="AS94" s="217"/>
      <c r="AT94" s="4"/>
      <c r="AU94" s="4"/>
      <c r="AV94" s="4"/>
      <c r="AW94" s="9"/>
      <c r="AX94" s="217"/>
      <c r="AY94" s="4"/>
      <c r="AZ94" s="4"/>
      <c r="BA94" s="4"/>
      <c r="BB94" s="9"/>
      <c r="BC94" s="285"/>
      <c r="BD94" s="285"/>
      <c r="BE94" s="285"/>
      <c r="BF94" s="285"/>
    </row>
    <row r="95" ht="12.75" customHeight="1">
      <c r="A95" s="285"/>
      <c r="B95" s="285"/>
      <c r="C95" s="285"/>
      <c r="D95" s="285"/>
      <c r="E95" s="217"/>
      <c r="F95" s="4"/>
      <c r="G95" s="4"/>
      <c r="H95" s="4"/>
      <c r="I95" s="9"/>
      <c r="J95" s="254"/>
      <c r="K95" s="4"/>
      <c r="L95" s="4"/>
      <c r="M95" s="4"/>
      <c r="N95" s="9"/>
      <c r="O95" s="217"/>
      <c r="P95" s="4"/>
      <c r="Q95" s="4"/>
      <c r="R95" s="4"/>
      <c r="S95" s="9"/>
      <c r="T95" s="217"/>
      <c r="U95" s="4"/>
      <c r="V95" s="4"/>
      <c r="W95" s="4"/>
      <c r="X95" s="9"/>
      <c r="Y95" s="217"/>
      <c r="Z95" s="4"/>
      <c r="AA95" s="4"/>
      <c r="AB95" s="4"/>
      <c r="AC95" s="9"/>
      <c r="AD95" s="217"/>
      <c r="AE95" s="4"/>
      <c r="AF95" s="4"/>
      <c r="AG95" s="4"/>
      <c r="AH95" s="9"/>
      <c r="AI95" s="217"/>
      <c r="AJ95" s="4"/>
      <c r="AK95" s="4"/>
      <c r="AL95" s="4"/>
      <c r="AM95" s="9"/>
      <c r="AN95" s="217"/>
      <c r="AO95" s="4"/>
      <c r="AP95" s="4"/>
      <c r="AQ95" s="4"/>
      <c r="AR95" s="9"/>
      <c r="AS95" s="217"/>
      <c r="AT95" s="4"/>
      <c r="AU95" s="4"/>
      <c r="AV95" s="4"/>
      <c r="AW95" s="9"/>
      <c r="AX95" s="217"/>
      <c r="AY95" s="4"/>
      <c r="AZ95" s="4"/>
      <c r="BA95" s="4"/>
      <c r="BB95" s="9"/>
      <c r="BC95" s="285"/>
      <c r="BD95" s="285"/>
      <c r="BE95" s="285"/>
      <c r="BF95" s="285"/>
    </row>
    <row r="96" ht="12.75" customHeight="1">
      <c r="A96" s="285"/>
      <c r="B96" s="285"/>
      <c r="C96" s="285"/>
      <c r="D96" s="285"/>
      <c r="E96" s="217"/>
      <c r="F96" s="4"/>
      <c r="G96" s="4"/>
      <c r="H96" s="4"/>
      <c r="I96" s="9"/>
      <c r="J96" s="254"/>
      <c r="K96" s="4"/>
      <c r="L96" s="4"/>
      <c r="M96" s="4"/>
      <c r="N96" s="9"/>
      <c r="O96" s="217"/>
      <c r="P96" s="4"/>
      <c r="Q96" s="4"/>
      <c r="R96" s="4"/>
      <c r="S96" s="9"/>
      <c r="T96" s="217"/>
      <c r="U96" s="4"/>
      <c r="V96" s="4"/>
      <c r="W96" s="4"/>
      <c r="X96" s="9"/>
      <c r="Y96" s="217"/>
      <c r="Z96" s="4"/>
      <c r="AA96" s="4"/>
      <c r="AB96" s="4"/>
      <c r="AC96" s="9"/>
      <c r="AD96" s="217"/>
      <c r="AE96" s="4"/>
      <c r="AF96" s="4"/>
      <c r="AG96" s="4"/>
      <c r="AH96" s="9"/>
      <c r="AI96" s="217"/>
      <c r="AJ96" s="4"/>
      <c r="AK96" s="4"/>
      <c r="AL96" s="4"/>
      <c r="AM96" s="9"/>
      <c r="AN96" s="217"/>
      <c r="AO96" s="4"/>
      <c r="AP96" s="4"/>
      <c r="AQ96" s="4"/>
      <c r="AR96" s="9"/>
      <c r="AS96" s="217"/>
      <c r="AT96" s="4"/>
      <c r="AU96" s="4"/>
      <c r="AV96" s="4"/>
      <c r="AW96" s="9"/>
      <c r="AX96" s="217"/>
      <c r="AY96" s="4"/>
      <c r="AZ96" s="4"/>
      <c r="BA96" s="4"/>
      <c r="BB96" s="9"/>
      <c r="BC96" s="285"/>
      <c r="BD96" s="285"/>
      <c r="BE96" s="285"/>
      <c r="BF96" s="285"/>
    </row>
    <row r="97" ht="12.75" customHeight="1">
      <c r="A97" s="285"/>
      <c r="B97" s="285"/>
      <c r="C97" s="285"/>
      <c r="D97" s="285"/>
      <c r="E97" s="217"/>
      <c r="F97" s="4"/>
      <c r="G97" s="4"/>
      <c r="H97" s="4"/>
      <c r="I97" s="9"/>
      <c r="J97" s="254"/>
      <c r="K97" s="4"/>
      <c r="L97" s="4"/>
      <c r="M97" s="4"/>
      <c r="N97" s="9"/>
      <c r="O97" s="217"/>
      <c r="P97" s="4"/>
      <c r="Q97" s="4"/>
      <c r="R97" s="4"/>
      <c r="S97" s="9"/>
      <c r="T97" s="217"/>
      <c r="U97" s="4"/>
      <c r="V97" s="4"/>
      <c r="W97" s="4"/>
      <c r="X97" s="9"/>
      <c r="Y97" s="217"/>
      <c r="Z97" s="4"/>
      <c r="AA97" s="4"/>
      <c r="AB97" s="4"/>
      <c r="AC97" s="9"/>
      <c r="AD97" s="217"/>
      <c r="AE97" s="4"/>
      <c r="AF97" s="4"/>
      <c r="AG97" s="4"/>
      <c r="AH97" s="9"/>
      <c r="AI97" s="217"/>
      <c r="AJ97" s="4"/>
      <c r="AK97" s="4"/>
      <c r="AL97" s="4"/>
      <c r="AM97" s="9"/>
      <c r="AN97" s="217"/>
      <c r="AO97" s="4"/>
      <c r="AP97" s="4"/>
      <c r="AQ97" s="4"/>
      <c r="AR97" s="9"/>
      <c r="AS97" s="217"/>
      <c r="AT97" s="4"/>
      <c r="AU97" s="4"/>
      <c r="AV97" s="4"/>
      <c r="AW97" s="9"/>
      <c r="AX97" s="217"/>
      <c r="AY97" s="4"/>
      <c r="AZ97" s="4"/>
      <c r="BA97" s="4"/>
      <c r="BB97" s="9"/>
      <c r="BC97" s="285"/>
      <c r="BD97" s="285"/>
      <c r="BE97" s="285"/>
      <c r="BF97" s="285"/>
    </row>
    <row r="98" ht="12.75" customHeight="1">
      <c r="A98" s="285"/>
      <c r="B98" s="285"/>
      <c r="C98" s="285"/>
      <c r="D98" s="285"/>
      <c r="E98" s="217"/>
      <c r="F98" s="4"/>
      <c r="G98" s="4"/>
      <c r="H98" s="4"/>
      <c r="I98" s="9"/>
      <c r="J98" s="254"/>
      <c r="K98" s="4"/>
      <c r="L98" s="4"/>
      <c r="M98" s="4"/>
      <c r="N98" s="9"/>
      <c r="O98" s="217"/>
      <c r="P98" s="4"/>
      <c r="Q98" s="4"/>
      <c r="R98" s="4"/>
      <c r="S98" s="9"/>
      <c r="T98" s="217"/>
      <c r="U98" s="4"/>
      <c r="V98" s="4"/>
      <c r="W98" s="4"/>
      <c r="X98" s="9"/>
      <c r="Y98" s="217"/>
      <c r="Z98" s="4"/>
      <c r="AA98" s="4"/>
      <c r="AB98" s="4"/>
      <c r="AC98" s="9"/>
      <c r="AD98" s="217"/>
      <c r="AE98" s="4"/>
      <c r="AF98" s="4"/>
      <c r="AG98" s="4"/>
      <c r="AH98" s="9"/>
      <c r="AI98" s="217"/>
      <c r="AJ98" s="4"/>
      <c r="AK98" s="4"/>
      <c r="AL98" s="4"/>
      <c r="AM98" s="9"/>
      <c r="AN98" s="217"/>
      <c r="AO98" s="4"/>
      <c r="AP98" s="4"/>
      <c r="AQ98" s="4"/>
      <c r="AR98" s="9"/>
      <c r="AS98" s="217"/>
      <c r="AT98" s="4"/>
      <c r="AU98" s="4"/>
      <c r="AV98" s="4"/>
      <c r="AW98" s="9"/>
      <c r="AX98" s="217"/>
      <c r="AY98" s="4"/>
      <c r="AZ98" s="4"/>
      <c r="BA98" s="4"/>
      <c r="BB98" s="9"/>
      <c r="BC98" s="285"/>
      <c r="BD98" s="285"/>
      <c r="BE98" s="285"/>
      <c r="BF98" s="285"/>
    </row>
    <row r="99" ht="12.75" customHeight="1">
      <c r="A99" s="285"/>
      <c r="B99" s="285"/>
      <c r="C99" s="285"/>
      <c r="D99" s="285"/>
      <c r="E99" s="217"/>
      <c r="F99" s="4"/>
      <c r="G99" s="4"/>
      <c r="H99" s="4"/>
      <c r="I99" s="9"/>
      <c r="J99" s="254"/>
      <c r="K99" s="4"/>
      <c r="L99" s="4"/>
      <c r="M99" s="4"/>
      <c r="N99" s="9"/>
      <c r="O99" s="217"/>
      <c r="P99" s="4"/>
      <c r="Q99" s="4"/>
      <c r="R99" s="4"/>
      <c r="S99" s="9"/>
      <c r="T99" s="217"/>
      <c r="U99" s="4"/>
      <c r="V99" s="4"/>
      <c r="W99" s="4"/>
      <c r="X99" s="9"/>
      <c r="Y99" s="217"/>
      <c r="Z99" s="4"/>
      <c r="AA99" s="4"/>
      <c r="AB99" s="4"/>
      <c r="AC99" s="9"/>
      <c r="AD99" s="217"/>
      <c r="AE99" s="4"/>
      <c r="AF99" s="4"/>
      <c r="AG99" s="4"/>
      <c r="AH99" s="9"/>
      <c r="AI99" s="217"/>
      <c r="AJ99" s="4"/>
      <c r="AK99" s="4"/>
      <c r="AL99" s="4"/>
      <c r="AM99" s="9"/>
      <c r="AN99" s="217"/>
      <c r="AO99" s="4"/>
      <c r="AP99" s="4"/>
      <c r="AQ99" s="4"/>
      <c r="AR99" s="9"/>
      <c r="AS99" s="217"/>
      <c r="AT99" s="4"/>
      <c r="AU99" s="4"/>
      <c r="AV99" s="4"/>
      <c r="AW99" s="9"/>
      <c r="AX99" s="217"/>
      <c r="AY99" s="4"/>
      <c r="AZ99" s="4"/>
      <c r="BA99" s="4"/>
      <c r="BB99" s="9"/>
      <c r="BC99" s="285"/>
      <c r="BD99" s="285"/>
      <c r="BE99" s="285"/>
      <c r="BF99" s="285"/>
    </row>
    <row r="100" ht="12.75" customHeight="1">
      <c r="A100" s="285"/>
      <c r="B100" s="285"/>
      <c r="C100" s="285"/>
      <c r="D100" s="285"/>
      <c r="E100" s="217"/>
      <c r="F100" s="4"/>
      <c r="G100" s="4"/>
      <c r="H100" s="4"/>
      <c r="I100" s="9"/>
      <c r="J100" s="254"/>
      <c r="K100" s="4"/>
      <c r="L100" s="4"/>
      <c r="M100" s="4"/>
      <c r="N100" s="9"/>
      <c r="O100" s="217"/>
      <c r="P100" s="4"/>
      <c r="Q100" s="4"/>
      <c r="R100" s="4"/>
      <c r="S100" s="9"/>
      <c r="T100" s="217"/>
      <c r="U100" s="4"/>
      <c r="V100" s="4"/>
      <c r="W100" s="4"/>
      <c r="X100" s="9"/>
      <c r="Y100" s="217"/>
      <c r="Z100" s="4"/>
      <c r="AA100" s="4"/>
      <c r="AB100" s="4"/>
      <c r="AC100" s="9"/>
      <c r="AD100" s="217"/>
      <c r="AE100" s="4"/>
      <c r="AF100" s="4"/>
      <c r="AG100" s="4"/>
      <c r="AH100" s="9"/>
      <c r="AI100" s="217"/>
      <c r="AJ100" s="4"/>
      <c r="AK100" s="4"/>
      <c r="AL100" s="4"/>
      <c r="AM100" s="9"/>
      <c r="AN100" s="217"/>
      <c r="AO100" s="4"/>
      <c r="AP100" s="4"/>
      <c r="AQ100" s="4"/>
      <c r="AR100" s="9"/>
      <c r="AS100" s="217"/>
      <c r="AT100" s="4"/>
      <c r="AU100" s="4"/>
      <c r="AV100" s="4"/>
      <c r="AW100" s="9"/>
      <c r="AX100" s="217"/>
      <c r="AY100" s="4"/>
      <c r="AZ100" s="4"/>
      <c r="BA100" s="4"/>
      <c r="BB100" s="9"/>
      <c r="BC100" s="285"/>
      <c r="BD100" s="285"/>
      <c r="BE100" s="285"/>
      <c r="BF100" s="285"/>
    </row>
    <row r="101" ht="12.75" customHeight="1">
      <c r="A101" s="285"/>
      <c r="B101" s="285"/>
      <c r="C101" s="285"/>
      <c r="D101" s="285"/>
      <c r="E101" s="217"/>
      <c r="F101" s="4"/>
      <c r="G101" s="4"/>
      <c r="H101" s="4"/>
      <c r="I101" s="9"/>
      <c r="J101" s="254"/>
      <c r="K101" s="4"/>
      <c r="L101" s="4"/>
      <c r="M101" s="4"/>
      <c r="N101" s="9"/>
      <c r="O101" s="217"/>
      <c r="P101" s="4"/>
      <c r="Q101" s="4"/>
      <c r="R101" s="4"/>
      <c r="S101" s="9"/>
      <c r="T101" s="217"/>
      <c r="U101" s="4"/>
      <c r="V101" s="4"/>
      <c r="W101" s="4"/>
      <c r="X101" s="9"/>
      <c r="Y101" s="217"/>
      <c r="Z101" s="4"/>
      <c r="AA101" s="4"/>
      <c r="AB101" s="4"/>
      <c r="AC101" s="9"/>
      <c r="AD101" s="217"/>
      <c r="AE101" s="4"/>
      <c r="AF101" s="4"/>
      <c r="AG101" s="4"/>
      <c r="AH101" s="9"/>
      <c r="AI101" s="217"/>
      <c r="AJ101" s="4"/>
      <c r="AK101" s="4"/>
      <c r="AL101" s="4"/>
      <c r="AM101" s="9"/>
      <c r="AN101" s="217"/>
      <c r="AO101" s="4"/>
      <c r="AP101" s="4"/>
      <c r="AQ101" s="4"/>
      <c r="AR101" s="9"/>
      <c r="AS101" s="217"/>
      <c r="AT101" s="4"/>
      <c r="AU101" s="4"/>
      <c r="AV101" s="4"/>
      <c r="AW101" s="9"/>
      <c r="AX101" s="217"/>
      <c r="AY101" s="4"/>
      <c r="AZ101" s="4"/>
      <c r="BA101" s="4"/>
      <c r="BB101" s="9"/>
      <c r="BC101" s="285"/>
      <c r="BD101" s="285"/>
      <c r="BE101" s="285"/>
      <c r="BF101" s="285"/>
    </row>
    <row r="102" ht="12.75" customHeight="1">
      <c r="A102" s="285"/>
      <c r="B102" s="285"/>
      <c r="C102" s="285"/>
      <c r="D102" s="285"/>
      <c r="E102" s="217"/>
      <c r="F102" s="4"/>
      <c r="G102" s="4"/>
      <c r="H102" s="4"/>
      <c r="I102" s="9"/>
      <c r="J102" s="254"/>
      <c r="K102" s="4"/>
      <c r="L102" s="4"/>
      <c r="M102" s="4"/>
      <c r="N102" s="9"/>
      <c r="O102" s="217"/>
      <c r="P102" s="4"/>
      <c r="Q102" s="4"/>
      <c r="R102" s="4"/>
      <c r="S102" s="9"/>
      <c r="T102" s="217"/>
      <c r="U102" s="4"/>
      <c r="V102" s="4"/>
      <c r="W102" s="4"/>
      <c r="X102" s="9"/>
      <c r="Y102" s="217"/>
      <c r="Z102" s="4"/>
      <c r="AA102" s="4"/>
      <c r="AB102" s="4"/>
      <c r="AC102" s="9"/>
      <c r="AD102" s="217"/>
      <c r="AE102" s="4"/>
      <c r="AF102" s="4"/>
      <c r="AG102" s="4"/>
      <c r="AH102" s="9"/>
      <c r="AI102" s="217"/>
      <c r="AJ102" s="4"/>
      <c r="AK102" s="4"/>
      <c r="AL102" s="4"/>
      <c r="AM102" s="9"/>
      <c r="AN102" s="217"/>
      <c r="AO102" s="4"/>
      <c r="AP102" s="4"/>
      <c r="AQ102" s="4"/>
      <c r="AR102" s="9"/>
      <c r="AS102" s="217"/>
      <c r="AT102" s="4"/>
      <c r="AU102" s="4"/>
      <c r="AV102" s="4"/>
      <c r="AW102" s="9"/>
      <c r="AX102" s="217"/>
      <c r="AY102" s="4"/>
      <c r="AZ102" s="4"/>
      <c r="BA102" s="4"/>
      <c r="BB102" s="9"/>
      <c r="BC102" s="285"/>
      <c r="BD102" s="285"/>
      <c r="BE102" s="285"/>
      <c r="BF102" s="285"/>
    </row>
    <row r="103" ht="12.75" customHeight="1">
      <c r="A103" s="285"/>
      <c r="B103" s="285"/>
      <c r="C103" s="285"/>
      <c r="D103" s="285"/>
      <c r="E103" s="217"/>
      <c r="F103" s="4"/>
      <c r="G103" s="4"/>
      <c r="H103" s="4"/>
      <c r="I103" s="9"/>
      <c r="J103" s="254"/>
      <c r="K103" s="4"/>
      <c r="L103" s="4"/>
      <c r="M103" s="4"/>
      <c r="N103" s="9"/>
      <c r="O103" s="217"/>
      <c r="P103" s="4"/>
      <c r="Q103" s="4"/>
      <c r="R103" s="4"/>
      <c r="S103" s="9"/>
      <c r="T103" s="217"/>
      <c r="U103" s="4"/>
      <c r="V103" s="4"/>
      <c r="W103" s="4"/>
      <c r="X103" s="9"/>
      <c r="Y103" s="217"/>
      <c r="Z103" s="4"/>
      <c r="AA103" s="4"/>
      <c r="AB103" s="4"/>
      <c r="AC103" s="9"/>
      <c r="AD103" s="217"/>
      <c r="AE103" s="4"/>
      <c r="AF103" s="4"/>
      <c r="AG103" s="4"/>
      <c r="AH103" s="9"/>
      <c r="AI103" s="217"/>
      <c r="AJ103" s="4"/>
      <c r="AK103" s="4"/>
      <c r="AL103" s="4"/>
      <c r="AM103" s="9"/>
      <c r="AN103" s="217"/>
      <c r="AO103" s="4"/>
      <c r="AP103" s="4"/>
      <c r="AQ103" s="4"/>
      <c r="AR103" s="9"/>
      <c r="AS103" s="217"/>
      <c r="AT103" s="4"/>
      <c r="AU103" s="4"/>
      <c r="AV103" s="4"/>
      <c r="AW103" s="9"/>
      <c r="AX103" s="217"/>
      <c r="AY103" s="4"/>
      <c r="AZ103" s="4"/>
      <c r="BA103" s="4"/>
      <c r="BB103" s="9"/>
      <c r="BC103" s="285"/>
      <c r="BD103" s="285"/>
      <c r="BE103" s="285"/>
      <c r="BF103" s="285"/>
    </row>
    <row r="104" ht="12.75" customHeight="1">
      <c r="A104" s="285"/>
      <c r="B104" s="285"/>
      <c r="C104" s="285"/>
      <c r="D104" s="285"/>
      <c r="E104" s="217"/>
      <c r="F104" s="4"/>
      <c r="G104" s="4"/>
      <c r="H104" s="4"/>
      <c r="I104" s="9"/>
      <c r="J104" s="254"/>
      <c r="K104" s="4"/>
      <c r="L104" s="4"/>
      <c r="M104" s="4"/>
      <c r="N104" s="9"/>
      <c r="O104" s="217"/>
      <c r="P104" s="4"/>
      <c r="Q104" s="4"/>
      <c r="R104" s="4"/>
      <c r="S104" s="9"/>
      <c r="T104" s="217"/>
      <c r="U104" s="4"/>
      <c r="V104" s="4"/>
      <c r="W104" s="4"/>
      <c r="X104" s="9"/>
      <c r="Y104" s="217"/>
      <c r="Z104" s="4"/>
      <c r="AA104" s="4"/>
      <c r="AB104" s="4"/>
      <c r="AC104" s="9"/>
      <c r="AD104" s="217"/>
      <c r="AE104" s="4"/>
      <c r="AF104" s="4"/>
      <c r="AG104" s="4"/>
      <c r="AH104" s="9"/>
      <c r="AI104" s="217"/>
      <c r="AJ104" s="4"/>
      <c r="AK104" s="4"/>
      <c r="AL104" s="4"/>
      <c r="AM104" s="9"/>
      <c r="AN104" s="217"/>
      <c r="AO104" s="4"/>
      <c r="AP104" s="4"/>
      <c r="AQ104" s="4"/>
      <c r="AR104" s="9"/>
      <c r="AS104" s="217"/>
      <c r="AT104" s="4"/>
      <c r="AU104" s="4"/>
      <c r="AV104" s="4"/>
      <c r="AW104" s="9"/>
      <c r="AX104" s="217"/>
      <c r="AY104" s="4"/>
      <c r="AZ104" s="4"/>
      <c r="BA104" s="4"/>
      <c r="BB104" s="9"/>
      <c r="BC104" s="285"/>
      <c r="BD104" s="285"/>
      <c r="BE104" s="285"/>
      <c r="BF104" s="285"/>
    </row>
    <row r="105" ht="12.75" customHeight="1">
      <c r="A105" s="285"/>
      <c r="B105" s="285"/>
      <c r="C105" s="285"/>
      <c r="D105" s="285"/>
      <c r="E105" s="217"/>
      <c r="F105" s="4"/>
      <c r="G105" s="4"/>
      <c r="H105" s="4"/>
      <c r="I105" s="9"/>
      <c r="J105" s="254"/>
      <c r="K105" s="4"/>
      <c r="L105" s="4"/>
      <c r="M105" s="4"/>
      <c r="N105" s="9"/>
      <c r="O105" s="217"/>
      <c r="P105" s="4"/>
      <c r="Q105" s="4"/>
      <c r="R105" s="4"/>
      <c r="S105" s="9"/>
      <c r="T105" s="217"/>
      <c r="U105" s="4"/>
      <c r="V105" s="4"/>
      <c r="W105" s="4"/>
      <c r="X105" s="9"/>
      <c r="Y105" s="217"/>
      <c r="Z105" s="4"/>
      <c r="AA105" s="4"/>
      <c r="AB105" s="4"/>
      <c r="AC105" s="9"/>
      <c r="AD105" s="217"/>
      <c r="AE105" s="4"/>
      <c r="AF105" s="4"/>
      <c r="AG105" s="4"/>
      <c r="AH105" s="9"/>
      <c r="AI105" s="217"/>
      <c r="AJ105" s="4"/>
      <c r="AK105" s="4"/>
      <c r="AL105" s="4"/>
      <c r="AM105" s="9"/>
      <c r="AN105" s="217"/>
      <c r="AO105" s="4"/>
      <c r="AP105" s="4"/>
      <c r="AQ105" s="4"/>
      <c r="AR105" s="9"/>
      <c r="AS105" s="217"/>
      <c r="AT105" s="4"/>
      <c r="AU105" s="4"/>
      <c r="AV105" s="4"/>
      <c r="AW105" s="9"/>
      <c r="AX105" s="217"/>
      <c r="AY105" s="4"/>
      <c r="AZ105" s="4"/>
      <c r="BA105" s="4"/>
      <c r="BB105" s="9"/>
      <c r="BC105" s="285"/>
      <c r="BD105" s="285"/>
      <c r="BE105" s="285"/>
      <c r="BF105" s="285"/>
    </row>
    <row r="106" ht="12.75" customHeight="1">
      <c r="A106" s="285"/>
      <c r="B106" s="285"/>
      <c r="C106" s="285"/>
      <c r="D106" s="285"/>
      <c r="E106" s="217"/>
      <c r="F106" s="4"/>
      <c r="G106" s="4"/>
      <c r="H106" s="4"/>
      <c r="I106" s="9"/>
      <c r="J106" s="254"/>
      <c r="K106" s="4"/>
      <c r="L106" s="4"/>
      <c r="M106" s="4"/>
      <c r="N106" s="9"/>
      <c r="O106" s="217"/>
      <c r="P106" s="4"/>
      <c r="Q106" s="4"/>
      <c r="R106" s="4"/>
      <c r="S106" s="9"/>
      <c r="T106" s="217"/>
      <c r="U106" s="4"/>
      <c r="V106" s="4"/>
      <c r="W106" s="4"/>
      <c r="X106" s="9"/>
      <c r="Y106" s="217"/>
      <c r="Z106" s="4"/>
      <c r="AA106" s="4"/>
      <c r="AB106" s="4"/>
      <c r="AC106" s="9"/>
      <c r="AD106" s="217"/>
      <c r="AE106" s="4"/>
      <c r="AF106" s="4"/>
      <c r="AG106" s="4"/>
      <c r="AH106" s="9"/>
      <c r="AI106" s="217"/>
      <c r="AJ106" s="4"/>
      <c r="AK106" s="4"/>
      <c r="AL106" s="4"/>
      <c r="AM106" s="9"/>
      <c r="AN106" s="217"/>
      <c r="AO106" s="4"/>
      <c r="AP106" s="4"/>
      <c r="AQ106" s="4"/>
      <c r="AR106" s="9"/>
      <c r="AS106" s="217"/>
      <c r="AT106" s="4"/>
      <c r="AU106" s="4"/>
      <c r="AV106" s="4"/>
      <c r="AW106" s="9"/>
      <c r="AX106" s="217"/>
      <c r="AY106" s="4"/>
      <c r="AZ106" s="4"/>
      <c r="BA106" s="4"/>
      <c r="BB106" s="9"/>
      <c r="BC106" s="285"/>
      <c r="BD106" s="285"/>
      <c r="BE106" s="285"/>
      <c r="BF106" s="285"/>
    </row>
    <row r="107" ht="12.75" customHeight="1">
      <c r="A107" s="285"/>
      <c r="B107" s="285"/>
      <c r="C107" s="285"/>
      <c r="D107" s="285"/>
      <c r="E107" s="217"/>
      <c r="F107" s="4"/>
      <c r="G107" s="4"/>
      <c r="H107" s="4"/>
      <c r="I107" s="9"/>
      <c r="J107" s="254"/>
      <c r="K107" s="4"/>
      <c r="L107" s="4"/>
      <c r="M107" s="4"/>
      <c r="N107" s="9"/>
      <c r="O107" s="217"/>
      <c r="P107" s="4"/>
      <c r="Q107" s="4"/>
      <c r="R107" s="4"/>
      <c r="S107" s="9"/>
      <c r="T107" s="217"/>
      <c r="U107" s="4"/>
      <c r="V107" s="4"/>
      <c r="W107" s="4"/>
      <c r="X107" s="9"/>
      <c r="Y107" s="217"/>
      <c r="Z107" s="4"/>
      <c r="AA107" s="4"/>
      <c r="AB107" s="4"/>
      <c r="AC107" s="9"/>
      <c r="AD107" s="217"/>
      <c r="AE107" s="4"/>
      <c r="AF107" s="4"/>
      <c r="AG107" s="4"/>
      <c r="AH107" s="9"/>
      <c r="AI107" s="217"/>
      <c r="AJ107" s="4"/>
      <c r="AK107" s="4"/>
      <c r="AL107" s="4"/>
      <c r="AM107" s="9"/>
      <c r="AN107" s="217"/>
      <c r="AO107" s="4"/>
      <c r="AP107" s="4"/>
      <c r="AQ107" s="4"/>
      <c r="AR107" s="9"/>
      <c r="AS107" s="217"/>
      <c r="AT107" s="4"/>
      <c r="AU107" s="4"/>
      <c r="AV107" s="4"/>
      <c r="AW107" s="9"/>
      <c r="AX107" s="217"/>
      <c r="AY107" s="4"/>
      <c r="AZ107" s="4"/>
      <c r="BA107" s="4"/>
      <c r="BB107" s="9"/>
      <c r="BC107" s="285"/>
      <c r="BD107" s="285"/>
      <c r="BE107" s="285"/>
      <c r="BF107" s="285"/>
    </row>
    <row r="108" ht="12.75" customHeight="1">
      <c r="A108" s="285"/>
      <c r="B108" s="285"/>
      <c r="C108" s="285"/>
      <c r="D108" s="285"/>
      <c r="E108" s="217"/>
      <c r="F108" s="4"/>
      <c r="G108" s="4"/>
      <c r="H108" s="4"/>
      <c r="I108" s="9"/>
      <c r="J108" s="254"/>
      <c r="K108" s="4"/>
      <c r="L108" s="4"/>
      <c r="M108" s="4"/>
      <c r="N108" s="9"/>
      <c r="O108" s="217"/>
      <c r="P108" s="4"/>
      <c r="Q108" s="4"/>
      <c r="R108" s="4"/>
      <c r="S108" s="9"/>
      <c r="T108" s="217"/>
      <c r="U108" s="4"/>
      <c r="V108" s="4"/>
      <c r="W108" s="4"/>
      <c r="X108" s="9"/>
      <c r="Y108" s="217"/>
      <c r="Z108" s="4"/>
      <c r="AA108" s="4"/>
      <c r="AB108" s="4"/>
      <c r="AC108" s="9"/>
      <c r="AD108" s="217"/>
      <c r="AE108" s="4"/>
      <c r="AF108" s="4"/>
      <c r="AG108" s="4"/>
      <c r="AH108" s="9"/>
      <c r="AI108" s="217"/>
      <c r="AJ108" s="4"/>
      <c r="AK108" s="4"/>
      <c r="AL108" s="4"/>
      <c r="AM108" s="9"/>
      <c r="AN108" s="217"/>
      <c r="AO108" s="4"/>
      <c r="AP108" s="4"/>
      <c r="AQ108" s="4"/>
      <c r="AR108" s="9"/>
      <c r="AS108" s="217"/>
      <c r="AT108" s="4"/>
      <c r="AU108" s="4"/>
      <c r="AV108" s="4"/>
      <c r="AW108" s="9"/>
      <c r="AX108" s="217"/>
      <c r="AY108" s="4"/>
      <c r="AZ108" s="4"/>
      <c r="BA108" s="4"/>
      <c r="BB108" s="9"/>
      <c r="BC108" s="285"/>
      <c r="BD108" s="285"/>
      <c r="BE108" s="285"/>
      <c r="BF108" s="285"/>
    </row>
    <row r="109" ht="12.75" customHeight="1">
      <c r="A109" s="285"/>
      <c r="B109" s="285"/>
      <c r="C109" s="285"/>
      <c r="D109" s="285"/>
      <c r="E109" s="217"/>
      <c r="F109" s="4"/>
      <c r="G109" s="4"/>
      <c r="H109" s="4"/>
      <c r="I109" s="9"/>
      <c r="J109" s="254"/>
      <c r="K109" s="4"/>
      <c r="L109" s="4"/>
      <c r="M109" s="4"/>
      <c r="N109" s="9"/>
      <c r="O109" s="217"/>
      <c r="P109" s="4"/>
      <c r="Q109" s="4"/>
      <c r="R109" s="4"/>
      <c r="S109" s="9"/>
      <c r="T109" s="217"/>
      <c r="U109" s="4"/>
      <c r="V109" s="4"/>
      <c r="W109" s="4"/>
      <c r="X109" s="9"/>
      <c r="Y109" s="217"/>
      <c r="Z109" s="4"/>
      <c r="AA109" s="4"/>
      <c r="AB109" s="4"/>
      <c r="AC109" s="9"/>
      <c r="AD109" s="217"/>
      <c r="AE109" s="4"/>
      <c r="AF109" s="4"/>
      <c r="AG109" s="4"/>
      <c r="AH109" s="9"/>
      <c r="AI109" s="217"/>
      <c r="AJ109" s="4"/>
      <c r="AK109" s="4"/>
      <c r="AL109" s="4"/>
      <c r="AM109" s="9"/>
      <c r="AN109" s="217"/>
      <c r="AO109" s="4"/>
      <c r="AP109" s="4"/>
      <c r="AQ109" s="4"/>
      <c r="AR109" s="9"/>
      <c r="AS109" s="217"/>
      <c r="AT109" s="4"/>
      <c r="AU109" s="4"/>
      <c r="AV109" s="4"/>
      <c r="AW109" s="9"/>
      <c r="AX109" s="217"/>
      <c r="AY109" s="4"/>
      <c r="AZ109" s="4"/>
      <c r="BA109" s="4"/>
      <c r="BB109" s="9"/>
      <c r="BC109" s="285"/>
      <c r="BD109" s="285"/>
      <c r="BE109" s="285"/>
      <c r="BF109" s="285"/>
    </row>
    <row r="110" ht="12.75" customHeight="1">
      <c r="A110" s="285"/>
      <c r="B110" s="285"/>
      <c r="C110" s="285"/>
      <c r="D110" s="285"/>
      <c r="E110" s="217"/>
      <c r="F110" s="4"/>
      <c r="G110" s="4"/>
      <c r="H110" s="4"/>
      <c r="I110" s="9"/>
      <c r="J110" s="254"/>
      <c r="K110" s="4"/>
      <c r="L110" s="4"/>
      <c r="M110" s="4"/>
      <c r="N110" s="9"/>
      <c r="O110" s="217"/>
      <c r="P110" s="4"/>
      <c r="Q110" s="4"/>
      <c r="R110" s="4"/>
      <c r="S110" s="9"/>
      <c r="T110" s="217"/>
      <c r="U110" s="4"/>
      <c r="V110" s="4"/>
      <c r="W110" s="4"/>
      <c r="X110" s="9"/>
      <c r="Y110" s="217"/>
      <c r="Z110" s="4"/>
      <c r="AA110" s="4"/>
      <c r="AB110" s="4"/>
      <c r="AC110" s="9"/>
      <c r="AD110" s="217"/>
      <c r="AE110" s="4"/>
      <c r="AF110" s="4"/>
      <c r="AG110" s="4"/>
      <c r="AH110" s="9"/>
      <c r="AI110" s="217"/>
      <c r="AJ110" s="4"/>
      <c r="AK110" s="4"/>
      <c r="AL110" s="4"/>
      <c r="AM110" s="9"/>
      <c r="AN110" s="217"/>
      <c r="AO110" s="4"/>
      <c r="AP110" s="4"/>
      <c r="AQ110" s="4"/>
      <c r="AR110" s="9"/>
      <c r="AS110" s="217"/>
      <c r="AT110" s="4"/>
      <c r="AU110" s="4"/>
      <c r="AV110" s="4"/>
      <c r="AW110" s="9"/>
      <c r="AX110" s="217"/>
      <c r="AY110" s="4"/>
      <c r="AZ110" s="4"/>
      <c r="BA110" s="4"/>
      <c r="BB110" s="9"/>
      <c r="BC110" s="285"/>
      <c r="BD110" s="285"/>
      <c r="BE110" s="285"/>
      <c r="BF110" s="285"/>
    </row>
    <row r="111" ht="12.75" customHeight="1">
      <c r="A111" s="287"/>
      <c r="B111" s="287"/>
      <c r="C111" s="287"/>
      <c r="D111" s="287"/>
      <c r="E111" s="217"/>
      <c r="F111" s="4"/>
      <c r="G111" s="4"/>
      <c r="H111" s="4"/>
      <c r="I111" s="9"/>
      <c r="J111" s="254"/>
      <c r="K111" s="4"/>
      <c r="L111" s="4"/>
      <c r="M111" s="4"/>
      <c r="N111" s="9"/>
      <c r="O111" s="217"/>
      <c r="P111" s="4"/>
      <c r="Q111" s="4"/>
      <c r="R111" s="4"/>
      <c r="S111" s="9"/>
      <c r="T111" s="217"/>
      <c r="U111" s="4"/>
      <c r="V111" s="4"/>
      <c r="W111" s="4"/>
      <c r="X111" s="9"/>
      <c r="Y111" s="217"/>
      <c r="Z111" s="4"/>
      <c r="AA111" s="4"/>
      <c r="AB111" s="4"/>
      <c r="AC111" s="9"/>
      <c r="AD111" s="217"/>
      <c r="AE111" s="4"/>
      <c r="AF111" s="4"/>
      <c r="AG111" s="4"/>
      <c r="AH111" s="9"/>
      <c r="AI111" s="217"/>
      <c r="AJ111" s="4"/>
      <c r="AK111" s="4"/>
      <c r="AL111" s="4"/>
      <c r="AM111" s="9"/>
      <c r="AN111" s="217"/>
      <c r="AO111" s="4"/>
      <c r="AP111" s="4"/>
      <c r="AQ111" s="4"/>
      <c r="AR111" s="9"/>
      <c r="AS111" s="217"/>
      <c r="AT111" s="4"/>
      <c r="AU111" s="4"/>
      <c r="AV111" s="4"/>
      <c r="AW111" s="9"/>
      <c r="AX111" s="217"/>
      <c r="AY111" s="4"/>
      <c r="AZ111" s="4"/>
      <c r="BA111" s="4"/>
      <c r="BB111" s="9"/>
      <c r="BC111" s="287"/>
      <c r="BD111" s="287"/>
      <c r="BE111" s="287"/>
      <c r="BF111" s="287"/>
    </row>
  </sheetData>
  <mergeCells count="967">
    <mergeCell ref="N53:Q53"/>
    <mergeCell ref="K52:M52"/>
    <mergeCell ref="N76:Q76"/>
    <mergeCell ref="N48:Q48"/>
    <mergeCell ref="K47:M47"/>
    <mergeCell ref="K48:M48"/>
    <mergeCell ref="N59:Q59"/>
    <mergeCell ref="N47:Q47"/>
    <mergeCell ref="K62:M62"/>
    <mergeCell ref="N78:Q78"/>
    <mergeCell ref="N77:Q77"/>
    <mergeCell ref="R87:V87"/>
    <mergeCell ref="R88:V88"/>
    <mergeCell ref="W79:X79"/>
    <mergeCell ref="W86:X86"/>
    <mergeCell ref="W59:X59"/>
    <mergeCell ref="W58:X58"/>
    <mergeCell ref="W78:X78"/>
    <mergeCell ref="N88:Q88"/>
    <mergeCell ref="N83:Q83"/>
    <mergeCell ref="N82:Q82"/>
    <mergeCell ref="R86:V86"/>
    <mergeCell ref="R40:V40"/>
    <mergeCell ref="R39:V39"/>
    <mergeCell ref="W39:X39"/>
    <mergeCell ref="W40:X40"/>
    <mergeCell ref="K36:M36"/>
    <mergeCell ref="R42:V42"/>
    <mergeCell ref="W42:X42"/>
    <mergeCell ref="W43:X43"/>
    <mergeCell ref="R62:V62"/>
    <mergeCell ref="R64:V64"/>
    <mergeCell ref="R52:V52"/>
    <mergeCell ref="R51:V51"/>
    <mergeCell ref="R47:V47"/>
    <mergeCell ref="R53:V53"/>
    <mergeCell ref="W46:X46"/>
    <mergeCell ref="W45:X45"/>
    <mergeCell ref="Y13:Z13"/>
    <mergeCell ref="N13:Q13"/>
    <mergeCell ref="AA13:AB13"/>
    <mergeCell ref="AA11:AB11"/>
    <mergeCell ref="AA10:AB10"/>
    <mergeCell ref="AA12:AB12"/>
    <mergeCell ref="N11:Q11"/>
    <mergeCell ref="R13:V13"/>
    <mergeCell ref="K13:M13"/>
    <mergeCell ref="K12:M12"/>
    <mergeCell ref="R15:V15"/>
    <mergeCell ref="W51:X51"/>
    <mergeCell ref="W50:X50"/>
    <mergeCell ref="R30:V30"/>
    <mergeCell ref="N30:Q30"/>
    <mergeCell ref="K32:M32"/>
    <mergeCell ref="K34:M34"/>
    <mergeCell ref="R28:V28"/>
    <mergeCell ref="N28:Q28"/>
    <mergeCell ref="N29:Q29"/>
    <mergeCell ref="R31:V31"/>
    <mergeCell ref="K31:M31"/>
    <mergeCell ref="K29:M29"/>
    <mergeCell ref="K20:M20"/>
    <mergeCell ref="AA15:AB15"/>
    <mergeCell ref="Y15:Z15"/>
    <mergeCell ref="W16:X16"/>
    <mergeCell ref="AA14:AB14"/>
    <mergeCell ref="AA55:AB55"/>
    <mergeCell ref="AA48:AB48"/>
    <mergeCell ref="Y29:Z29"/>
    <mergeCell ref="Y30:Z30"/>
    <mergeCell ref="Y26:Z26"/>
    <mergeCell ref="AA26:AB26"/>
    <mergeCell ref="Y14:Z14"/>
    <mergeCell ref="Y47:Z47"/>
    <mergeCell ref="W47:X47"/>
    <mergeCell ref="AA46:AB46"/>
    <mergeCell ref="Y46:Z46"/>
    <mergeCell ref="Y32:Z32"/>
    <mergeCell ref="Y31:Z31"/>
    <mergeCell ref="AA34:AB34"/>
    <mergeCell ref="AA37:AB37"/>
    <mergeCell ref="AA35:AB35"/>
    <mergeCell ref="Y37:Z37"/>
    <mergeCell ref="Y34:Z34"/>
    <mergeCell ref="Y36:Z36"/>
    <mergeCell ref="Y35:Z35"/>
    <mergeCell ref="W36:X36"/>
    <mergeCell ref="W37:X37"/>
    <mergeCell ref="AA43:AB43"/>
    <mergeCell ref="AA42:AB42"/>
    <mergeCell ref="Y64:Z64"/>
    <mergeCell ref="W64:X64"/>
    <mergeCell ref="Y61:Z61"/>
    <mergeCell ref="W61:X61"/>
    <mergeCell ref="A61:F61"/>
    <mergeCell ref="G61:J61"/>
    <mergeCell ref="N64:Q64"/>
    <mergeCell ref="N63:Q63"/>
    <mergeCell ref="R63:V63"/>
    <mergeCell ref="A64:F64"/>
    <mergeCell ref="N62:Q62"/>
    <mergeCell ref="K54:M54"/>
    <mergeCell ref="N55:Q55"/>
    <mergeCell ref="K55:M55"/>
    <mergeCell ref="R54:V54"/>
    <mergeCell ref="N54:Q54"/>
    <mergeCell ref="N51:Q51"/>
    <mergeCell ref="N52:Q52"/>
    <mergeCell ref="N50:Q50"/>
    <mergeCell ref="R50:V50"/>
    <mergeCell ref="R45:V45"/>
    <mergeCell ref="R46:V46"/>
    <mergeCell ref="N46:Q46"/>
    <mergeCell ref="N44:Q44"/>
    <mergeCell ref="N45:Q45"/>
    <mergeCell ref="K46:M46"/>
    <mergeCell ref="K53:M53"/>
    <mergeCell ref="K51:M51"/>
    <mergeCell ref="A48:F48"/>
    <mergeCell ref="A53:F53"/>
    <mergeCell ref="A52:F52"/>
    <mergeCell ref="A51:F51"/>
    <mergeCell ref="A28:F28"/>
    <mergeCell ref="A27:F27"/>
    <mergeCell ref="A29:F29"/>
    <mergeCell ref="A55:F55"/>
    <mergeCell ref="A56:F56"/>
    <mergeCell ref="A54:F54"/>
    <mergeCell ref="G55:J55"/>
    <mergeCell ref="G54:J54"/>
    <mergeCell ref="G68:J68"/>
    <mergeCell ref="A47:F47"/>
    <mergeCell ref="A46:F46"/>
    <mergeCell ref="A45:F45"/>
    <mergeCell ref="A44:F44"/>
    <mergeCell ref="A43:F43"/>
    <mergeCell ref="A66:F66"/>
    <mergeCell ref="G28:J28"/>
    <mergeCell ref="G31:J31"/>
    <mergeCell ref="G20:J20"/>
    <mergeCell ref="G22:J22"/>
    <mergeCell ref="A21:F21"/>
    <mergeCell ref="A22:F22"/>
    <mergeCell ref="G21:J21"/>
    <mergeCell ref="A23:F23"/>
    <mergeCell ref="A24:F24"/>
    <mergeCell ref="G56:J56"/>
    <mergeCell ref="G51:J51"/>
    <mergeCell ref="G52:J52"/>
    <mergeCell ref="G53:J53"/>
    <mergeCell ref="G27:J27"/>
    <mergeCell ref="G14:J14"/>
    <mergeCell ref="G13:J13"/>
    <mergeCell ref="G26:J26"/>
    <mergeCell ref="R68:V68"/>
    <mergeCell ref="R69:V69"/>
    <mergeCell ref="W68:X68"/>
    <mergeCell ref="N67:Q67"/>
    <mergeCell ref="N68:Q68"/>
    <mergeCell ref="N69:Q69"/>
    <mergeCell ref="Y69:Z69"/>
    <mergeCell ref="Y68:Z68"/>
    <mergeCell ref="Y67:Z67"/>
    <mergeCell ref="Y48:Z48"/>
    <mergeCell ref="W48:X48"/>
    <mergeCell ref="Y45:Z45"/>
    <mergeCell ref="W34:X34"/>
    <mergeCell ref="W35:X35"/>
    <mergeCell ref="W63:X63"/>
    <mergeCell ref="W62:X62"/>
    <mergeCell ref="W44:X44"/>
    <mergeCell ref="W60:X60"/>
    <mergeCell ref="K45:M45"/>
    <mergeCell ref="K44:M44"/>
    <mergeCell ref="N40:Q40"/>
    <mergeCell ref="N37:Q37"/>
    <mergeCell ref="N38:Q38"/>
    <mergeCell ref="N39:Q39"/>
    <mergeCell ref="N42:Q42"/>
    <mergeCell ref="N43:Q43"/>
    <mergeCell ref="K37:M37"/>
    <mergeCell ref="K39:M39"/>
    <mergeCell ref="K40:M40"/>
    <mergeCell ref="K43:M43"/>
    <mergeCell ref="K38:M38"/>
    <mergeCell ref="K42:M42"/>
    <mergeCell ref="K35:M35"/>
    <mergeCell ref="Y44:Z44"/>
    <mergeCell ref="Y38:Z38"/>
    <mergeCell ref="AA31:AB31"/>
    <mergeCell ref="W31:X31"/>
    <mergeCell ref="W52:X52"/>
    <mergeCell ref="Y51:Z51"/>
    <mergeCell ref="Y50:Z50"/>
    <mergeCell ref="W54:X54"/>
    <mergeCell ref="W53:X53"/>
    <mergeCell ref="W27:X27"/>
    <mergeCell ref="W26:X26"/>
    <mergeCell ref="N21:Q21"/>
    <mergeCell ref="N20:Q20"/>
    <mergeCell ref="K27:M27"/>
    <mergeCell ref="K24:M24"/>
    <mergeCell ref="K26:M26"/>
    <mergeCell ref="N22:Q22"/>
    <mergeCell ref="K22:M22"/>
    <mergeCell ref="G30:J30"/>
    <mergeCell ref="G32:J32"/>
    <mergeCell ref="K30:M30"/>
    <mergeCell ref="A32:F32"/>
    <mergeCell ref="A30:F30"/>
    <mergeCell ref="A31:F31"/>
    <mergeCell ref="N32:Q32"/>
    <mergeCell ref="R32:V32"/>
    <mergeCell ref="R9:V9"/>
    <mergeCell ref="R12:V12"/>
    <mergeCell ref="N12:Q12"/>
    <mergeCell ref="N10:Q10"/>
    <mergeCell ref="Y12:Z12"/>
    <mergeCell ref="W12:X12"/>
    <mergeCell ref="A14:F14"/>
    <mergeCell ref="K14:M14"/>
    <mergeCell ref="G12:J12"/>
    <mergeCell ref="A13:F13"/>
    <mergeCell ref="A12:F12"/>
    <mergeCell ref="W14:X14"/>
    <mergeCell ref="W20:X20"/>
    <mergeCell ref="W13:X13"/>
    <mergeCell ref="W15:X15"/>
    <mergeCell ref="W9:X9"/>
    <mergeCell ref="Y9:Z9"/>
    <mergeCell ref="N9:Q9"/>
    <mergeCell ref="K10:M10"/>
    <mergeCell ref="G11:J11"/>
    <mergeCell ref="G10:J10"/>
    <mergeCell ref="A11:F11"/>
    <mergeCell ref="A10:F10"/>
    <mergeCell ref="W10:X10"/>
    <mergeCell ref="W11:X11"/>
    <mergeCell ref="Y10:Z10"/>
    <mergeCell ref="K11:M11"/>
    <mergeCell ref="K9:M9"/>
    <mergeCell ref="R11:V11"/>
    <mergeCell ref="Y11:Z11"/>
    <mergeCell ref="R10:V10"/>
    <mergeCell ref="N16:Q16"/>
    <mergeCell ref="R16:V16"/>
    <mergeCell ref="Y6:AB6"/>
    <mergeCell ref="AA9:AB9"/>
    <mergeCell ref="R8:V8"/>
    <mergeCell ref="W8:X8"/>
    <mergeCell ref="N8:Q8"/>
    <mergeCell ref="Y8:Z8"/>
    <mergeCell ref="AA8:AB8"/>
    <mergeCell ref="L4:R4"/>
    <mergeCell ref="G5:K5"/>
    <mergeCell ref="G4:K4"/>
    <mergeCell ref="D5:F5"/>
    <mergeCell ref="A5:C5"/>
    <mergeCell ref="G8:J8"/>
    <mergeCell ref="K8:M8"/>
    <mergeCell ref="A9:F9"/>
    <mergeCell ref="G9:J9"/>
    <mergeCell ref="A8:F8"/>
    <mergeCell ref="AC1:AE1"/>
    <mergeCell ref="Y1:AB1"/>
    <mergeCell ref="L1:R1"/>
    <mergeCell ref="G1:K1"/>
    <mergeCell ref="D1:F1"/>
    <mergeCell ref="A1:C1"/>
    <mergeCell ref="AC4:AE4"/>
    <mergeCell ref="S4:X4"/>
    <mergeCell ref="Y4:AB4"/>
    <mergeCell ref="Y5:AB5"/>
    <mergeCell ref="AC5:AE5"/>
    <mergeCell ref="AC6:AE6"/>
    <mergeCell ref="A6:X6"/>
    <mergeCell ref="S5:X5"/>
    <mergeCell ref="L2:R2"/>
    <mergeCell ref="S2:X2"/>
    <mergeCell ref="AC2:AE2"/>
    <mergeCell ref="D4:F4"/>
    <mergeCell ref="A4:C4"/>
    <mergeCell ref="D2:F2"/>
    <mergeCell ref="G2:K2"/>
    <mergeCell ref="Y3:AB3"/>
    <mergeCell ref="A3:X3"/>
    <mergeCell ref="A2:C2"/>
    <mergeCell ref="Y2:AB2"/>
    <mergeCell ref="AA53:AB53"/>
    <mergeCell ref="AA54:AB54"/>
    <mergeCell ref="Y43:Z43"/>
    <mergeCell ref="Y42:Z42"/>
    <mergeCell ref="Y40:Z40"/>
    <mergeCell ref="AA39:AB39"/>
    <mergeCell ref="AA40:AB40"/>
    <mergeCell ref="AA36:AB36"/>
    <mergeCell ref="AA47:AB47"/>
    <mergeCell ref="AA44:AB44"/>
    <mergeCell ref="AA45:AB45"/>
    <mergeCell ref="AA56:AB56"/>
    <mergeCell ref="AA38:AB38"/>
    <mergeCell ref="T109:X109"/>
    <mergeCell ref="T111:X111"/>
    <mergeCell ref="T110:X110"/>
    <mergeCell ref="T101:X101"/>
    <mergeCell ref="T99:X99"/>
    <mergeCell ref="T100:X100"/>
    <mergeCell ref="T105:X105"/>
    <mergeCell ref="T108:X108"/>
    <mergeCell ref="T107:X107"/>
    <mergeCell ref="T106:X106"/>
    <mergeCell ref="Y18:Z18"/>
    <mergeCell ref="R19:V19"/>
    <mergeCell ref="R18:V18"/>
    <mergeCell ref="Y22:Z22"/>
    <mergeCell ref="Y21:Z21"/>
    <mergeCell ref="R14:V14"/>
    <mergeCell ref="N14:Q14"/>
    <mergeCell ref="AA24:AB24"/>
    <mergeCell ref="AA27:AB27"/>
    <mergeCell ref="AA28:AB28"/>
    <mergeCell ref="Y16:Z16"/>
    <mergeCell ref="R26:V26"/>
    <mergeCell ref="AA16:AB16"/>
    <mergeCell ref="AA18:AB18"/>
    <mergeCell ref="AA19:AB19"/>
    <mergeCell ref="AA20:AB20"/>
    <mergeCell ref="N18:Q18"/>
    <mergeCell ref="N19:Q19"/>
    <mergeCell ref="Y20:Z20"/>
    <mergeCell ref="Y19:Z19"/>
    <mergeCell ref="N24:Q24"/>
    <mergeCell ref="N23:Q23"/>
    <mergeCell ref="AA22:AB22"/>
    <mergeCell ref="R22:V22"/>
    <mergeCell ref="R36:V36"/>
    <mergeCell ref="R37:V37"/>
    <mergeCell ref="R38:V38"/>
    <mergeCell ref="AA32:AB32"/>
    <mergeCell ref="N34:Q34"/>
    <mergeCell ref="N31:Q31"/>
    <mergeCell ref="N36:Q36"/>
    <mergeCell ref="N35:Q35"/>
    <mergeCell ref="R35:V35"/>
    <mergeCell ref="R34:V34"/>
    <mergeCell ref="K23:M23"/>
    <mergeCell ref="R20:V20"/>
    <mergeCell ref="G29:J29"/>
    <mergeCell ref="N26:Q26"/>
    <mergeCell ref="R29:V29"/>
    <mergeCell ref="K21:M21"/>
    <mergeCell ref="G24:J24"/>
    <mergeCell ref="G23:J23"/>
    <mergeCell ref="N27:Q27"/>
    <mergeCell ref="L5:R5"/>
    <mergeCell ref="N15:Q15"/>
    <mergeCell ref="K15:M15"/>
    <mergeCell ref="W28:X28"/>
    <mergeCell ref="W22:X22"/>
    <mergeCell ref="K28:M28"/>
    <mergeCell ref="S1:X1"/>
    <mergeCell ref="W19:X19"/>
    <mergeCell ref="W18:X18"/>
    <mergeCell ref="A18:F18"/>
    <mergeCell ref="A19:F19"/>
    <mergeCell ref="G18:J18"/>
    <mergeCell ref="A20:F20"/>
    <mergeCell ref="G19:J19"/>
    <mergeCell ref="K18:M18"/>
    <mergeCell ref="K19:M19"/>
    <mergeCell ref="G16:J16"/>
    <mergeCell ref="G15:J15"/>
    <mergeCell ref="A16:F16"/>
    <mergeCell ref="A15:F15"/>
    <mergeCell ref="K16:M16"/>
    <mergeCell ref="A87:F87"/>
    <mergeCell ref="A84:F84"/>
    <mergeCell ref="G85:J85"/>
    <mergeCell ref="G83:J83"/>
    <mergeCell ref="G84:J84"/>
    <mergeCell ref="G77:J77"/>
    <mergeCell ref="A76:F76"/>
    <mergeCell ref="A77:F77"/>
    <mergeCell ref="G76:J76"/>
    <mergeCell ref="E92:I92"/>
    <mergeCell ref="E91:I91"/>
    <mergeCell ref="G87:J87"/>
    <mergeCell ref="G44:J44"/>
    <mergeCell ref="G43:J43"/>
    <mergeCell ref="K50:M50"/>
    <mergeCell ref="G50:J50"/>
    <mergeCell ref="A50:F50"/>
    <mergeCell ref="G48:J48"/>
    <mergeCell ref="G47:J47"/>
    <mergeCell ref="A85:F85"/>
    <mergeCell ref="A86:F86"/>
    <mergeCell ref="K85:M85"/>
    <mergeCell ref="K86:M86"/>
    <mergeCell ref="K84:M84"/>
    <mergeCell ref="A82:F82"/>
    <mergeCell ref="A80:F80"/>
    <mergeCell ref="G88:J88"/>
    <mergeCell ref="G86:J86"/>
    <mergeCell ref="K87:M87"/>
    <mergeCell ref="K88:M88"/>
    <mergeCell ref="G80:J80"/>
    <mergeCell ref="G34:J34"/>
    <mergeCell ref="G46:J46"/>
    <mergeCell ref="G45:J45"/>
    <mergeCell ref="G40:J40"/>
    <mergeCell ref="G39:J39"/>
    <mergeCell ref="G78:J78"/>
    <mergeCell ref="A83:F83"/>
    <mergeCell ref="G82:J82"/>
    <mergeCell ref="K83:M83"/>
    <mergeCell ref="K82:M82"/>
    <mergeCell ref="K76:M76"/>
    <mergeCell ref="K69:M69"/>
    <mergeCell ref="K70:M70"/>
    <mergeCell ref="K68:M68"/>
    <mergeCell ref="K71:M71"/>
    <mergeCell ref="G79:J79"/>
    <mergeCell ref="A79:F79"/>
    <mergeCell ref="K78:M78"/>
    <mergeCell ref="A78:F78"/>
    <mergeCell ref="K79:M79"/>
    <mergeCell ref="K80:M80"/>
    <mergeCell ref="K77:M77"/>
    <mergeCell ref="J94:N94"/>
    <mergeCell ref="J91:N91"/>
    <mergeCell ref="J92:N92"/>
    <mergeCell ref="J93:N93"/>
    <mergeCell ref="E90:I90"/>
    <mergeCell ref="J90:N90"/>
    <mergeCell ref="A88:F88"/>
    <mergeCell ref="J102:N102"/>
    <mergeCell ref="J98:N98"/>
    <mergeCell ref="J99:N99"/>
    <mergeCell ref="E100:I100"/>
    <mergeCell ref="E99:I99"/>
    <mergeCell ref="J97:N97"/>
    <mergeCell ref="J100:N100"/>
    <mergeCell ref="J101:N101"/>
    <mergeCell ref="E93:I93"/>
    <mergeCell ref="E94:I94"/>
    <mergeCell ref="E101:I101"/>
    <mergeCell ref="E102:I102"/>
    <mergeCell ref="J95:N95"/>
    <mergeCell ref="E95:I95"/>
    <mergeCell ref="E97:I97"/>
    <mergeCell ref="E98:I98"/>
    <mergeCell ref="J103:N103"/>
    <mergeCell ref="E103:I103"/>
    <mergeCell ref="E96:I96"/>
    <mergeCell ref="J96:N96"/>
    <mergeCell ref="Y87:Z87"/>
    <mergeCell ref="AN90:AR90"/>
    <mergeCell ref="AA87:AB87"/>
    <mergeCell ref="Y90:AC90"/>
    <mergeCell ref="AI90:AM90"/>
    <mergeCell ref="AN94:AR94"/>
    <mergeCell ref="AS94:AW94"/>
    <mergeCell ref="AS95:AW95"/>
    <mergeCell ref="AS96:AW96"/>
    <mergeCell ref="Y86:Z86"/>
    <mergeCell ref="AA86:AB86"/>
    <mergeCell ref="AX101:BB101"/>
    <mergeCell ref="AS101:AW101"/>
    <mergeCell ref="Y85:Z85"/>
    <mergeCell ref="AX99:BB99"/>
    <mergeCell ref="AX100:BB100"/>
    <mergeCell ref="AX98:BB98"/>
    <mergeCell ref="Y101:AC101"/>
    <mergeCell ref="AX92:BB92"/>
    <mergeCell ref="AI101:AM101"/>
    <mergeCell ref="Y78:Z78"/>
    <mergeCell ref="AA78:AB78"/>
    <mergeCell ref="AA77:AB77"/>
    <mergeCell ref="AA76:AB76"/>
    <mergeCell ref="AC72:BF72"/>
    <mergeCell ref="AC71:BF71"/>
    <mergeCell ref="AC75:BF75"/>
    <mergeCell ref="AC76:BF76"/>
    <mergeCell ref="AC77:BF77"/>
    <mergeCell ref="AC74:BF74"/>
    <mergeCell ref="AA79:AB79"/>
    <mergeCell ref="AA80:AB80"/>
    <mergeCell ref="AC83:BF83"/>
    <mergeCell ref="AC84:BF84"/>
    <mergeCell ref="Y83:Z83"/>
    <mergeCell ref="AC79:BF79"/>
    <mergeCell ref="AC78:BF78"/>
    <mergeCell ref="AC85:BF85"/>
    <mergeCell ref="AC86:BF86"/>
    <mergeCell ref="AC88:BF88"/>
    <mergeCell ref="AC87:BF87"/>
    <mergeCell ref="AC82:BF82"/>
    <mergeCell ref="AC80:BF80"/>
    <mergeCell ref="Y106:AC106"/>
    <mergeCell ref="AD106:AH106"/>
    <mergeCell ref="AI106:AM106"/>
    <mergeCell ref="AS103:AW103"/>
    <mergeCell ref="AX103:BB103"/>
    <mergeCell ref="AX104:BB104"/>
    <mergeCell ref="AS104:AW104"/>
    <mergeCell ref="AN104:AR104"/>
    <mergeCell ref="AN103:AR103"/>
    <mergeCell ref="AS102:AW102"/>
    <mergeCell ref="Y103:AC103"/>
    <mergeCell ref="Y104:AC104"/>
    <mergeCell ref="Y105:AC105"/>
    <mergeCell ref="G72:J72"/>
    <mergeCell ref="W72:X72"/>
    <mergeCell ref="Y71:Z71"/>
    <mergeCell ref="Y72:Z72"/>
    <mergeCell ref="R71:V71"/>
    <mergeCell ref="G74:J74"/>
    <mergeCell ref="G75:J75"/>
    <mergeCell ref="A67:F67"/>
    <mergeCell ref="G67:J67"/>
    <mergeCell ref="R67:V67"/>
    <mergeCell ref="W67:X67"/>
    <mergeCell ref="G70:J70"/>
    <mergeCell ref="A70:F70"/>
    <mergeCell ref="Y70:Z70"/>
    <mergeCell ref="R70:V70"/>
    <mergeCell ref="W70:X70"/>
    <mergeCell ref="N75:Q75"/>
    <mergeCell ref="R75:V75"/>
    <mergeCell ref="Y75:Z75"/>
    <mergeCell ref="R74:V74"/>
    <mergeCell ref="W75:X75"/>
    <mergeCell ref="W74:X74"/>
    <mergeCell ref="N74:Q74"/>
    <mergeCell ref="K74:M74"/>
    <mergeCell ref="K75:M75"/>
    <mergeCell ref="Y74:Z74"/>
    <mergeCell ref="W71:X71"/>
    <mergeCell ref="AA71:AB71"/>
    <mergeCell ref="N80:Q80"/>
    <mergeCell ref="N79:Q79"/>
    <mergeCell ref="G71:J71"/>
    <mergeCell ref="K72:M72"/>
    <mergeCell ref="A81:BF81"/>
    <mergeCell ref="A73:BF73"/>
    <mergeCell ref="A89:BF89"/>
    <mergeCell ref="N84:Q84"/>
    <mergeCell ref="N85:Q85"/>
    <mergeCell ref="N71:Q71"/>
    <mergeCell ref="N72:Q72"/>
    <mergeCell ref="A75:F75"/>
    <mergeCell ref="G69:J69"/>
    <mergeCell ref="A74:F74"/>
    <mergeCell ref="W66:X66"/>
    <mergeCell ref="G66:J66"/>
    <mergeCell ref="AA75:AB75"/>
    <mergeCell ref="AA74:AB74"/>
    <mergeCell ref="AA70:AB70"/>
    <mergeCell ref="N70:Q70"/>
    <mergeCell ref="AA66:AB66"/>
    <mergeCell ref="AA68:AB68"/>
    <mergeCell ref="AA69:AB69"/>
    <mergeCell ref="AA67:AB67"/>
    <mergeCell ref="A65:BF65"/>
    <mergeCell ref="A57:BF57"/>
    <mergeCell ref="N60:Q60"/>
    <mergeCell ref="A33:BF33"/>
    <mergeCell ref="AC28:BF28"/>
    <mergeCell ref="AC29:BF29"/>
    <mergeCell ref="AC23:BF23"/>
    <mergeCell ref="AC20:BF20"/>
    <mergeCell ref="AC27:BF27"/>
    <mergeCell ref="AC26:BF26"/>
    <mergeCell ref="A49:BF49"/>
    <mergeCell ref="A7:BF7"/>
    <mergeCell ref="AC10:BF10"/>
    <mergeCell ref="AC8:BF8"/>
    <mergeCell ref="AC9:BF9"/>
    <mergeCell ref="A17:BF17"/>
    <mergeCell ref="A25:BF25"/>
    <mergeCell ref="AC24:BF24"/>
    <mergeCell ref="AC30:BF30"/>
    <mergeCell ref="AC31:BF31"/>
    <mergeCell ref="AC32:BF32"/>
    <mergeCell ref="AC37:BF37"/>
    <mergeCell ref="AC36:BF36"/>
    <mergeCell ref="AC35:BF35"/>
    <mergeCell ref="AC34:BF34"/>
    <mergeCell ref="A41:BF41"/>
    <mergeCell ref="AC45:BF45"/>
    <mergeCell ref="AC42:BF42"/>
    <mergeCell ref="AC43:BF43"/>
    <mergeCell ref="AC44:BF44"/>
    <mergeCell ref="AC11:BF11"/>
    <mergeCell ref="AC16:BF16"/>
    <mergeCell ref="AC13:BF13"/>
    <mergeCell ref="AC14:BF14"/>
    <mergeCell ref="AC15:BF15"/>
    <mergeCell ref="AC12:BF12"/>
    <mergeCell ref="AC19:BF19"/>
    <mergeCell ref="AC18:BF18"/>
    <mergeCell ref="AC46:BF46"/>
    <mergeCell ref="AC38:BF38"/>
    <mergeCell ref="AC39:BF39"/>
    <mergeCell ref="AC40:BF40"/>
    <mergeCell ref="AC21:BF21"/>
    <mergeCell ref="AC22:BF22"/>
    <mergeCell ref="W29:X29"/>
    <mergeCell ref="Y27:Z27"/>
    <mergeCell ref="Y28:Z28"/>
    <mergeCell ref="W32:X32"/>
    <mergeCell ref="AA30:AB30"/>
    <mergeCell ref="AA21:AB21"/>
    <mergeCell ref="W21:X21"/>
    <mergeCell ref="W30:X30"/>
    <mergeCell ref="W24:X24"/>
    <mergeCell ref="AA29:AB29"/>
    <mergeCell ref="R27:V27"/>
    <mergeCell ref="R21:V21"/>
    <mergeCell ref="R24:V24"/>
    <mergeCell ref="R23:V23"/>
    <mergeCell ref="R44:V44"/>
    <mergeCell ref="R48:V48"/>
    <mergeCell ref="R43:V43"/>
    <mergeCell ref="Y23:Z23"/>
    <mergeCell ref="Y24:Z24"/>
    <mergeCell ref="W38:X38"/>
    <mergeCell ref="Y39:Z39"/>
    <mergeCell ref="W23:X23"/>
    <mergeCell ref="AA23:AB23"/>
    <mergeCell ref="W85:X85"/>
    <mergeCell ref="R85:V85"/>
    <mergeCell ref="W84:X84"/>
    <mergeCell ref="W83:X83"/>
    <mergeCell ref="R84:V84"/>
    <mergeCell ref="W82:X82"/>
    <mergeCell ref="R83:V83"/>
    <mergeCell ref="R82:V82"/>
    <mergeCell ref="AA58:AB58"/>
    <mergeCell ref="AA61:AB61"/>
    <mergeCell ref="Y63:Z63"/>
    <mergeCell ref="AA64:AB64"/>
    <mergeCell ref="R77:V77"/>
    <mergeCell ref="R76:V76"/>
    <mergeCell ref="W77:X77"/>
    <mergeCell ref="W76:X76"/>
    <mergeCell ref="R79:V79"/>
    <mergeCell ref="R78:V78"/>
    <mergeCell ref="R80:V80"/>
    <mergeCell ref="W80:X80"/>
    <mergeCell ref="W69:X69"/>
    <mergeCell ref="O110:S110"/>
    <mergeCell ref="O108:S108"/>
    <mergeCell ref="J106:N106"/>
    <mergeCell ref="J107:N107"/>
    <mergeCell ref="J104:N104"/>
    <mergeCell ref="J105:N105"/>
    <mergeCell ref="O100:S100"/>
    <mergeCell ref="O101:S101"/>
    <mergeCell ref="O103:S103"/>
    <mergeCell ref="O104:S104"/>
    <mergeCell ref="O98:S98"/>
    <mergeCell ref="O99:S99"/>
    <mergeCell ref="O109:S109"/>
    <mergeCell ref="E109:I109"/>
    <mergeCell ref="E110:I110"/>
    <mergeCell ref="E111:I111"/>
    <mergeCell ref="O107:S107"/>
    <mergeCell ref="T97:X97"/>
    <mergeCell ref="O97:S97"/>
    <mergeCell ref="O102:S102"/>
    <mergeCell ref="O96:S96"/>
    <mergeCell ref="O95:S95"/>
    <mergeCell ref="T95:X95"/>
    <mergeCell ref="T96:X96"/>
    <mergeCell ref="T98:X98"/>
    <mergeCell ref="T102:X102"/>
    <mergeCell ref="N87:Q87"/>
    <mergeCell ref="N86:Q86"/>
    <mergeCell ref="T104:X104"/>
    <mergeCell ref="T103:X103"/>
    <mergeCell ref="Y102:AC102"/>
    <mergeCell ref="E104:I104"/>
    <mergeCell ref="E106:I106"/>
    <mergeCell ref="E105:I105"/>
    <mergeCell ref="O105:S105"/>
    <mergeCell ref="O106:S106"/>
    <mergeCell ref="W88:X88"/>
    <mergeCell ref="W87:X87"/>
    <mergeCell ref="E108:I108"/>
    <mergeCell ref="E107:I107"/>
    <mergeCell ref="Y111:AC111"/>
    <mergeCell ref="J110:N110"/>
    <mergeCell ref="J111:N111"/>
    <mergeCell ref="O111:S111"/>
    <mergeCell ref="Y110:AC110"/>
    <mergeCell ref="J109:N109"/>
    <mergeCell ref="J108:N108"/>
    <mergeCell ref="O92:S92"/>
    <mergeCell ref="O93:S93"/>
    <mergeCell ref="T94:X94"/>
    <mergeCell ref="T91:X91"/>
    <mergeCell ref="T90:X90"/>
    <mergeCell ref="T93:X93"/>
    <mergeCell ref="O90:S90"/>
    <mergeCell ref="O91:S91"/>
    <mergeCell ref="T92:X92"/>
    <mergeCell ref="O94:S94"/>
    <mergeCell ref="Y60:Z60"/>
    <mergeCell ref="A60:F60"/>
    <mergeCell ref="N61:Q61"/>
    <mergeCell ref="R61:V61"/>
    <mergeCell ref="R60:V60"/>
    <mergeCell ref="K60:M60"/>
    <mergeCell ref="K61:M61"/>
    <mergeCell ref="G60:J60"/>
    <mergeCell ref="K67:M67"/>
    <mergeCell ref="N66:Q66"/>
    <mergeCell ref="K66:M66"/>
    <mergeCell ref="K63:M63"/>
    <mergeCell ref="K64:M64"/>
    <mergeCell ref="G59:J59"/>
    <mergeCell ref="K59:M59"/>
    <mergeCell ref="G62:J62"/>
    <mergeCell ref="G63:J63"/>
    <mergeCell ref="A63:F63"/>
    <mergeCell ref="G64:J64"/>
    <mergeCell ref="A62:F62"/>
    <mergeCell ref="A59:F59"/>
    <mergeCell ref="A58:F58"/>
    <mergeCell ref="Y58:Z58"/>
    <mergeCell ref="R58:V58"/>
    <mergeCell ref="N58:Q58"/>
    <mergeCell ref="R59:V59"/>
    <mergeCell ref="Y59:Z59"/>
    <mergeCell ref="AA59:AB59"/>
    <mergeCell ref="K58:M58"/>
    <mergeCell ref="G58:J58"/>
    <mergeCell ref="AA72:AB72"/>
    <mergeCell ref="R72:V72"/>
    <mergeCell ref="A40:F40"/>
    <mergeCell ref="G42:J42"/>
    <mergeCell ref="A42:F42"/>
    <mergeCell ref="A39:F39"/>
    <mergeCell ref="A34:F34"/>
    <mergeCell ref="A26:F26"/>
    <mergeCell ref="G38:J38"/>
    <mergeCell ref="G37:J37"/>
    <mergeCell ref="A36:F36"/>
    <mergeCell ref="A37:F37"/>
    <mergeCell ref="A35:F35"/>
    <mergeCell ref="G35:J35"/>
    <mergeCell ref="A38:F38"/>
    <mergeCell ref="G36:J36"/>
    <mergeCell ref="A71:F71"/>
    <mergeCell ref="A72:F72"/>
    <mergeCell ref="A68:F68"/>
    <mergeCell ref="A69:F69"/>
    <mergeCell ref="W55:X55"/>
    <mergeCell ref="Y56:Z56"/>
    <mergeCell ref="N56:Q56"/>
    <mergeCell ref="R55:V55"/>
    <mergeCell ref="W56:X56"/>
    <mergeCell ref="R56:V56"/>
    <mergeCell ref="K56:M56"/>
    <mergeCell ref="Y62:Z62"/>
    <mergeCell ref="Y66:Z66"/>
    <mergeCell ref="R66:V66"/>
    <mergeCell ref="BA4:BC4"/>
    <mergeCell ref="BA3:BC3"/>
    <mergeCell ref="BD3:BF3"/>
    <mergeCell ref="AU3:AW3"/>
    <mergeCell ref="AF3:AH3"/>
    <mergeCell ref="AC3:AE3"/>
    <mergeCell ref="AX3:AZ3"/>
    <mergeCell ref="AF1:AH1"/>
    <mergeCell ref="AI1:AK1"/>
    <mergeCell ref="AR3:AT3"/>
    <mergeCell ref="AO3:AQ3"/>
    <mergeCell ref="AR2:AT2"/>
    <mergeCell ref="AR1:AT1"/>
    <mergeCell ref="AF2:AH2"/>
    <mergeCell ref="AI2:AK2"/>
    <mergeCell ref="AL2:AN2"/>
    <mergeCell ref="AL1:AN1"/>
    <mergeCell ref="AX1:AZ1"/>
    <mergeCell ref="BA1:BC1"/>
    <mergeCell ref="AO2:AQ2"/>
    <mergeCell ref="AO1:AQ1"/>
    <mergeCell ref="BA2:BC2"/>
    <mergeCell ref="BD2:BF2"/>
    <mergeCell ref="BD1:BF1"/>
    <mergeCell ref="AU2:AW2"/>
    <mergeCell ref="AU1:AW1"/>
    <mergeCell ref="AX2:AZ2"/>
    <mergeCell ref="AA83:AB83"/>
    <mergeCell ref="AA84:AB84"/>
    <mergeCell ref="Y84:Z84"/>
    <mergeCell ref="AA85:AB85"/>
    <mergeCell ref="AA82:AB82"/>
    <mergeCell ref="Y82:Z82"/>
    <mergeCell ref="AA62:AB62"/>
    <mergeCell ref="AA63:AB63"/>
    <mergeCell ref="AA60:AB60"/>
    <mergeCell ref="Y77:Z77"/>
    <mergeCell ref="Y88:Z88"/>
    <mergeCell ref="AA88:AB88"/>
    <mergeCell ref="Y76:Z76"/>
    <mergeCell ref="AC58:BF58"/>
    <mergeCell ref="AC59:BF59"/>
    <mergeCell ref="AC60:BF60"/>
    <mergeCell ref="AC61:BF61"/>
    <mergeCell ref="AI3:AK3"/>
    <mergeCell ref="AL3:AN3"/>
    <mergeCell ref="AX5:AZ5"/>
    <mergeCell ref="AU5:AW5"/>
    <mergeCell ref="AA51:AB51"/>
    <mergeCell ref="AA50:AB50"/>
    <mergeCell ref="AC48:BF48"/>
    <mergeCell ref="AC47:BF47"/>
    <mergeCell ref="BA6:BC6"/>
    <mergeCell ref="AX6:AZ6"/>
    <mergeCell ref="BD6:BF6"/>
    <mergeCell ref="AF6:AH6"/>
    <mergeCell ref="AI6:AK6"/>
    <mergeCell ref="AI4:AK4"/>
    <mergeCell ref="AO5:AQ5"/>
    <mergeCell ref="BD4:BF4"/>
    <mergeCell ref="AL4:AN4"/>
    <mergeCell ref="AO4:AQ4"/>
    <mergeCell ref="AU6:AW6"/>
    <mergeCell ref="AO6:AQ6"/>
    <mergeCell ref="AL6:AN6"/>
    <mergeCell ref="AR6:AT6"/>
    <mergeCell ref="AF4:AH4"/>
    <mergeCell ref="AF5:AH5"/>
    <mergeCell ref="AR4:AT4"/>
    <mergeCell ref="AR5:AT5"/>
    <mergeCell ref="AU4:AW4"/>
    <mergeCell ref="AX4:AZ4"/>
    <mergeCell ref="BA5:BC5"/>
    <mergeCell ref="BD5:BF5"/>
    <mergeCell ref="AL5:AN5"/>
    <mergeCell ref="AI5:AK5"/>
    <mergeCell ref="AS93:AW93"/>
    <mergeCell ref="AD94:AH94"/>
    <mergeCell ref="AI94:AM94"/>
    <mergeCell ref="Y94:AC94"/>
    <mergeCell ref="Y98:AC98"/>
    <mergeCell ref="Y97:AC97"/>
    <mergeCell ref="Y95:AC95"/>
    <mergeCell ref="Y96:AC96"/>
    <mergeCell ref="Y99:AC99"/>
    <mergeCell ref="Y100:AC100"/>
    <mergeCell ref="AI100:AM100"/>
    <mergeCell ref="AI95:AM95"/>
    <mergeCell ref="AI97:AM97"/>
    <mergeCell ref="AI96:AM96"/>
    <mergeCell ref="AD97:AH97"/>
    <mergeCell ref="AD98:AH98"/>
    <mergeCell ref="AD100:AH100"/>
    <mergeCell ref="AD101:AH101"/>
    <mergeCell ref="AN100:AR100"/>
    <mergeCell ref="AN101:AR101"/>
    <mergeCell ref="AS100:AW100"/>
    <mergeCell ref="AX97:BB97"/>
    <mergeCell ref="AN95:AR95"/>
    <mergeCell ref="AN98:AR98"/>
    <mergeCell ref="AN99:AR99"/>
    <mergeCell ref="AN97:AR97"/>
    <mergeCell ref="AS99:AW99"/>
    <mergeCell ref="AS97:AW97"/>
    <mergeCell ref="AS98:AW98"/>
    <mergeCell ref="AD92:AH92"/>
    <mergeCell ref="Y93:AC93"/>
    <mergeCell ref="AN91:AR91"/>
    <mergeCell ref="AN93:AR93"/>
    <mergeCell ref="AN96:AR96"/>
    <mergeCell ref="AX95:BB95"/>
    <mergeCell ref="AX96:BB96"/>
    <mergeCell ref="AD90:AH90"/>
    <mergeCell ref="AD91:AH91"/>
    <mergeCell ref="AI93:AM93"/>
    <mergeCell ref="AD93:AH93"/>
    <mergeCell ref="AX93:BB93"/>
    <mergeCell ref="AX94:BB94"/>
    <mergeCell ref="Y91:AC91"/>
    <mergeCell ref="AI91:AM91"/>
    <mergeCell ref="Y92:AC92"/>
    <mergeCell ref="AS92:AW92"/>
    <mergeCell ref="AI92:AM92"/>
    <mergeCell ref="AN92:AR92"/>
    <mergeCell ref="AS91:AW91"/>
    <mergeCell ref="AX90:BB90"/>
    <mergeCell ref="AX91:BB91"/>
    <mergeCell ref="AS90:AW90"/>
    <mergeCell ref="AD99:AH99"/>
    <mergeCell ref="AD95:AH95"/>
    <mergeCell ref="AD96:AH96"/>
    <mergeCell ref="AX102:BB102"/>
    <mergeCell ref="AN102:AR102"/>
    <mergeCell ref="AD102:AH102"/>
    <mergeCell ref="AD103:AH103"/>
    <mergeCell ref="AI99:AM99"/>
    <mergeCell ref="AI98:AM98"/>
    <mergeCell ref="AI104:AM104"/>
    <mergeCell ref="AI103:AM103"/>
    <mergeCell ref="AD105:AH105"/>
    <mergeCell ref="AI105:AM105"/>
    <mergeCell ref="AI102:AM102"/>
    <mergeCell ref="AD104:AH104"/>
    <mergeCell ref="AS109:AW109"/>
    <mergeCell ref="AX109:BB109"/>
    <mergeCell ref="AS105:AW105"/>
    <mergeCell ref="AS106:AW106"/>
    <mergeCell ref="AN105:AR105"/>
    <mergeCell ref="AN106:AR106"/>
    <mergeCell ref="AN109:AR109"/>
    <mergeCell ref="AN110:AR110"/>
    <mergeCell ref="AS111:AW111"/>
    <mergeCell ref="AX111:BB111"/>
    <mergeCell ref="AN111:AR111"/>
    <mergeCell ref="AX110:BB110"/>
    <mergeCell ref="AS110:AW110"/>
    <mergeCell ref="AX106:BB106"/>
    <mergeCell ref="AX107:BB107"/>
    <mergeCell ref="AX108:BB108"/>
    <mergeCell ref="AX105:BB105"/>
    <mergeCell ref="AS108:AW108"/>
    <mergeCell ref="AS107:AW107"/>
    <mergeCell ref="AN107:AR107"/>
    <mergeCell ref="AN108:AR108"/>
    <mergeCell ref="AD107:AH107"/>
    <mergeCell ref="AI107:AM107"/>
    <mergeCell ref="AI110:AM110"/>
    <mergeCell ref="AI111:AM111"/>
    <mergeCell ref="AD111:AH111"/>
    <mergeCell ref="AD110:AH110"/>
    <mergeCell ref="AI108:AM108"/>
    <mergeCell ref="AI109:AM109"/>
    <mergeCell ref="AD109:AH109"/>
    <mergeCell ref="Y109:AC109"/>
    <mergeCell ref="Y107:AC107"/>
    <mergeCell ref="Y108:AC108"/>
    <mergeCell ref="AD108:AH108"/>
    <mergeCell ref="AC64:BF64"/>
    <mergeCell ref="AC62:BF62"/>
    <mergeCell ref="AC63:BF63"/>
    <mergeCell ref="Y54:Z54"/>
    <mergeCell ref="Y53:Z53"/>
    <mergeCell ref="Y55:Z55"/>
    <mergeCell ref="AC67:BF67"/>
    <mergeCell ref="AC66:BF66"/>
    <mergeCell ref="AC55:BF55"/>
    <mergeCell ref="AC56:BF56"/>
    <mergeCell ref="AC70:BF70"/>
    <mergeCell ref="AC69:BF69"/>
    <mergeCell ref="AC52:BF52"/>
    <mergeCell ref="AC53:BF53"/>
    <mergeCell ref="Y79:Z79"/>
    <mergeCell ref="Y80:Z80"/>
    <mergeCell ref="AA52:AB52"/>
    <mergeCell ref="Y52:Z52"/>
    <mergeCell ref="AC51:BF51"/>
    <mergeCell ref="AC50:BF50"/>
    <mergeCell ref="AC68:BF68"/>
    <mergeCell ref="AC54:BF54"/>
  </mergeCells>
  <dataValidations>
    <dataValidation type="list" allowBlank="1" sqref="A51:A56 AD91:AD111">
      <formula1>Spell5</formula1>
    </dataValidation>
    <dataValidation type="list" allowBlank="1" sqref="A67:A72 AN91:AN111">
      <formula1>Spell7</formula1>
    </dataValidation>
    <dataValidation type="list" allowBlank="1" sqref="A75:A80 AS91:AS111">
      <formula1>Spell8</formula1>
    </dataValidation>
    <dataValidation type="list" allowBlank="1" sqref="A19:A24 J91:J111">
      <formula1>Spell1</formula1>
    </dataValidation>
    <dataValidation type="list" allowBlank="1" sqref="A2 A5">
      <formula1>"CLASS,Bard,Cleric,Druid,E. Knight,Paladin,Ranger,Trickster,Sorcerer,Warlock,Wizard"</formula1>
    </dataValidation>
    <dataValidation type="list" allowBlank="1" sqref="A27:A32 O91:O111">
      <formula1>Spell2</formula1>
    </dataValidation>
    <dataValidation type="list" allowBlank="1" sqref="A43:A48 Y91:Y111">
      <formula1>Spell4</formula1>
    </dataValidation>
    <dataValidation type="list" allowBlank="1" sqref="A83:A88 AX91:AX111">
      <formula1>Spell9</formula1>
    </dataValidation>
    <dataValidation type="list" allowBlank="1" sqref="A35:A40 T91:T111">
      <formula1>Spell3</formula1>
    </dataValidation>
    <dataValidation type="list" allowBlank="1" sqref="D2 D5">
      <formula1>"0,1,2,3,4,5,6,7,8,9,10,11,12,13,14,15,16,17,18,19,20"</formula1>
    </dataValidation>
    <dataValidation type="list" allowBlank="1" sqref="A59:A64 AI91:AI111">
      <formula1>Spell6</formula1>
    </dataValidation>
    <dataValidation type="list" allowBlank="1" sqref="AA9:AA16 AA19:AA24 AA27:AA32 AA35:AA40 AA43:AA48 AA51:AA56 AA59:AA64 AA67:AA72 AA75:AA80 AA83:AA88">
      <formula1>"◦,●"</formula1>
    </dataValidation>
    <dataValidation type="list" allowBlank="1" sqref="A9:A16 E91:E111">
      <formula1>SpellCantrip</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56" width="2.43"/>
  </cols>
  <sheetData>
    <row r="1" ht="12.75" customHeight="1">
      <c r="A1" s="288" t="s">
        <v>170</v>
      </c>
      <c r="B1" s="185"/>
      <c r="C1" s="185"/>
      <c r="D1" s="185"/>
      <c r="E1" s="185"/>
      <c r="F1" s="185"/>
      <c r="G1" s="185"/>
      <c r="H1" s="185"/>
      <c r="I1" s="185"/>
      <c r="J1" s="185"/>
      <c r="K1" s="185"/>
      <c r="L1" s="185"/>
      <c r="M1" s="185"/>
      <c r="N1" s="185"/>
      <c r="O1" s="185"/>
      <c r="P1" s="185"/>
      <c r="Q1" s="185"/>
      <c r="R1" s="185"/>
      <c r="S1" s="185"/>
      <c r="T1" s="185"/>
      <c r="U1" s="185"/>
      <c r="V1" s="185"/>
      <c r="W1" s="185"/>
      <c r="X1" s="185"/>
      <c r="Y1" s="185"/>
      <c r="Z1" s="185"/>
      <c r="AA1" s="185"/>
      <c r="AB1" s="185"/>
      <c r="AC1" s="185"/>
      <c r="AD1" s="185"/>
      <c r="AE1" s="185"/>
      <c r="AF1" s="185"/>
      <c r="AG1" s="185"/>
      <c r="AH1" s="185"/>
      <c r="AI1" s="185"/>
      <c r="AJ1" s="185"/>
      <c r="AK1" s="185"/>
      <c r="AL1" s="185"/>
      <c r="AM1" s="185"/>
      <c r="AN1" s="185"/>
      <c r="AO1" s="185"/>
      <c r="AP1" s="185"/>
      <c r="AQ1" s="185"/>
      <c r="AR1" s="185"/>
      <c r="AS1" s="185"/>
      <c r="AT1" s="185"/>
      <c r="AU1" s="185"/>
      <c r="AV1" s="185"/>
      <c r="AW1" s="185"/>
      <c r="AX1" s="185"/>
      <c r="AY1" s="185"/>
      <c r="AZ1" s="185"/>
      <c r="BA1" s="185"/>
      <c r="BB1" s="185"/>
      <c r="BC1" s="185"/>
      <c r="BD1" s="289"/>
    </row>
    <row r="2" ht="12.75" customHeight="1">
      <c r="A2" s="290" t="s">
        <v>171</v>
      </c>
      <c r="B2" s="35"/>
      <c r="C2" s="35"/>
      <c r="D2" s="291"/>
      <c r="E2" s="292" t="s">
        <v>148</v>
      </c>
      <c r="F2" s="35"/>
      <c r="G2" s="35"/>
      <c r="H2" s="35"/>
      <c r="I2" s="35"/>
      <c r="J2" s="35"/>
      <c r="K2" s="35"/>
      <c r="L2" s="35"/>
      <c r="M2" s="291"/>
      <c r="N2" s="292" t="s">
        <v>172</v>
      </c>
      <c r="O2" s="35"/>
      <c r="P2" s="291"/>
      <c r="Q2" s="292" t="s">
        <v>173</v>
      </c>
      <c r="R2" s="291"/>
      <c r="S2" s="292" t="s">
        <v>174</v>
      </c>
      <c r="T2" s="35"/>
      <c r="U2" s="291"/>
      <c r="V2" s="292" t="s">
        <v>175</v>
      </c>
      <c r="W2" s="291"/>
      <c r="X2" s="292" t="s">
        <v>176</v>
      </c>
      <c r="Y2" s="35"/>
      <c r="Z2" s="35"/>
      <c r="AA2" s="292" t="s">
        <v>177</v>
      </c>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6"/>
    </row>
    <row r="3" ht="12.75" customHeight="1">
      <c r="A3" s="27" t="s">
        <v>178</v>
      </c>
      <c r="B3" s="2"/>
      <c r="C3" s="2"/>
      <c r="D3" s="2"/>
      <c r="E3" s="293" t="s">
        <v>179</v>
      </c>
      <c r="F3" s="2"/>
      <c r="G3" s="2"/>
      <c r="H3" s="2"/>
      <c r="I3" s="2"/>
      <c r="J3" s="2"/>
      <c r="K3" s="2"/>
      <c r="L3" s="2"/>
      <c r="M3" s="2"/>
      <c r="N3" s="294"/>
      <c r="O3" s="2"/>
      <c r="P3" s="2"/>
      <c r="Q3" s="294"/>
      <c r="R3" s="2"/>
      <c r="S3" s="293">
        <v>1.0</v>
      </c>
      <c r="T3" s="2"/>
      <c r="U3" s="2"/>
      <c r="V3" s="293">
        <v>1.0</v>
      </c>
      <c r="W3" s="2"/>
      <c r="X3" s="294"/>
      <c r="Y3" s="2"/>
      <c r="Z3" s="2"/>
      <c r="AA3" s="295"/>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row>
    <row r="4" ht="12.75" customHeight="1">
      <c r="A4" s="27" t="s">
        <v>180</v>
      </c>
      <c r="B4" s="2"/>
      <c r="C4" s="2"/>
      <c r="D4" s="2"/>
      <c r="E4" s="293"/>
      <c r="F4" s="2"/>
      <c r="G4" s="2"/>
      <c r="H4" s="2"/>
      <c r="I4" s="2"/>
      <c r="J4" s="2"/>
      <c r="K4" s="2"/>
      <c r="L4" s="2"/>
      <c r="M4" s="2"/>
      <c r="N4" s="294"/>
      <c r="O4" s="2"/>
      <c r="P4" s="2"/>
      <c r="Q4" s="294"/>
      <c r="R4" s="2"/>
      <c r="S4" s="293"/>
      <c r="T4" s="2"/>
      <c r="U4" s="2"/>
      <c r="V4" s="293"/>
      <c r="W4" s="2"/>
      <c r="X4" s="294"/>
      <c r="Y4" s="2"/>
      <c r="Z4" s="2"/>
      <c r="AA4" s="295"/>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row>
    <row r="5" ht="12.75" customHeight="1">
      <c r="A5" s="27" t="s">
        <v>181</v>
      </c>
      <c r="B5" s="2"/>
      <c r="C5" s="2"/>
      <c r="D5" s="2"/>
      <c r="E5" s="293" t="s">
        <v>182</v>
      </c>
      <c r="F5" s="2"/>
      <c r="G5" s="2"/>
      <c r="H5" s="2"/>
      <c r="I5" s="2"/>
      <c r="J5" s="2"/>
      <c r="K5" s="2"/>
      <c r="L5" s="2"/>
      <c r="M5" s="2"/>
      <c r="N5" s="294"/>
      <c r="O5" s="2"/>
      <c r="P5" s="2"/>
      <c r="Q5" s="294"/>
      <c r="R5" s="2"/>
      <c r="S5" s="293">
        <v>1.0</v>
      </c>
      <c r="T5" s="2"/>
      <c r="U5" s="2"/>
      <c r="V5" s="293">
        <v>1.0</v>
      </c>
      <c r="W5" s="2"/>
      <c r="X5" s="294"/>
      <c r="Y5" s="2"/>
      <c r="Z5" s="2"/>
      <c r="AA5" s="295"/>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row>
    <row r="6" ht="12.75" customHeight="1">
      <c r="A6" s="27" t="s">
        <v>183</v>
      </c>
      <c r="B6" s="2"/>
      <c r="C6" s="2"/>
      <c r="D6" s="2"/>
      <c r="E6" s="293"/>
      <c r="F6" s="2"/>
      <c r="G6" s="2"/>
      <c r="H6" s="2"/>
      <c r="I6" s="2"/>
      <c r="J6" s="2"/>
      <c r="K6" s="2"/>
      <c r="L6" s="2"/>
      <c r="M6" s="2"/>
      <c r="N6" s="294"/>
      <c r="O6" s="2"/>
      <c r="P6" s="2"/>
      <c r="Q6" s="294"/>
      <c r="R6" s="2"/>
      <c r="S6" s="293"/>
      <c r="T6" s="2"/>
      <c r="U6" s="2"/>
      <c r="V6" s="293"/>
      <c r="W6" s="2"/>
      <c r="X6" s="294"/>
      <c r="Y6" s="2"/>
      <c r="Z6" s="2"/>
      <c r="AA6" s="295"/>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row>
    <row r="7" ht="12.75" customHeight="1">
      <c r="A7" s="27" t="s">
        <v>184</v>
      </c>
      <c r="B7" s="2"/>
      <c r="C7" s="2"/>
      <c r="D7" s="2"/>
      <c r="E7" s="293"/>
      <c r="F7" s="2"/>
      <c r="G7" s="2"/>
      <c r="H7" s="2"/>
      <c r="I7" s="2"/>
      <c r="J7" s="2"/>
      <c r="K7" s="2"/>
      <c r="L7" s="2"/>
      <c r="M7" s="2"/>
      <c r="N7" s="294"/>
      <c r="O7" s="2"/>
      <c r="P7" s="2"/>
      <c r="Q7" s="294"/>
      <c r="R7" s="2"/>
      <c r="S7" s="293"/>
      <c r="T7" s="2"/>
      <c r="U7" s="2"/>
      <c r="V7" s="293"/>
      <c r="W7" s="2"/>
      <c r="X7" s="294"/>
      <c r="Y7" s="2"/>
      <c r="Z7" s="2"/>
      <c r="AA7" s="296" t="s">
        <v>185</v>
      </c>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row>
    <row r="8" ht="12.75" customHeight="1">
      <c r="A8" s="297" t="s">
        <v>96</v>
      </c>
      <c r="B8" s="2"/>
      <c r="C8" s="2"/>
      <c r="D8" s="2"/>
      <c r="E8" s="298" t="s">
        <v>186</v>
      </c>
      <c r="F8" s="2"/>
      <c r="G8" s="2"/>
      <c r="H8" s="2"/>
      <c r="I8" s="2"/>
      <c r="J8" s="2"/>
      <c r="K8" s="2"/>
      <c r="L8" s="2"/>
      <c r="M8" s="2"/>
      <c r="N8" s="298"/>
      <c r="O8" s="2"/>
      <c r="P8" s="2"/>
      <c r="Q8" s="298">
        <v>1.0</v>
      </c>
      <c r="R8" s="2"/>
      <c r="S8" s="299"/>
      <c r="T8" s="2"/>
      <c r="U8" s="2"/>
      <c r="V8" s="299"/>
      <c r="W8" s="2"/>
      <c r="X8" s="299"/>
      <c r="Y8" s="2"/>
      <c r="Z8" s="2"/>
      <c r="AA8" s="300"/>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row>
    <row r="9" ht="12.75" customHeight="1">
      <c r="A9" s="297" t="s">
        <v>96</v>
      </c>
      <c r="B9" s="2"/>
      <c r="C9" s="2"/>
      <c r="D9" s="2"/>
      <c r="E9" s="298"/>
      <c r="F9" s="2"/>
      <c r="G9" s="2"/>
      <c r="H9" s="2"/>
      <c r="I9" s="2"/>
      <c r="J9" s="2"/>
      <c r="K9" s="2"/>
      <c r="L9" s="2"/>
      <c r="M9" s="2"/>
      <c r="N9" s="298"/>
      <c r="O9" s="2"/>
      <c r="P9" s="2"/>
      <c r="Q9" s="298"/>
      <c r="R9" s="2"/>
      <c r="S9" s="299"/>
      <c r="T9" s="2"/>
      <c r="U9" s="2"/>
      <c r="V9" s="299"/>
      <c r="W9" s="2"/>
      <c r="X9" s="299"/>
      <c r="Y9" s="2"/>
      <c r="Z9" s="2"/>
      <c r="AA9" s="300"/>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row>
    <row r="10" ht="12.75" customHeight="1">
      <c r="A10" s="301" t="s">
        <v>187</v>
      </c>
      <c r="B10" s="2"/>
      <c r="C10" s="2"/>
      <c r="D10" s="2"/>
      <c r="E10" s="302"/>
      <c r="F10" s="2"/>
      <c r="G10" s="2"/>
      <c r="H10" s="2"/>
      <c r="I10" s="2"/>
      <c r="J10" s="2"/>
      <c r="K10" s="2"/>
      <c r="L10" s="2"/>
      <c r="M10" s="2"/>
      <c r="N10" s="302"/>
      <c r="O10" s="2"/>
      <c r="P10" s="2"/>
      <c r="Q10" s="302"/>
      <c r="R10" s="2"/>
      <c r="S10" s="303"/>
      <c r="T10" s="2"/>
      <c r="U10" s="2"/>
      <c r="V10" s="303"/>
      <c r="W10" s="2"/>
      <c r="X10" s="303"/>
      <c r="Y10" s="2"/>
      <c r="Z10" s="2"/>
      <c r="AA10" s="304"/>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row>
    <row r="11" ht="12.75" customHeight="1">
      <c r="A11" s="305" t="s">
        <v>188</v>
      </c>
      <c r="B11" s="2"/>
      <c r="C11" s="2"/>
      <c r="D11" s="2"/>
      <c r="E11" s="306"/>
      <c r="F11" s="2"/>
      <c r="G11" s="2"/>
      <c r="H11" s="2"/>
      <c r="I11" s="2"/>
      <c r="J11" s="2"/>
      <c r="K11" s="2"/>
      <c r="L11" s="2"/>
      <c r="M11" s="2"/>
      <c r="N11" s="306"/>
      <c r="O11" s="2"/>
      <c r="P11" s="2"/>
      <c r="Q11" s="306"/>
      <c r="R11" s="2"/>
      <c r="S11" s="307"/>
      <c r="T11" s="2"/>
      <c r="U11" s="2"/>
      <c r="V11" s="307"/>
      <c r="W11" s="2"/>
      <c r="X11" s="307"/>
      <c r="Y11" s="2"/>
      <c r="Z11" s="2"/>
      <c r="AA11" s="308"/>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row>
    <row r="12" ht="12.75" customHeight="1">
      <c r="A12" s="309" t="s">
        <v>189</v>
      </c>
      <c r="B12" s="2"/>
      <c r="C12" s="2"/>
      <c r="D12" s="2"/>
      <c r="E12" s="310"/>
      <c r="F12" s="2"/>
      <c r="G12" s="2"/>
      <c r="H12" s="2"/>
      <c r="I12" s="2"/>
      <c r="J12" s="2"/>
      <c r="K12" s="2"/>
      <c r="L12" s="2"/>
      <c r="M12" s="2"/>
      <c r="N12" s="310"/>
      <c r="O12" s="2"/>
      <c r="P12" s="2"/>
      <c r="Q12" s="310"/>
      <c r="R12" s="2"/>
      <c r="S12" s="311"/>
      <c r="T12" s="2"/>
      <c r="U12" s="2"/>
      <c r="V12" s="311"/>
      <c r="W12" s="2"/>
      <c r="X12" s="311"/>
      <c r="Y12" s="2"/>
      <c r="Z12" s="2"/>
      <c r="AA12" s="31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row>
    <row r="13" ht="12.75" customHeight="1">
      <c r="A13" s="313" t="s">
        <v>190</v>
      </c>
      <c r="B13" s="2"/>
      <c r="C13" s="2"/>
      <c r="D13" s="2"/>
      <c r="E13" s="314"/>
      <c r="F13" s="2"/>
      <c r="G13" s="2"/>
      <c r="H13" s="2"/>
      <c r="I13" s="2"/>
      <c r="J13" s="2"/>
      <c r="K13" s="2"/>
      <c r="L13" s="2"/>
      <c r="M13" s="2"/>
      <c r="N13" s="314"/>
      <c r="O13" s="2"/>
      <c r="P13" s="2"/>
      <c r="Q13" s="314"/>
      <c r="R13" s="2"/>
      <c r="S13" s="315"/>
      <c r="T13" s="2"/>
      <c r="U13" s="2"/>
      <c r="V13" s="315"/>
      <c r="W13" s="2"/>
      <c r="X13" s="315"/>
      <c r="Y13" s="2"/>
      <c r="Z13" s="2"/>
      <c r="AA13" s="316"/>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row>
    <row r="14" ht="12.75" customHeight="1">
      <c r="A14" s="301" t="s">
        <v>191</v>
      </c>
      <c r="B14" s="2"/>
      <c r="C14" s="2"/>
      <c r="D14" s="2"/>
      <c r="E14" s="302" t="s">
        <v>192</v>
      </c>
      <c r="F14" s="2"/>
      <c r="G14" s="2"/>
      <c r="H14" s="2"/>
      <c r="I14" s="2"/>
      <c r="J14" s="2"/>
      <c r="K14" s="2"/>
      <c r="L14" s="2"/>
      <c r="M14" s="2"/>
      <c r="N14" s="302" t="s">
        <v>193</v>
      </c>
      <c r="O14" s="2"/>
      <c r="P14" s="2"/>
      <c r="Q14" s="302">
        <v>1.0</v>
      </c>
      <c r="R14" s="2"/>
      <c r="S14" s="303"/>
      <c r="T14" s="2"/>
      <c r="U14" s="2"/>
      <c r="V14" s="302"/>
      <c r="W14" s="2"/>
      <c r="X14" s="302" t="s">
        <v>27</v>
      </c>
      <c r="Y14" s="2"/>
      <c r="Z14" s="2"/>
      <c r="AA14" s="317" t="s">
        <v>194</v>
      </c>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row>
    <row r="15" ht="12.75" customHeight="1">
      <c r="A15" s="305" t="s">
        <v>195</v>
      </c>
      <c r="B15" s="2"/>
      <c r="C15" s="2"/>
      <c r="D15" s="2"/>
      <c r="E15" s="306"/>
      <c r="F15" s="2"/>
      <c r="G15" s="2"/>
      <c r="H15" s="2"/>
      <c r="I15" s="2"/>
      <c r="J15" s="2"/>
      <c r="K15" s="2"/>
      <c r="L15" s="2"/>
      <c r="M15" s="2"/>
      <c r="N15" s="306"/>
      <c r="O15" s="2"/>
      <c r="P15" s="2"/>
      <c r="Q15" s="306"/>
      <c r="R15" s="2"/>
      <c r="S15" s="307"/>
      <c r="T15" s="2"/>
      <c r="U15" s="2"/>
      <c r="V15" s="307"/>
      <c r="W15" s="2"/>
      <c r="X15" s="307"/>
      <c r="Y15" s="2"/>
      <c r="Z15" s="2"/>
      <c r="AA15" s="308"/>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row>
    <row r="16" ht="12.75" customHeight="1">
      <c r="A16" s="309" t="s">
        <v>196</v>
      </c>
      <c r="B16" s="2"/>
      <c r="C16" s="2"/>
      <c r="D16" s="2"/>
      <c r="E16" s="310"/>
      <c r="F16" s="2"/>
      <c r="G16" s="2"/>
      <c r="H16" s="2"/>
      <c r="I16" s="2"/>
      <c r="J16" s="2"/>
      <c r="K16" s="2"/>
      <c r="L16" s="2"/>
      <c r="M16" s="2"/>
      <c r="N16" s="310"/>
      <c r="O16" s="2"/>
      <c r="P16" s="2"/>
      <c r="Q16" s="310"/>
      <c r="R16" s="2"/>
      <c r="S16" s="311"/>
      <c r="T16" s="2"/>
      <c r="U16" s="2"/>
      <c r="V16" s="311"/>
      <c r="W16" s="2"/>
      <c r="X16" s="311"/>
      <c r="Y16" s="2"/>
      <c r="Z16" s="2"/>
      <c r="AA16" s="31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row>
    <row r="17" ht="12.75" customHeight="1">
      <c r="A17" s="313" t="s">
        <v>197</v>
      </c>
      <c r="B17" s="2"/>
      <c r="C17" s="2"/>
      <c r="D17" s="2"/>
      <c r="E17" s="314"/>
      <c r="F17" s="2"/>
      <c r="G17" s="2"/>
      <c r="H17" s="2"/>
      <c r="I17" s="2"/>
      <c r="J17" s="2"/>
      <c r="K17" s="2"/>
      <c r="L17" s="2"/>
      <c r="M17" s="2"/>
      <c r="N17" s="314"/>
      <c r="O17" s="2"/>
      <c r="P17" s="2"/>
      <c r="Q17" s="314"/>
      <c r="R17" s="2"/>
      <c r="S17" s="315"/>
      <c r="T17" s="2"/>
      <c r="U17" s="2"/>
      <c r="V17" s="315"/>
      <c r="W17" s="2"/>
      <c r="X17" s="315"/>
      <c r="Y17" s="2"/>
      <c r="Z17" s="2"/>
      <c r="AA17" s="316"/>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row>
    <row r="18" ht="12.75" customHeight="1">
      <c r="A18" s="301" t="s">
        <v>198</v>
      </c>
      <c r="B18" s="2"/>
      <c r="C18" s="2"/>
      <c r="D18" s="2"/>
      <c r="E18" s="302"/>
      <c r="F18" s="2"/>
      <c r="G18" s="2"/>
      <c r="H18" s="2"/>
      <c r="I18" s="2"/>
      <c r="J18" s="2"/>
      <c r="K18" s="2"/>
      <c r="L18" s="2"/>
      <c r="M18" s="2"/>
      <c r="N18" s="302"/>
      <c r="O18" s="2"/>
      <c r="P18" s="2"/>
      <c r="Q18" s="302"/>
      <c r="R18" s="2"/>
      <c r="S18" s="303"/>
      <c r="T18" s="2"/>
      <c r="U18" s="2"/>
      <c r="V18" s="303"/>
      <c r="W18" s="2"/>
      <c r="X18" s="303"/>
      <c r="Y18" s="2"/>
      <c r="Z18" s="2"/>
      <c r="AA18" s="304"/>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row>
    <row r="19" ht="12.75" customHeight="1">
      <c r="A19" s="305" t="s">
        <v>199</v>
      </c>
      <c r="B19" s="2"/>
      <c r="C19" s="2"/>
      <c r="D19" s="2"/>
      <c r="E19" s="306"/>
      <c r="F19" s="2"/>
      <c r="G19" s="2"/>
      <c r="H19" s="2"/>
      <c r="I19" s="2"/>
      <c r="J19" s="2"/>
      <c r="K19" s="2"/>
      <c r="L19" s="2"/>
      <c r="M19" s="2"/>
      <c r="N19" s="306"/>
      <c r="O19" s="2"/>
      <c r="P19" s="2"/>
      <c r="Q19" s="306"/>
      <c r="R19" s="2"/>
      <c r="S19" s="307"/>
      <c r="T19" s="2"/>
      <c r="U19" s="2"/>
      <c r="V19" s="307"/>
      <c r="W19" s="2"/>
      <c r="X19" s="307"/>
      <c r="Y19" s="2"/>
      <c r="Z19" s="2"/>
      <c r="AA19" s="308"/>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row>
    <row r="20" ht="12.75" customHeight="1">
      <c r="A20" s="309" t="s">
        <v>200</v>
      </c>
      <c r="B20" s="2"/>
      <c r="C20" s="2"/>
      <c r="D20" s="2"/>
      <c r="E20" s="310"/>
      <c r="F20" s="2"/>
      <c r="G20" s="2"/>
      <c r="H20" s="2"/>
      <c r="I20" s="2"/>
      <c r="J20" s="2"/>
      <c r="K20" s="2"/>
      <c r="L20" s="2"/>
      <c r="M20" s="2"/>
      <c r="N20" s="310"/>
      <c r="O20" s="2"/>
      <c r="P20" s="2"/>
      <c r="Q20" s="310"/>
      <c r="R20" s="2"/>
      <c r="S20" s="311"/>
      <c r="T20" s="2"/>
      <c r="U20" s="2"/>
      <c r="V20" s="311"/>
      <c r="W20" s="2"/>
      <c r="X20" s="311"/>
      <c r="Y20" s="2"/>
      <c r="Z20" s="2"/>
      <c r="AA20" s="31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row>
    <row r="21" ht="12.75" customHeight="1">
      <c r="A21" s="313" t="s">
        <v>201</v>
      </c>
      <c r="B21" s="2"/>
      <c r="C21" s="2"/>
      <c r="D21" s="2"/>
      <c r="E21" s="314"/>
      <c r="F21" s="2"/>
      <c r="G21" s="2"/>
      <c r="H21" s="2"/>
      <c r="I21" s="2"/>
      <c r="J21" s="2"/>
      <c r="K21" s="2"/>
      <c r="L21" s="2"/>
      <c r="M21" s="2"/>
      <c r="N21" s="314"/>
      <c r="O21" s="2"/>
      <c r="P21" s="2"/>
      <c r="Q21" s="314"/>
      <c r="R21" s="2"/>
      <c r="S21" s="315"/>
      <c r="T21" s="2"/>
      <c r="U21" s="2"/>
      <c r="V21" s="315"/>
      <c r="W21" s="2"/>
      <c r="X21" s="315"/>
      <c r="Y21" s="2"/>
      <c r="Z21" s="2"/>
      <c r="AA21" s="316"/>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row>
    <row r="22" ht="12.75" customHeight="1">
      <c r="A22" s="318" t="s">
        <v>202</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row>
    <row r="23" ht="12.75" customHeight="1">
      <c r="A23" s="319" t="s">
        <v>203</v>
      </c>
    </row>
    <row r="24" ht="12.75" customHeight="1">
      <c r="A24" s="12"/>
    </row>
    <row r="25" ht="12.75" customHeight="1">
      <c r="A25" s="12"/>
    </row>
    <row r="26" ht="12.75" customHeight="1">
      <c r="A26" s="12"/>
    </row>
    <row r="27" ht="12.75" customHeight="1">
      <c r="A27" s="12"/>
    </row>
    <row r="28" ht="12.75" customHeight="1">
      <c r="A28" s="12"/>
    </row>
    <row r="29" ht="12.75" customHeight="1">
      <c r="A29" s="12"/>
    </row>
    <row r="30" ht="12.75" customHeight="1">
      <c r="A30" s="12"/>
    </row>
    <row r="31" ht="12.75" customHeight="1">
      <c r="A31" s="12"/>
    </row>
    <row r="32" ht="12.75" customHeight="1">
      <c r="A32" s="12"/>
    </row>
    <row r="33" ht="12.75" customHeight="1">
      <c r="A33" s="12"/>
    </row>
    <row r="34" ht="12.75" customHeight="1">
      <c r="A34" s="12"/>
    </row>
    <row r="35" ht="12.75" customHeight="1">
      <c r="A35" s="12"/>
    </row>
    <row r="36" ht="12.75" customHeight="1">
      <c r="A36" s="12"/>
    </row>
    <row r="37" ht="12.75" customHeight="1">
      <c r="A37" s="12"/>
    </row>
    <row r="38" ht="12.75" customHeight="1">
      <c r="A38" s="12"/>
    </row>
    <row r="39" ht="12.75" customHeight="1">
      <c r="A39" s="12"/>
    </row>
    <row r="40" ht="12.75" customHeight="1">
      <c r="A40" s="12"/>
    </row>
  </sheetData>
  <mergeCells count="163">
    <mergeCell ref="V13:W13"/>
    <mergeCell ref="V15:W15"/>
    <mergeCell ref="V14:W14"/>
    <mergeCell ref="V18:W18"/>
    <mergeCell ref="X18:Z18"/>
    <mergeCell ref="V12:W12"/>
    <mergeCell ref="V11:W11"/>
    <mergeCell ref="V10:W10"/>
    <mergeCell ref="X9:Z9"/>
    <mergeCell ref="V9:W9"/>
    <mergeCell ref="X10:Z10"/>
    <mergeCell ref="X14:Z14"/>
    <mergeCell ref="X16:Z16"/>
    <mergeCell ref="X15:Z15"/>
    <mergeCell ref="V3:W3"/>
    <mergeCell ref="X3:Z3"/>
    <mergeCell ref="X20:Z20"/>
    <mergeCell ref="V20:W20"/>
    <mergeCell ref="V6:W6"/>
    <mergeCell ref="X6:Z6"/>
    <mergeCell ref="X19:Z19"/>
    <mergeCell ref="V19:W19"/>
    <mergeCell ref="X13:Z13"/>
    <mergeCell ref="X11:Z11"/>
    <mergeCell ref="V16:W16"/>
    <mergeCell ref="E9:M9"/>
    <mergeCell ref="E8:M8"/>
    <mergeCell ref="S8:U8"/>
    <mergeCell ref="Q8:R8"/>
    <mergeCell ref="A8:D8"/>
    <mergeCell ref="A9:D9"/>
    <mergeCell ref="A10:D10"/>
    <mergeCell ref="A11:D11"/>
    <mergeCell ref="S11:U11"/>
    <mergeCell ref="S10:U10"/>
    <mergeCell ref="N11:P11"/>
    <mergeCell ref="N10:P10"/>
    <mergeCell ref="AA3:BD3"/>
    <mergeCell ref="AA2:BD2"/>
    <mergeCell ref="Q2:R2"/>
    <mergeCell ref="X2:Z2"/>
    <mergeCell ref="V2:W2"/>
    <mergeCell ref="S2:U2"/>
    <mergeCell ref="AA4:BD4"/>
    <mergeCell ref="A1:BD1"/>
    <mergeCell ref="A2:D2"/>
    <mergeCell ref="A3:D3"/>
    <mergeCell ref="E3:M3"/>
    <mergeCell ref="N2:P2"/>
    <mergeCell ref="S3:U3"/>
    <mergeCell ref="E2:M2"/>
    <mergeCell ref="N5:P5"/>
    <mergeCell ref="Q5:R5"/>
    <mergeCell ref="E5:M5"/>
    <mergeCell ref="E4:M4"/>
    <mergeCell ref="X5:Z5"/>
    <mergeCell ref="S5:U5"/>
    <mergeCell ref="V5:W5"/>
    <mergeCell ref="V4:W4"/>
    <mergeCell ref="X4:Z4"/>
    <mergeCell ref="S4:U4"/>
    <mergeCell ref="X7:Z7"/>
    <mergeCell ref="S7:U7"/>
    <mergeCell ref="V7:W7"/>
    <mergeCell ref="X8:Z8"/>
    <mergeCell ref="V8:W8"/>
    <mergeCell ref="N7:P7"/>
    <mergeCell ref="N6:P6"/>
    <mergeCell ref="N13:P13"/>
    <mergeCell ref="A6:D6"/>
    <mergeCell ref="E6:M6"/>
    <mergeCell ref="S6:U6"/>
    <mergeCell ref="A13:D13"/>
    <mergeCell ref="A14:D14"/>
    <mergeCell ref="E13:M13"/>
    <mergeCell ref="E14:M14"/>
    <mergeCell ref="Q14:R14"/>
    <mergeCell ref="S14:U14"/>
    <mergeCell ref="S13:U13"/>
    <mergeCell ref="Q13:R13"/>
    <mergeCell ref="N14:P14"/>
    <mergeCell ref="X21:Z21"/>
    <mergeCell ref="AA21:BD21"/>
    <mergeCell ref="AA19:BD19"/>
    <mergeCell ref="AA20:BD20"/>
    <mergeCell ref="AA17:BD17"/>
    <mergeCell ref="AA18:BD18"/>
    <mergeCell ref="N21:P21"/>
    <mergeCell ref="E21:M21"/>
    <mergeCell ref="A22:BD22"/>
    <mergeCell ref="A23:BD40"/>
    <mergeCell ref="A21:D21"/>
    <mergeCell ref="S21:U21"/>
    <mergeCell ref="V21:W21"/>
    <mergeCell ref="S19:U19"/>
    <mergeCell ref="S18:U18"/>
    <mergeCell ref="S20:U20"/>
    <mergeCell ref="E15:M15"/>
    <mergeCell ref="E16:M16"/>
    <mergeCell ref="N15:P15"/>
    <mergeCell ref="N16:P16"/>
    <mergeCell ref="N18:P18"/>
    <mergeCell ref="Q18:R18"/>
    <mergeCell ref="S17:U17"/>
    <mergeCell ref="S16:U16"/>
    <mergeCell ref="S15:U15"/>
    <mergeCell ref="Q15:R15"/>
    <mergeCell ref="A17:D17"/>
    <mergeCell ref="A18:D18"/>
    <mergeCell ref="A15:D15"/>
    <mergeCell ref="A16:D16"/>
    <mergeCell ref="A19:D19"/>
    <mergeCell ref="A20:D20"/>
    <mergeCell ref="V17:W17"/>
    <mergeCell ref="X17:Z17"/>
    <mergeCell ref="E17:M17"/>
    <mergeCell ref="E18:M18"/>
    <mergeCell ref="Q16:R16"/>
    <mergeCell ref="N17:P17"/>
    <mergeCell ref="Q17:R17"/>
    <mergeCell ref="E19:M19"/>
    <mergeCell ref="N19:P19"/>
    <mergeCell ref="Q19:R19"/>
    <mergeCell ref="E20:M20"/>
    <mergeCell ref="N20:P20"/>
    <mergeCell ref="Q20:R20"/>
    <mergeCell ref="Q21:R21"/>
    <mergeCell ref="AA9:BD9"/>
    <mergeCell ref="AA8:BD8"/>
    <mergeCell ref="AA15:BD15"/>
    <mergeCell ref="AA14:BD14"/>
    <mergeCell ref="AA6:BD6"/>
    <mergeCell ref="AA7:BD7"/>
    <mergeCell ref="AA12:BD12"/>
    <mergeCell ref="AA11:BD11"/>
    <mergeCell ref="X12:Z12"/>
    <mergeCell ref="AA10:BD10"/>
    <mergeCell ref="AA16:BD16"/>
    <mergeCell ref="AA13:BD13"/>
    <mergeCell ref="Q10:R10"/>
    <mergeCell ref="Q11:R11"/>
    <mergeCell ref="S12:U12"/>
    <mergeCell ref="Q12:R12"/>
    <mergeCell ref="N9:P9"/>
    <mergeCell ref="N8:P8"/>
    <mergeCell ref="S9:U9"/>
    <mergeCell ref="Q9:R9"/>
    <mergeCell ref="E10:M10"/>
    <mergeCell ref="E11:M11"/>
    <mergeCell ref="E12:M12"/>
    <mergeCell ref="N12:P12"/>
    <mergeCell ref="A12:D12"/>
    <mergeCell ref="N3:P3"/>
    <mergeCell ref="Q3:R3"/>
    <mergeCell ref="Q6:R6"/>
    <mergeCell ref="Q7:R7"/>
    <mergeCell ref="A4:D4"/>
    <mergeCell ref="A5:D5"/>
    <mergeCell ref="A7:D7"/>
    <mergeCell ref="AA5:BD5"/>
    <mergeCell ref="Q4:R4"/>
    <mergeCell ref="N4:P4"/>
    <mergeCell ref="E7:M7"/>
  </mergeCells>
  <dataValidations>
    <dataValidation type="list" allowBlank="1" sqref="X3:X21">
      <formula1>"◦,●"</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48" width="2.43"/>
  </cols>
  <sheetData>
    <row r="1" ht="12.75" customHeight="1">
      <c r="A1" s="61" t="s">
        <v>204</v>
      </c>
      <c r="B1" s="4"/>
      <c r="C1" s="4"/>
      <c r="D1" s="4"/>
      <c r="E1" s="4"/>
      <c r="F1" s="4"/>
      <c r="G1" s="4"/>
      <c r="H1" s="9"/>
      <c r="I1" s="61" t="s">
        <v>171</v>
      </c>
      <c r="J1" s="4"/>
      <c r="K1" s="4"/>
      <c r="L1" s="4"/>
      <c r="M1" s="4"/>
      <c r="N1" s="4"/>
      <c r="O1" s="9"/>
      <c r="P1" s="61" t="s">
        <v>177</v>
      </c>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9"/>
    </row>
    <row r="2" ht="12.75" customHeight="1">
      <c r="A2" s="320"/>
      <c r="B2" s="4"/>
      <c r="C2" s="4"/>
      <c r="D2" s="4"/>
      <c r="E2" s="4"/>
      <c r="F2" s="4"/>
      <c r="G2" s="4"/>
      <c r="H2" s="9"/>
      <c r="I2" s="13"/>
      <c r="J2" s="4"/>
      <c r="K2" s="4"/>
      <c r="L2" s="4"/>
      <c r="M2" s="4"/>
      <c r="N2" s="4"/>
      <c r="O2" s="9"/>
      <c r="P2" s="13"/>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9"/>
    </row>
    <row r="3" ht="12.75" customHeight="1">
      <c r="A3" s="320"/>
      <c r="B3" s="4"/>
      <c r="C3" s="4"/>
      <c r="D3" s="4"/>
      <c r="E3" s="4"/>
      <c r="F3" s="4"/>
      <c r="G3" s="4"/>
      <c r="H3" s="9"/>
      <c r="I3" s="13"/>
      <c r="J3" s="4"/>
      <c r="K3" s="4"/>
      <c r="L3" s="4"/>
      <c r="M3" s="4"/>
      <c r="N3" s="4"/>
      <c r="O3" s="9"/>
      <c r="P3" s="13"/>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9"/>
    </row>
    <row r="4" ht="12.75" customHeight="1">
      <c r="A4" s="321"/>
      <c r="B4" s="4"/>
      <c r="C4" s="4"/>
      <c r="D4" s="4"/>
      <c r="E4" s="4"/>
      <c r="F4" s="4"/>
      <c r="G4" s="4"/>
      <c r="H4" s="9"/>
      <c r="I4" s="20"/>
      <c r="J4" s="4"/>
      <c r="K4" s="4"/>
      <c r="L4" s="4"/>
      <c r="M4" s="4"/>
      <c r="N4" s="4"/>
      <c r="O4" s="9"/>
      <c r="P4" s="13"/>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9"/>
    </row>
    <row r="5" ht="12.75" customHeight="1">
      <c r="A5" s="320"/>
      <c r="B5" s="4"/>
      <c r="C5" s="4"/>
      <c r="D5" s="4"/>
      <c r="E5" s="4"/>
      <c r="F5" s="4"/>
      <c r="G5" s="4"/>
      <c r="H5" s="9"/>
      <c r="I5" s="13"/>
      <c r="J5" s="4"/>
      <c r="K5" s="4"/>
      <c r="L5" s="4"/>
      <c r="M5" s="4"/>
      <c r="N5" s="4"/>
      <c r="O5" s="9"/>
      <c r="P5" s="13"/>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9"/>
    </row>
    <row r="6" ht="12.75" customHeight="1">
      <c r="A6" s="320"/>
      <c r="B6" s="4"/>
      <c r="C6" s="4"/>
      <c r="D6" s="4"/>
      <c r="E6" s="4"/>
      <c r="F6" s="4"/>
      <c r="G6" s="4"/>
      <c r="H6" s="9"/>
      <c r="I6" s="13"/>
      <c r="J6" s="4"/>
      <c r="K6" s="4"/>
      <c r="L6" s="4"/>
      <c r="M6" s="4"/>
      <c r="N6" s="4"/>
      <c r="O6" s="9"/>
      <c r="P6" s="13"/>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9"/>
    </row>
    <row r="7" ht="12.75" customHeight="1">
      <c r="A7" s="321"/>
      <c r="B7" s="4"/>
      <c r="C7" s="4"/>
      <c r="D7" s="4"/>
      <c r="E7" s="4"/>
      <c r="F7" s="4"/>
      <c r="G7" s="4"/>
      <c r="H7" s="9"/>
      <c r="I7" s="20"/>
      <c r="J7" s="4"/>
      <c r="K7" s="4"/>
      <c r="L7" s="4"/>
      <c r="M7" s="4"/>
      <c r="N7" s="4"/>
      <c r="O7" s="9"/>
      <c r="P7" s="13"/>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9"/>
    </row>
    <row r="8" ht="12.75" customHeight="1">
      <c r="A8" s="320"/>
      <c r="B8" s="4"/>
      <c r="C8" s="4"/>
      <c r="D8" s="4"/>
      <c r="E8" s="4"/>
      <c r="F8" s="4"/>
      <c r="G8" s="4"/>
      <c r="H8" s="9"/>
      <c r="I8" s="13"/>
      <c r="J8" s="4"/>
      <c r="K8" s="4"/>
      <c r="L8" s="4"/>
      <c r="M8" s="4"/>
      <c r="N8" s="4"/>
      <c r="O8" s="9"/>
      <c r="P8" s="13"/>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9"/>
    </row>
    <row r="9" ht="12.75" customHeight="1">
      <c r="A9" s="320"/>
      <c r="B9" s="4"/>
      <c r="C9" s="4"/>
      <c r="D9" s="4"/>
      <c r="E9" s="4"/>
      <c r="F9" s="4"/>
      <c r="G9" s="4"/>
      <c r="H9" s="9"/>
      <c r="I9" s="13"/>
      <c r="J9" s="4"/>
      <c r="K9" s="4"/>
      <c r="L9" s="4"/>
      <c r="M9" s="4"/>
      <c r="N9" s="4"/>
      <c r="O9" s="9"/>
      <c r="P9" s="13"/>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9"/>
    </row>
    <row r="10" ht="12.75" customHeight="1">
      <c r="A10" s="320"/>
      <c r="B10" s="4"/>
      <c r="C10" s="4"/>
      <c r="D10" s="4"/>
      <c r="E10" s="4"/>
      <c r="F10" s="4"/>
      <c r="G10" s="4"/>
      <c r="H10" s="9"/>
      <c r="I10" s="20"/>
      <c r="J10" s="4"/>
      <c r="K10" s="4"/>
      <c r="L10" s="4"/>
      <c r="M10" s="4"/>
      <c r="N10" s="4"/>
      <c r="O10" s="9"/>
      <c r="P10" s="13"/>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9"/>
    </row>
    <row r="11" ht="12.75" customHeight="1">
      <c r="A11" s="320"/>
      <c r="B11" s="4"/>
      <c r="C11" s="4"/>
      <c r="D11" s="4"/>
      <c r="E11" s="4"/>
      <c r="F11" s="4"/>
      <c r="G11" s="4"/>
      <c r="H11" s="9"/>
      <c r="I11" s="13"/>
      <c r="J11" s="4"/>
      <c r="K11" s="4"/>
      <c r="L11" s="4"/>
      <c r="M11" s="4"/>
      <c r="N11" s="4"/>
      <c r="O11" s="9"/>
      <c r="P11" s="13"/>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9"/>
    </row>
    <row r="12" ht="12.75" customHeight="1">
      <c r="A12" s="320"/>
      <c r="B12" s="4"/>
      <c r="C12" s="4"/>
      <c r="D12" s="4"/>
      <c r="E12" s="4"/>
      <c r="F12" s="4"/>
      <c r="G12" s="4"/>
      <c r="H12" s="9"/>
      <c r="I12" s="13"/>
      <c r="J12" s="4"/>
      <c r="K12" s="4"/>
      <c r="L12" s="4"/>
      <c r="M12" s="4"/>
      <c r="N12" s="4"/>
      <c r="O12" s="9"/>
      <c r="P12" s="13"/>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9"/>
    </row>
    <row r="13" ht="12.75" customHeight="1">
      <c r="A13" s="320"/>
      <c r="B13" s="4"/>
      <c r="C13" s="4"/>
      <c r="D13" s="4"/>
      <c r="E13" s="4"/>
      <c r="F13" s="4"/>
      <c r="G13" s="4"/>
      <c r="H13" s="9"/>
      <c r="I13" s="20"/>
      <c r="J13" s="4"/>
      <c r="K13" s="4"/>
      <c r="L13" s="4"/>
      <c r="M13" s="4"/>
      <c r="N13" s="4"/>
      <c r="O13" s="9"/>
      <c r="P13" s="13"/>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9"/>
    </row>
    <row r="14" ht="12.75" customHeight="1">
      <c r="A14" s="320"/>
      <c r="B14" s="4"/>
      <c r="C14" s="4"/>
      <c r="D14" s="4"/>
      <c r="E14" s="4"/>
      <c r="F14" s="4"/>
      <c r="G14" s="4"/>
      <c r="H14" s="9"/>
      <c r="I14" s="13"/>
      <c r="J14" s="4"/>
      <c r="K14" s="4"/>
      <c r="L14" s="4"/>
      <c r="M14" s="4"/>
      <c r="N14" s="4"/>
      <c r="O14" s="9"/>
      <c r="P14" s="13"/>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9"/>
    </row>
    <row r="15" ht="12.75" customHeight="1">
      <c r="A15" s="320"/>
      <c r="B15" s="4"/>
      <c r="C15" s="4"/>
      <c r="D15" s="4"/>
      <c r="E15" s="4"/>
      <c r="F15" s="4"/>
      <c r="G15" s="4"/>
      <c r="H15" s="9"/>
      <c r="I15" s="13"/>
      <c r="J15" s="4"/>
      <c r="K15" s="4"/>
      <c r="L15" s="4"/>
      <c r="M15" s="4"/>
      <c r="N15" s="4"/>
      <c r="O15" s="9"/>
      <c r="P15" s="13"/>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9"/>
    </row>
    <row r="16" ht="12.75" customHeight="1">
      <c r="A16" s="320"/>
      <c r="B16" s="4"/>
      <c r="C16" s="4"/>
      <c r="D16" s="4"/>
      <c r="E16" s="4"/>
      <c r="F16" s="4"/>
      <c r="G16" s="4"/>
      <c r="H16" s="9"/>
      <c r="I16" s="20"/>
      <c r="J16" s="4"/>
      <c r="K16" s="4"/>
      <c r="L16" s="4"/>
      <c r="M16" s="4"/>
      <c r="N16" s="4"/>
      <c r="O16" s="9"/>
      <c r="P16" s="13"/>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9"/>
    </row>
    <row r="17" ht="12.75" customHeight="1">
      <c r="A17" s="320"/>
      <c r="B17" s="4"/>
      <c r="C17" s="4"/>
      <c r="D17" s="4"/>
      <c r="E17" s="4"/>
      <c r="F17" s="4"/>
      <c r="G17" s="4"/>
      <c r="H17" s="9"/>
      <c r="I17" s="13"/>
      <c r="J17" s="4"/>
      <c r="K17" s="4"/>
      <c r="L17" s="4"/>
      <c r="M17" s="4"/>
      <c r="N17" s="4"/>
      <c r="O17" s="9"/>
      <c r="P17" s="13"/>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9"/>
    </row>
    <row r="18" ht="12.75" customHeight="1">
      <c r="A18" s="320"/>
      <c r="B18" s="4"/>
      <c r="C18" s="4"/>
      <c r="D18" s="4"/>
      <c r="E18" s="4"/>
      <c r="F18" s="4"/>
      <c r="G18" s="4"/>
      <c r="H18" s="9"/>
      <c r="I18" s="13"/>
      <c r="J18" s="4"/>
      <c r="K18" s="4"/>
      <c r="L18" s="4"/>
      <c r="M18" s="4"/>
      <c r="N18" s="4"/>
      <c r="O18" s="9"/>
      <c r="P18" s="13"/>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9"/>
    </row>
    <row r="19" ht="12.75" customHeight="1">
      <c r="A19" s="320"/>
      <c r="B19" s="4"/>
      <c r="C19" s="4"/>
      <c r="D19" s="4"/>
      <c r="E19" s="4"/>
      <c r="F19" s="4"/>
      <c r="G19" s="4"/>
      <c r="H19" s="9"/>
      <c r="I19" s="20"/>
      <c r="J19" s="4"/>
      <c r="K19" s="4"/>
      <c r="L19" s="4"/>
      <c r="M19" s="4"/>
      <c r="N19" s="4"/>
      <c r="O19" s="9"/>
      <c r="P19" s="13"/>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9"/>
    </row>
    <row r="20" ht="12.75" customHeight="1">
      <c r="A20" s="320"/>
      <c r="B20" s="4"/>
      <c r="C20" s="4"/>
      <c r="D20" s="4"/>
      <c r="E20" s="4"/>
      <c r="F20" s="4"/>
      <c r="G20" s="4"/>
      <c r="H20" s="9"/>
      <c r="I20" s="13"/>
      <c r="J20" s="4"/>
      <c r="K20" s="4"/>
      <c r="L20" s="4"/>
      <c r="M20" s="4"/>
      <c r="N20" s="4"/>
      <c r="O20" s="9"/>
      <c r="P20" s="13"/>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9"/>
    </row>
    <row r="21" ht="12.75" customHeight="1">
      <c r="A21" s="320"/>
      <c r="B21" s="4"/>
      <c r="C21" s="4"/>
      <c r="D21" s="4"/>
      <c r="E21" s="4"/>
      <c r="F21" s="4"/>
      <c r="G21" s="4"/>
      <c r="H21" s="9"/>
      <c r="I21" s="13"/>
      <c r="J21" s="4"/>
      <c r="K21" s="4"/>
      <c r="L21" s="4"/>
      <c r="M21" s="4"/>
      <c r="N21" s="4"/>
      <c r="O21" s="9"/>
      <c r="P21" s="13"/>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9"/>
    </row>
    <row r="22" ht="12.75" customHeight="1">
      <c r="A22" s="320"/>
      <c r="B22" s="4"/>
      <c r="C22" s="4"/>
      <c r="D22" s="4"/>
      <c r="E22" s="4"/>
      <c r="F22" s="4"/>
      <c r="G22" s="4"/>
      <c r="H22" s="9"/>
      <c r="I22" s="20"/>
      <c r="J22" s="4"/>
      <c r="K22" s="4"/>
      <c r="L22" s="4"/>
      <c r="M22" s="4"/>
      <c r="N22" s="4"/>
      <c r="O22" s="9"/>
      <c r="P22" s="13"/>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9"/>
    </row>
    <row r="23" ht="12.75" customHeight="1">
      <c r="A23" s="320"/>
      <c r="B23" s="4"/>
      <c r="C23" s="4"/>
      <c r="D23" s="4"/>
      <c r="E23" s="4"/>
      <c r="F23" s="4"/>
      <c r="G23" s="4"/>
      <c r="H23" s="9"/>
      <c r="I23" s="13"/>
      <c r="J23" s="4"/>
      <c r="K23" s="4"/>
      <c r="L23" s="4"/>
      <c r="M23" s="4"/>
      <c r="N23" s="4"/>
      <c r="O23" s="9"/>
      <c r="P23" s="13"/>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9"/>
    </row>
    <row r="24" ht="12.75" customHeight="1">
      <c r="A24" s="320"/>
      <c r="B24" s="4"/>
      <c r="C24" s="4"/>
      <c r="D24" s="4"/>
      <c r="E24" s="4"/>
      <c r="F24" s="4"/>
      <c r="G24" s="4"/>
      <c r="H24" s="9"/>
      <c r="I24" s="13"/>
      <c r="J24" s="4"/>
      <c r="K24" s="4"/>
      <c r="L24" s="4"/>
      <c r="M24" s="4"/>
      <c r="N24" s="4"/>
      <c r="O24" s="9"/>
      <c r="P24" s="13"/>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9"/>
    </row>
    <row r="25" ht="12.75" customHeight="1">
      <c r="A25" s="320"/>
      <c r="B25" s="4"/>
      <c r="C25" s="4"/>
      <c r="D25" s="4"/>
      <c r="E25" s="4"/>
      <c r="F25" s="4"/>
      <c r="G25" s="4"/>
      <c r="H25" s="9"/>
      <c r="I25" s="20"/>
      <c r="J25" s="4"/>
      <c r="K25" s="4"/>
      <c r="L25" s="4"/>
      <c r="M25" s="4"/>
      <c r="N25" s="4"/>
      <c r="O25" s="9"/>
      <c r="P25" s="13"/>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9"/>
    </row>
    <row r="26" ht="12.75" customHeight="1">
      <c r="A26" s="320"/>
      <c r="B26" s="4"/>
      <c r="C26" s="4"/>
      <c r="D26" s="4"/>
      <c r="E26" s="4"/>
      <c r="F26" s="4"/>
      <c r="G26" s="4"/>
      <c r="H26" s="9"/>
      <c r="I26" s="13"/>
      <c r="J26" s="4"/>
      <c r="K26" s="4"/>
      <c r="L26" s="4"/>
      <c r="M26" s="4"/>
      <c r="N26" s="4"/>
      <c r="O26" s="9"/>
      <c r="P26" s="13"/>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9"/>
    </row>
    <row r="27" ht="12.75" customHeight="1">
      <c r="A27" s="320"/>
      <c r="B27" s="4"/>
      <c r="C27" s="4"/>
      <c r="D27" s="4"/>
      <c r="E27" s="4"/>
      <c r="F27" s="4"/>
      <c r="G27" s="4"/>
      <c r="H27" s="9"/>
      <c r="I27" s="13"/>
      <c r="J27" s="4"/>
      <c r="K27" s="4"/>
      <c r="L27" s="4"/>
      <c r="M27" s="4"/>
      <c r="N27" s="4"/>
      <c r="O27" s="9"/>
      <c r="P27" s="13"/>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9"/>
    </row>
    <row r="28" ht="12.75" customHeight="1">
      <c r="A28" s="320"/>
      <c r="B28" s="4"/>
      <c r="C28" s="4"/>
      <c r="D28" s="4"/>
      <c r="E28" s="4"/>
      <c r="F28" s="4"/>
      <c r="G28" s="4"/>
      <c r="H28" s="9"/>
      <c r="I28" s="20"/>
      <c r="J28" s="4"/>
      <c r="K28" s="4"/>
      <c r="L28" s="4"/>
      <c r="M28" s="4"/>
      <c r="N28" s="4"/>
      <c r="O28" s="9"/>
      <c r="P28" s="13"/>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9"/>
    </row>
    <row r="29" ht="12.75" customHeight="1">
      <c r="A29" s="320"/>
      <c r="B29" s="4"/>
      <c r="C29" s="4"/>
      <c r="D29" s="4"/>
      <c r="E29" s="4"/>
      <c r="F29" s="4"/>
      <c r="G29" s="4"/>
      <c r="H29" s="9"/>
      <c r="I29" s="13"/>
      <c r="J29" s="4"/>
      <c r="K29" s="4"/>
      <c r="L29" s="4"/>
      <c r="M29" s="4"/>
      <c r="N29" s="4"/>
      <c r="O29" s="9"/>
      <c r="P29" s="13"/>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9"/>
    </row>
    <row r="30" ht="12.75" customHeight="1">
      <c r="A30" s="320"/>
      <c r="B30" s="4"/>
      <c r="C30" s="4"/>
      <c r="D30" s="4"/>
      <c r="E30" s="4"/>
      <c r="F30" s="4"/>
      <c r="G30" s="4"/>
      <c r="H30" s="9"/>
      <c r="I30" s="13"/>
      <c r="J30" s="4"/>
      <c r="K30" s="4"/>
      <c r="L30" s="4"/>
      <c r="M30" s="4"/>
      <c r="N30" s="4"/>
      <c r="O30" s="9"/>
      <c r="P30" s="13"/>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9"/>
    </row>
    <row r="31" ht="12.75" customHeight="1">
      <c r="A31" s="320"/>
      <c r="B31" s="4"/>
      <c r="C31" s="4"/>
      <c r="D31" s="4"/>
      <c r="E31" s="4"/>
      <c r="F31" s="4"/>
      <c r="G31" s="4"/>
      <c r="H31" s="9"/>
      <c r="I31" s="20"/>
      <c r="J31" s="4"/>
      <c r="K31" s="4"/>
      <c r="L31" s="4"/>
      <c r="M31" s="4"/>
      <c r="N31" s="4"/>
      <c r="O31" s="9"/>
      <c r="P31" s="13"/>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9"/>
    </row>
    <row r="32" ht="12.75" customHeight="1">
      <c r="A32" s="320"/>
      <c r="B32" s="4"/>
      <c r="C32" s="4"/>
      <c r="D32" s="4"/>
      <c r="E32" s="4"/>
      <c r="F32" s="4"/>
      <c r="G32" s="4"/>
      <c r="H32" s="9"/>
      <c r="I32" s="13"/>
      <c r="J32" s="4"/>
      <c r="K32" s="4"/>
      <c r="L32" s="4"/>
      <c r="M32" s="4"/>
      <c r="N32" s="4"/>
      <c r="O32" s="9"/>
      <c r="P32" s="13"/>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9"/>
    </row>
    <row r="33" ht="12.75" customHeight="1">
      <c r="A33" s="320"/>
      <c r="B33" s="4"/>
      <c r="C33" s="4"/>
      <c r="D33" s="4"/>
      <c r="E33" s="4"/>
      <c r="F33" s="4"/>
      <c r="G33" s="4"/>
      <c r="H33" s="9"/>
      <c r="I33" s="13"/>
      <c r="J33" s="4"/>
      <c r="K33" s="4"/>
      <c r="L33" s="4"/>
      <c r="M33" s="4"/>
      <c r="N33" s="4"/>
      <c r="O33" s="9"/>
      <c r="P33" s="13"/>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9"/>
    </row>
    <row r="34" ht="12.75" customHeight="1">
      <c r="A34" s="320"/>
      <c r="B34" s="4"/>
      <c r="C34" s="4"/>
      <c r="D34" s="4"/>
      <c r="E34" s="4"/>
      <c r="F34" s="4"/>
      <c r="G34" s="4"/>
      <c r="H34" s="9"/>
      <c r="I34" s="20"/>
      <c r="J34" s="4"/>
      <c r="K34" s="4"/>
      <c r="L34" s="4"/>
      <c r="M34" s="4"/>
      <c r="N34" s="4"/>
      <c r="O34" s="9"/>
      <c r="P34" s="13"/>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9"/>
    </row>
    <row r="35" ht="12.75" customHeight="1">
      <c r="A35" s="320"/>
      <c r="B35" s="4"/>
      <c r="C35" s="4"/>
      <c r="D35" s="4"/>
      <c r="E35" s="4"/>
      <c r="F35" s="4"/>
      <c r="G35" s="4"/>
      <c r="H35" s="9"/>
      <c r="I35" s="13"/>
      <c r="J35" s="4"/>
      <c r="K35" s="4"/>
      <c r="L35" s="4"/>
      <c r="M35" s="4"/>
      <c r="N35" s="4"/>
      <c r="O35" s="9"/>
      <c r="P35" s="13"/>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9"/>
    </row>
    <row r="36" ht="12.75" customHeight="1">
      <c r="A36" s="320"/>
      <c r="B36" s="4"/>
      <c r="C36" s="4"/>
      <c r="D36" s="4"/>
      <c r="E36" s="4"/>
      <c r="F36" s="4"/>
      <c r="G36" s="4"/>
      <c r="H36" s="9"/>
      <c r="I36" s="13"/>
      <c r="J36" s="4"/>
      <c r="K36" s="4"/>
      <c r="L36" s="4"/>
      <c r="M36" s="4"/>
      <c r="N36" s="4"/>
      <c r="O36" s="9"/>
      <c r="P36" s="13"/>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9"/>
    </row>
    <row r="37" ht="12.75" customHeight="1">
      <c r="A37" s="320"/>
      <c r="B37" s="4"/>
      <c r="C37" s="4"/>
      <c r="D37" s="4"/>
      <c r="E37" s="4"/>
      <c r="F37" s="4"/>
      <c r="G37" s="4"/>
      <c r="H37" s="9"/>
      <c r="I37" s="20"/>
      <c r="J37" s="4"/>
      <c r="K37" s="4"/>
      <c r="L37" s="4"/>
      <c r="M37" s="4"/>
      <c r="N37" s="4"/>
      <c r="O37" s="9"/>
      <c r="P37" s="13"/>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9"/>
    </row>
    <row r="38" ht="12.75" customHeight="1">
      <c r="A38" s="320"/>
      <c r="B38" s="4"/>
      <c r="C38" s="4"/>
      <c r="D38" s="4"/>
      <c r="E38" s="4"/>
      <c r="F38" s="4"/>
      <c r="G38" s="4"/>
      <c r="H38" s="9"/>
      <c r="I38" s="13"/>
      <c r="J38" s="4"/>
      <c r="K38" s="4"/>
      <c r="L38" s="4"/>
      <c r="M38" s="4"/>
      <c r="N38" s="4"/>
      <c r="O38" s="9"/>
      <c r="P38" s="13"/>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9"/>
    </row>
    <row r="39" ht="12.75" customHeight="1">
      <c r="A39" s="320"/>
      <c r="B39" s="4"/>
      <c r="C39" s="4"/>
      <c r="D39" s="4"/>
      <c r="E39" s="4"/>
      <c r="F39" s="4"/>
      <c r="G39" s="4"/>
      <c r="H39" s="9"/>
      <c r="I39" s="13"/>
      <c r="J39" s="4"/>
      <c r="K39" s="4"/>
      <c r="L39" s="4"/>
      <c r="M39" s="4"/>
      <c r="N39" s="4"/>
      <c r="O39" s="9"/>
      <c r="P39" s="13"/>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9"/>
    </row>
    <row r="40" ht="12.75" customHeight="1">
      <c r="A40" s="320"/>
      <c r="B40" s="4"/>
      <c r="C40" s="4"/>
      <c r="D40" s="4"/>
      <c r="E40" s="4"/>
      <c r="F40" s="4"/>
      <c r="G40" s="4"/>
      <c r="H40" s="9"/>
      <c r="I40" s="20"/>
      <c r="J40" s="4"/>
      <c r="K40" s="4"/>
      <c r="L40" s="4"/>
      <c r="M40" s="4"/>
      <c r="N40" s="4"/>
      <c r="O40" s="9"/>
      <c r="P40" s="13"/>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9"/>
    </row>
    <row r="41" ht="12.75" customHeight="1">
      <c r="A41" s="320"/>
      <c r="B41" s="4"/>
      <c r="C41" s="4"/>
      <c r="D41" s="4"/>
      <c r="E41" s="4"/>
      <c r="F41" s="4"/>
      <c r="G41" s="4"/>
      <c r="H41" s="9"/>
      <c r="I41" s="13"/>
      <c r="J41" s="4"/>
      <c r="K41" s="4"/>
      <c r="L41" s="4"/>
      <c r="M41" s="4"/>
      <c r="N41" s="4"/>
      <c r="O41" s="9"/>
      <c r="P41" s="13"/>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9"/>
    </row>
    <row r="42" ht="12.75" customHeight="1">
      <c r="A42" s="320"/>
      <c r="B42" s="4"/>
      <c r="C42" s="4"/>
      <c r="D42" s="4"/>
      <c r="E42" s="4"/>
      <c r="F42" s="4"/>
      <c r="G42" s="4"/>
      <c r="H42" s="9"/>
      <c r="I42" s="13"/>
      <c r="J42" s="4"/>
      <c r="K42" s="4"/>
      <c r="L42" s="4"/>
      <c r="M42" s="4"/>
      <c r="N42" s="4"/>
      <c r="O42" s="9"/>
      <c r="P42" s="13"/>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9"/>
    </row>
    <row r="43" ht="12.75" customHeight="1">
      <c r="A43" s="320"/>
      <c r="B43" s="4"/>
      <c r="C43" s="4"/>
      <c r="D43" s="4"/>
      <c r="E43" s="4"/>
      <c r="F43" s="4"/>
      <c r="G43" s="4"/>
      <c r="H43" s="9"/>
      <c r="I43" s="13"/>
      <c r="J43" s="4"/>
      <c r="K43" s="4"/>
      <c r="L43" s="4"/>
      <c r="M43" s="4"/>
      <c r="N43" s="4"/>
      <c r="O43" s="9"/>
      <c r="P43" s="13"/>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9"/>
    </row>
    <row r="44" ht="12.75" customHeight="1">
      <c r="A44" s="320"/>
      <c r="B44" s="4"/>
      <c r="C44" s="4"/>
      <c r="D44" s="4"/>
      <c r="E44" s="4"/>
      <c r="F44" s="4"/>
      <c r="G44" s="4"/>
      <c r="H44" s="9"/>
      <c r="I44" s="20"/>
      <c r="J44" s="4"/>
      <c r="K44" s="4"/>
      <c r="L44" s="4"/>
      <c r="M44" s="4"/>
      <c r="N44" s="4"/>
      <c r="O44" s="9"/>
      <c r="P44" s="13"/>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9"/>
    </row>
    <row r="45" ht="12.75" customHeight="1">
      <c r="A45" s="320"/>
      <c r="B45" s="4"/>
      <c r="C45" s="4"/>
      <c r="D45" s="4"/>
      <c r="E45" s="4"/>
      <c r="F45" s="4"/>
      <c r="G45" s="4"/>
      <c r="H45" s="9"/>
      <c r="I45" s="13"/>
      <c r="J45" s="4"/>
      <c r="K45" s="4"/>
      <c r="L45" s="4"/>
      <c r="M45" s="4"/>
      <c r="N45" s="4"/>
      <c r="O45" s="9"/>
      <c r="P45" s="13"/>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9"/>
    </row>
    <row r="46" ht="12.75" customHeight="1">
      <c r="A46" s="320"/>
      <c r="B46" s="4"/>
      <c r="C46" s="4"/>
      <c r="D46" s="4"/>
      <c r="E46" s="4"/>
      <c r="F46" s="4"/>
      <c r="G46" s="4"/>
      <c r="H46" s="9"/>
      <c r="I46" s="13"/>
      <c r="J46" s="4"/>
      <c r="K46" s="4"/>
      <c r="L46" s="4"/>
      <c r="M46" s="4"/>
      <c r="N46" s="4"/>
      <c r="O46" s="9"/>
      <c r="P46" s="13"/>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9"/>
    </row>
    <row r="47" ht="12.75" customHeight="1">
      <c r="A47" s="320"/>
      <c r="B47" s="4"/>
      <c r="C47" s="4"/>
      <c r="D47" s="4"/>
      <c r="E47" s="4"/>
      <c r="F47" s="4"/>
      <c r="G47" s="4"/>
      <c r="H47" s="9"/>
      <c r="I47" s="20"/>
      <c r="J47" s="4"/>
      <c r="K47" s="4"/>
      <c r="L47" s="4"/>
      <c r="M47" s="4"/>
      <c r="N47" s="4"/>
      <c r="O47" s="9"/>
      <c r="P47" s="13"/>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9"/>
    </row>
    <row r="48" ht="12.75" customHeight="1">
      <c r="A48" s="320"/>
      <c r="B48" s="4"/>
      <c r="C48" s="4"/>
      <c r="D48" s="4"/>
      <c r="E48" s="4"/>
      <c r="F48" s="4"/>
      <c r="G48" s="4"/>
      <c r="H48" s="9"/>
      <c r="I48" s="13"/>
      <c r="J48" s="4"/>
      <c r="K48" s="4"/>
      <c r="L48" s="4"/>
      <c r="M48" s="4"/>
      <c r="N48" s="4"/>
      <c r="O48" s="9"/>
      <c r="P48" s="13"/>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9"/>
    </row>
    <row r="49" ht="12.75" customHeight="1">
      <c r="A49" s="320"/>
      <c r="B49" s="4"/>
      <c r="C49" s="4"/>
      <c r="D49" s="4"/>
      <c r="E49" s="4"/>
      <c r="F49" s="4"/>
      <c r="G49" s="4"/>
      <c r="H49" s="9"/>
      <c r="I49" s="13"/>
      <c r="J49" s="4"/>
      <c r="K49" s="4"/>
      <c r="L49" s="4"/>
      <c r="M49" s="4"/>
      <c r="N49" s="4"/>
      <c r="O49" s="9"/>
      <c r="P49" s="13"/>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9"/>
    </row>
    <row r="50" ht="12.75" customHeight="1">
      <c r="A50" s="320"/>
      <c r="B50" s="4"/>
      <c r="C50" s="4"/>
      <c r="D50" s="4"/>
      <c r="E50" s="4"/>
      <c r="F50" s="4"/>
      <c r="G50" s="4"/>
      <c r="H50" s="9"/>
      <c r="I50" s="20"/>
      <c r="J50" s="4"/>
      <c r="K50" s="4"/>
      <c r="L50" s="4"/>
      <c r="M50" s="4"/>
      <c r="N50" s="4"/>
      <c r="O50" s="9"/>
      <c r="P50" s="13"/>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9"/>
    </row>
    <row r="51" ht="12.75" customHeight="1">
      <c r="A51" s="320"/>
      <c r="B51" s="4"/>
      <c r="C51" s="4"/>
      <c r="D51" s="4"/>
      <c r="E51" s="4"/>
      <c r="F51" s="4"/>
      <c r="G51" s="4"/>
      <c r="H51" s="9"/>
      <c r="I51" s="13"/>
      <c r="J51" s="4"/>
      <c r="K51" s="4"/>
      <c r="L51" s="4"/>
      <c r="M51" s="4"/>
      <c r="N51" s="4"/>
      <c r="O51" s="9"/>
      <c r="P51" s="13"/>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9"/>
    </row>
    <row r="52" ht="12.75" customHeight="1">
      <c r="A52" s="320"/>
      <c r="B52" s="4"/>
      <c r="C52" s="4"/>
      <c r="D52" s="4"/>
      <c r="E52" s="4"/>
      <c r="F52" s="4"/>
      <c r="G52" s="4"/>
      <c r="H52" s="9"/>
      <c r="I52" s="13"/>
      <c r="J52" s="4"/>
      <c r="K52" s="4"/>
      <c r="L52" s="4"/>
      <c r="M52" s="4"/>
      <c r="N52" s="4"/>
      <c r="O52" s="9"/>
      <c r="P52" s="13"/>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9"/>
    </row>
    <row r="53" ht="12.75" customHeight="1">
      <c r="A53" s="320"/>
      <c r="B53" s="4"/>
      <c r="C53" s="4"/>
      <c r="D53" s="4"/>
      <c r="E53" s="4"/>
      <c r="F53" s="4"/>
      <c r="G53" s="4"/>
      <c r="H53" s="9"/>
      <c r="I53" s="20"/>
      <c r="J53" s="4"/>
      <c r="K53" s="4"/>
      <c r="L53" s="4"/>
      <c r="M53" s="4"/>
      <c r="N53" s="4"/>
      <c r="O53" s="9"/>
      <c r="P53" s="13"/>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9"/>
    </row>
    <row r="54" ht="12.75" customHeight="1">
      <c r="A54" s="320"/>
      <c r="B54" s="4"/>
      <c r="C54" s="4"/>
      <c r="D54" s="4"/>
      <c r="E54" s="4"/>
      <c r="F54" s="4"/>
      <c r="G54" s="4"/>
      <c r="H54" s="9"/>
      <c r="I54" s="13"/>
      <c r="J54" s="4"/>
      <c r="K54" s="4"/>
      <c r="L54" s="4"/>
      <c r="M54" s="4"/>
      <c r="N54" s="4"/>
      <c r="O54" s="9"/>
      <c r="P54" s="13"/>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9"/>
    </row>
    <row r="55" ht="12.75" customHeight="1">
      <c r="A55" s="320"/>
      <c r="B55" s="4"/>
      <c r="C55" s="4"/>
      <c r="D55" s="4"/>
      <c r="E55" s="4"/>
      <c r="F55" s="4"/>
      <c r="G55" s="4"/>
      <c r="H55" s="9"/>
      <c r="I55" s="13"/>
      <c r="J55" s="4"/>
      <c r="K55" s="4"/>
      <c r="L55" s="4"/>
      <c r="M55" s="4"/>
      <c r="N55" s="4"/>
      <c r="O55" s="9"/>
      <c r="P55" s="13"/>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9"/>
    </row>
    <row r="56" ht="12.75" customHeight="1">
      <c r="A56" s="320"/>
      <c r="B56" s="4"/>
      <c r="C56" s="4"/>
      <c r="D56" s="4"/>
      <c r="E56" s="4"/>
      <c r="F56" s="4"/>
      <c r="G56" s="4"/>
      <c r="H56" s="9"/>
      <c r="I56" s="20"/>
      <c r="J56" s="4"/>
      <c r="K56" s="4"/>
      <c r="L56" s="4"/>
      <c r="M56" s="4"/>
      <c r="N56" s="4"/>
      <c r="O56" s="9"/>
      <c r="P56" s="13"/>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9"/>
    </row>
  </sheetData>
  <mergeCells count="168">
    <mergeCell ref="P26:AV26"/>
    <mergeCell ref="P29:AV29"/>
    <mergeCell ref="P38:AV38"/>
    <mergeCell ref="P39:AV39"/>
    <mergeCell ref="P49:AV49"/>
    <mergeCell ref="P47:AV47"/>
    <mergeCell ref="P48:AV48"/>
    <mergeCell ref="P46:AV46"/>
    <mergeCell ref="P45:AV45"/>
    <mergeCell ref="P43:AV43"/>
    <mergeCell ref="P42:AV42"/>
    <mergeCell ref="P25:AV25"/>
    <mergeCell ref="P50:AV50"/>
    <mergeCell ref="P36:AV36"/>
    <mergeCell ref="P35:AV35"/>
    <mergeCell ref="P37:AV37"/>
    <mergeCell ref="P41:AV41"/>
    <mergeCell ref="P40:AV40"/>
    <mergeCell ref="P44:AV44"/>
    <mergeCell ref="A15:H15"/>
    <mergeCell ref="A13:H13"/>
    <mergeCell ref="A14:H14"/>
    <mergeCell ref="I15:O15"/>
    <mergeCell ref="I14:O14"/>
    <mergeCell ref="A4:H4"/>
    <mergeCell ref="A5:H5"/>
    <mergeCell ref="I3:O3"/>
    <mergeCell ref="I4:O4"/>
    <mergeCell ref="A2:H2"/>
    <mergeCell ref="A3:H3"/>
    <mergeCell ref="A8:H8"/>
    <mergeCell ref="I8:O8"/>
    <mergeCell ref="I6:O6"/>
    <mergeCell ref="I5:O5"/>
    <mergeCell ref="I1:O1"/>
    <mergeCell ref="I2:O2"/>
    <mergeCell ref="A1:H1"/>
    <mergeCell ref="A7:H7"/>
    <mergeCell ref="A6:H6"/>
    <mergeCell ref="I7:O7"/>
    <mergeCell ref="I10:O10"/>
    <mergeCell ref="I11:O11"/>
    <mergeCell ref="I18:O18"/>
    <mergeCell ref="I19:O19"/>
    <mergeCell ref="P14:AV14"/>
    <mergeCell ref="P15:AV15"/>
    <mergeCell ref="P8:AV8"/>
    <mergeCell ref="P9:AV9"/>
    <mergeCell ref="P7:AV7"/>
    <mergeCell ref="P6:AV6"/>
    <mergeCell ref="P5:AV5"/>
    <mergeCell ref="P4:AV4"/>
    <mergeCell ref="P3:AV3"/>
    <mergeCell ref="P2:AV2"/>
    <mergeCell ref="P1:AV1"/>
    <mergeCell ref="P12:AV12"/>
    <mergeCell ref="P11:AV11"/>
    <mergeCell ref="P10:AV10"/>
    <mergeCell ref="P19:AV19"/>
    <mergeCell ref="P13:AV13"/>
    <mergeCell ref="P18:AV18"/>
    <mergeCell ref="P17:AV17"/>
    <mergeCell ref="I12:O12"/>
    <mergeCell ref="I13:O13"/>
    <mergeCell ref="I16:O16"/>
    <mergeCell ref="P16:AV16"/>
    <mergeCell ref="A10:H10"/>
    <mergeCell ref="A12:H12"/>
    <mergeCell ref="A11:H11"/>
    <mergeCell ref="I21:O21"/>
    <mergeCell ref="I22:O22"/>
    <mergeCell ref="I29:O29"/>
    <mergeCell ref="I30:O30"/>
    <mergeCell ref="A31:H31"/>
    <mergeCell ref="A30:H30"/>
    <mergeCell ref="I46:O46"/>
    <mergeCell ref="I45:O45"/>
    <mergeCell ref="I24:O24"/>
    <mergeCell ref="I17:O17"/>
    <mergeCell ref="I40:O40"/>
    <mergeCell ref="I39:O39"/>
    <mergeCell ref="A36:H36"/>
    <mergeCell ref="A35:H35"/>
    <mergeCell ref="A37:H37"/>
    <mergeCell ref="I41:O41"/>
    <mergeCell ref="I38:O38"/>
    <mergeCell ref="A49:H49"/>
    <mergeCell ref="A50:H50"/>
    <mergeCell ref="A55:H55"/>
    <mergeCell ref="A54:H54"/>
    <mergeCell ref="A52:H52"/>
    <mergeCell ref="A51:H51"/>
    <mergeCell ref="A56:H56"/>
    <mergeCell ref="I52:O52"/>
    <mergeCell ref="I51:O51"/>
    <mergeCell ref="A48:H48"/>
    <mergeCell ref="I48:O48"/>
    <mergeCell ref="P53:AV53"/>
    <mergeCell ref="P55:AV55"/>
    <mergeCell ref="I55:O55"/>
    <mergeCell ref="I54:O54"/>
    <mergeCell ref="P54:AV54"/>
    <mergeCell ref="P56:AV56"/>
    <mergeCell ref="I56:O56"/>
    <mergeCell ref="P52:AV52"/>
    <mergeCell ref="I53:O53"/>
    <mergeCell ref="A53:H53"/>
    <mergeCell ref="I49:O49"/>
    <mergeCell ref="I50:O50"/>
    <mergeCell ref="I47:O47"/>
    <mergeCell ref="P51:AV51"/>
    <mergeCell ref="I23:O23"/>
    <mergeCell ref="P23:AV23"/>
    <mergeCell ref="P34:AV34"/>
    <mergeCell ref="P32:AV32"/>
    <mergeCell ref="P33:AV33"/>
    <mergeCell ref="I37:O37"/>
    <mergeCell ref="I35:O35"/>
    <mergeCell ref="I36:O36"/>
    <mergeCell ref="P31:AV31"/>
    <mergeCell ref="P30:AV30"/>
    <mergeCell ref="A17:H17"/>
    <mergeCell ref="A16:H16"/>
    <mergeCell ref="P28:AV28"/>
    <mergeCell ref="I28:O28"/>
    <mergeCell ref="P27:AV27"/>
    <mergeCell ref="P24:AV24"/>
    <mergeCell ref="P20:AV20"/>
    <mergeCell ref="P21:AV21"/>
    <mergeCell ref="I20:O20"/>
    <mergeCell ref="P22:AV22"/>
    <mergeCell ref="I26:O26"/>
    <mergeCell ref="I27:O27"/>
    <mergeCell ref="I43:O43"/>
    <mergeCell ref="A42:H42"/>
    <mergeCell ref="A43:H43"/>
    <mergeCell ref="A9:H9"/>
    <mergeCell ref="A20:H20"/>
    <mergeCell ref="A18:H18"/>
    <mergeCell ref="A19:H19"/>
    <mergeCell ref="A47:H47"/>
    <mergeCell ref="I9:O9"/>
    <mergeCell ref="I44:O44"/>
    <mergeCell ref="I33:O33"/>
    <mergeCell ref="A44:H44"/>
    <mergeCell ref="A40:H40"/>
    <mergeCell ref="A29:H29"/>
    <mergeCell ref="I25:O25"/>
    <mergeCell ref="I32:O32"/>
    <mergeCell ref="I31:O31"/>
    <mergeCell ref="A46:H46"/>
    <mergeCell ref="A45:H45"/>
    <mergeCell ref="I42:O42"/>
    <mergeCell ref="A41:H41"/>
    <mergeCell ref="A21:H21"/>
    <mergeCell ref="A28:H28"/>
    <mergeCell ref="A27:H27"/>
    <mergeCell ref="A26:H26"/>
    <mergeCell ref="A25:H25"/>
    <mergeCell ref="A24:H24"/>
    <mergeCell ref="A23:H23"/>
    <mergeCell ref="A22:H22"/>
    <mergeCell ref="A38:H38"/>
    <mergeCell ref="A39:H39"/>
    <mergeCell ref="A32:H32"/>
    <mergeCell ref="A33:H33"/>
    <mergeCell ref="I34:O34"/>
    <mergeCell ref="A34:H3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51" width="2.43"/>
  </cols>
  <sheetData>
    <row r="1" ht="12.75" customHeight="1">
      <c r="A1" s="322" t="s">
        <v>205</v>
      </c>
      <c r="B1" s="4"/>
      <c r="C1" s="4"/>
      <c r="D1" s="9"/>
      <c r="E1" s="323" t="s">
        <v>42</v>
      </c>
      <c r="F1" s="4"/>
      <c r="G1" s="4"/>
      <c r="H1" s="9"/>
      <c r="I1" s="324" t="s">
        <v>43</v>
      </c>
      <c r="J1" s="4"/>
      <c r="K1" s="4"/>
      <c r="L1" s="9"/>
      <c r="M1" s="325" t="s">
        <v>44</v>
      </c>
      <c r="N1" s="4"/>
      <c r="O1" s="4"/>
      <c r="P1" s="9"/>
      <c r="Q1" s="326" t="s">
        <v>45</v>
      </c>
      <c r="R1" s="4"/>
      <c r="S1" s="4"/>
      <c r="T1" s="9"/>
      <c r="U1" s="327" t="s">
        <v>46</v>
      </c>
      <c r="V1" s="4"/>
      <c r="W1" s="4"/>
      <c r="X1" s="4"/>
      <c r="Y1" s="9"/>
      <c r="Z1" s="328" t="s">
        <v>206</v>
      </c>
      <c r="AA1" s="4"/>
      <c r="AB1" s="4"/>
      <c r="AC1" s="9"/>
      <c r="AD1" s="329" t="s">
        <v>177</v>
      </c>
      <c r="AE1" s="2"/>
      <c r="AF1" s="2"/>
      <c r="AG1" s="2"/>
      <c r="AH1" s="2"/>
      <c r="AI1" s="2"/>
      <c r="AJ1" s="2"/>
      <c r="AK1" s="2"/>
      <c r="AL1" s="2"/>
      <c r="AM1" s="2"/>
      <c r="AN1" s="2"/>
      <c r="AO1" s="2"/>
      <c r="AP1" s="2"/>
      <c r="AQ1" s="2"/>
      <c r="AR1" s="2"/>
      <c r="AS1" s="2"/>
      <c r="AT1" s="2"/>
      <c r="AU1" s="2"/>
      <c r="AV1" s="2"/>
      <c r="AW1" s="2"/>
      <c r="AX1" s="2"/>
      <c r="AY1" s="28"/>
    </row>
    <row r="2" ht="12.75" customHeight="1">
      <c r="A2" s="322" t="s">
        <v>207</v>
      </c>
      <c r="B2" s="4"/>
      <c r="C2" s="4"/>
      <c r="D2" s="9"/>
      <c r="E2" s="323">
        <f>Data!AO18</f>
        <v>1</v>
      </c>
      <c r="F2" s="4"/>
      <c r="G2" s="4"/>
      <c r="H2" s="9"/>
      <c r="I2" s="324">
        <f>Data!AO19</f>
        <v>2</v>
      </c>
      <c r="J2" s="4"/>
      <c r="K2" s="4"/>
      <c r="L2" s="9"/>
      <c r="M2" s="325">
        <f>Data!AO20</f>
        <v>3</v>
      </c>
      <c r="N2" s="4"/>
      <c r="O2" s="4"/>
      <c r="P2" s="9"/>
      <c r="Q2" s="326">
        <f>Data!AO21</f>
        <v>4</v>
      </c>
      <c r="R2" s="4"/>
      <c r="S2" s="4"/>
      <c r="T2" s="9"/>
      <c r="U2" s="327">
        <f>Data!AO22</f>
        <v>5</v>
      </c>
      <c r="V2" s="4"/>
      <c r="W2" s="4"/>
      <c r="X2" s="4"/>
      <c r="Y2" s="9"/>
      <c r="Z2" s="330">
        <f>Data!AO24</f>
        <v>200</v>
      </c>
      <c r="AA2" s="4"/>
      <c r="AB2" s="4"/>
      <c r="AC2" s="9"/>
      <c r="AD2" s="12"/>
      <c r="AY2" s="47"/>
    </row>
    <row r="3" ht="12.75" customHeight="1">
      <c r="A3" s="61" t="s">
        <v>208</v>
      </c>
      <c r="B3" s="4"/>
      <c r="C3" s="4"/>
      <c r="D3" s="9"/>
      <c r="E3" s="331"/>
      <c r="F3" s="4"/>
      <c r="G3" s="4"/>
      <c r="H3" s="4"/>
      <c r="I3" s="4"/>
      <c r="J3" s="4"/>
      <c r="K3" s="4"/>
      <c r="L3" s="4"/>
      <c r="M3" s="4"/>
      <c r="N3" s="4"/>
      <c r="O3" s="4"/>
      <c r="P3" s="4"/>
      <c r="Q3" s="4"/>
      <c r="R3" s="4"/>
      <c r="S3" s="4"/>
      <c r="T3" s="4"/>
      <c r="U3" s="4"/>
      <c r="V3" s="4"/>
      <c r="W3" s="4"/>
      <c r="X3" s="4"/>
      <c r="Y3" s="9"/>
      <c r="Z3" s="322"/>
      <c r="AA3" s="4"/>
      <c r="AB3" s="4"/>
      <c r="AC3" s="9"/>
      <c r="AD3" s="39"/>
      <c r="AE3" s="35"/>
      <c r="AF3" s="35"/>
      <c r="AG3" s="35"/>
      <c r="AH3" s="35"/>
      <c r="AI3" s="35"/>
      <c r="AJ3" s="35"/>
      <c r="AK3" s="35"/>
      <c r="AL3" s="35"/>
      <c r="AM3" s="35"/>
      <c r="AN3" s="35"/>
      <c r="AO3" s="35"/>
      <c r="AP3" s="35"/>
      <c r="AQ3" s="35"/>
      <c r="AR3" s="35"/>
      <c r="AS3" s="35"/>
      <c r="AT3" s="35"/>
      <c r="AU3" s="35"/>
      <c r="AV3" s="35"/>
      <c r="AW3" s="35"/>
      <c r="AX3" s="35"/>
      <c r="AY3" s="36"/>
    </row>
    <row r="4" ht="12.75" customHeight="1">
      <c r="A4" s="13"/>
      <c r="B4" s="4"/>
      <c r="C4" s="4"/>
      <c r="D4" s="9"/>
      <c r="E4" s="332">
        <v>1.0</v>
      </c>
      <c r="F4" s="4"/>
      <c r="G4" s="4"/>
      <c r="H4" s="9"/>
      <c r="I4" s="333">
        <v>2.0</v>
      </c>
      <c r="J4" s="4"/>
      <c r="K4" s="4"/>
      <c r="L4" s="9"/>
      <c r="M4" s="334">
        <v>3.0</v>
      </c>
      <c r="N4" s="4"/>
      <c r="O4" s="4"/>
      <c r="P4" s="9"/>
      <c r="Q4" s="335">
        <v>4.0</v>
      </c>
      <c r="R4" s="4"/>
      <c r="S4" s="4"/>
      <c r="T4" s="9"/>
      <c r="U4" s="336">
        <v>5.0</v>
      </c>
      <c r="V4" s="4"/>
      <c r="W4" s="4"/>
      <c r="X4" s="4"/>
      <c r="Y4" s="9"/>
      <c r="Z4" s="25">
        <v>200.0</v>
      </c>
      <c r="AA4" s="4"/>
      <c r="AB4" s="4"/>
      <c r="AC4" s="9"/>
      <c r="AD4" s="337" t="s">
        <v>209</v>
      </c>
      <c r="AE4" s="4"/>
      <c r="AF4" s="4"/>
      <c r="AG4" s="4"/>
      <c r="AH4" s="4"/>
      <c r="AI4" s="4"/>
      <c r="AJ4" s="4"/>
      <c r="AK4" s="4"/>
      <c r="AL4" s="4"/>
      <c r="AM4" s="4"/>
      <c r="AN4" s="4"/>
      <c r="AO4" s="4"/>
      <c r="AP4" s="4"/>
      <c r="AQ4" s="4"/>
      <c r="AR4" s="4"/>
      <c r="AS4" s="4"/>
      <c r="AT4" s="4"/>
      <c r="AU4" s="4"/>
      <c r="AV4" s="4"/>
      <c r="AW4" s="4"/>
      <c r="AX4" s="4"/>
      <c r="AY4" s="9"/>
    </row>
    <row r="5" ht="12.75" customHeight="1">
      <c r="A5" s="13"/>
      <c r="B5" s="4"/>
      <c r="C5" s="4"/>
      <c r="D5" s="9"/>
      <c r="E5" s="338"/>
      <c r="F5" s="4"/>
      <c r="G5" s="4"/>
      <c r="H5" s="9"/>
      <c r="I5" s="339"/>
      <c r="J5" s="4"/>
      <c r="K5" s="4"/>
      <c r="L5" s="9"/>
      <c r="M5" s="340"/>
      <c r="N5" s="4"/>
      <c r="O5" s="4"/>
      <c r="P5" s="9"/>
      <c r="Q5" s="88"/>
      <c r="R5" s="4"/>
      <c r="S5" s="4"/>
      <c r="T5" s="9"/>
      <c r="U5" s="341"/>
      <c r="V5" s="4"/>
      <c r="W5" s="4"/>
      <c r="X5" s="4"/>
      <c r="Y5" s="9"/>
      <c r="Z5" s="342"/>
      <c r="AA5" s="4"/>
      <c r="AB5" s="4"/>
      <c r="AC5" s="9"/>
      <c r="AD5" s="343"/>
      <c r="AE5" s="4"/>
      <c r="AF5" s="4"/>
      <c r="AG5" s="4"/>
      <c r="AH5" s="4"/>
      <c r="AI5" s="4"/>
      <c r="AJ5" s="4"/>
      <c r="AK5" s="4"/>
      <c r="AL5" s="4"/>
      <c r="AM5" s="4"/>
      <c r="AN5" s="4"/>
      <c r="AO5" s="4"/>
      <c r="AP5" s="4"/>
      <c r="AQ5" s="4"/>
      <c r="AR5" s="4"/>
      <c r="AS5" s="4"/>
      <c r="AT5" s="4"/>
      <c r="AU5" s="4"/>
      <c r="AV5" s="4"/>
      <c r="AW5" s="4"/>
      <c r="AX5" s="4"/>
      <c r="AY5" s="9"/>
    </row>
    <row r="6" ht="12.75" customHeight="1">
      <c r="A6" s="13"/>
      <c r="B6" s="4"/>
      <c r="C6" s="4"/>
      <c r="D6" s="9"/>
      <c r="E6" s="338"/>
      <c r="F6" s="4"/>
      <c r="G6" s="4"/>
      <c r="H6" s="9"/>
      <c r="I6" s="339"/>
      <c r="J6" s="4"/>
      <c r="K6" s="4"/>
      <c r="L6" s="9"/>
      <c r="M6" s="340"/>
      <c r="N6" s="4"/>
      <c r="O6" s="4"/>
      <c r="P6" s="9"/>
      <c r="Q6" s="88"/>
      <c r="R6" s="4"/>
      <c r="S6" s="4"/>
      <c r="T6" s="9"/>
      <c r="U6" s="341"/>
      <c r="V6" s="4"/>
      <c r="W6" s="4"/>
      <c r="X6" s="4"/>
      <c r="Y6" s="9"/>
      <c r="Z6" s="342"/>
      <c r="AA6" s="4"/>
      <c r="AB6" s="4"/>
      <c r="AC6" s="9"/>
      <c r="AD6" s="343"/>
      <c r="AE6" s="4"/>
      <c r="AF6" s="4"/>
      <c r="AG6" s="4"/>
      <c r="AH6" s="4"/>
      <c r="AI6" s="4"/>
      <c r="AJ6" s="4"/>
      <c r="AK6" s="4"/>
      <c r="AL6" s="4"/>
      <c r="AM6" s="4"/>
      <c r="AN6" s="4"/>
      <c r="AO6" s="4"/>
      <c r="AP6" s="4"/>
      <c r="AQ6" s="4"/>
      <c r="AR6" s="4"/>
      <c r="AS6" s="4"/>
      <c r="AT6" s="4"/>
      <c r="AU6" s="4"/>
      <c r="AV6" s="4"/>
      <c r="AW6" s="4"/>
      <c r="AX6" s="4"/>
      <c r="AY6" s="9"/>
    </row>
    <row r="7" ht="12.75" customHeight="1">
      <c r="A7" s="13"/>
      <c r="B7" s="4"/>
      <c r="C7" s="4"/>
      <c r="D7" s="9"/>
      <c r="E7" s="338"/>
      <c r="F7" s="4"/>
      <c r="G7" s="4"/>
      <c r="H7" s="9"/>
      <c r="I7" s="339"/>
      <c r="J7" s="4"/>
      <c r="K7" s="4"/>
      <c r="L7" s="9"/>
      <c r="M7" s="340"/>
      <c r="N7" s="4"/>
      <c r="O7" s="4"/>
      <c r="P7" s="9"/>
      <c r="Q7" s="88"/>
      <c r="R7" s="4"/>
      <c r="S7" s="4"/>
      <c r="T7" s="9"/>
      <c r="U7" s="341"/>
      <c r="V7" s="4"/>
      <c r="W7" s="4"/>
      <c r="X7" s="4"/>
      <c r="Y7" s="9"/>
      <c r="Z7" s="342"/>
      <c r="AA7" s="4"/>
      <c r="AB7" s="4"/>
      <c r="AC7" s="9"/>
      <c r="AD7" s="343"/>
      <c r="AE7" s="4"/>
      <c r="AF7" s="4"/>
      <c r="AG7" s="4"/>
      <c r="AH7" s="4"/>
      <c r="AI7" s="4"/>
      <c r="AJ7" s="4"/>
      <c r="AK7" s="4"/>
      <c r="AL7" s="4"/>
      <c r="AM7" s="4"/>
      <c r="AN7" s="4"/>
      <c r="AO7" s="4"/>
      <c r="AP7" s="4"/>
      <c r="AQ7" s="4"/>
      <c r="AR7" s="4"/>
      <c r="AS7" s="4"/>
      <c r="AT7" s="4"/>
      <c r="AU7" s="4"/>
      <c r="AV7" s="4"/>
      <c r="AW7" s="4"/>
      <c r="AX7" s="4"/>
      <c r="AY7" s="9"/>
    </row>
    <row r="8" ht="12.75" customHeight="1">
      <c r="A8" s="13"/>
      <c r="B8" s="4"/>
      <c r="C8" s="4"/>
      <c r="D8" s="9"/>
      <c r="E8" s="338"/>
      <c r="F8" s="4"/>
      <c r="G8" s="4"/>
      <c r="H8" s="9"/>
      <c r="I8" s="339"/>
      <c r="J8" s="4"/>
      <c r="K8" s="4"/>
      <c r="L8" s="9"/>
      <c r="M8" s="340"/>
      <c r="N8" s="4"/>
      <c r="O8" s="4"/>
      <c r="P8" s="9"/>
      <c r="Q8" s="88"/>
      <c r="R8" s="4"/>
      <c r="S8" s="4"/>
      <c r="T8" s="9"/>
      <c r="U8" s="341"/>
      <c r="V8" s="4"/>
      <c r="W8" s="4"/>
      <c r="X8" s="4"/>
      <c r="Y8" s="9"/>
      <c r="Z8" s="342"/>
      <c r="AA8" s="4"/>
      <c r="AB8" s="4"/>
      <c r="AC8" s="9"/>
      <c r="AD8" s="343"/>
      <c r="AE8" s="4"/>
      <c r="AF8" s="4"/>
      <c r="AG8" s="4"/>
      <c r="AH8" s="4"/>
      <c r="AI8" s="4"/>
      <c r="AJ8" s="4"/>
      <c r="AK8" s="4"/>
      <c r="AL8" s="4"/>
      <c r="AM8" s="4"/>
      <c r="AN8" s="4"/>
      <c r="AO8" s="4"/>
      <c r="AP8" s="4"/>
      <c r="AQ8" s="4"/>
      <c r="AR8" s="4"/>
      <c r="AS8" s="4"/>
      <c r="AT8" s="4"/>
      <c r="AU8" s="4"/>
      <c r="AV8" s="4"/>
      <c r="AW8" s="4"/>
      <c r="AX8" s="4"/>
      <c r="AY8" s="9"/>
    </row>
    <row r="9" ht="12.75" customHeight="1">
      <c r="A9" s="13"/>
      <c r="B9" s="4"/>
      <c r="C9" s="4"/>
      <c r="D9" s="9"/>
      <c r="E9" s="338"/>
      <c r="F9" s="4"/>
      <c r="G9" s="4"/>
      <c r="H9" s="9"/>
      <c r="I9" s="339"/>
      <c r="J9" s="4"/>
      <c r="K9" s="4"/>
      <c r="L9" s="9"/>
      <c r="M9" s="340"/>
      <c r="N9" s="4"/>
      <c r="O9" s="4"/>
      <c r="P9" s="9"/>
      <c r="Q9" s="88"/>
      <c r="R9" s="4"/>
      <c r="S9" s="4"/>
      <c r="T9" s="9"/>
      <c r="U9" s="341"/>
      <c r="V9" s="4"/>
      <c r="W9" s="4"/>
      <c r="X9" s="4"/>
      <c r="Y9" s="9"/>
      <c r="Z9" s="342"/>
      <c r="AA9" s="4"/>
      <c r="AB9" s="4"/>
      <c r="AC9" s="9"/>
      <c r="AD9" s="343"/>
      <c r="AE9" s="4"/>
      <c r="AF9" s="4"/>
      <c r="AG9" s="4"/>
      <c r="AH9" s="4"/>
      <c r="AI9" s="4"/>
      <c r="AJ9" s="4"/>
      <c r="AK9" s="4"/>
      <c r="AL9" s="4"/>
      <c r="AM9" s="4"/>
      <c r="AN9" s="4"/>
      <c r="AO9" s="4"/>
      <c r="AP9" s="4"/>
      <c r="AQ9" s="4"/>
      <c r="AR9" s="4"/>
      <c r="AS9" s="4"/>
      <c r="AT9" s="4"/>
      <c r="AU9" s="4"/>
      <c r="AV9" s="4"/>
      <c r="AW9" s="4"/>
      <c r="AX9" s="4"/>
      <c r="AY9" s="9"/>
    </row>
    <row r="10" ht="12.75" customHeight="1">
      <c r="A10" s="13"/>
      <c r="B10" s="4"/>
      <c r="C10" s="4"/>
      <c r="D10" s="9"/>
      <c r="E10" s="338"/>
      <c r="F10" s="4"/>
      <c r="G10" s="4"/>
      <c r="H10" s="9"/>
      <c r="I10" s="339"/>
      <c r="J10" s="4"/>
      <c r="K10" s="4"/>
      <c r="L10" s="9"/>
      <c r="M10" s="340"/>
      <c r="N10" s="4"/>
      <c r="O10" s="4"/>
      <c r="P10" s="9"/>
      <c r="Q10" s="88"/>
      <c r="R10" s="4"/>
      <c r="S10" s="4"/>
      <c r="T10" s="9"/>
      <c r="U10" s="341"/>
      <c r="V10" s="4"/>
      <c r="W10" s="4"/>
      <c r="X10" s="4"/>
      <c r="Y10" s="9"/>
      <c r="Z10" s="342"/>
      <c r="AA10" s="4"/>
      <c r="AB10" s="4"/>
      <c r="AC10" s="9"/>
      <c r="AD10" s="343"/>
      <c r="AE10" s="4"/>
      <c r="AF10" s="4"/>
      <c r="AG10" s="4"/>
      <c r="AH10" s="4"/>
      <c r="AI10" s="4"/>
      <c r="AJ10" s="4"/>
      <c r="AK10" s="4"/>
      <c r="AL10" s="4"/>
      <c r="AM10" s="4"/>
      <c r="AN10" s="4"/>
      <c r="AO10" s="4"/>
      <c r="AP10" s="4"/>
      <c r="AQ10" s="4"/>
      <c r="AR10" s="4"/>
      <c r="AS10" s="4"/>
      <c r="AT10" s="4"/>
      <c r="AU10" s="4"/>
      <c r="AV10" s="4"/>
      <c r="AW10" s="4"/>
      <c r="AX10" s="4"/>
      <c r="AY10" s="9"/>
    </row>
    <row r="11" ht="12.75" customHeight="1">
      <c r="A11" s="13"/>
      <c r="B11" s="4"/>
      <c r="C11" s="4"/>
      <c r="D11" s="9"/>
      <c r="E11" s="338"/>
      <c r="F11" s="4"/>
      <c r="G11" s="4"/>
      <c r="H11" s="9"/>
      <c r="I11" s="339"/>
      <c r="J11" s="4"/>
      <c r="K11" s="4"/>
      <c r="L11" s="9"/>
      <c r="M11" s="340"/>
      <c r="N11" s="4"/>
      <c r="O11" s="4"/>
      <c r="P11" s="9"/>
      <c r="Q11" s="88"/>
      <c r="R11" s="4"/>
      <c r="S11" s="4"/>
      <c r="T11" s="9"/>
      <c r="U11" s="341"/>
      <c r="V11" s="4"/>
      <c r="W11" s="4"/>
      <c r="X11" s="4"/>
      <c r="Y11" s="9"/>
      <c r="Z11" s="342"/>
      <c r="AA11" s="4"/>
      <c r="AB11" s="4"/>
      <c r="AC11" s="9"/>
      <c r="AD11" s="343"/>
      <c r="AE11" s="4"/>
      <c r="AF11" s="4"/>
      <c r="AG11" s="4"/>
      <c r="AH11" s="4"/>
      <c r="AI11" s="4"/>
      <c r="AJ11" s="4"/>
      <c r="AK11" s="4"/>
      <c r="AL11" s="4"/>
      <c r="AM11" s="4"/>
      <c r="AN11" s="4"/>
      <c r="AO11" s="4"/>
      <c r="AP11" s="4"/>
      <c r="AQ11" s="4"/>
      <c r="AR11" s="4"/>
      <c r="AS11" s="4"/>
      <c r="AT11" s="4"/>
      <c r="AU11" s="4"/>
      <c r="AV11" s="4"/>
      <c r="AW11" s="4"/>
      <c r="AX11" s="4"/>
      <c r="AY11" s="9"/>
    </row>
    <row r="12" ht="12.75" customHeight="1">
      <c r="A12" s="13"/>
      <c r="B12" s="4"/>
      <c r="C12" s="4"/>
      <c r="D12" s="9"/>
      <c r="E12" s="338"/>
      <c r="F12" s="4"/>
      <c r="G12" s="4"/>
      <c r="H12" s="9"/>
      <c r="I12" s="339"/>
      <c r="J12" s="4"/>
      <c r="K12" s="4"/>
      <c r="L12" s="9"/>
      <c r="M12" s="340"/>
      <c r="N12" s="4"/>
      <c r="O12" s="4"/>
      <c r="P12" s="9"/>
      <c r="Q12" s="88"/>
      <c r="R12" s="4"/>
      <c r="S12" s="4"/>
      <c r="T12" s="9"/>
      <c r="U12" s="341"/>
      <c r="V12" s="4"/>
      <c r="W12" s="4"/>
      <c r="X12" s="4"/>
      <c r="Y12" s="9"/>
      <c r="Z12" s="342"/>
      <c r="AA12" s="4"/>
      <c r="AB12" s="4"/>
      <c r="AC12" s="9"/>
      <c r="AD12" s="343"/>
      <c r="AE12" s="4"/>
      <c r="AF12" s="4"/>
      <c r="AG12" s="4"/>
      <c r="AH12" s="4"/>
      <c r="AI12" s="4"/>
      <c r="AJ12" s="4"/>
      <c r="AK12" s="4"/>
      <c r="AL12" s="4"/>
      <c r="AM12" s="4"/>
      <c r="AN12" s="4"/>
      <c r="AO12" s="4"/>
      <c r="AP12" s="4"/>
      <c r="AQ12" s="4"/>
      <c r="AR12" s="4"/>
      <c r="AS12" s="4"/>
      <c r="AT12" s="4"/>
      <c r="AU12" s="4"/>
      <c r="AV12" s="4"/>
      <c r="AW12" s="4"/>
      <c r="AX12" s="4"/>
      <c r="AY12" s="9"/>
    </row>
    <row r="13" ht="12.75" customHeight="1">
      <c r="A13" s="13"/>
      <c r="B13" s="4"/>
      <c r="C13" s="4"/>
      <c r="D13" s="9"/>
      <c r="E13" s="338"/>
      <c r="F13" s="4"/>
      <c r="G13" s="4"/>
      <c r="H13" s="9"/>
      <c r="I13" s="339"/>
      <c r="J13" s="4"/>
      <c r="K13" s="4"/>
      <c r="L13" s="9"/>
      <c r="M13" s="340"/>
      <c r="N13" s="4"/>
      <c r="O13" s="4"/>
      <c r="P13" s="9"/>
      <c r="Q13" s="88"/>
      <c r="R13" s="4"/>
      <c r="S13" s="4"/>
      <c r="T13" s="9"/>
      <c r="U13" s="341"/>
      <c r="V13" s="4"/>
      <c r="W13" s="4"/>
      <c r="X13" s="4"/>
      <c r="Y13" s="9"/>
      <c r="Z13" s="342"/>
      <c r="AA13" s="4"/>
      <c r="AB13" s="4"/>
      <c r="AC13" s="9"/>
      <c r="AD13" s="343"/>
      <c r="AE13" s="4"/>
      <c r="AF13" s="4"/>
      <c r="AG13" s="4"/>
      <c r="AH13" s="4"/>
      <c r="AI13" s="4"/>
      <c r="AJ13" s="4"/>
      <c r="AK13" s="4"/>
      <c r="AL13" s="4"/>
      <c r="AM13" s="4"/>
      <c r="AN13" s="4"/>
      <c r="AO13" s="4"/>
      <c r="AP13" s="4"/>
      <c r="AQ13" s="4"/>
      <c r="AR13" s="4"/>
      <c r="AS13" s="4"/>
      <c r="AT13" s="4"/>
      <c r="AU13" s="4"/>
      <c r="AV13" s="4"/>
      <c r="AW13" s="4"/>
      <c r="AX13" s="4"/>
      <c r="AY13" s="9"/>
    </row>
    <row r="14" ht="12.75" customHeight="1">
      <c r="A14" s="13"/>
      <c r="B14" s="4"/>
      <c r="C14" s="4"/>
      <c r="D14" s="9"/>
      <c r="E14" s="338"/>
      <c r="F14" s="4"/>
      <c r="G14" s="4"/>
      <c r="H14" s="9"/>
      <c r="I14" s="339"/>
      <c r="J14" s="4"/>
      <c r="K14" s="4"/>
      <c r="L14" s="9"/>
      <c r="M14" s="340"/>
      <c r="N14" s="4"/>
      <c r="O14" s="4"/>
      <c r="P14" s="9"/>
      <c r="Q14" s="88"/>
      <c r="R14" s="4"/>
      <c r="S14" s="4"/>
      <c r="T14" s="9"/>
      <c r="U14" s="341"/>
      <c r="V14" s="4"/>
      <c r="W14" s="4"/>
      <c r="X14" s="4"/>
      <c r="Y14" s="9"/>
      <c r="Z14" s="342"/>
      <c r="AA14" s="4"/>
      <c r="AB14" s="4"/>
      <c r="AC14" s="9"/>
      <c r="AD14" s="343"/>
      <c r="AE14" s="4"/>
      <c r="AF14" s="4"/>
      <c r="AG14" s="4"/>
      <c r="AH14" s="4"/>
      <c r="AI14" s="4"/>
      <c r="AJ14" s="4"/>
      <c r="AK14" s="4"/>
      <c r="AL14" s="4"/>
      <c r="AM14" s="4"/>
      <c r="AN14" s="4"/>
      <c r="AO14" s="4"/>
      <c r="AP14" s="4"/>
      <c r="AQ14" s="4"/>
      <c r="AR14" s="4"/>
      <c r="AS14" s="4"/>
      <c r="AT14" s="4"/>
      <c r="AU14" s="4"/>
      <c r="AV14" s="4"/>
      <c r="AW14" s="4"/>
      <c r="AX14" s="4"/>
      <c r="AY14" s="9"/>
    </row>
    <row r="15" ht="12.75" customHeight="1">
      <c r="A15" s="13"/>
      <c r="B15" s="4"/>
      <c r="C15" s="4"/>
      <c r="D15" s="9"/>
      <c r="E15" s="338"/>
      <c r="F15" s="4"/>
      <c r="G15" s="4"/>
      <c r="H15" s="9"/>
      <c r="I15" s="339"/>
      <c r="J15" s="4"/>
      <c r="K15" s="4"/>
      <c r="L15" s="9"/>
      <c r="M15" s="340"/>
      <c r="N15" s="4"/>
      <c r="O15" s="4"/>
      <c r="P15" s="9"/>
      <c r="Q15" s="88"/>
      <c r="R15" s="4"/>
      <c r="S15" s="4"/>
      <c r="T15" s="9"/>
      <c r="U15" s="341"/>
      <c r="V15" s="4"/>
      <c r="W15" s="4"/>
      <c r="X15" s="4"/>
      <c r="Y15" s="9"/>
      <c r="Z15" s="342"/>
      <c r="AA15" s="4"/>
      <c r="AB15" s="4"/>
      <c r="AC15" s="9"/>
      <c r="AD15" s="343"/>
      <c r="AE15" s="4"/>
      <c r="AF15" s="4"/>
      <c r="AG15" s="4"/>
      <c r="AH15" s="4"/>
      <c r="AI15" s="4"/>
      <c r="AJ15" s="4"/>
      <c r="AK15" s="4"/>
      <c r="AL15" s="4"/>
      <c r="AM15" s="4"/>
      <c r="AN15" s="4"/>
      <c r="AO15" s="4"/>
      <c r="AP15" s="4"/>
      <c r="AQ15" s="4"/>
      <c r="AR15" s="4"/>
      <c r="AS15" s="4"/>
      <c r="AT15" s="4"/>
      <c r="AU15" s="4"/>
      <c r="AV15" s="4"/>
      <c r="AW15" s="4"/>
      <c r="AX15" s="4"/>
      <c r="AY15" s="9"/>
    </row>
    <row r="16" ht="12.75" customHeight="1">
      <c r="A16" s="13"/>
      <c r="B16" s="4"/>
      <c r="C16" s="4"/>
      <c r="D16" s="9"/>
      <c r="E16" s="338"/>
      <c r="F16" s="4"/>
      <c r="G16" s="4"/>
      <c r="H16" s="9"/>
      <c r="I16" s="339"/>
      <c r="J16" s="4"/>
      <c r="K16" s="4"/>
      <c r="L16" s="9"/>
      <c r="M16" s="340"/>
      <c r="N16" s="4"/>
      <c r="O16" s="4"/>
      <c r="P16" s="9"/>
      <c r="Q16" s="88"/>
      <c r="R16" s="4"/>
      <c r="S16" s="4"/>
      <c r="T16" s="9"/>
      <c r="U16" s="341"/>
      <c r="V16" s="4"/>
      <c r="W16" s="4"/>
      <c r="X16" s="4"/>
      <c r="Y16" s="9"/>
      <c r="Z16" s="342"/>
      <c r="AA16" s="4"/>
      <c r="AB16" s="4"/>
      <c r="AC16" s="9"/>
      <c r="AD16" s="343"/>
      <c r="AE16" s="4"/>
      <c r="AF16" s="4"/>
      <c r="AG16" s="4"/>
      <c r="AH16" s="4"/>
      <c r="AI16" s="4"/>
      <c r="AJ16" s="4"/>
      <c r="AK16" s="4"/>
      <c r="AL16" s="4"/>
      <c r="AM16" s="4"/>
      <c r="AN16" s="4"/>
      <c r="AO16" s="4"/>
      <c r="AP16" s="4"/>
      <c r="AQ16" s="4"/>
      <c r="AR16" s="4"/>
      <c r="AS16" s="4"/>
      <c r="AT16" s="4"/>
      <c r="AU16" s="4"/>
      <c r="AV16" s="4"/>
      <c r="AW16" s="4"/>
      <c r="AX16" s="4"/>
      <c r="AY16" s="9"/>
    </row>
    <row r="17" ht="12.75" customHeight="1">
      <c r="A17" s="13"/>
      <c r="B17" s="4"/>
      <c r="C17" s="4"/>
      <c r="D17" s="9"/>
      <c r="E17" s="338"/>
      <c r="F17" s="4"/>
      <c r="G17" s="4"/>
      <c r="H17" s="9"/>
      <c r="I17" s="339"/>
      <c r="J17" s="4"/>
      <c r="K17" s="4"/>
      <c r="L17" s="9"/>
      <c r="M17" s="340"/>
      <c r="N17" s="4"/>
      <c r="O17" s="4"/>
      <c r="P17" s="9"/>
      <c r="Q17" s="88"/>
      <c r="R17" s="4"/>
      <c r="S17" s="4"/>
      <c r="T17" s="9"/>
      <c r="U17" s="341"/>
      <c r="V17" s="4"/>
      <c r="W17" s="4"/>
      <c r="X17" s="4"/>
      <c r="Y17" s="9"/>
      <c r="Z17" s="342"/>
      <c r="AA17" s="4"/>
      <c r="AB17" s="4"/>
      <c r="AC17" s="9"/>
      <c r="AD17" s="343"/>
      <c r="AE17" s="4"/>
      <c r="AF17" s="4"/>
      <c r="AG17" s="4"/>
      <c r="AH17" s="4"/>
      <c r="AI17" s="4"/>
      <c r="AJ17" s="4"/>
      <c r="AK17" s="4"/>
      <c r="AL17" s="4"/>
      <c r="AM17" s="4"/>
      <c r="AN17" s="4"/>
      <c r="AO17" s="4"/>
      <c r="AP17" s="4"/>
      <c r="AQ17" s="4"/>
      <c r="AR17" s="4"/>
      <c r="AS17" s="4"/>
      <c r="AT17" s="4"/>
      <c r="AU17" s="4"/>
      <c r="AV17" s="4"/>
      <c r="AW17" s="4"/>
      <c r="AX17" s="4"/>
      <c r="AY17" s="9"/>
    </row>
    <row r="18" ht="12.75" customHeight="1">
      <c r="A18" s="13"/>
      <c r="B18" s="4"/>
      <c r="C18" s="4"/>
      <c r="D18" s="9"/>
      <c r="E18" s="338"/>
      <c r="F18" s="4"/>
      <c r="G18" s="4"/>
      <c r="H18" s="9"/>
      <c r="I18" s="339"/>
      <c r="J18" s="4"/>
      <c r="K18" s="4"/>
      <c r="L18" s="9"/>
      <c r="M18" s="340"/>
      <c r="N18" s="4"/>
      <c r="O18" s="4"/>
      <c r="P18" s="9"/>
      <c r="Q18" s="88"/>
      <c r="R18" s="4"/>
      <c r="S18" s="4"/>
      <c r="T18" s="9"/>
      <c r="U18" s="341"/>
      <c r="V18" s="4"/>
      <c r="W18" s="4"/>
      <c r="X18" s="4"/>
      <c r="Y18" s="9"/>
      <c r="Z18" s="342"/>
      <c r="AA18" s="4"/>
      <c r="AB18" s="4"/>
      <c r="AC18" s="9"/>
      <c r="AD18" s="343"/>
      <c r="AE18" s="4"/>
      <c r="AF18" s="4"/>
      <c r="AG18" s="4"/>
      <c r="AH18" s="4"/>
      <c r="AI18" s="4"/>
      <c r="AJ18" s="4"/>
      <c r="AK18" s="4"/>
      <c r="AL18" s="4"/>
      <c r="AM18" s="4"/>
      <c r="AN18" s="4"/>
      <c r="AO18" s="4"/>
      <c r="AP18" s="4"/>
      <c r="AQ18" s="4"/>
      <c r="AR18" s="4"/>
      <c r="AS18" s="4"/>
      <c r="AT18" s="4"/>
      <c r="AU18" s="4"/>
      <c r="AV18" s="4"/>
      <c r="AW18" s="4"/>
      <c r="AX18" s="4"/>
      <c r="AY18" s="9"/>
    </row>
    <row r="19" ht="12.75" customHeight="1">
      <c r="A19" s="13"/>
      <c r="B19" s="4"/>
      <c r="C19" s="4"/>
      <c r="D19" s="9"/>
      <c r="E19" s="338"/>
      <c r="F19" s="4"/>
      <c r="G19" s="4"/>
      <c r="H19" s="9"/>
      <c r="I19" s="339"/>
      <c r="J19" s="4"/>
      <c r="K19" s="4"/>
      <c r="L19" s="9"/>
      <c r="M19" s="340"/>
      <c r="N19" s="4"/>
      <c r="O19" s="4"/>
      <c r="P19" s="9"/>
      <c r="Q19" s="88"/>
      <c r="R19" s="4"/>
      <c r="S19" s="4"/>
      <c r="T19" s="9"/>
      <c r="U19" s="341"/>
      <c r="V19" s="4"/>
      <c r="W19" s="4"/>
      <c r="X19" s="4"/>
      <c r="Y19" s="9"/>
      <c r="Z19" s="342"/>
      <c r="AA19" s="4"/>
      <c r="AB19" s="4"/>
      <c r="AC19" s="9"/>
      <c r="AD19" s="343"/>
      <c r="AE19" s="4"/>
      <c r="AF19" s="4"/>
      <c r="AG19" s="4"/>
      <c r="AH19" s="4"/>
      <c r="AI19" s="4"/>
      <c r="AJ19" s="4"/>
      <c r="AK19" s="4"/>
      <c r="AL19" s="4"/>
      <c r="AM19" s="4"/>
      <c r="AN19" s="4"/>
      <c r="AO19" s="4"/>
      <c r="AP19" s="4"/>
      <c r="AQ19" s="4"/>
      <c r="AR19" s="4"/>
      <c r="AS19" s="4"/>
      <c r="AT19" s="4"/>
      <c r="AU19" s="4"/>
      <c r="AV19" s="4"/>
      <c r="AW19" s="4"/>
      <c r="AX19" s="4"/>
      <c r="AY19" s="9"/>
    </row>
    <row r="20" ht="12.75" customHeight="1">
      <c r="A20" s="13"/>
      <c r="B20" s="4"/>
      <c r="C20" s="4"/>
      <c r="D20" s="9"/>
      <c r="E20" s="338"/>
      <c r="F20" s="4"/>
      <c r="G20" s="4"/>
      <c r="H20" s="9"/>
      <c r="I20" s="339"/>
      <c r="J20" s="4"/>
      <c r="K20" s="4"/>
      <c r="L20" s="9"/>
      <c r="M20" s="340"/>
      <c r="N20" s="4"/>
      <c r="O20" s="4"/>
      <c r="P20" s="9"/>
      <c r="Q20" s="88"/>
      <c r="R20" s="4"/>
      <c r="S20" s="4"/>
      <c r="T20" s="9"/>
      <c r="U20" s="341"/>
      <c r="V20" s="4"/>
      <c r="W20" s="4"/>
      <c r="X20" s="4"/>
      <c r="Y20" s="9"/>
      <c r="Z20" s="342"/>
      <c r="AA20" s="4"/>
      <c r="AB20" s="4"/>
      <c r="AC20" s="9"/>
      <c r="AD20" s="343"/>
      <c r="AE20" s="4"/>
      <c r="AF20" s="4"/>
      <c r="AG20" s="4"/>
      <c r="AH20" s="4"/>
      <c r="AI20" s="4"/>
      <c r="AJ20" s="4"/>
      <c r="AK20" s="4"/>
      <c r="AL20" s="4"/>
      <c r="AM20" s="4"/>
      <c r="AN20" s="4"/>
      <c r="AO20" s="4"/>
      <c r="AP20" s="4"/>
      <c r="AQ20" s="4"/>
      <c r="AR20" s="4"/>
      <c r="AS20" s="4"/>
      <c r="AT20" s="4"/>
      <c r="AU20" s="4"/>
      <c r="AV20" s="4"/>
      <c r="AW20" s="4"/>
      <c r="AX20" s="4"/>
      <c r="AY20" s="9"/>
    </row>
    <row r="21" ht="12.75" customHeight="1">
      <c r="A21" s="13"/>
      <c r="B21" s="4"/>
      <c r="C21" s="4"/>
      <c r="D21" s="9"/>
      <c r="E21" s="338"/>
      <c r="F21" s="4"/>
      <c r="G21" s="4"/>
      <c r="H21" s="9"/>
      <c r="I21" s="339"/>
      <c r="J21" s="4"/>
      <c r="K21" s="4"/>
      <c r="L21" s="9"/>
      <c r="M21" s="340"/>
      <c r="N21" s="4"/>
      <c r="O21" s="4"/>
      <c r="P21" s="9"/>
      <c r="Q21" s="88"/>
      <c r="R21" s="4"/>
      <c r="S21" s="4"/>
      <c r="T21" s="9"/>
      <c r="U21" s="341"/>
      <c r="V21" s="4"/>
      <c r="W21" s="4"/>
      <c r="X21" s="4"/>
      <c r="Y21" s="9"/>
      <c r="Z21" s="342"/>
      <c r="AA21" s="4"/>
      <c r="AB21" s="4"/>
      <c r="AC21" s="9"/>
      <c r="AD21" s="343"/>
      <c r="AE21" s="4"/>
      <c r="AF21" s="4"/>
      <c r="AG21" s="4"/>
      <c r="AH21" s="4"/>
      <c r="AI21" s="4"/>
      <c r="AJ21" s="4"/>
      <c r="AK21" s="4"/>
      <c r="AL21" s="4"/>
      <c r="AM21" s="4"/>
      <c r="AN21" s="4"/>
      <c r="AO21" s="4"/>
      <c r="AP21" s="4"/>
      <c r="AQ21" s="4"/>
      <c r="AR21" s="4"/>
      <c r="AS21" s="4"/>
      <c r="AT21" s="4"/>
      <c r="AU21" s="4"/>
      <c r="AV21" s="4"/>
      <c r="AW21" s="4"/>
      <c r="AX21" s="4"/>
      <c r="AY21" s="9"/>
    </row>
    <row r="22" ht="12.75" customHeight="1">
      <c r="A22" s="13"/>
      <c r="B22" s="4"/>
      <c r="C22" s="4"/>
      <c r="D22" s="9"/>
      <c r="E22" s="338"/>
      <c r="F22" s="4"/>
      <c r="G22" s="4"/>
      <c r="H22" s="9"/>
      <c r="I22" s="339"/>
      <c r="J22" s="4"/>
      <c r="K22" s="4"/>
      <c r="L22" s="9"/>
      <c r="M22" s="340"/>
      <c r="N22" s="4"/>
      <c r="O22" s="4"/>
      <c r="P22" s="9"/>
      <c r="Q22" s="88"/>
      <c r="R22" s="4"/>
      <c r="S22" s="4"/>
      <c r="T22" s="9"/>
      <c r="U22" s="341"/>
      <c r="V22" s="4"/>
      <c r="W22" s="4"/>
      <c r="X22" s="4"/>
      <c r="Y22" s="9"/>
      <c r="Z22" s="342"/>
      <c r="AA22" s="4"/>
      <c r="AB22" s="4"/>
      <c r="AC22" s="9"/>
      <c r="AD22" s="343"/>
      <c r="AE22" s="4"/>
      <c r="AF22" s="4"/>
      <c r="AG22" s="4"/>
      <c r="AH22" s="4"/>
      <c r="AI22" s="4"/>
      <c r="AJ22" s="4"/>
      <c r="AK22" s="4"/>
      <c r="AL22" s="4"/>
      <c r="AM22" s="4"/>
      <c r="AN22" s="4"/>
      <c r="AO22" s="4"/>
      <c r="AP22" s="4"/>
      <c r="AQ22" s="4"/>
      <c r="AR22" s="4"/>
      <c r="AS22" s="4"/>
      <c r="AT22" s="4"/>
      <c r="AU22" s="4"/>
      <c r="AV22" s="4"/>
      <c r="AW22" s="4"/>
      <c r="AX22" s="4"/>
      <c r="AY22" s="9"/>
    </row>
    <row r="23" ht="12.75" customHeight="1">
      <c r="A23" s="13"/>
      <c r="B23" s="4"/>
      <c r="C23" s="4"/>
      <c r="D23" s="9"/>
      <c r="E23" s="338"/>
      <c r="F23" s="4"/>
      <c r="G23" s="4"/>
      <c r="H23" s="9"/>
      <c r="I23" s="339"/>
      <c r="J23" s="4"/>
      <c r="K23" s="4"/>
      <c r="L23" s="9"/>
      <c r="M23" s="340"/>
      <c r="N23" s="4"/>
      <c r="O23" s="4"/>
      <c r="P23" s="9"/>
      <c r="Q23" s="88"/>
      <c r="R23" s="4"/>
      <c r="S23" s="4"/>
      <c r="T23" s="9"/>
      <c r="U23" s="341"/>
      <c r="V23" s="4"/>
      <c r="W23" s="4"/>
      <c r="X23" s="4"/>
      <c r="Y23" s="9"/>
      <c r="Z23" s="342"/>
      <c r="AA23" s="4"/>
      <c r="AB23" s="4"/>
      <c r="AC23" s="9"/>
      <c r="AD23" s="343"/>
      <c r="AE23" s="4"/>
      <c r="AF23" s="4"/>
      <c r="AG23" s="4"/>
      <c r="AH23" s="4"/>
      <c r="AI23" s="4"/>
      <c r="AJ23" s="4"/>
      <c r="AK23" s="4"/>
      <c r="AL23" s="4"/>
      <c r="AM23" s="4"/>
      <c r="AN23" s="4"/>
      <c r="AO23" s="4"/>
      <c r="AP23" s="4"/>
      <c r="AQ23" s="4"/>
      <c r="AR23" s="4"/>
      <c r="AS23" s="4"/>
      <c r="AT23" s="4"/>
      <c r="AU23" s="4"/>
      <c r="AV23" s="4"/>
      <c r="AW23" s="4"/>
      <c r="AX23" s="4"/>
      <c r="AY23" s="9"/>
    </row>
    <row r="24" ht="12.75" customHeight="1">
      <c r="A24" s="13"/>
      <c r="B24" s="4"/>
      <c r="C24" s="4"/>
      <c r="D24" s="9"/>
      <c r="E24" s="338"/>
      <c r="F24" s="4"/>
      <c r="G24" s="4"/>
      <c r="H24" s="9"/>
      <c r="I24" s="339"/>
      <c r="J24" s="4"/>
      <c r="K24" s="4"/>
      <c r="L24" s="9"/>
      <c r="M24" s="340"/>
      <c r="N24" s="4"/>
      <c r="O24" s="4"/>
      <c r="P24" s="9"/>
      <c r="Q24" s="88"/>
      <c r="R24" s="4"/>
      <c r="S24" s="4"/>
      <c r="T24" s="9"/>
      <c r="U24" s="341"/>
      <c r="V24" s="4"/>
      <c r="W24" s="4"/>
      <c r="X24" s="4"/>
      <c r="Y24" s="9"/>
      <c r="Z24" s="342"/>
      <c r="AA24" s="4"/>
      <c r="AB24" s="4"/>
      <c r="AC24" s="9"/>
      <c r="AD24" s="343"/>
      <c r="AE24" s="4"/>
      <c r="AF24" s="4"/>
      <c r="AG24" s="4"/>
      <c r="AH24" s="4"/>
      <c r="AI24" s="4"/>
      <c r="AJ24" s="4"/>
      <c r="AK24" s="4"/>
      <c r="AL24" s="4"/>
      <c r="AM24" s="4"/>
      <c r="AN24" s="4"/>
      <c r="AO24" s="4"/>
      <c r="AP24" s="4"/>
      <c r="AQ24" s="4"/>
      <c r="AR24" s="4"/>
      <c r="AS24" s="4"/>
      <c r="AT24" s="4"/>
      <c r="AU24" s="4"/>
      <c r="AV24" s="4"/>
      <c r="AW24" s="4"/>
      <c r="AX24" s="4"/>
      <c r="AY24" s="9"/>
    </row>
    <row r="25" ht="12.75" customHeight="1">
      <c r="A25" s="13"/>
      <c r="B25" s="4"/>
      <c r="C25" s="4"/>
      <c r="D25" s="9"/>
      <c r="E25" s="338"/>
      <c r="F25" s="4"/>
      <c r="G25" s="4"/>
      <c r="H25" s="9"/>
      <c r="I25" s="339"/>
      <c r="J25" s="4"/>
      <c r="K25" s="4"/>
      <c r="L25" s="9"/>
      <c r="M25" s="340"/>
      <c r="N25" s="4"/>
      <c r="O25" s="4"/>
      <c r="P25" s="9"/>
      <c r="Q25" s="88"/>
      <c r="R25" s="4"/>
      <c r="S25" s="4"/>
      <c r="T25" s="9"/>
      <c r="U25" s="341"/>
      <c r="V25" s="4"/>
      <c r="W25" s="4"/>
      <c r="X25" s="4"/>
      <c r="Y25" s="9"/>
      <c r="Z25" s="342"/>
      <c r="AA25" s="4"/>
      <c r="AB25" s="4"/>
      <c r="AC25" s="9"/>
      <c r="AD25" s="343"/>
      <c r="AE25" s="4"/>
      <c r="AF25" s="4"/>
      <c r="AG25" s="4"/>
      <c r="AH25" s="4"/>
      <c r="AI25" s="4"/>
      <c r="AJ25" s="4"/>
      <c r="AK25" s="4"/>
      <c r="AL25" s="4"/>
      <c r="AM25" s="4"/>
      <c r="AN25" s="4"/>
      <c r="AO25" s="4"/>
      <c r="AP25" s="4"/>
      <c r="AQ25" s="4"/>
      <c r="AR25" s="4"/>
      <c r="AS25" s="4"/>
      <c r="AT25" s="4"/>
      <c r="AU25" s="4"/>
      <c r="AV25" s="4"/>
      <c r="AW25" s="4"/>
      <c r="AX25" s="4"/>
      <c r="AY25" s="9"/>
    </row>
    <row r="26" ht="12.75" customHeight="1">
      <c r="A26" s="13"/>
      <c r="B26" s="4"/>
      <c r="C26" s="4"/>
      <c r="D26" s="9"/>
      <c r="E26" s="338"/>
      <c r="F26" s="4"/>
      <c r="G26" s="4"/>
      <c r="H26" s="9"/>
      <c r="I26" s="339"/>
      <c r="J26" s="4"/>
      <c r="K26" s="4"/>
      <c r="L26" s="9"/>
      <c r="M26" s="340"/>
      <c r="N26" s="4"/>
      <c r="O26" s="4"/>
      <c r="P26" s="9"/>
      <c r="Q26" s="88"/>
      <c r="R26" s="4"/>
      <c r="S26" s="4"/>
      <c r="T26" s="9"/>
      <c r="U26" s="341"/>
      <c r="V26" s="4"/>
      <c r="W26" s="4"/>
      <c r="X26" s="4"/>
      <c r="Y26" s="9"/>
      <c r="Z26" s="342"/>
      <c r="AA26" s="4"/>
      <c r="AB26" s="4"/>
      <c r="AC26" s="9"/>
      <c r="AD26" s="343"/>
      <c r="AE26" s="4"/>
      <c r="AF26" s="4"/>
      <c r="AG26" s="4"/>
      <c r="AH26" s="4"/>
      <c r="AI26" s="4"/>
      <c r="AJ26" s="4"/>
      <c r="AK26" s="4"/>
      <c r="AL26" s="4"/>
      <c r="AM26" s="4"/>
      <c r="AN26" s="4"/>
      <c r="AO26" s="4"/>
      <c r="AP26" s="4"/>
      <c r="AQ26" s="4"/>
      <c r="AR26" s="4"/>
      <c r="AS26" s="4"/>
      <c r="AT26" s="4"/>
      <c r="AU26" s="4"/>
      <c r="AV26" s="4"/>
      <c r="AW26" s="4"/>
      <c r="AX26" s="4"/>
      <c r="AY26" s="9"/>
    </row>
    <row r="27" ht="12.75" customHeight="1">
      <c r="A27" s="13"/>
      <c r="B27" s="4"/>
      <c r="C27" s="4"/>
      <c r="D27" s="9"/>
      <c r="E27" s="338"/>
      <c r="F27" s="4"/>
      <c r="G27" s="4"/>
      <c r="H27" s="9"/>
      <c r="I27" s="339"/>
      <c r="J27" s="4"/>
      <c r="K27" s="4"/>
      <c r="L27" s="9"/>
      <c r="M27" s="340"/>
      <c r="N27" s="4"/>
      <c r="O27" s="4"/>
      <c r="P27" s="9"/>
      <c r="Q27" s="88"/>
      <c r="R27" s="4"/>
      <c r="S27" s="4"/>
      <c r="T27" s="9"/>
      <c r="U27" s="341"/>
      <c r="V27" s="4"/>
      <c r="W27" s="4"/>
      <c r="X27" s="4"/>
      <c r="Y27" s="9"/>
      <c r="Z27" s="342"/>
      <c r="AA27" s="4"/>
      <c r="AB27" s="4"/>
      <c r="AC27" s="9"/>
      <c r="AD27" s="343"/>
      <c r="AE27" s="4"/>
      <c r="AF27" s="4"/>
      <c r="AG27" s="4"/>
      <c r="AH27" s="4"/>
      <c r="AI27" s="4"/>
      <c r="AJ27" s="4"/>
      <c r="AK27" s="4"/>
      <c r="AL27" s="4"/>
      <c r="AM27" s="4"/>
      <c r="AN27" s="4"/>
      <c r="AO27" s="4"/>
      <c r="AP27" s="4"/>
      <c r="AQ27" s="4"/>
      <c r="AR27" s="4"/>
      <c r="AS27" s="4"/>
      <c r="AT27" s="4"/>
      <c r="AU27" s="4"/>
      <c r="AV27" s="4"/>
      <c r="AW27" s="4"/>
      <c r="AX27" s="4"/>
      <c r="AY27" s="9"/>
    </row>
    <row r="28" ht="12.75" customHeight="1">
      <c r="A28" s="13"/>
      <c r="B28" s="4"/>
      <c r="C28" s="4"/>
      <c r="D28" s="9"/>
      <c r="E28" s="338"/>
      <c r="F28" s="4"/>
      <c r="G28" s="4"/>
      <c r="H28" s="9"/>
      <c r="I28" s="339"/>
      <c r="J28" s="4"/>
      <c r="K28" s="4"/>
      <c r="L28" s="9"/>
      <c r="M28" s="340"/>
      <c r="N28" s="4"/>
      <c r="O28" s="4"/>
      <c r="P28" s="9"/>
      <c r="Q28" s="88"/>
      <c r="R28" s="4"/>
      <c r="S28" s="4"/>
      <c r="T28" s="9"/>
      <c r="U28" s="341"/>
      <c r="V28" s="4"/>
      <c r="W28" s="4"/>
      <c r="X28" s="4"/>
      <c r="Y28" s="9"/>
      <c r="Z28" s="342"/>
      <c r="AA28" s="4"/>
      <c r="AB28" s="4"/>
      <c r="AC28" s="9"/>
      <c r="AD28" s="343"/>
      <c r="AE28" s="4"/>
      <c r="AF28" s="4"/>
      <c r="AG28" s="4"/>
      <c r="AH28" s="4"/>
      <c r="AI28" s="4"/>
      <c r="AJ28" s="4"/>
      <c r="AK28" s="4"/>
      <c r="AL28" s="4"/>
      <c r="AM28" s="4"/>
      <c r="AN28" s="4"/>
      <c r="AO28" s="4"/>
      <c r="AP28" s="4"/>
      <c r="AQ28" s="4"/>
      <c r="AR28" s="4"/>
      <c r="AS28" s="4"/>
      <c r="AT28" s="4"/>
      <c r="AU28" s="4"/>
      <c r="AV28" s="4"/>
      <c r="AW28" s="4"/>
      <c r="AX28" s="4"/>
      <c r="AY28" s="9"/>
    </row>
    <row r="29" ht="12.75" customHeight="1">
      <c r="A29" s="13"/>
      <c r="B29" s="4"/>
      <c r="C29" s="4"/>
      <c r="D29" s="9"/>
      <c r="E29" s="338"/>
      <c r="F29" s="4"/>
      <c r="G29" s="4"/>
      <c r="H29" s="9"/>
      <c r="I29" s="339"/>
      <c r="J29" s="4"/>
      <c r="K29" s="4"/>
      <c r="L29" s="9"/>
      <c r="M29" s="340"/>
      <c r="N29" s="4"/>
      <c r="O29" s="4"/>
      <c r="P29" s="9"/>
      <c r="Q29" s="88"/>
      <c r="R29" s="4"/>
      <c r="S29" s="4"/>
      <c r="T29" s="9"/>
      <c r="U29" s="341"/>
      <c r="V29" s="4"/>
      <c r="W29" s="4"/>
      <c r="X29" s="4"/>
      <c r="Y29" s="9"/>
      <c r="Z29" s="342"/>
      <c r="AA29" s="4"/>
      <c r="AB29" s="4"/>
      <c r="AC29" s="9"/>
      <c r="AD29" s="343"/>
      <c r="AE29" s="4"/>
      <c r="AF29" s="4"/>
      <c r="AG29" s="4"/>
      <c r="AH29" s="4"/>
      <c r="AI29" s="4"/>
      <c r="AJ29" s="4"/>
      <c r="AK29" s="4"/>
      <c r="AL29" s="4"/>
      <c r="AM29" s="4"/>
      <c r="AN29" s="4"/>
      <c r="AO29" s="4"/>
      <c r="AP29" s="4"/>
      <c r="AQ29" s="4"/>
      <c r="AR29" s="4"/>
      <c r="AS29" s="4"/>
      <c r="AT29" s="4"/>
      <c r="AU29" s="4"/>
      <c r="AV29" s="4"/>
      <c r="AW29" s="4"/>
      <c r="AX29" s="4"/>
      <c r="AY29" s="9"/>
    </row>
    <row r="30" ht="12.75" customHeight="1">
      <c r="A30" s="13"/>
      <c r="B30" s="4"/>
      <c r="C30" s="4"/>
      <c r="D30" s="9"/>
      <c r="E30" s="338"/>
      <c r="F30" s="4"/>
      <c r="G30" s="4"/>
      <c r="H30" s="9"/>
      <c r="I30" s="339"/>
      <c r="J30" s="4"/>
      <c r="K30" s="4"/>
      <c r="L30" s="9"/>
      <c r="M30" s="340"/>
      <c r="N30" s="4"/>
      <c r="O30" s="4"/>
      <c r="P30" s="9"/>
      <c r="Q30" s="88"/>
      <c r="R30" s="4"/>
      <c r="S30" s="4"/>
      <c r="T30" s="9"/>
      <c r="U30" s="341"/>
      <c r="V30" s="4"/>
      <c r="W30" s="4"/>
      <c r="X30" s="4"/>
      <c r="Y30" s="9"/>
      <c r="Z30" s="342"/>
      <c r="AA30" s="4"/>
      <c r="AB30" s="4"/>
      <c r="AC30" s="9"/>
      <c r="AD30" s="343"/>
      <c r="AE30" s="4"/>
      <c r="AF30" s="4"/>
      <c r="AG30" s="4"/>
      <c r="AH30" s="4"/>
      <c r="AI30" s="4"/>
      <c r="AJ30" s="4"/>
      <c r="AK30" s="4"/>
      <c r="AL30" s="4"/>
      <c r="AM30" s="4"/>
      <c r="AN30" s="4"/>
      <c r="AO30" s="4"/>
      <c r="AP30" s="4"/>
      <c r="AQ30" s="4"/>
      <c r="AR30" s="4"/>
      <c r="AS30" s="4"/>
      <c r="AT30" s="4"/>
      <c r="AU30" s="4"/>
      <c r="AV30" s="4"/>
      <c r="AW30" s="4"/>
      <c r="AX30" s="4"/>
      <c r="AY30" s="9"/>
    </row>
    <row r="31" ht="12.75" customHeight="1">
      <c r="A31" s="13"/>
      <c r="B31" s="4"/>
      <c r="C31" s="4"/>
      <c r="D31" s="9"/>
      <c r="E31" s="338"/>
      <c r="F31" s="4"/>
      <c r="G31" s="4"/>
      <c r="H31" s="9"/>
      <c r="I31" s="339"/>
      <c r="J31" s="4"/>
      <c r="K31" s="4"/>
      <c r="L31" s="9"/>
      <c r="M31" s="340"/>
      <c r="N31" s="4"/>
      <c r="O31" s="4"/>
      <c r="P31" s="9"/>
      <c r="Q31" s="88"/>
      <c r="R31" s="4"/>
      <c r="S31" s="4"/>
      <c r="T31" s="9"/>
      <c r="U31" s="341"/>
      <c r="V31" s="4"/>
      <c r="W31" s="4"/>
      <c r="X31" s="4"/>
      <c r="Y31" s="9"/>
      <c r="Z31" s="342"/>
      <c r="AA31" s="4"/>
      <c r="AB31" s="4"/>
      <c r="AC31" s="9"/>
      <c r="AD31" s="343"/>
      <c r="AE31" s="4"/>
      <c r="AF31" s="4"/>
      <c r="AG31" s="4"/>
      <c r="AH31" s="4"/>
      <c r="AI31" s="4"/>
      <c r="AJ31" s="4"/>
      <c r="AK31" s="4"/>
      <c r="AL31" s="4"/>
      <c r="AM31" s="4"/>
      <c r="AN31" s="4"/>
      <c r="AO31" s="4"/>
      <c r="AP31" s="4"/>
      <c r="AQ31" s="4"/>
      <c r="AR31" s="4"/>
      <c r="AS31" s="4"/>
      <c r="AT31" s="4"/>
      <c r="AU31" s="4"/>
      <c r="AV31" s="4"/>
      <c r="AW31" s="4"/>
      <c r="AX31" s="4"/>
      <c r="AY31" s="9"/>
    </row>
    <row r="32" ht="12.75" customHeight="1">
      <c r="A32" s="13"/>
      <c r="B32" s="4"/>
      <c r="C32" s="4"/>
      <c r="D32" s="9"/>
      <c r="E32" s="338"/>
      <c r="F32" s="4"/>
      <c r="G32" s="4"/>
      <c r="H32" s="9"/>
      <c r="I32" s="339"/>
      <c r="J32" s="4"/>
      <c r="K32" s="4"/>
      <c r="L32" s="9"/>
      <c r="M32" s="340"/>
      <c r="N32" s="4"/>
      <c r="O32" s="4"/>
      <c r="P32" s="9"/>
      <c r="Q32" s="88"/>
      <c r="R32" s="4"/>
      <c r="S32" s="4"/>
      <c r="T32" s="9"/>
      <c r="U32" s="341"/>
      <c r="V32" s="4"/>
      <c r="W32" s="4"/>
      <c r="X32" s="4"/>
      <c r="Y32" s="9"/>
      <c r="Z32" s="342"/>
      <c r="AA32" s="4"/>
      <c r="AB32" s="4"/>
      <c r="AC32" s="9"/>
      <c r="AD32" s="343"/>
      <c r="AE32" s="4"/>
      <c r="AF32" s="4"/>
      <c r="AG32" s="4"/>
      <c r="AH32" s="4"/>
      <c r="AI32" s="4"/>
      <c r="AJ32" s="4"/>
      <c r="AK32" s="4"/>
      <c r="AL32" s="4"/>
      <c r="AM32" s="4"/>
      <c r="AN32" s="4"/>
      <c r="AO32" s="4"/>
      <c r="AP32" s="4"/>
      <c r="AQ32" s="4"/>
      <c r="AR32" s="4"/>
      <c r="AS32" s="4"/>
      <c r="AT32" s="4"/>
      <c r="AU32" s="4"/>
      <c r="AV32" s="4"/>
      <c r="AW32" s="4"/>
      <c r="AX32" s="4"/>
      <c r="AY32" s="9"/>
    </row>
    <row r="33" ht="12.75" customHeight="1">
      <c r="A33" s="13"/>
      <c r="B33" s="4"/>
      <c r="C33" s="4"/>
      <c r="D33" s="9"/>
      <c r="E33" s="338"/>
      <c r="F33" s="4"/>
      <c r="G33" s="4"/>
      <c r="H33" s="9"/>
      <c r="I33" s="339"/>
      <c r="J33" s="4"/>
      <c r="K33" s="4"/>
      <c r="L33" s="9"/>
      <c r="M33" s="340"/>
      <c r="N33" s="4"/>
      <c r="O33" s="4"/>
      <c r="P33" s="9"/>
      <c r="Q33" s="88"/>
      <c r="R33" s="4"/>
      <c r="S33" s="4"/>
      <c r="T33" s="9"/>
      <c r="U33" s="341"/>
      <c r="V33" s="4"/>
      <c r="W33" s="4"/>
      <c r="X33" s="4"/>
      <c r="Y33" s="9"/>
      <c r="Z33" s="342"/>
      <c r="AA33" s="4"/>
      <c r="AB33" s="4"/>
      <c r="AC33" s="9"/>
      <c r="AD33" s="343"/>
      <c r="AE33" s="4"/>
      <c r="AF33" s="4"/>
      <c r="AG33" s="4"/>
      <c r="AH33" s="4"/>
      <c r="AI33" s="4"/>
      <c r="AJ33" s="4"/>
      <c r="AK33" s="4"/>
      <c r="AL33" s="4"/>
      <c r="AM33" s="4"/>
      <c r="AN33" s="4"/>
      <c r="AO33" s="4"/>
      <c r="AP33" s="4"/>
      <c r="AQ33" s="4"/>
      <c r="AR33" s="4"/>
      <c r="AS33" s="4"/>
      <c r="AT33" s="4"/>
      <c r="AU33" s="4"/>
      <c r="AV33" s="4"/>
      <c r="AW33" s="4"/>
      <c r="AX33" s="4"/>
      <c r="AY33" s="9"/>
    </row>
    <row r="34" ht="12.75" customHeight="1">
      <c r="A34" s="13"/>
      <c r="B34" s="4"/>
      <c r="C34" s="4"/>
      <c r="D34" s="9"/>
      <c r="E34" s="338"/>
      <c r="F34" s="4"/>
      <c r="G34" s="4"/>
      <c r="H34" s="9"/>
      <c r="I34" s="339"/>
      <c r="J34" s="4"/>
      <c r="K34" s="4"/>
      <c r="L34" s="9"/>
      <c r="M34" s="340"/>
      <c r="N34" s="4"/>
      <c r="O34" s="4"/>
      <c r="P34" s="9"/>
      <c r="Q34" s="88"/>
      <c r="R34" s="4"/>
      <c r="S34" s="4"/>
      <c r="T34" s="9"/>
      <c r="U34" s="341"/>
      <c r="V34" s="4"/>
      <c r="W34" s="4"/>
      <c r="X34" s="4"/>
      <c r="Y34" s="9"/>
      <c r="Z34" s="342"/>
      <c r="AA34" s="4"/>
      <c r="AB34" s="4"/>
      <c r="AC34" s="9"/>
      <c r="AD34" s="343"/>
      <c r="AE34" s="4"/>
      <c r="AF34" s="4"/>
      <c r="AG34" s="4"/>
      <c r="AH34" s="4"/>
      <c r="AI34" s="4"/>
      <c r="AJ34" s="4"/>
      <c r="AK34" s="4"/>
      <c r="AL34" s="4"/>
      <c r="AM34" s="4"/>
      <c r="AN34" s="4"/>
      <c r="AO34" s="4"/>
      <c r="AP34" s="4"/>
      <c r="AQ34" s="4"/>
      <c r="AR34" s="4"/>
      <c r="AS34" s="4"/>
      <c r="AT34" s="4"/>
      <c r="AU34" s="4"/>
      <c r="AV34" s="4"/>
      <c r="AW34" s="4"/>
      <c r="AX34" s="4"/>
      <c r="AY34" s="9"/>
    </row>
    <row r="35" ht="12.75" customHeight="1">
      <c r="A35" s="13"/>
      <c r="B35" s="4"/>
      <c r="C35" s="4"/>
      <c r="D35" s="9"/>
      <c r="E35" s="338"/>
      <c r="F35" s="4"/>
      <c r="G35" s="4"/>
      <c r="H35" s="9"/>
      <c r="I35" s="339"/>
      <c r="J35" s="4"/>
      <c r="K35" s="4"/>
      <c r="L35" s="9"/>
      <c r="M35" s="340"/>
      <c r="N35" s="4"/>
      <c r="O35" s="4"/>
      <c r="P35" s="9"/>
      <c r="Q35" s="88"/>
      <c r="R35" s="4"/>
      <c r="S35" s="4"/>
      <c r="T35" s="9"/>
      <c r="U35" s="341"/>
      <c r="V35" s="4"/>
      <c r="W35" s="4"/>
      <c r="X35" s="4"/>
      <c r="Y35" s="9"/>
      <c r="Z35" s="342"/>
      <c r="AA35" s="4"/>
      <c r="AB35" s="4"/>
      <c r="AC35" s="9"/>
      <c r="AD35" s="343"/>
      <c r="AE35" s="4"/>
      <c r="AF35" s="4"/>
      <c r="AG35" s="4"/>
      <c r="AH35" s="4"/>
      <c r="AI35" s="4"/>
      <c r="AJ35" s="4"/>
      <c r="AK35" s="4"/>
      <c r="AL35" s="4"/>
      <c r="AM35" s="4"/>
      <c r="AN35" s="4"/>
      <c r="AO35" s="4"/>
      <c r="AP35" s="4"/>
      <c r="AQ35" s="4"/>
      <c r="AR35" s="4"/>
      <c r="AS35" s="4"/>
      <c r="AT35" s="4"/>
      <c r="AU35" s="4"/>
      <c r="AV35" s="4"/>
      <c r="AW35" s="4"/>
      <c r="AX35" s="4"/>
      <c r="AY35" s="9"/>
    </row>
    <row r="36" ht="12.75" customHeight="1">
      <c r="A36" s="13"/>
      <c r="B36" s="4"/>
      <c r="C36" s="4"/>
      <c r="D36" s="9"/>
      <c r="E36" s="338"/>
      <c r="F36" s="4"/>
      <c r="G36" s="4"/>
      <c r="H36" s="9"/>
      <c r="I36" s="339"/>
      <c r="J36" s="4"/>
      <c r="K36" s="4"/>
      <c r="L36" s="9"/>
      <c r="M36" s="340"/>
      <c r="N36" s="4"/>
      <c r="O36" s="4"/>
      <c r="P36" s="9"/>
      <c r="Q36" s="88"/>
      <c r="R36" s="4"/>
      <c r="S36" s="4"/>
      <c r="T36" s="9"/>
      <c r="U36" s="341"/>
      <c r="V36" s="4"/>
      <c r="W36" s="4"/>
      <c r="X36" s="4"/>
      <c r="Y36" s="9"/>
      <c r="Z36" s="342"/>
      <c r="AA36" s="4"/>
      <c r="AB36" s="4"/>
      <c r="AC36" s="9"/>
      <c r="AD36" s="343"/>
      <c r="AE36" s="4"/>
      <c r="AF36" s="4"/>
      <c r="AG36" s="4"/>
      <c r="AH36" s="4"/>
      <c r="AI36" s="4"/>
      <c r="AJ36" s="4"/>
      <c r="AK36" s="4"/>
      <c r="AL36" s="4"/>
      <c r="AM36" s="4"/>
      <c r="AN36" s="4"/>
      <c r="AO36" s="4"/>
      <c r="AP36" s="4"/>
      <c r="AQ36" s="4"/>
      <c r="AR36" s="4"/>
      <c r="AS36" s="4"/>
      <c r="AT36" s="4"/>
      <c r="AU36" s="4"/>
      <c r="AV36" s="4"/>
      <c r="AW36" s="4"/>
      <c r="AX36" s="4"/>
      <c r="AY36" s="9"/>
    </row>
    <row r="37" ht="12.75" customHeight="1">
      <c r="A37" s="13"/>
      <c r="B37" s="4"/>
      <c r="C37" s="4"/>
      <c r="D37" s="9"/>
      <c r="E37" s="338"/>
      <c r="F37" s="4"/>
      <c r="G37" s="4"/>
      <c r="H37" s="9"/>
      <c r="I37" s="339"/>
      <c r="J37" s="4"/>
      <c r="K37" s="4"/>
      <c r="L37" s="9"/>
      <c r="M37" s="340"/>
      <c r="N37" s="4"/>
      <c r="O37" s="4"/>
      <c r="P37" s="9"/>
      <c r="Q37" s="88"/>
      <c r="R37" s="4"/>
      <c r="S37" s="4"/>
      <c r="T37" s="9"/>
      <c r="U37" s="341"/>
      <c r="V37" s="4"/>
      <c r="W37" s="4"/>
      <c r="X37" s="4"/>
      <c r="Y37" s="9"/>
      <c r="Z37" s="342"/>
      <c r="AA37" s="4"/>
      <c r="AB37" s="4"/>
      <c r="AC37" s="9"/>
      <c r="AD37" s="343"/>
      <c r="AE37" s="4"/>
      <c r="AF37" s="4"/>
      <c r="AG37" s="4"/>
      <c r="AH37" s="4"/>
      <c r="AI37" s="4"/>
      <c r="AJ37" s="4"/>
      <c r="AK37" s="4"/>
      <c r="AL37" s="4"/>
      <c r="AM37" s="4"/>
      <c r="AN37" s="4"/>
      <c r="AO37" s="4"/>
      <c r="AP37" s="4"/>
      <c r="AQ37" s="4"/>
      <c r="AR37" s="4"/>
      <c r="AS37" s="4"/>
      <c r="AT37" s="4"/>
      <c r="AU37" s="4"/>
      <c r="AV37" s="4"/>
      <c r="AW37" s="4"/>
      <c r="AX37" s="4"/>
      <c r="AY37" s="9"/>
    </row>
    <row r="38" ht="12.75" customHeight="1">
      <c r="A38" s="13"/>
      <c r="B38" s="4"/>
      <c r="C38" s="4"/>
      <c r="D38" s="9"/>
      <c r="E38" s="338"/>
      <c r="F38" s="4"/>
      <c r="G38" s="4"/>
      <c r="H38" s="9"/>
      <c r="I38" s="339"/>
      <c r="J38" s="4"/>
      <c r="K38" s="4"/>
      <c r="L38" s="9"/>
      <c r="M38" s="340"/>
      <c r="N38" s="4"/>
      <c r="O38" s="4"/>
      <c r="P38" s="9"/>
      <c r="Q38" s="88"/>
      <c r="R38" s="4"/>
      <c r="S38" s="4"/>
      <c r="T38" s="9"/>
      <c r="U38" s="341"/>
      <c r="V38" s="4"/>
      <c r="W38" s="4"/>
      <c r="X38" s="4"/>
      <c r="Y38" s="9"/>
      <c r="Z38" s="342"/>
      <c r="AA38" s="4"/>
      <c r="AB38" s="4"/>
      <c r="AC38" s="9"/>
      <c r="AD38" s="343"/>
      <c r="AE38" s="4"/>
      <c r="AF38" s="4"/>
      <c r="AG38" s="4"/>
      <c r="AH38" s="4"/>
      <c r="AI38" s="4"/>
      <c r="AJ38" s="4"/>
      <c r="AK38" s="4"/>
      <c r="AL38" s="4"/>
      <c r="AM38" s="4"/>
      <c r="AN38" s="4"/>
      <c r="AO38" s="4"/>
      <c r="AP38" s="4"/>
      <c r="AQ38" s="4"/>
      <c r="AR38" s="4"/>
      <c r="AS38" s="4"/>
      <c r="AT38" s="4"/>
      <c r="AU38" s="4"/>
      <c r="AV38" s="4"/>
      <c r="AW38" s="4"/>
      <c r="AX38" s="4"/>
      <c r="AY38" s="9"/>
    </row>
    <row r="39" ht="12.75" customHeight="1">
      <c r="A39" s="13"/>
      <c r="B39" s="4"/>
      <c r="C39" s="4"/>
      <c r="D39" s="9"/>
      <c r="E39" s="338"/>
      <c r="F39" s="4"/>
      <c r="G39" s="4"/>
      <c r="H39" s="9"/>
      <c r="I39" s="339"/>
      <c r="J39" s="4"/>
      <c r="K39" s="4"/>
      <c r="L39" s="9"/>
      <c r="M39" s="340"/>
      <c r="N39" s="4"/>
      <c r="O39" s="4"/>
      <c r="P39" s="9"/>
      <c r="Q39" s="88"/>
      <c r="R39" s="4"/>
      <c r="S39" s="4"/>
      <c r="T39" s="9"/>
      <c r="U39" s="341"/>
      <c r="V39" s="4"/>
      <c r="W39" s="4"/>
      <c r="X39" s="4"/>
      <c r="Y39" s="9"/>
      <c r="Z39" s="342"/>
      <c r="AA39" s="4"/>
      <c r="AB39" s="4"/>
      <c r="AC39" s="9"/>
      <c r="AD39" s="343"/>
      <c r="AE39" s="4"/>
      <c r="AF39" s="4"/>
      <c r="AG39" s="4"/>
      <c r="AH39" s="4"/>
      <c r="AI39" s="4"/>
      <c r="AJ39" s="4"/>
      <c r="AK39" s="4"/>
      <c r="AL39" s="4"/>
      <c r="AM39" s="4"/>
      <c r="AN39" s="4"/>
      <c r="AO39" s="4"/>
      <c r="AP39" s="4"/>
      <c r="AQ39" s="4"/>
      <c r="AR39" s="4"/>
      <c r="AS39" s="4"/>
      <c r="AT39" s="4"/>
      <c r="AU39" s="4"/>
      <c r="AV39" s="4"/>
      <c r="AW39" s="4"/>
      <c r="AX39" s="4"/>
      <c r="AY39" s="9"/>
    </row>
    <row r="40" ht="12.75" customHeight="1">
      <c r="A40" s="13"/>
      <c r="B40" s="4"/>
      <c r="C40" s="4"/>
      <c r="D40" s="9"/>
      <c r="E40" s="338"/>
      <c r="F40" s="4"/>
      <c r="G40" s="4"/>
      <c r="H40" s="9"/>
      <c r="I40" s="339"/>
      <c r="J40" s="4"/>
      <c r="K40" s="4"/>
      <c r="L40" s="9"/>
      <c r="M40" s="340"/>
      <c r="N40" s="4"/>
      <c r="O40" s="4"/>
      <c r="P40" s="9"/>
      <c r="Q40" s="88"/>
      <c r="R40" s="4"/>
      <c r="S40" s="4"/>
      <c r="T40" s="9"/>
      <c r="U40" s="341"/>
      <c r="V40" s="4"/>
      <c r="W40" s="4"/>
      <c r="X40" s="4"/>
      <c r="Y40" s="9"/>
      <c r="Z40" s="342"/>
      <c r="AA40" s="4"/>
      <c r="AB40" s="4"/>
      <c r="AC40" s="9"/>
      <c r="AD40" s="343"/>
      <c r="AE40" s="4"/>
      <c r="AF40" s="4"/>
      <c r="AG40" s="4"/>
      <c r="AH40" s="4"/>
      <c r="AI40" s="4"/>
      <c r="AJ40" s="4"/>
      <c r="AK40" s="4"/>
      <c r="AL40" s="4"/>
      <c r="AM40" s="4"/>
      <c r="AN40" s="4"/>
      <c r="AO40" s="4"/>
      <c r="AP40" s="4"/>
      <c r="AQ40" s="4"/>
      <c r="AR40" s="4"/>
      <c r="AS40" s="4"/>
      <c r="AT40" s="4"/>
      <c r="AU40" s="4"/>
      <c r="AV40" s="4"/>
      <c r="AW40" s="4"/>
      <c r="AX40" s="4"/>
      <c r="AY40" s="9"/>
    </row>
    <row r="41" ht="12.75" customHeight="1">
      <c r="A41" s="13"/>
      <c r="B41" s="4"/>
      <c r="C41" s="4"/>
      <c r="D41" s="9"/>
      <c r="E41" s="338"/>
      <c r="F41" s="4"/>
      <c r="G41" s="4"/>
      <c r="H41" s="9"/>
      <c r="I41" s="339"/>
      <c r="J41" s="4"/>
      <c r="K41" s="4"/>
      <c r="L41" s="9"/>
      <c r="M41" s="340"/>
      <c r="N41" s="4"/>
      <c r="O41" s="4"/>
      <c r="P41" s="9"/>
      <c r="Q41" s="88"/>
      <c r="R41" s="4"/>
      <c r="S41" s="4"/>
      <c r="T41" s="9"/>
      <c r="U41" s="341"/>
      <c r="V41" s="4"/>
      <c r="W41" s="4"/>
      <c r="X41" s="4"/>
      <c r="Y41" s="9"/>
      <c r="Z41" s="342"/>
      <c r="AA41" s="4"/>
      <c r="AB41" s="4"/>
      <c r="AC41" s="9"/>
      <c r="AD41" s="343"/>
      <c r="AE41" s="4"/>
      <c r="AF41" s="4"/>
      <c r="AG41" s="4"/>
      <c r="AH41" s="4"/>
      <c r="AI41" s="4"/>
      <c r="AJ41" s="4"/>
      <c r="AK41" s="4"/>
      <c r="AL41" s="4"/>
      <c r="AM41" s="4"/>
      <c r="AN41" s="4"/>
      <c r="AO41" s="4"/>
      <c r="AP41" s="4"/>
      <c r="AQ41" s="4"/>
      <c r="AR41" s="4"/>
      <c r="AS41" s="4"/>
      <c r="AT41" s="4"/>
      <c r="AU41" s="4"/>
      <c r="AV41" s="4"/>
      <c r="AW41" s="4"/>
      <c r="AX41" s="4"/>
      <c r="AY41" s="9"/>
    </row>
    <row r="42" ht="12.75" customHeight="1">
      <c r="A42" s="13"/>
      <c r="B42" s="4"/>
      <c r="C42" s="4"/>
      <c r="D42" s="9"/>
      <c r="E42" s="338"/>
      <c r="F42" s="4"/>
      <c r="G42" s="4"/>
      <c r="H42" s="9"/>
      <c r="I42" s="339"/>
      <c r="J42" s="4"/>
      <c r="K42" s="4"/>
      <c r="L42" s="9"/>
      <c r="M42" s="340"/>
      <c r="N42" s="4"/>
      <c r="O42" s="4"/>
      <c r="P42" s="9"/>
      <c r="Q42" s="88"/>
      <c r="R42" s="4"/>
      <c r="S42" s="4"/>
      <c r="T42" s="9"/>
      <c r="U42" s="341"/>
      <c r="V42" s="4"/>
      <c r="W42" s="4"/>
      <c r="X42" s="4"/>
      <c r="Y42" s="9"/>
      <c r="Z42" s="342"/>
      <c r="AA42" s="4"/>
      <c r="AB42" s="4"/>
      <c r="AC42" s="9"/>
      <c r="AD42" s="343"/>
      <c r="AE42" s="4"/>
      <c r="AF42" s="4"/>
      <c r="AG42" s="4"/>
      <c r="AH42" s="4"/>
      <c r="AI42" s="4"/>
      <c r="AJ42" s="4"/>
      <c r="AK42" s="4"/>
      <c r="AL42" s="4"/>
      <c r="AM42" s="4"/>
      <c r="AN42" s="4"/>
      <c r="AO42" s="4"/>
      <c r="AP42" s="4"/>
      <c r="AQ42" s="4"/>
      <c r="AR42" s="4"/>
      <c r="AS42" s="4"/>
      <c r="AT42" s="4"/>
      <c r="AU42" s="4"/>
      <c r="AV42" s="4"/>
      <c r="AW42" s="4"/>
      <c r="AX42" s="4"/>
      <c r="AY42" s="9"/>
    </row>
    <row r="43" ht="12.75" customHeight="1">
      <c r="A43" s="13"/>
      <c r="B43" s="4"/>
      <c r="C43" s="4"/>
      <c r="D43" s="9"/>
      <c r="E43" s="338"/>
      <c r="F43" s="4"/>
      <c r="G43" s="4"/>
      <c r="H43" s="9"/>
      <c r="I43" s="339"/>
      <c r="J43" s="4"/>
      <c r="K43" s="4"/>
      <c r="L43" s="9"/>
      <c r="M43" s="340"/>
      <c r="N43" s="4"/>
      <c r="O43" s="4"/>
      <c r="P43" s="9"/>
      <c r="Q43" s="88"/>
      <c r="R43" s="4"/>
      <c r="S43" s="4"/>
      <c r="T43" s="9"/>
      <c r="U43" s="341"/>
      <c r="V43" s="4"/>
      <c r="W43" s="4"/>
      <c r="X43" s="4"/>
      <c r="Y43" s="9"/>
      <c r="Z43" s="342"/>
      <c r="AA43" s="4"/>
      <c r="AB43" s="4"/>
      <c r="AC43" s="9"/>
      <c r="AD43" s="343"/>
      <c r="AE43" s="4"/>
      <c r="AF43" s="4"/>
      <c r="AG43" s="4"/>
      <c r="AH43" s="4"/>
      <c r="AI43" s="4"/>
      <c r="AJ43" s="4"/>
      <c r="AK43" s="4"/>
      <c r="AL43" s="4"/>
      <c r="AM43" s="4"/>
      <c r="AN43" s="4"/>
      <c r="AO43" s="4"/>
      <c r="AP43" s="4"/>
      <c r="AQ43" s="4"/>
      <c r="AR43" s="4"/>
      <c r="AS43" s="4"/>
      <c r="AT43" s="4"/>
      <c r="AU43" s="4"/>
      <c r="AV43" s="4"/>
      <c r="AW43" s="4"/>
      <c r="AX43" s="4"/>
      <c r="AY43" s="9"/>
    </row>
    <row r="44" ht="12.75" customHeight="1">
      <c r="A44" s="13"/>
      <c r="B44" s="4"/>
      <c r="C44" s="4"/>
      <c r="D44" s="9"/>
      <c r="E44" s="338"/>
      <c r="F44" s="4"/>
      <c r="G44" s="4"/>
      <c r="H44" s="9"/>
      <c r="I44" s="339"/>
      <c r="J44" s="4"/>
      <c r="K44" s="4"/>
      <c r="L44" s="9"/>
      <c r="M44" s="340"/>
      <c r="N44" s="4"/>
      <c r="O44" s="4"/>
      <c r="P44" s="9"/>
      <c r="Q44" s="88"/>
      <c r="R44" s="4"/>
      <c r="S44" s="4"/>
      <c r="T44" s="9"/>
      <c r="U44" s="341"/>
      <c r="V44" s="4"/>
      <c r="W44" s="4"/>
      <c r="X44" s="4"/>
      <c r="Y44" s="9"/>
      <c r="Z44" s="342"/>
      <c r="AA44" s="4"/>
      <c r="AB44" s="4"/>
      <c r="AC44" s="9"/>
      <c r="AD44" s="343"/>
      <c r="AE44" s="4"/>
      <c r="AF44" s="4"/>
      <c r="AG44" s="4"/>
      <c r="AH44" s="4"/>
      <c r="AI44" s="4"/>
      <c r="AJ44" s="4"/>
      <c r="AK44" s="4"/>
      <c r="AL44" s="4"/>
      <c r="AM44" s="4"/>
      <c r="AN44" s="4"/>
      <c r="AO44" s="4"/>
      <c r="AP44" s="4"/>
      <c r="AQ44" s="4"/>
      <c r="AR44" s="4"/>
      <c r="AS44" s="4"/>
      <c r="AT44" s="4"/>
      <c r="AU44" s="4"/>
      <c r="AV44" s="4"/>
      <c r="AW44" s="4"/>
      <c r="AX44" s="4"/>
      <c r="AY44" s="9"/>
    </row>
    <row r="45" ht="12.75" customHeight="1">
      <c r="A45" s="13"/>
      <c r="B45" s="4"/>
      <c r="C45" s="4"/>
      <c r="D45" s="9"/>
      <c r="E45" s="338"/>
      <c r="F45" s="4"/>
      <c r="G45" s="4"/>
      <c r="H45" s="9"/>
      <c r="I45" s="339"/>
      <c r="J45" s="4"/>
      <c r="K45" s="4"/>
      <c r="L45" s="9"/>
      <c r="M45" s="340"/>
      <c r="N45" s="4"/>
      <c r="O45" s="4"/>
      <c r="P45" s="9"/>
      <c r="Q45" s="88"/>
      <c r="R45" s="4"/>
      <c r="S45" s="4"/>
      <c r="T45" s="9"/>
      <c r="U45" s="341"/>
      <c r="V45" s="4"/>
      <c r="W45" s="4"/>
      <c r="X45" s="4"/>
      <c r="Y45" s="9"/>
      <c r="Z45" s="342"/>
      <c r="AA45" s="4"/>
      <c r="AB45" s="4"/>
      <c r="AC45" s="9"/>
      <c r="AD45" s="343"/>
      <c r="AE45" s="4"/>
      <c r="AF45" s="4"/>
      <c r="AG45" s="4"/>
      <c r="AH45" s="4"/>
      <c r="AI45" s="4"/>
      <c r="AJ45" s="4"/>
      <c r="AK45" s="4"/>
      <c r="AL45" s="4"/>
      <c r="AM45" s="4"/>
      <c r="AN45" s="4"/>
      <c r="AO45" s="4"/>
      <c r="AP45" s="4"/>
      <c r="AQ45" s="4"/>
      <c r="AR45" s="4"/>
      <c r="AS45" s="4"/>
      <c r="AT45" s="4"/>
      <c r="AU45" s="4"/>
      <c r="AV45" s="4"/>
      <c r="AW45" s="4"/>
      <c r="AX45" s="4"/>
      <c r="AY45" s="9"/>
    </row>
    <row r="46" ht="12.75" customHeight="1">
      <c r="A46" s="13"/>
      <c r="B46" s="4"/>
      <c r="C46" s="4"/>
      <c r="D46" s="9"/>
      <c r="E46" s="338"/>
      <c r="F46" s="4"/>
      <c r="G46" s="4"/>
      <c r="H46" s="9"/>
      <c r="I46" s="339"/>
      <c r="J46" s="4"/>
      <c r="K46" s="4"/>
      <c r="L46" s="9"/>
      <c r="M46" s="340"/>
      <c r="N46" s="4"/>
      <c r="O46" s="4"/>
      <c r="P46" s="9"/>
      <c r="Q46" s="88"/>
      <c r="R46" s="4"/>
      <c r="S46" s="4"/>
      <c r="T46" s="9"/>
      <c r="U46" s="341"/>
      <c r="V46" s="4"/>
      <c r="W46" s="4"/>
      <c r="X46" s="4"/>
      <c r="Y46" s="9"/>
      <c r="Z46" s="342"/>
      <c r="AA46" s="4"/>
      <c r="AB46" s="4"/>
      <c r="AC46" s="9"/>
      <c r="AD46" s="343"/>
      <c r="AE46" s="4"/>
      <c r="AF46" s="4"/>
      <c r="AG46" s="4"/>
      <c r="AH46" s="4"/>
      <c r="AI46" s="4"/>
      <c r="AJ46" s="4"/>
      <c r="AK46" s="4"/>
      <c r="AL46" s="4"/>
      <c r="AM46" s="4"/>
      <c r="AN46" s="4"/>
      <c r="AO46" s="4"/>
      <c r="AP46" s="4"/>
      <c r="AQ46" s="4"/>
      <c r="AR46" s="4"/>
      <c r="AS46" s="4"/>
      <c r="AT46" s="4"/>
      <c r="AU46" s="4"/>
      <c r="AV46" s="4"/>
      <c r="AW46" s="4"/>
      <c r="AX46" s="4"/>
      <c r="AY46" s="9"/>
    </row>
    <row r="47" ht="12.75" customHeight="1">
      <c r="A47" s="13"/>
      <c r="B47" s="4"/>
      <c r="C47" s="4"/>
      <c r="D47" s="9"/>
      <c r="E47" s="338"/>
      <c r="F47" s="4"/>
      <c r="G47" s="4"/>
      <c r="H47" s="9"/>
      <c r="I47" s="339"/>
      <c r="J47" s="4"/>
      <c r="K47" s="4"/>
      <c r="L47" s="9"/>
      <c r="M47" s="340"/>
      <c r="N47" s="4"/>
      <c r="O47" s="4"/>
      <c r="P47" s="9"/>
      <c r="Q47" s="88"/>
      <c r="R47" s="4"/>
      <c r="S47" s="4"/>
      <c r="T47" s="9"/>
      <c r="U47" s="341"/>
      <c r="V47" s="4"/>
      <c r="W47" s="4"/>
      <c r="X47" s="4"/>
      <c r="Y47" s="9"/>
      <c r="Z47" s="342"/>
      <c r="AA47" s="4"/>
      <c r="AB47" s="4"/>
      <c r="AC47" s="9"/>
      <c r="AD47" s="343"/>
      <c r="AE47" s="4"/>
      <c r="AF47" s="4"/>
      <c r="AG47" s="4"/>
      <c r="AH47" s="4"/>
      <c r="AI47" s="4"/>
      <c r="AJ47" s="4"/>
      <c r="AK47" s="4"/>
      <c r="AL47" s="4"/>
      <c r="AM47" s="4"/>
      <c r="AN47" s="4"/>
      <c r="AO47" s="4"/>
      <c r="AP47" s="4"/>
      <c r="AQ47" s="4"/>
      <c r="AR47" s="4"/>
      <c r="AS47" s="4"/>
      <c r="AT47" s="4"/>
      <c r="AU47" s="4"/>
      <c r="AV47" s="4"/>
      <c r="AW47" s="4"/>
      <c r="AX47" s="4"/>
      <c r="AY47" s="9"/>
    </row>
    <row r="48" ht="12.75" customHeight="1">
      <c r="A48" s="13"/>
      <c r="B48" s="4"/>
      <c r="C48" s="4"/>
      <c r="D48" s="9"/>
      <c r="E48" s="338"/>
      <c r="F48" s="4"/>
      <c r="G48" s="4"/>
      <c r="H48" s="9"/>
      <c r="I48" s="339"/>
      <c r="J48" s="4"/>
      <c r="K48" s="4"/>
      <c r="L48" s="9"/>
      <c r="M48" s="340"/>
      <c r="N48" s="4"/>
      <c r="O48" s="4"/>
      <c r="P48" s="9"/>
      <c r="Q48" s="88"/>
      <c r="R48" s="4"/>
      <c r="S48" s="4"/>
      <c r="T48" s="9"/>
      <c r="U48" s="341"/>
      <c r="V48" s="4"/>
      <c r="W48" s="4"/>
      <c r="X48" s="4"/>
      <c r="Y48" s="9"/>
      <c r="Z48" s="342"/>
      <c r="AA48" s="4"/>
      <c r="AB48" s="4"/>
      <c r="AC48" s="9"/>
      <c r="AD48" s="343"/>
      <c r="AE48" s="4"/>
      <c r="AF48" s="4"/>
      <c r="AG48" s="4"/>
      <c r="AH48" s="4"/>
      <c r="AI48" s="4"/>
      <c r="AJ48" s="4"/>
      <c r="AK48" s="4"/>
      <c r="AL48" s="4"/>
      <c r="AM48" s="4"/>
      <c r="AN48" s="4"/>
      <c r="AO48" s="4"/>
      <c r="AP48" s="4"/>
      <c r="AQ48" s="4"/>
      <c r="AR48" s="4"/>
      <c r="AS48" s="4"/>
      <c r="AT48" s="4"/>
      <c r="AU48" s="4"/>
      <c r="AV48" s="4"/>
      <c r="AW48" s="4"/>
      <c r="AX48" s="4"/>
      <c r="AY48" s="9"/>
    </row>
    <row r="49" ht="12.75" customHeight="1">
      <c r="A49" s="13"/>
      <c r="B49" s="4"/>
      <c r="C49" s="4"/>
      <c r="D49" s="9"/>
      <c r="E49" s="338"/>
      <c r="F49" s="4"/>
      <c r="G49" s="4"/>
      <c r="H49" s="9"/>
      <c r="I49" s="339"/>
      <c r="J49" s="4"/>
      <c r="K49" s="4"/>
      <c r="L49" s="9"/>
      <c r="M49" s="340"/>
      <c r="N49" s="4"/>
      <c r="O49" s="4"/>
      <c r="P49" s="9"/>
      <c r="Q49" s="88"/>
      <c r="R49" s="4"/>
      <c r="S49" s="4"/>
      <c r="T49" s="9"/>
      <c r="U49" s="341"/>
      <c r="V49" s="4"/>
      <c r="W49" s="4"/>
      <c r="X49" s="4"/>
      <c r="Y49" s="9"/>
      <c r="Z49" s="342"/>
      <c r="AA49" s="4"/>
      <c r="AB49" s="4"/>
      <c r="AC49" s="9"/>
      <c r="AD49" s="343"/>
      <c r="AE49" s="4"/>
      <c r="AF49" s="4"/>
      <c r="AG49" s="4"/>
      <c r="AH49" s="4"/>
      <c r="AI49" s="4"/>
      <c r="AJ49" s="4"/>
      <c r="AK49" s="4"/>
      <c r="AL49" s="4"/>
      <c r="AM49" s="4"/>
      <c r="AN49" s="4"/>
      <c r="AO49" s="4"/>
      <c r="AP49" s="4"/>
      <c r="AQ49" s="4"/>
      <c r="AR49" s="4"/>
      <c r="AS49" s="4"/>
      <c r="AT49" s="4"/>
      <c r="AU49" s="4"/>
      <c r="AV49" s="4"/>
      <c r="AW49" s="4"/>
      <c r="AX49" s="4"/>
      <c r="AY49" s="9"/>
    </row>
    <row r="50" ht="12.75" customHeight="1">
      <c r="A50" s="13"/>
      <c r="B50" s="4"/>
      <c r="C50" s="4"/>
      <c r="D50" s="9"/>
      <c r="E50" s="338"/>
      <c r="F50" s="4"/>
      <c r="G50" s="4"/>
      <c r="H50" s="9"/>
      <c r="I50" s="339"/>
      <c r="J50" s="4"/>
      <c r="K50" s="4"/>
      <c r="L50" s="9"/>
      <c r="M50" s="340"/>
      <c r="N50" s="4"/>
      <c r="O50" s="4"/>
      <c r="P50" s="9"/>
      <c r="Q50" s="88"/>
      <c r="R50" s="4"/>
      <c r="S50" s="4"/>
      <c r="T50" s="9"/>
      <c r="U50" s="341"/>
      <c r="V50" s="4"/>
      <c r="W50" s="4"/>
      <c r="X50" s="4"/>
      <c r="Y50" s="9"/>
      <c r="Z50" s="342"/>
      <c r="AA50" s="4"/>
      <c r="AB50" s="4"/>
      <c r="AC50" s="9"/>
      <c r="AD50" s="343"/>
      <c r="AE50" s="4"/>
      <c r="AF50" s="4"/>
      <c r="AG50" s="4"/>
      <c r="AH50" s="4"/>
      <c r="AI50" s="4"/>
      <c r="AJ50" s="4"/>
      <c r="AK50" s="4"/>
      <c r="AL50" s="4"/>
      <c r="AM50" s="4"/>
      <c r="AN50" s="4"/>
      <c r="AO50" s="4"/>
      <c r="AP50" s="4"/>
      <c r="AQ50" s="4"/>
      <c r="AR50" s="4"/>
      <c r="AS50" s="4"/>
      <c r="AT50" s="4"/>
      <c r="AU50" s="4"/>
      <c r="AV50" s="4"/>
      <c r="AW50" s="4"/>
      <c r="AX50" s="4"/>
      <c r="AY50" s="9"/>
    </row>
    <row r="51" ht="12.75" customHeight="1">
      <c r="A51" s="13"/>
      <c r="B51" s="4"/>
      <c r="C51" s="4"/>
      <c r="D51" s="9"/>
      <c r="E51" s="338"/>
      <c r="F51" s="4"/>
      <c r="G51" s="4"/>
      <c r="H51" s="9"/>
      <c r="I51" s="339"/>
      <c r="J51" s="4"/>
      <c r="K51" s="4"/>
      <c r="L51" s="9"/>
      <c r="M51" s="340"/>
      <c r="N51" s="4"/>
      <c r="O51" s="4"/>
      <c r="P51" s="9"/>
      <c r="Q51" s="88"/>
      <c r="R51" s="4"/>
      <c r="S51" s="4"/>
      <c r="T51" s="9"/>
      <c r="U51" s="341"/>
      <c r="V51" s="4"/>
      <c r="W51" s="4"/>
      <c r="X51" s="4"/>
      <c r="Y51" s="9"/>
      <c r="Z51" s="342"/>
      <c r="AA51" s="4"/>
      <c r="AB51" s="4"/>
      <c r="AC51" s="9"/>
      <c r="AD51" s="343"/>
      <c r="AE51" s="4"/>
      <c r="AF51" s="4"/>
      <c r="AG51" s="4"/>
      <c r="AH51" s="4"/>
      <c r="AI51" s="4"/>
      <c r="AJ51" s="4"/>
      <c r="AK51" s="4"/>
      <c r="AL51" s="4"/>
      <c r="AM51" s="4"/>
      <c r="AN51" s="4"/>
      <c r="AO51" s="4"/>
      <c r="AP51" s="4"/>
      <c r="AQ51" s="4"/>
      <c r="AR51" s="4"/>
      <c r="AS51" s="4"/>
      <c r="AT51" s="4"/>
      <c r="AU51" s="4"/>
      <c r="AV51" s="4"/>
      <c r="AW51" s="4"/>
      <c r="AX51" s="4"/>
      <c r="AY51" s="9"/>
    </row>
    <row r="52" ht="12.75" customHeight="1">
      <c r="A52" s="13"/>
      <c r="B52" s="4"/>
      <c r="C52" s="4"/>
      <c r="D52" s="9"/>
      <c r="E52" s="338"/>
      <c r="F52" s="4"/>
      <c r="G52" s="4"/>
      <c r="H52" s="9"/>
      <c r="I52" s="339"/>
      <c r="J52" s="4"/>
      <c r="K52" s="4"/>
      <c r="L52" s="9"/>
      <c r="M52" s="340"/>
      <c r="N52" s="4"/>
      <c r="O52" s="4"/>
      <c r="P52" s="9"/>
      <c r="Q52" s="88"/>
      <c r="R52" s="4"/>
      <c r="S52" s="4"/>
      <c r="T52" s="9"/>
      <c r="U52" s="341"/>
      <c r="V52" s="4"/>
      <c r="W52" s="4"/>
      <c r="X52" s="4"/>
      <c r="Y52" s="9"/>
      <c r="Z52" s="342"/>
      <c r="AA52" s="4"/>
      <c r="AB52" s="4"/>
      <c r="AC52" s="9"/>
      <c r="AD52" s="343"/>
      <c r="AE52" s="4"/>
      <c r="AF52" s="4"/>
      <c r="AG52" s="4"/>
      <c r="AH52" s="4"/>
      <c r="AI52" s="4"/>
      <c r="AJ52" s="4"/>
      <c r="AK52" s="4"/>
      <c r="AL52" s="4"/>
      <c r="AM52" s="4"/>
      <c r="AN52" s="4"/>
      <c r="AO52" s="4"/>
      <c r="AP52" s="4"/>
      <c r="AQ52" s="4"/>
      <c r="AR52" s="4"/>
      <c r="AS52" s="4"/>
      <c r="AT52" s="4"/>
      <c r="AU52" s="4"/>
      <c r="AV52" s="4"/>
      <c r="AW52" s="4"/>
      <c r="AX52" s="4"/>
      <c r="AY52" s="9"/>
    </row>
    <row r="53" ht="12.75" customHeight="1">
      <c r="A53" s="13"/>
      <c r="B53" s="4"/>
      <c r="C53" s="4"/>
      <c r="D53" s="9"/>
      <c r="E53" s="338"/>
      <c r="F53" s="4"/>
      <c r="G53" s="4"/>
      <c r="H53" s="9"/>
      <c r="I53" s="339"/>
      <c r="J53" s="4"/>
      <c r="K53" s="4"/>
      <c r="L53" s="9"/>
      <c r="M53" s="340"/>
      <c r="N53" s="4"/>
      <c r="O53" s="4"/>
      <c r="P53" s="9"/>
      <c r="Q53" s="88"/>
      <c r="R53" s="4"/>
      <c r="S53" s="4"/>
      <c r="T53" s="9"/>
      <c r="U53" s="341"/>
      <c r="V53" s="4"/>
      <c r="W53" s="4"/>
      <c r="X53" s="4"/>
      <c r="Y53" s="9"/>
      <c r="Z53" s="342"/>
      <c r="AA53" s="4"/>
      <c r="AB53" s="4"/>
      <c r="AC53" s="9"/>
      <c r="AD53" s="343"/>
      <c r="AE53" s="4"/>
      <c r="AF53" s="4"/>
      <c r="AG53" s="4"/>
      <c r="AH53" s="4"/>
      <c r="AI53" s="4"/>
      <c r="AJ53" s="4"/>
      <c r="AK53" s="4"/>
      <c r="AL53" s="4"/>
      <c r="AM53" s="4"/>
      <c r="AN53" s="4"/>
      <c r="AO53" s="4"/>
      <c r="AP53" s="4"/>
      <c r="AQ53" s="4"/>
      <c r="AR53" s="4"/>
      <c r="AS53" s="4"/>
      <c r="AT53" s="4"/>
      <c r="AU53" s="4"/>
      <c r="AV53" s="4"/>
      <c r="AW53" s="4"/>
      <c r="AX53" s="4"/>
      <c r="AY53" s="9"/>
    </row>
    <row r="54" ht="12.75" customHeight="1">
      <c r="A54" s="13"/>
      <c r="B54" s="4"/>
      <c r="C54" s="4"/>
      <c r="D54" s="9"/>
      <c r="E54" s="338"/>
      <c r="F54" s="4"/>
      <c r="G54" s="4"/>
      <c r="H54" s="9"/>
      <c r="I54" s="339"/>
      <c r="J54" s="4"/>
      <c r="K54" s="4"/>
      <c r="L54" s="9"/>
      <c r="M54" s="340"/>
      <c r="N54" s="4"/>
      <c r="O54" s="4"/>
      <c r="P54" s="9"/>
      <c r="Q54" s="88"/>
      <c r="R54" s="4"/>
      <c r="S54" s="4"/>
      <c r="T54" s="9"/>
      <c r="U54" s="341"/>
      <c r="V54" s="4"/>
      <c r="W54" s="4"/>
      <c r="X54" s="4"/>
      <c r="Y54" s="9"/>
      <c r="Z54" s="342"/>
      <c r="AA54" s="4"/>
      <c r="AB54" s="4"/>
      <c r="AC54" s="9"/>
      <c r="AD54" s="343"/>
      <c r="AE54" s="4"/>
      <c r="AF54" s="4"/>
      <c r="AG54" s="4"/>
      <c r="AH54" s="4"/>
      <c r="AI54" s="4"/>
      <c r="AJ54" s="4"/>
      <c r="AK54" s="4"/>
      <c r="AL54" s="4"/>
      <c r="AM54" s="4"/>
      <c r="AN54" s="4"/>
      <c r="AO54" s="4"/>
      <c r="AP54" s="4"/>
      <c r="AQ54" s="4"/>
      <c r="AR54" s="4"/>
      <c r="AS54" s="4"/>
      <c r="AT54" s="4"/>
      <c r="AU54" s="4"/>
      <c r="AV54" s="4"/>
      <c r="AW54" s="4"/>
      <c r="AX54" s="4"/>
      <c r="AY54" s="9"/>
    </row>
    <row r="55" ht="12.75" customHeight="1">
      <c r="A55" s="13"/>
      <c r="B55" s="4"/>
      <c r="C55" s="4"/>
      <c r="D55" s="9"/>
      <c r="E55" s="338"/>
      <c r="F55" s="4"/>
      <c r="G55" s="4"/>
      <c r="H55" s="9"/>
      <c r="I55" s="339"/>
      <c r="J55" s="4"/>
      <c r="K55" s="4"/>
      <c r="L55" s="9"/>
      <c r="M55" s="340"/>
      <c r="N55" s="4"/>
      <c r="O55" s="4"/>
      <c r="P55" s="9"/>
      <c r="Q55" s="88"/>
      <c r="R55" s="4"/>
      <c r="S55" s="4"/>
      <c r="T55" s="9"/>
      <c r="U55" s="341"/>
      <c r="V55" s="4"/>
      <c r="W55" s="4"/>
      <c r="X55" s="4"/>
      <c r="Y55" s="9"/>
      <c r="Z55" s="342"/>
      <c r="AA55" s="4"/>
      <c r="AB55" s="4"/>
      <c r="AC55" s="9"/>
      <c r="AD55" s="343"/>
      <c r="AE55" s="4"/>
      <c r="AF55" s="4"/>
      <c r="AG55" s="4"/>
      <c r="AH55" s="4"/>
      <c r="AI55" s="4"/>
      <c r="AJ55" s="4"/>
      <c r="AK55" s="4"/>
      <c r="AL55" s="4"/>
      <c r="AM55" s="4"/>
      <c r="AN55" s="4"/>
      <c r="AO55" s="4"/>
      <c r="AP55" s="4"/>
      <c r="AQ55" s="4"/>
      <c r="AR55" s="4"/>
      <c r="AS55" s="4"/>
      <c r="AT55" s="4"/>
      <c r="AU55" s="4"/>
      <c r="AV55" s="4"/>
      <c r="AW55" s="4"/>
      <c r="AX55" s="4"/>
      <c r="AY55" s="9"/>
    </row>
    <row r="56" ht="12.75" customHeight="1">
      <c r="A56" s="13"/>
      <c r="B56" s="4"/>
      <c r="C56" s="4"/>
      <c r="D56" s="9"/>
      <c r="E56" s="338"/>
      <c r="F56" s="4"/>
      <c r="G56" s="4"/>
      <c r="H56" s="9"/>
      <c r="I56" s="339"/>
      <c r="J56" s="4"/>
      <c r="K56" s="4"/>
      <c r="L56" s="9"/>
      <c r="M56" s="340"/>
      <c r="N56" s="4"/>
      <c r="O56" s="4"/>
      <c r="P56" s="9"/>
      <c r="Q56" s="88"/>
      <c r="R56" s="4"/>
      <c r="S56" s="4"/>
      <c r="T56" s="9"/>
      <c r="U56" s="341"/>
      <c r="V56" s="4"/>
      <c r="W56" s="4"/>
      <c r="X56" s="4"/>
      <c r="Y56" s="9"/>
      <c r="Z56" s="342"/>
      <c r="AA56" s="4"/>
      <c r="AB56" s="4"/>
      <c r="AC56" s="9"/>
      <c r="AD56" s="343"/>
      <c r="AE56" s="4"/>
      <c r="AF56" s="4"/>
      <c r="AG56" s="4"/>
      <c r="AH56" s="4"/>
      <c r="AI56" s="4"/>
      <c r="AJ56" s="4"/>
      <c r="AK56" s="4"/>
      <c r="AL56" s="4"/>
      <c r="AM56" s="4"/>
      <c r="AN56" s="4"/>
      <c r="AO56" s="4"/>
      <c r="AP56" s="4"/>
      <c r="AQ56" s="4"/>
      <c r="AR56" s="4"/>
      <c r="AS56" s="4"/>
      <c r="AT56" s="4"/>
      <c r="AU56" s="4"/>
      <c r="AV56" s="4"/>
      <c r="AW56" s="4"/>
      <c r="AX56" s="4"/>
      <c r="AY56" s="9"/>
    </row>
    <row r="57" ht="12.75" customHeight="1">
      <c r="A57" s="104"/>
      <c r="B57" s="4"/>
      <c r="C57" s="4"/>
      <c r="D57" s="9"/>
      <c r="E57" s="338"/>
      <c r="F57" s="4"/>
      <c r="G57" s="4"/>
      <c r="H57" s="9"/>
      <c r="I57" s="339"/>
      <c r="J57" s="4"/>
      <c r="K57" s="4"/>
      <c r="L57" s="9"/>
      <c r="M57" s="340"/>
      <c r="N57" s="4"/>
      <c r="O57" s="4"/>
      <c r="P57" s="9"/>
      <c r="Q57" s="88"/>
      <c r="R57" s="4"/>
      <c r="S57" s="4"/>
      <c r="T57" s="9"/>
      <c r="U57" s="341"/>
      <c r="V57" s="4"/>
      <c r="W57" s="4"/>
      <c r="X57" s="4"/>
      <c r="Y57" s="9"/>
      <c r="Z57" s="342"/>
      <c r="AA57" s="4"/>
      <c r="AB57" s="4"/>
      <c r="AC57" s="9"/>
      <c r="AD57" s="343"/>
      <c r="AE57" s="4"/>
      <c r="AF57" s="4"/>
      <c r="AG57" s="4"/>
      <c r="AH57" s="4"/>
      <c r="AI57" s="4"/>
      <c r="AJ57" s="4"/>
      <c r="AK57" s="4"/>
      <c r="AL57" s="4"/>
      <c r="AM57" s="4"/>
      <c r="AN57" s="4"/>
      <c r="AO57" s="4"/>
      <c r="AP57" s="4"/>
      <c r="AQ57" s="4"/>
      <c r="AR57" s="4"/>
      <c r="AS57" s="4"/>
      <c r="AT57" s="4"/>
      <c r="AU57" s="4"/>
      <c r="AV57" s="4"/>
      <c r="AW57" s="4"/>
      <c r="AX57" s="4"/>
      <c r="AY57" s="9"/>
    </row>
    <row r="58" ht="12.75" customHeight="1">
      <c r="A58" s="13"/>
      <c r="B58" s="4"/>
      <c r="C58" s="4"/>
      <c r="D58" s="9"/>
      <c r="E58" s="338"/>
      <c r="F58" s="4"/>
      <c r="G58" s="4"/>
      <c r="H58" s="9"/>
      <c r="I58" s="339"/>
      <c r="J58" s="4"/>
      <c r="K58" s="4"/>
      <c r="L58" s="9"/>
      <c r="M58" s="340"/>
      <c r="N58" s="4"/>
      <c r="O58" s="4"/>
      <c r="P58" s="9"/>
      <c r="Q58" s="88"/>
      <c r="R58" s="4"/>
      <c r="S58" s="4"/>
      <c r="T58" s="9"/>
      <c r="U58" s="341"/>
      <c r="V58" s="4"/>
      <c r="W58" s="4"/>
      <c r="X58" s="4"/>
      <c r="Y58" s="9"/>
      <c r="Z58" s="342"/>
      <c r="AA58" s="4"/>
      <c r="AB58" s="4"/>
      <c r="AC58" s="9"/>
      <c r="AD58" s="343"/>
      <c r="AE58" s="4"/>
      <c r="AF58" s="4"/>
      <c r="AG58" s="4"/>
      <c r="AH58" s="4"/>
      <c r="AI58" s="4"/>
      <c r="AJ58" s="4"/>
      <c r="AK58" s="4"/>
      <c r="AL58" s="4"/>
      <c r="AM58" s="4"/>
      <c r="AN58" s="4"/>
      <c r="AO58" s="4"/>
      <c r="AP58" s="4"/>
      <c r="AQ58" s="4"/>
      <c r="AR58" s="4"/>
      <c r="AS58" s="4"/>
      <c r="AT58" s="4"/>
      <c r="AU58" s="4"/>
      <c r="AV58" s="4"/>
      <c r="AW58" s="4"/>
      <c r="AX58" s="4"/>
      <c r="AY58" s="9"/>
    </row>
    <row r="59" ht="12.75" customHeight="1">
      <c r="A59" s="13"/>
      <c r="B59" s="4"/>
      <c r="C59" s="4"/>
      <c r="D59" s="9"/>
      <c r="E59" s="338"/>
      <c r="F59" s="4"/>
      <c r="G59" s="4"/>
      <c r="H59" s="9"/>
      <c r="I59" s="339"/>
      <c r="J59" s="4"/>
      <c r="K59" s="4"/>
      <c r="L59" s="9"/>
      <c r="M59" s="340"/>
      <c r="N59" s="4"/>
      <c r="O59" s="4"/>
      <c r="P59" s="9"/>
      <c r="Q59" s="88"/>
      <c r="R59" s="4"/>
      <c r="S59" s="4"/>
      <c r="T59" s="9"/>
      <c r="U59" s="341"/>
      <c r="V59" s="4"/>
      <c r="W59" s="4"/>
      <c r="X59" s="4"/>
      <c r="Y59" s="9"/>
      <c r="Z59" s="342"/>
      <c r="AA59" s="4"/>
      <c r="AB59" s="4"/>
      <c r="AC59" s="9"/>
      <c r="AD59" s="343"/>
      <c r="AE59" s="4"/>
      <c r="AF59" s="4"/>
      <c r="AG59" s="4"/>
      <c r="AH59" s="4"/>
      <c r="AI59" s="4"/>
      <c r="AJ59" s="4"/>
      <c r="AK59" s="4"/>
      <c r="AL59" s="4"/>
      <c r="AM59" s="4"/>
      <c r="AN59" s="4"/>
      <c r="AO59" s="4"/>
      <c r="AP59" s="4"/>
      <c r="AQ59" s="4"/>
      <c r="AR59" s="4"/>
      <c r="AS59" s="4"/>
      <c r="AT59" s="4"/>
      <c r="AU59" s="4"/>
      <c r="AV59" s="4"/>
      <c r="AW59" s="4"/>
      <c r="AX59" s="4"/>
      <c r="AY59" s="9"/>
    </row>
    <row r="60" ht="12.75" customHeight="1">
      <c r="A60" s="13"/>
      <c r="B60" s="4"/>
      <c r="C60" s="4"/>
      <c r="D60" s="9"/>
      <c r="E60" s="338"/>
      <c r="F60" s="4"/>
      <c r="G60" s="4"/>
      <c r="H60" s="9"/>
      <c r="I60" s="339"/>
      <c r="J60" s="4"/>
      <c r="K60" s="4"/>
      <c r="L60" s="9"/>
      <c r="M60" s="340"/>
      <c r="N60" s="4"/>
      <c r="O60" s="4"/>
      <c r="P60" s="9"/>
      <c r="Q60" s="88"/>
      <c r="R60" s="4"/>
      <c r="S60" s="4"/>
      <c r="T60" s="9"/>
      <c r="U60" s="341"/>
      <c r="V60" s="4"/>
      <c r="W60" s="4"/>
      <c r="X60" s="4"/>
      <c r="Y60" s="9"/>
      <c r="Z60" s="342"/>
      <c r="AA60" s="4"/>
      <c r="AB60" s="4"/>
      <c r="AC60" s="9"/>
      <c r="AD60" s="343"/>
      <c r="AE60" s="4"/>
      <c r="AF60" s="4"/>
      <c r="AG60" s="4"/>
      <c r="AH60" s="4"/>
      <c r="AI60" s="4"/>
      <c r="AJ60" s="4"/>
      <c r="AK60" s="4"/>
      <c r="AL60" s="4"/>
      <c r="AM60" s="4"/>
      <c r="AN60" s="4"/>
      <c r="AO60" s="4"/>
      <c r="AP60" s="4"/>
      <c r="AQ60" s="4"/>
      <c r="AR60" s="4"/>
      <c r="AS60" s="4"/>
      <c r="AT60" s="4"/>
      <c r="AU60" s="4"/>
      <c r="AV60" s="4"/>
      <c r="AW60" s="4"/>
      <c r="AX60" s="4"/>
      <c r="AY60" s="9"/>
    </row>
    <row r="61" ht="12.75" customHeight="1">
      <c r="A61" s="13"/>
      <c r="B61" s="4"/>
      <c r="C61" s="4"/>
      <c r="D61" s="9"/>
      <c r="E61" s="338"/>
      <c r="F61" s="4"/>
      <c r="G61" s="4"/>
      <c r="H61" s="9"/>
      <c r="I61" s="339"/>
      <c r="J61" s="4"/>
      <c r="K61" s="4"/>
      <c r="L61" s="9"/>
      <c r="M61" s="340"/>
      <c r="N61" s="4"/>
      <c r="O61" s="4"/>
      <c r="P61" s="9"/>
      <c r="Q61" s="88"/>
      <c r="R61" s="4"/>
      <c r="S61" s="4"/>
      <c r="T61" s="9"/>
      <c r="U61" s="341"/>
      <c r="V61" s="4"/>
      <c r="W61" s="4"/>
      <c r="X61" s="4"/>
      <c r="Y61" s="9"/>
      <c r="Z61" s="342"/>
      <c r="AA61" s="4"/>
      <c r="AB61" s="4"/>
      <c r="AC61" s="9"/>
      <c r="AD61" s="343"/>
      <c r="AE61" s="4"/>
      <c r="AF61" s="4"/>
      <c r="AG61" s="4"/>
      <c r="AH61" s="4"/>
      <c r="AI61" s="4"/>
      <c r="AJ61" s="4"/>
      <c r="AK61" s="4"/>
      <c r="AL61" s="4"/>
      <c r="AM61" s="4"/>
      <c r="AN61" s="4"/>
      <c r="AO61" s="4"/>
      <c r="AP61" s="4"/>
      <c r="AQ61" s="4"/>
      <c r="AR61" s="4"/>
      <c r="AS61" s="4"/>
      <c r="AT61" s="4"/>
      <c r="AU61" s="4"/>
      <c r="AV61" s="4"/>
      <c r="AW61" s="4"/>
      <c r="AX61" s="4"/>
      <c r="AY61" s="9"/>
    </row>
    <row r="62" ht="12.75" customHeight="1">
      <c r="A62" s="13"/>
      <c r="B62" s="4"/>
      <c r="C62" s="4"/>
      <c r="D62" s="9"/>
      <c r="E62" s="338"/>
      <c r="F62" s="4"/>
      <c r="G62" s="4"/>
      <c r="H62" s="9"/>
      <c r="I62" s="339"/>
      <c r="J62" s="4"/>
      <c r="K62" s="4"/>
      <c r="L62" s="9"/>
      <c r="M62" s="340"/>
      <c r="N62" s="4"/>
      <c r="O62" s="4"/>
      <c r="P62" s="9"/>
      <c r="Q62" s="88"/>
      <c r="R62" s="4"/>
      <c r="S62" s="4"/>
      <c r="T62" s="9"/>
      <c r="U62" s="341"/>
      <c r="V62" s="4"/>
      <c r="W62" s="4"/>
      <c r="X62" s="4"/>
      <c r="Y62" s="9"/>
      <c r="Z62" s="342"/>
      <c r="AA62" s="4"/>
      <c r="AB62" s="4"/>
      <c r="AC62" s="9"/>
      <c r="AD62" s="343"/>
      <c r="AE62" s="4"/>
      <c r="AF62" s="4"/>
      <c r="AG62" s="4"/>
      <c r="AH62" s="4"/>
      <c r="AI62" s="4"/>
      <c r="AJ62" s="4"/>
      <c r="AK62" s="4"/>
      <c r="AL62" s="4"/>
      <c r="AM62" s="4"/>
      <c r="AN62" s="4"/>
      <c r="AO62" s="4"/>
      <c r="AP62" s="4"/>
      <c r="AQ62" s="4"/>
      <c r="AR62" s="4"/>
      <c r="AS62" s="4"/>
      <c r="AT62" s="4"/>
      <c r="AU62" s="4"/>
      <c r="AV62" s="4"/>
      <c r="AW62" s="4"/>
      <c r="AX62" s="4"/>
      <c r="AY62" s="9"/>
    </row>
    <row r="63" ht="12.75" customHeight="1">
      <c r="A63" s="13"/>
      <c r="B63" s="4"/>
      <c r="C63" s="4"/>
      <c r="D63" s="9"/>
      <c r="E63" s="338"/>
      <c r="F63" s="4"/>
      <c r="G63" s="4"/>
      <c r="H63" s="9"/>
      <c r="I63" s="339"/>
      <c r="J63" s="4"/>
      <c r="K63" s="4"/>
      <c r="L63" s="9"/>
      <c r="M63" s="340"/>
      <c r="N63" s="4"/>
      <c r="O63" s="4"/>
      <c r="P63" s="9"/>
      <c r="Q63" s="88"/>
      <c r="R63" s="4"/>
      <c r="S63" s="4"/>
      <c r="T63" s="9"/>
      <c r="U63" s="341"/>
      <c r="V63" s="4"/>
      <c r="W63" s="4"/>
      <c r="X63" s="4"/>
      <c r="Y63" s="9"/>
      <c r="Z63" s="342"/>
      <c r="AA63" s="4"/>
      <c r="AB63" s="4"/>
      <c r="AC63" s="9"/>
      <c r="AD63" s="343"/>
      <c r="AE63" s="4"/>
      <c r="AF63" s="4"/>
      <c r="AG63" s="4"/>
      <c r="AH63" s="4"/>
      <c r="AI63" s="4"/>
      <c r="AJ63" s="4"/>
      <c r="AK63" s="4"/>
      <c r="AL63" s="4"/>
      <c r="AM63" s="4"/>
      <c r="AN63" s="4"/>
      <c r="AO63" s="4"/>
      <c r="AP63" s="4"/>
      <c r="AQ63" s="4"/>
      <c r="AR63" s="4"/>
      <c r="AS63" s="4"/>
      <c r="AT63" s="4"/>
      <c r="AU63" s="4"/>
      <c r="AV63" s="4"/>
      <c r="AW63" s="4"/>
      <c r="AX63" s="4"/>
      <c r="AY63" s="9"/>
    </row>
    <row r="64" ht="12.75" customHeight="1">
      <c r="A64" s="13"/>
      <c r="B64" s="4"/>
      <c r="C64" s="4"/>
      <c r="D64" s="9"/>
      <c r="E64" s="338"/>
      <c r="F64" s="4"/>
      <c r="G64" s="4"/>
      <c r="H64" s="9"/>
      <c r="I64" s="339"/>
      <c r="J64" s="4"/>
      <c r="K64" s="4"/>
      <c r="L64" s="9"/>
      <c r="M64" s="340"/>
      <c r="N64" s="4"/>
      <c r="O64" s="4"/>
      <c r="P64" s="9"/>
      <c r="Q64" s="88"/>
      <c r="R64" s="4"/>
      <c r="S64" s="4"/>
      <c r="T64" s="9"/>
      <c r="U64" s="341"/>
      <c r="V64" s="4"/>
      <c r="W64" s="4"/>
      <c r="X64" s="4"/>
      <c r="Y64" s="9"/>
      <c r="Z64" s="342"/>
      <c r="AA64" s="4"/>
      <c r="AB64" s="4"/>
      <c r="AC64" s="9"/>
      <c r="AD64" s="343"/>
      <c r="AE64" s="4"/>
      <c r="AF64" s="4"/>
      <c r="AG64" s="4"/>
      <c r="AH64" s="4"/>
      <c r="AI64" s="4"/>
      <c r="AJ64" s="4"/>
      <c r="AK64" s="4"/>
      <c r="AL64" s="4"/>
      <c r="AM64" s="4"/>
      <c r="AN64" s="4"/>
      <c r="AO64" s="4"/>
      <c r="AP64" s="4"/>
      <c r="AQ64" s="4"/>
      <c r="AR64" s="4"/>
      <c r="AS64" s="4"/>
      <c r="AT64" s="4"/>
      <c r="AU64" s="4"/>
      <c r="AV64" s="4"/>
      <c r="AW64" s="4"/>
      <c r="AX64" s="4"/>
      <c r="AY64" s="9"/>
    </row>
    <row r="65" ht="12.75" customHeight="1">
      <c r="A65" s="13"/>
      <c r="B65" s="4"/>
      <c r="C65" s="4"/>
      <c r="D65" s="9"/>
      <c r="E65" s="338"/>
      <c r="F65" s="4"/>
      <c r="G65" s="4"/>
      <c r="H65" s="9"/>
      <c r="I65" s="339"/>
      <c r="J65" s="4"/>
      <c r="K65" s="4"/>
      <c r="L65" s="9"/>
      <c r="M65" s="340"/>
      <c r="N65" s="4"/>
      <c r="O65" s="4"/>
      <c r="P65" s="9"/>
      <c r="Q65" s="88"/>
      <c r="R65" s="4"/>
      <c r="S65" s="4"/>
      <c r="T65" s="9"/>
      <c r="U65" s="341"/>
      <c r="V65" s="4"/>
      <c r="W65" s="4"/>
      <c r="X65" s="4"/>
      <c r="Y65" s="9"/>
      <c r="Z65" s="342"/>
      <c r="AA65" s="4"/>
      <c r="AB65" s="4"/>
      <c r="AC65" s="9"/>
      <c r="AD65" s="343"/>
      <c r="AE65" s="4"/>
      <c r="AF65" s="4"/>
      <c r="AG65" s="4"/>
      <c r="AH65" s="4"/>
      <c r="AI65" s="4"/>
      <c r="AJ65" s="4"/>
      <c r="AK65" s="4"/>
      <c r="AL65" s="4"/>
      <c r="AM65" s="4"/>
      <c r="AN65" s="4"/>
      <c r="AO65" s="4"/>
      <c r="AP65" s="4"/>
      <c r="AQ65" s="4"/>
      <c r="AR65" s="4"/>
      <c r="AS65" s="4"/>
      <c r="AT65" s="4"/>
      <c r="AU65" s="4"/>
      <c r="AV65" s="4"/>
      <c r="AW65" s="4"/>
      <c r="AX65" s="4"/>
      <c r="AY65" s="9"/>
    </row>
    <row r="66" ht="12.75" customHeight="1">
      <c r="A66" s="13"/>
      <c r="B66" s="4"/>
      <c r="C66" s="4"/>
      <c r="D66" s="9"/>
      <c r="E66" s="338"/>
      <c r="F66" s="4"/>
      <c r="G66" s="4"/>
      <c r="H66" s="9"/>
      <c r="I66" s="339"/>
      <c r="J66" s="4"/>
      <c r="K66" s="4"/>
      <c r="L66" s="9"/>
      <c r="M66" s="340"/>
      <c r="N66" s="4"/>
      <c r="O66" s="4"/>
      <c r="P66" s="9"/>
      <c r="Q66" s="88"/>
      <c r="R66" s="4"/>
      <c r="S66" s="4"/>
      <c r="T66" s="9"/>
      <c r="U66" s="341"/>
      <c r="V66" s="4"/>
      <c r="W66" s="4"/>
      <c r="X66" s="4"/>
      <c r="Y66" s="9"/>
      <c r="Z66" s="342"/>
      <c r="AA66" s="4"/>
      <c r="AB66" s="4"/>
      <c r="AC66" s="9"/>
      <c r="AD66" s="343"/>
      <c r="AE66" s="4"/>
      <c r="AF66" s="4"/>
      <c r="AG66" s="4"/>
      <c r="AH66" s="4"/>
      <c r="AI66" s="4"/>
      <c r="AJ66" s="4"/>
      <c r="AK66" s="4"/>
      <c r="AL66" s="4"/>
      <c r="AM66" s="4"/>
      <c r="AN66" s="4"/>
      <c r="AO66" s="4"/>
      <c r="AP66" s="4"/>
      <c r="AQ66" s="4"/>
      <c r="AR66" s="4"/>
      <c r="AS66" s="4"/>
      <c r="AT66" s="4"/>
      <c r="AU66" s="4"/>
      <c r="AV66" s="4"/>
      <c r="AW66" s="4"/>
      <c r="AX66" s="4"/>
      <c r="AY66" s="9"/>
    </row>
    <row r="67" ht="12.75" customHeight="1">
      <c r="A67" s="13"/>
      <c r="B67" s="4"/>
      <c r="C67" s="4"/>
      <c r="D67" s="9"/>
      <c r="E67" s="338"/>
      <c r="F67" s="4"/>
      <c r="G67" s="4"/>
      <c r="H67" s="9"/>
      <c r="I67" s="339"/>
      <c r="J67" s="4"/>
      <c r="K67" s="4"/>
      <c r="L67" s="9"/>
      <c r="M67" s="340"/>
      <c r="N67" s="4"/>
      <c r="O67" s="4"/>
      <c r="P67" s="9"/>
      <c r="Q67" s="88"/>
      <c r="R67" s="4"/>
      <c r="S67" s="4"/>
      <c r="T67" s="9"/>
      <c r="U67" s="341"/>
      <c r="V67" s="4"/>
      <c r="W67" s="4"/>
      <c r="X67" s="4"/>
      <c r="Y67" s="9"/>
      <c r="Z67" s="342"/>
      <c r="AA67" s="4"/>
      <c r="AB67" s="4"/>
      <c r="AC67" s="9"/>
      <c r="AD67" s="343"/>
      <c r="AE67" s="4"/>
      <c r="AF67" s="4"/>
      <c r="AG67" s="4"/>
      <c r="AH67" s="4"/>
      <c r="AI67" s="4"/>
      <c r="AJ67" s="4"/>
      <c r="AK67" s="4"/>
      <c r="AL67" s="4"/>
      <c r="AM67" s="4"/>
      <c r="AN67" s="4"/>
      <c r="AO67" s="4"/>
      <c r="AP67" s="4"/>
      <c r="AQ67" s="4"/>
      <c r="AR67" s="4"/>
      <c r="AS67" s="4"/>
      <c r="AT67" s="4"/>
      <c r="AU67" s="4"/>
      <c r="AV67" s="4"/>
      <c r="AW67" s="4"/>
      <c r="AX67" s="4"/>
      <c r="AY67" s="9"/>
    </row>
    <row r="68" ht="12.75" customHeight="1">
      <c r="A68" s="13"/>
      <c r="B68" s="4"/>
      <c r="C68" s="4"/>
      <c r="D68" s="9"/>
      <c r="E68" s="338"/>
      <c r="F68" s="4"/>
      <c r="G68" s="4"/>
      <c r="H68" s="9"/>
      <c r="I68" s="339"/>
      <c r="J68" s="4"/>
      <c r="K68" s="4"/>
      <c r="L68" s="9"/>
      <c r="M68" s="340"/>
      <c r="N68" s="4"/>
      <c r="O68" s="4"/>
      <c r="P68" s="9"/>
      <c r="Q68" s="88"/>
      <c r="R68" s="4"/>
      <c r="S68" s="4"/>
      <c r="T68" s="9"/>
      <c r="U68" s="341"/>
      <c r="V68" s="4"/>
      <c r="W68" s="4"/>
      <c r="X68" s="4"/>
      <c r="Y68" s="9"/>
      <c r="Z68" s="342"/>
      <c r="AA68" s="4"/>
      <c r="AB68" s="4"/>
      <c r="AC68" s="9"/>
      <c r="AD68" s="343"/>
      <c r="AE68" s="4"/>
      <c r="AF68" s="4"/>
      <c r="AG68" s="4"/>
      <c r="AH68" s="4"/>
      <c r="AI68" s="4"/>
      <c r="AJ68" s="4"/>
      <c r="AK68" s="4"/>
      <c r="AL68" s="4"/>
      <c r="AM68" s="4"/>
      <c r="AN68" s="4"/>
      <c r="AO68" s="4"/>
      <c r="AP68" s="4"/>
      <c r="AQ68" s="4"/>
      <c r="AR68" s="4"/>
      <c r="AS68" s="4"/>
      <c r="AT68" s="4"/>
      <c r="AU68" s="4"/>
      <c r="AV68" s="4"/>
      <c r="AW68" s="4"/>
      <c r="AX68" s="4"/>
      <c r="AY68" s="9"/>
    </row>
    <row r="69" ht="12.75" customHeight="1">
      <c r="A69" s="13"/>
      <c r="B69" s="4"/>
      <c r="C69" s="4"/>
      <c r="D69" s="9"/>
      <c r="E69" s="338"/>
      <c r="F69" s="4"/>
      <c r="G69" s="4"/>
      <c r="H69" s="9"/>
      <c r="I69" s="339"/>
      <c r="J69" s="4"/>
      <c r="K69" s="4"/>
      <c r="L69" s="9"/>
      <c r="M69" s="340"/>
      <c r="N69" s="4"/>
      <c r="O69" s="4"/>
      <c r="P69" s="9"/>
      <c r="Q69" s="88"/>
      <c r="R69" s="4"/>
      <c r="S69" s="4"/>
      <c r="T69" s="9"/>
      <c r="U69" s="341"/>
      <c r="V69" s="4"/>
      <c r="W69" s="4"/>
      <c r="X69" s="4"/>
      <c r="Y69" s="9"/>
      <c r="Z69" s="342"/>
      <c r="AA69" s="4"/>
      <c r="AB69" s="4"/>
      <c r="AC69" s="9"/>
      <c r="AD69" s="343"/>
      <c r="AE69" s="4"/>
      <c r="AF69" s="4"/>
      <c r="AG69" s="4"/>
      <c r="AH69" s="4"/>
      <c r="AI69" s="4"/>
      <c r="AJ69" s="4"/>
      <c r="AK69" s="4"/>
      <c r="AL69" s="4"/>
      <c r="AM69" s="4"/>
      <c r="AN69" s="4"/>
      <c r="AO69" s="4"/>
      <c r="AP69" s="4"/>
      <c r="AQ69" s="4"/>
      <c r="AR69" s="4"/>
      <c r="AS69" s="4"/>
      <c r="AT69" s="4"/>
      <c r="AU69" s="4"/>
      <c r="AV69" s="4"/>
      <c r="AW69" s="4"/>
      <c r="AX69" s="4"/>
      <c r="AY69" s="9"/>
    </row>
    <row r="70" ht="12.75" customHeight="1">
      <c r="A70" s="13"/>
      <c r="B70" s="4"/>
      <c r="C70" s="4"/>
      <c r="D70" s="9"/>
      <c r="E70" s="338"/>
      <c r="F70" s="4"/>
      <c r="G70" s="4"/>
      <c r="H70" s="9"/>
      <c r="I70" s="339"/>
      <c r="J70" s="4"/>
      <c r="K70" s="4"/>
      <c r="L70" s="9"/>
      <c r="M70" s="340"/>
      <c r="N70" s="4"/>
      <c r="O70" s="4"/>
      <c r="P70" s="9"/>
      <c r="Q70" s="88"/>
      <c r="R70" s="4"/>
      <c r="S70" s="4"/>
      <c r="T70" s="9"/>
      <c r="U70" s="341"/>
      <c r="V70" s="4"/>
      <c r="W70" s="4"/>
      <c r="X70" s="4"/>
      <c r="Y70" s="9"/>
      <c r="Z70" s="342"/>
      <c r="AA70" s="4"/>
      <c r="AB70" s="4"/>
      <c r="AC70" s="9"/>
      <c r="AD70" s="343"/>
      <c r="AE70" s="4"/>
      <c r="AF70" s="4"/>
      <c r="AG70" s="4"/>
      <c r="AH70" s="4"/>
      <c r="AI70" s="4"/>
      <c r="AJ70" s="4"/>
      <c r="AK70" s="4"/>
      <c r="AL70" s="4"/>
      <c r="AM70" s="4"/>
      <c r="AN70" s="4"/>
      <c r="AO70" s="4"/>
      <c r="AP70" s="4"/>
      <c r="AQ70" s="4"/>
      <c r="AR70" s="4"/>
      <c r="AS70" s="4"/>
      <c r="AT70" s="4"/>
      <c r="AU70" s="4"/>
      <c r="AV70" s="4"/>
      <c r="AW70" s="4"/>
      <c r="AX70" s="4"/>
      <c r="AY70" s="9"/>
    </row>
    <row r="71" ht="12.75" customHeight="1">
      <c r="A71" s="13"/>
      <c r="B71" s="4"/>
      <c r="C71" s="4"/>
      <c r="D71" s="9"/>
      <c r="E71" s="338"/>
      <c r="F71" s="4"/>
      <c r="G71" s="4"/>
      <c r="H71" s="9"/>
      <c r="I71" s="339"/>
      <c r="J71" s="4"/>
      <c r="K71" s="4"/>
      <c r="L71" s="9"/>
      <c r="M71" s="340"/>
      <c r="N71" s="4"/>
      <c r="O71" s="4"/>
      <c r="P71" s="9"/>
      <c r="Q71" s="88"/>
      <c r="R71" s="4"/>
      <c r="S71" s="4"/>
      <c r="T71" s="9"/>
      <c r="U71" s="341"/>
      <c r="V71" s="4"/>
      <c r="W71" s="4"/>
      <c r="X71" s="4"/>
      <c r="Y71" s="9"/>
      <c r="Z71" s="342"/>
      <c r="AA71" s="4"/>
      <c r="AB71" s="4"/>
      <c r="AC71" s="9"/>
      <c r="AD71" s="343"/>
      <c r="AE71" s="4"/>
      <c r="AF71" s="4"/>
      <c r="AG71" s="4"/>
      <c r="AH71" s="4"/>
      <c r="AI71" s="4"/>
      <c r="AJ71" s="4"/>
      <c r="AK71" s="4"/>
      <c r="AL71" s="4"/>
      <c r="AM71" s="4"/>
      <c r="AN71" s="4"/>
      <c r="AO71" s="4"/>
      <c r="AP71" s="4"/>
      <c r="AQ71" s="4"/>
      <c r="AR71" s="4"/>
      <c r="AS71" s="4"/>
      <c r="AT71" s="4"/>
      <c r="AU71" s="4"/>
      <c r="AV71" s="4"/>
      <c r="AW71" s="4"/>
      <c r="AX71" s="4"/>
      <c r="AY71" s="9"/>
    </row>
    <row r="72" ht="12.75" customHeight="1">
      <c r="A72" s="13"/>
      <c r="B72" s="4"/>
      <c r="C72" s="4"/>
      <c r="D72" s="9"/>
      <c r="E72" s="338"/>
      <c r="F72" s="4"/>
      <c r="G72" s="4"/>
      <c r="H72" s="9"/>
      <c r="I72" s="339"/>
      <c r="J72" s="4"/>
      <c r="K72" s="4"/>
      <c r="L72" s="9"/>
      <c r="M72" s="340"/>
      <c r="N72" s="4"/>
      <c r="O72" s="4"/>
      <c r="P72" s="9"/>
      <c r="Q72" s="88"/>
      <c r="R72" s="4"/>
      <c r="S72" s="4"/>
      <c r="T72" s="9"/>
      <c r="U72" s="341"/>
      <c r="V72" s="4"/>
      <c r="W72" s="4"/>
      <c r="X72" s="4"/>
      <c r="Y72" s="9"/>
      <c r="Z72" s="342"/>
      <c r="AA72" s="4"/>
      <c r="AB72" s="4"/>
      <c r="AC72" s="9"/>
      <c r="AD72" s="343"/>
      <c r="AE72" s="4"/>
      <c r="AF72" s="4"/>
      <c r="AG72" s="4"/>
      <c r="AH72" s="4"/>
      <c r="AI72" s="4"/>
      <c r="AJ72" s="4"/>
      <c r="AK72" s="4"/>
      <c r="AL72" s="4"/>
      <c r="AM72" s="4"/>
      <c r="AN72" s="4"/>
      <c r="AO72" s="4"/>
      <c r="AP72" s="4"/>
      <c r="AQ72" s="4"/>
      <c r="AR72" s="4"/>
      <c r="AS72" s="4"/>
      <c r="AT72" s="4"/>
      <c r="AU72" s="4"/>
      <c r="AV72" s="4"/>
      <c r="AW72" s="4"/>
      <c r="AX72" s="4"/>
      <c r="AY72" s="9"/>
    </row>
    <row r="73" ht="12.75" customHeight="1">
      <c r="A73" s="13"/>
      <c r="B73" s="4"/>
      <c r="C73" s="4"/>
      <c r="D73" s="9"/>
      <c r="E73" s="338"/>
      <c r="F73" s="4"/>
      <c r="G73" s="4"/>
      <c r="H73" s="9"/>
      <c r="I73" s="339"/>
      <c r="J73" s="4"/>
      <c r="K73" s="4"/>
      <c r="L73" s="9"/>
      <c r="M73" s="340"/>
      <c r="N73" s="4"/>
      <c r="O73" s="4"/>
      <c r="P73" s="9"/>
      <c r="Q73" s="88"/>
      <c r="R73" s="4"/>
      <c r="S73" s="4"/>
      <c r="T73" s="9"/>
      <c r="U73" s="341"/>
      <c r="V73" s="4"/>
      <c r="W73" s="4"/>
      <c r="X73" s="4"/>
      <c r="Y73" s="9"/>
      <c r="Z73" s="342"/>
      <c r="AA73" s="4"/>
      <c r="AB73" s="4"/>
      <c r="AC73" s="9"/>
      <c r="AD73" s="343"/>
      <c r="AE73" s="4"/>
      <c r="AF73" s="4"/>
      <c r="AG73" s="4"/>
      <c r="AH73" s="4"/>
      <c r="AI73" s="4"/>
      <c r="AJ73" s="4"/>
      <c r="AK73" s="4"/>
      <c r="AL73" s="4"/>
      <c r="AM73" s="4"/>
      <c r="AN73" s="4"/>
      <c r="AO73" s="4"/>
      <c r="AP73" s="4"/>
      <c r="AQ73" s="4"/>
      <c r="AR73" s="4"/>
      <c r="AS73" s="4"/>
      <c r="AT73" s="4"/>
      <c r="AU73" s="4"/>
      <c r="AV73" s="4"/>
      <c r="AW73" s="4"/>
      <c r="AX73" s="4"/>
      <c r="AY73" s="9"/>
    </row>
    <row r="74" ht="12.75" customHeight="1">
      <c r="A74" s="13"/>
      <c r="B74" s="4"/>
      <c r="C74" s="4"/>
      <c r="D74" s="9"/>
      <c r="E74" s="338"/>
      <c r="F74" s="4"/>
      <c r="G74" s="4"/>
      <c r="H74" s="9"/>
      <c r="I74" s="339"/>
      <c r="J74" s="4"/>
      <c r="K74" s="4"/>
      <c r="L74" s="9"/>
      <c r="M74" s="340"/>
      <c r="N74" s="4"/>
      <c r="O74" s="4"/>
      <c r="P74" s="9"/>
      <c r="Q74" s="88"/>
      <c r="R74" s="4"/>
      <c r="S74" s="4"/>
      <c r="T74" s="9"/>
      <c r="U74" s="341"/>
      <c r="V74" s="4"/>
      <c r="W74" s="4"/>
      <c r="X74" s="4"/>
      <c r="Y74" s="9"/>
      <c r="Z74" s="342"/>
      <c r="AA74" s="4"/>
      <c r="AB74" s="4"/>
      <c r="AC74" s="9"/>
      <c r="AD74" s="343"/>
      <c r="AE74" s="4"/>
      <c r="AF74" s="4"/>
      <c r="AG74" s="4"/>
      <c r="AH74" s="4"/>
      <c r="AI74" s="4"/>
      <c r="AJ74" s="4"/>
      <c r="AK74" s="4"/>
      <c r="AL74" s="4"/>
      <c r="AM74" s="4"/>
      <c r="AN74" s="4"/>
      <c r="AO74" s="4"/>
      <c r="AP74" s="4"/>
      <c r="AQ74" s="4"/>
      <c r="AR74" s="4"/>
      <c r="AS74" s="4"/>
      <c r="AT74" s="4"/>
      <c r="AU74" s="4"/>
      <c r="AV74" s="4"/>
      <c r="AW74" s="4"/>
      <c r="AX74" s="4"/>
      <c r="AY74" s="9"/>
    </row>
    <row r="75" ht="12.75" customHeight="1">
      <c r="A75" s="13"/>
      <c r="B75" s="4"/>
      <c r="C75" s="4"/>
      <c r="D75" s="9"/>
      <c r="E75" s="338"/>
      <c r="F75" s="4"/>
      <c r="G75" s="4"/>
      <c r="H75" s="9"/>
      <c r="I75" s="339"/>
      <c r="J75" s="4"/>
      <c r="K75" s="4"/>
      <c r="L75" s="9"/>
      <c r="M75" s="340"/>
      <c r="N75" s="4"/>
      <c r="O75" s="4"/>
      <c r="P75" s="9"/>
      <c r="Q75" s="88"/>
      <c r="R75" s="4"/>
      <c r="S75" s="4"/>
      <c r="T75" s="9"/>
      <c r="U75" s="341"/>
      <c r="V75" s="4"/>
      <c r="W75" s="4"/>
      <c r="X75" s="4"/>
      <c r="Y75" s="9"/>
      <c r="Z75" s="342"/>
      <c r="AA75" s="4"/>
      <c r="AB75" s="4"/>
      <c r="AC75" s="9"/>
      <c r="AD75" s="343"/>
      <c r="AE75" s="4"/>
      <c r="AF75" s="4"/>
      <c r="AG75" s="4"/>
      <c r="AH75" s="4"/>
      <c r="AI75" s="4"/>
      <c r="AJ75" s="4"/>
      <c r="AK75" s="4"/>
      <c r="AL75" s="4"/>
      <c r="AM75" s="4"/>
      <c r="AN75" s="4"/>
      <c r="AO75" s="4"/>
      <c r="AP75" s="4"/>
      <c r="AQ75" s="4"/>
      <c r="AR75" s="4"/>
      <c r="AS75" s="4"/>
      <c r="AT75" s="4"/>
      <c r="AU75" s="4"/>
      <c r="AV75" s="4"/>
      <c r="AW75" s="4"/>
      <c r="AX75" s="4"/>
      <c r="AY75" s="9"/>
    </row>
    <row r="76" ht="12.75" customHeight="1">
      <c r="A76" s="13"/>
      <c r="B76" s="4"/>
      <c r="C76" s="4"/>
      <c r="D76" s="9"/>
      <c r="E76" s="338"/>
      <c r="F76" s="4"/>
      <c r="G76" s="4"/>
      <c r="H76" s="9"/>
      <c r="I76" s="339"/>
      <c r="J76" s="4"/>
      <c r="K76" s="4"/>
      <c r="L76" s="9"/>
      <c r="M76" s="340"/>
      <c r="N76" s="4"/>
      <c r="O76" s="4"/>
      <c r="P76" s="9"/>
      <c r="Q76" s="88"/>
      <c r="R76" s="4"/>
      <c r="S76" s="4"/>
      <c r="T76" s="9"/>
      <c r="U76" s="341"/>
      <c r="V76" s="4"/>
      <c r="W76" s="4"/>
      <c r="X76" s="4"/>
      <c r="Y76" s="9"/>
      <c r="Z76" s="342"/>
      <c r="AA76" s="4"/>
      <c r="AB76" s="4"/>
      <c r="AC76" s="9"/>
      <c r="AD76" s="343"/>
      <c r="AE76" s="4"/>
      <c r="AF76" s="4"/>
      <c r="AG76" s="4"/>
      <c r="AH76" s="4"/>
      <c r="AI76" s="4"/>
      <c r="AJ76" s="4"/>
      <c r="AK76" s="4"/>
      <c r="AL76" s="4"/>
      <c r="AM76" s="4"/>
      <c r="AN76" s="4"/>
      <c r="AO76" s="4"/>
      <c r="AP76" s="4"/>
      <c r="AQ76" s="4"/>
      <c r="AR76" s="4"/>
      <c r="AS76" s="4"/>
      <c r="AT76" s="4"/>
      <c r="AU76" s="4"/>
      <c r="AV76" s="4"/>
      <c r="AW76" s="4"/>
      <c r="AX76" s="4"/>
      <c r="AY76" s="9"/>
    </row>
    <row r="77" ht="12.75" customHeight="1">
      <c r="A77" s="13"/>
      <c r="B77" s="4"/>
      <c r="C77" s="4"/>
      <c r="D77" s="9"/>
      <c r="E77" s="338"/>
      <c r="F77" s="4"/>
      <c r="G77" s="4"/>
      <c r="H77" s="9"/>
      <c r="I77" s="339"/>
      <c r="J77" s="4"/>
      <c r="K77" s="4"/>
      <c r="L77" s="9"/>
      <c r="M77" s="340"/>
      <c r="N77" s="4"/>
      <c r="O77" s="4"/>
      <c r="P77" s="9"/>
      <c r="Q77" s="88"/>
      <c r="R77" s="4"/>
      <c r="S77" s="4"/>
      <c r="T77" s="9"/>
      <c r="U77" s="341"/>
      <c r="V77" s="4"/>
      <c r="W77" s="4"/>
      <c r="X77" s="4"/>
      <c r="Y77" s="9"/>
      <c r="Z77" s="342"/>
      <c r="AA77" s="4"/>
      <c r="AB77" s="4"/>
      <c r="AC77" s="9"/>
      <c r="AD77" s="343"/>
      <c r="AE77" s="4"/>
      <c r="AF77" s="4"/>
      <c r="AG77" s="4"/>
      <c r="AH77" s="4"/>
      <c r="AI77" s="4"/>
      <c r="AJ77" s="4"/>
      <c r="AK77" s="4"/>
      <c r="AL77" s="4"/>
      <c r="AM77" s="4"/>
      <c r="AN77" s="4"/>
      <c r="AO77" s="4"/>
      <c r="AP77" s="4"/>
      <c r="AQ77" s="4"/>
      <c r="AR77" s="4"/>
      <c r="AS77" s="4"/>
      <c r="AT77" s="4"/>
      <c r="AU77" s="4"/>
      <c r="AV77" s="4"/>
      <c r="AW77" s="4"/>
      <c r="AX77" s="4"/>
      <c r="AY77" s="9"/>
    </row>
    <row r="78" ht="12.75" customHeight="1">
      <c r="A78" s="13"/>
      <c r="B78" s="4"/>
      <c r="C78" s="4"/>
      <c r="D78" s="9"/>
      <c r="E78" s="338"/>
      <c r="F78" s="4"/>
      <c r="G78" s="4"/>
      <c r="H78" s="9"/>
      <c r="I78" s="339"/>
      <c r="J78" s="4"/>
      <c r="K78" s="4"/>
      <c r="L78" s="9"/>
      <c r="M78" s="340"/>
      <c r="N78" s="4"/>
      <c r="O78" s="4"/>
      <c r="P78" s="9"/>
      <c r="Q78" s="88"/>
      <c r="R78" s="4"/>
      <c r="S78" s="4"/>
      <c r="T78" s="9"/>
      <c r="U78" s="341"/>
      <c r="V78" s="4"/>
      <c r="W78" s="4"/>
      <c r="X78" s="4"/>
      <c r="Y78" s="9"/>
      <c r="Z78" s="342"/>
      <c r="AA78" s="4"/>
      <c r="AB78" s="4"/>
      <c r="AC78" s="9"/>
      <c r="AD78" s="343"/>
      <c r="AE78" s="4"/>
      <c r="AF78" s="4"/>
      <c r="AG78" s="4"/>
      <c r="AH78" s="4"/>
      <c r="AI78" s="4"/>
      <c r="AJ78" s="4"/>
      <c r="AK78" s="4"/>
      <c r="AL78" s="4"/>
      <c r="AM78" s="4"/>
      <c r="AN78" s="4"/>
      <c r="AO78" s="4"/>
      <c r="AP78" s="4"/>
      <c r="AQ78" s="4"/>
      <c r="AR78" s="4"/>
      <c r="AS78" s="4"/>
      <c r="AT78" s="4"/>
      <c r="AU78" s="4"/>
      <c r="AV78" s="4"/>
      <c r="AW78" s="4"/>
      <c r="AX78" s="4"/>
      <c r="AY78" s="9"/>
    </row>
    <row r="79" ht="12.75" customHeight="1">
      <c r="A79" s="13"/>
      <c r="B79" s="4"/>
      <c r="C79" s="4"/>
      <c r="D79" s="9"/>
      <c r="E79" s="338"/>
      <c r="F79" s="4"/>
      <c r="G79" s="4"/>
      <c r="H79" s="9"/>
      <c r="I79" s="339"/>
      <c r="J79" s="4"/>
      <c r="K79" s="4"/>
      <c r="L79" s="9"/>
      <c r="M79" s="340"/>
      <c r="N79" s="4"/>
      <c r="O79" s="4"/>
      <c r="P79" s="9"/>
      <c r="Q79" s="88"/>
      <c r="R79" s="4"/>
      <c r="S79" s="4"/>
      <c r="T79" s="9"/>
      <c r="U79" s="341"/>
      <c r="V79" s="4"/>
      <c r="W79" s="4"/>
      <c r="X79" s="4"/>
      <c r="Y79" s="9"/>
      <c r="Z79" s="342"/>
      <c r="AA79" s="4"/>
      <c r="AB79" s="4"/>
      <c r="AC79" s="9"/>
      <c r="AD79" s="343"/>
      <c r="AE79" s="4"/>
      <c r="AF79" s="4"/>
      <c r="AG79" s="4"/>
      <c r="AH79" s="4"/>
      <c r="AI79" s="4"/>
      <c r="AJ79" s="4"/>
      <c r="AK79" s="4"/>
      <c r="AL79" s="4"/>
      <c r="AM79" s="4"/>
      <c r="AN79" s="4"/>
      <c r="AO79" s="4"/>
      <c r="AP79" s="4"/>
      <c r="AQ79" s="4"/>
      <c r="AR79" s="4"/>
      <c r="AS79" s="4"/>
      <c r="AT79" s="4"/>
      <c r="AU79" s="4"/>
      <c r="AV79" s="4"/>
      <c r="AW79" s="4"/>
      <c r="AX79" s="4"/>
      <c r="AY79" s="9"/>
    </row>
    <row r="80" ht="12.75" customHeight="1">
      <c r="A80" s="13"/>
      <c r="B80" s="4"/>
      <c r="C80" s="4"/>
      <c r="D80" s="9"/>
      <c r="E80" s="338"/>
      <c r="F80" s="4"/>
      <c r="G80" s="4"/>
      <c r="H80" s="9"/>
      <c r="I80" s="339"/>
      <c r="J80" s="4"/>
      <c r="K80" s="4"/>
      <c r="L80" s="9"/>
      <c r="M80" s="340"/>
      <c r="N80" s="4"/>
      <c r="O80" s="4"/>
      <c r="P80" s="9"/>
      <c r="Q80" s="88"/>
      <c r="R80" s="4"/>
      <c r="S80" s="4"/>
      <c r="T80" s="9"/>
      <c r="U80" s="341"/>
      <c r="V80" s="4"/>
      <c r="W80" s="4"/>
      <c r="X80" s="4"/>
      <c r="Y80" s="9"/>
      <c r="Z80" s="342"/>
      <c r="AA80" s="4"/>
      <c r="AB80" s="4"/>
      <c r="AC80" s="9"/>
      <c r="AD80" s="343"/>
      <c r="AE80" s="4"/>
      <c r="AF80" s="4"/>
      <c r="AG80" s="4"/>
      <c r="AH80" s="4"/>
      <c r="AI80" s="4"/>
      <c r="AJ80" s="4"/>
      <c r="AK80" s="4"/>
      <c r="AL80" s="4"/>
      <c r="AM80" s="4"/>
      <c r="AN80" s="4"/>
      <c r="AO80" s="4"/>
      <c r="AP80" s="4"/>
      <c r="AQ80" s="4"/>
      <c r="AR80" s="4"/>
      <c r="AS80" s="4"/>
      <c r="AT80" s="4"/>
      <c r="AU80" s="4"/>
      <c r="AV80" s="4"/>
      <c r="AW80" s="4"/>
      <c r="AX80" s="4"/>
      <c r="AY80" s="9"/>
    </row>
    <row r="81" ht="12.75" customHeight="1">
      <c r="A81" s="13"/>
      <c r="B81" s="4"/>
      <c r="C81" s="4"/>
      <c r="D81" s="9"/>
      <c r="E81" s="338"/>
      <c r="F81" s="4"/>
      <c r="G81" s="4"/>
      <c r="H81" s="9"/>
      <c r="I81" s="339"/>
      <c r="J81" s="4"/>
      <c r="K81" s="4"/>
      <c r="L81" s="9"/>
      <c r="M81" s="340"/>
      <c r="N81" s="4"/>
      <c r="O81" s="4"/>
      <c r="P81" s="9"/>
      <c r="Q81" s="88"/>
      <c r="R81" s="4"/>
      <c r="S81" s="4"/>
      <c r="T81" s="9"/>
      <c r="U81" s="341"/>
      <c r="V81" s="4"/>
      <c r="W81" s="4"/>
      <c r="X81" s="4"/>
      <c r="Y81" s="9"/>
      <c r="Z81" s="342"/>
      <c r="AA81" s="4"/>
      <c r="AB81" s="4"/>
      <c r="AC81" s="9"/>
      <c r="AD81" s="343"/>
      <c r="AE81" s="4"/>
      <c r="AF81" s="4"/>
      <c r="AG81" s="4"/>
      <c r="AH81" s="4"/>
      <c r="AI81" s="4"/>
      <c r="AJ81" s="4"/>
      <c r="AK81" s="4"/>
      <c r="AL81" s="4"/>
      <c r="AM81" s="4"/>
      <c r="AN81" s="4"/>
      <c r="AO81" s="4"/>
      <c r="AP81" s="4"/>
      <c r="AQ81" s="4"/>
      <c r="AR81" s="4"/>
      <c r="AS81" s="4"/>
      <c r="AT81" s="4"/>
      <c r="AU81" s="4"/>
      <c r="AV81" s="4"/>
      <c r="AW81" s="4"/>
      <c r="AX81" s="4"/>
      <c r="AY81" s="9"/>
    </row>
    <row r="82" ht="12.75" customHeight="1">
      <c r="A82" s="13"/>
      <c r="B82" s="4"/>
      <c r="C82" s="4"/>
      <c r="D82" s="9"/>
      <c r="E82" s="338"/>
      <c r="F82" s="4"/>
      <c r="G82" s="4"/>
      <c r="H82" s="9"/>
      <c r="I82" s="339"/>
      <c r="J82" s="4"/>
      <c r="K82" s="4"/>
      <c r="L82" s="9"/>
      <c r="M82" s="340"/>
      <c r="N82" s="4"/>
      <c r="O82" s="4"/>
      <c r="P82" s="9"/>
      <c r="Q82" s="88"/>
      <c r="R82" s="4"/>
      <c r="S82" s="4"/>
      <c r="T82" s="9"/>
      <c r="U82" s="341"/>
      <c r="V82" s="4"/>
      <c r="W82" s="4"/>
      <c r="X82" s="4"/>
      <c r="Y82" s="9"/>
      <c r="Z82" s="342"/>
      <c r="AA82" s="4"/>
      <c r="AB82" s="4"/>
      <c r="AC82" s="9"/>
      <c r="AD82" s="343"/>
      <c r="AE82" s="4"/>
      <c r="AF82" s="4"/>
      <c r="AG82" s="4"/>
      <c r="AH82" s="4"/>
      <c r="AI82" s="4"/>
      <c r="AJ82" s="4"/>
      <c r="AK82" s="4"/>
      <c r="AL82" s="4"/>
      <c r="AM82" s="4"/>
      <c r="AN82" s="4"/>
      <c r="AO82" s="4"/>
      <c r="AP82" s="4"/>
      <c r="AQ82" s="4"/>
      <c r="AR82" s="4"/>
      <c r="AS82" s="4"/>
      <c r="AT82" s="4"/>
      <c r="AU82" s="4"/>
      <c r="AV82" s="4"/>
      <c r="AW82" s="4"/>
      <c r="AX82" s="4"/>
      <c r="AY82" s="9"/>
    </row>
    <row r="83" ht="12.75" customHeight="1">
      <c r="A83" s="13"/>
      <c r="B83" s="4"/>
      <c r="C83" s="4"/>
      <c r="D83" s="9"/>
      <c r="E83" s="338"/>
      <c r="F83" s="4"/>
      <c r="G83" s="4"/>
      <c r="H83" s="9"/>
      <c r="I83" s="339"/>
      <c r="J83" s="4"/>
      <c r="K83" s="4"/>
      <c r="L83" s="9"/>
      <c r="M83" s="340"/>
      <c r="N83" s="4"/>
      <c r="O83" s="4"/>
      <c r="P83" s="9"/>
      <c r="Q83" s="88"/>
      <c r="R83" s="4"/>
      <c r="S83" s="4"/>
      <c r="T83" s="9"/>
      <c r="U83" s="341"/>
      <c r="V83" s="4"/>
      <c r="W83" s="4"/>
      <c r="X83" s="4"/>
      <c r="Y83" s="9"/>
      <c r="Z83" s="342"/>
      <c r="AA83" s="4"/>
      <c r="AB83" s="4"/>
      <c r="AC83" s="9"/>
      <c r="AD83" s="343"/>
      <c r="AE83" s="4"/>
      <c r="AF83" s="4"/>
      <c r="AG83" s="4"/>
      <c r="AH83" s="4"/>
      <c r="AI83" s="4"/>
      <c r="AJ83" s="4"/>
      <c r="AK83" s="4"/>
      <c r="AL83" s="4"/>
      <c r="AM83" s="4"/>
      <c r="AN83" s="4"/>
      <c r="AO83" s="4"/>
      <c r="AP83" s="4"/>
      <c r="AQ83" s="4"/>
      <c r="AR83" s="4"/>
      <c r="AS83" s="4"/>
      <c r="AT83" s="4"/>
      <c r="AU83" s="4"/>
      <c r="AV83" s="4"/>
      <c r="AW83" s="4"/>
      <c r="AX83" s="4"/>
      <c r="AY83" s="9"/>
    </row>
    <row r="84" ht="12.75" customHeight="1">
      <c r="A84" s="13"/>
      <c r="B84" s="4"/>
      <c r="C84" s="4"/>
      <c r="D84" s="9"/>
      <c r="E84" s="338"/>
      <c r="F84" s="4"/>
      <c r="G84" s="4"/>
      <c r="H84" s="9"/>
      <c r="I84" s="339"/>
      <c r="J84" s="4"/>
      <c r="K84" s="4"/>
      <c r="L84" s="9"/>
      <c r="M84" s="340"/>
      <c r="N84" s="4"/>
      <c r="O84" s="4"/>
      <c r="P84" s="9"/>
      <c r="Q84" s="88"/>
      <c r="R84" s="4"/>
      <c r="S84" s="4"/>
      <c r="T84" s="9"/>
      <c r="U84" s="341"/>
      <c r="V84" s="4"/>
      <c r="W84" s="4"/>
      <c r="X84" s="4"/>
      <c r="Y84" s="9"/>
      <c r="Z84" s="342"/>
      <c r="AA84" s="4"/>
      <c r="AB84" s="4"/>
      <c r="AC84" s="9"/>
      <c r="AD84" s="343"/>
      <c r="AE84" s="4"/>
      <c r="AF84" s="4"/>
      <c r="AG84" s="4"/>
      <c r="AH84" s="4"/>
      <c r="AI84" s="4"/>
      <c r="AJ84" s="4"/>
      <c r="AK84" s="4"/>
      <c r="AL84" s="4"/>
      <c r="AM84" s="4"/>
      <c r="AN84" s="4"/>
      <c r="AO84" s="4"/>
      <c r="AP84" s="4"/>
      <c r="AQ84" s="4"/>
      <c r="AR84" s="4"/>
      <c r="AS84" s="4"/>
      <c r="AT84" s="4"/>
      <c r="AU84" s="4"/>
      <c r="AV84" s="4"/>
      <c r="AW84" s="4"/>
      <c r="AX84" s="4"/>
      <c r="AY84" s="9"/>
    </row>
    <row r="85" ht="12.75" customHeight="1">
      <c r="A85" s="13"/>
      <c r="B85" s="4"/>
      <c r="C85" s="4"/>
      <c r="D85" s="9"/>
      <c r="E85" s="338"/>
      <c r="F85" s="4"/>
      <c r="G85" s="4"/>
      <c r="H85" s="9"/>
      <c r="I85" s="339"/>
      <c r="J85" s="4"/>
      <c r="K85" s="4"/>
      <c r="L85" s="9"/>
      <c r="M85" s="340"/>
      <c r="N85" s="4"/>
      <c r="O85" s="4"/>
      <c r="P85" s="9"/>
      <c r="Q85" s="88"/>
      <c r="R85" s="4"/>
      <c r="S85" s="4"/>
      <c r="T85" s="9"/>
      <c r="U85" s="341"/>
      <c r="V85" s="4"/>
      <c r="W85" s="4"/>
      <c r="X85" s="4"/>
      <c r="Y85" s="9"/>
      <c r="Z85" s="342"/>
      <c r="AA85" s="4"/>
      <c r="AB85" s="4"/>
      <c r="AC85" s="9"/>
      <c r="AD85" s="343"/>
      <c r="AE85" s="4"/>
      <c r="AF85" s="4"/>
      <c r="AG85" s="4"/>
      <c r="AH85" s="4"/>
      <c r="AI85" s="4"/>
      <c r="AJ85" s="4"/>
      <c r="AK85" s="4"/>
      <c r="AL85" s="4"/>
      <c r="AM85" s="4"/>
      <c r="AN85" s="4"/>
      <c r="AO85" s="4"/>
      <c r="AP85" s="4"/>
      <c r="AQ85" s="4"/>
      <c r="AR85" s="4"/>
      <c r="AS85" s="4"/>
      <c r="AT85" s="4"/>
      <c r="AU85" s="4"/>
      <c r="AV85" s="4"/>
      <c r="AW85" s="4"/>
      <c r="AX85" s="4"/>
      <c r="AY85" s="9"/>
    </row>
    <row r="86" ht="12.75" customHeight="1">
      <c r="A86" s="13"/>
      <c r="B86" s="4"/>
      <c r="C86" s="4"/>
      <c r="D86" s="9"/>
      <c r="E86" s="338"/>
      <c r="F86" s="4"/>
      <c r="G86" s="4"/>
      <c r="H86" s="9"/>
      <c r="I86" s="339"/>
      <c r="J86" s="4"/>
      <c r="K86" s="4"/>
      <c r="L86" s="9"/>
      <c r="M86" s="340"/>
      <c r="N86" s="4"/>
      <c r="O86" s="4"/>
      <c r="P86" s="9"/>
      <c r="Q86" s="88"/>
      <c r="R86" s="4"/>
      <c r="S86" s="4"/>
      <c r="T86" s="9"/>
      <c r="U86" s="341"/>
      <c r="V86" s="4"/>
      <c r="W86" s="4"/>
      <c r="X86" s="4"/>
      <c r="Y86" s="9"/>
      <c r="Z86" s="342"/>
      <c r="AA86" s="4"/>
      <c r="AB86" s="4"/>
      <c r="AC86" s="9"/>
      <c r="AD86" s="343"/>
      <c r="AE86" s="4"/>
      <c r="AF86" s="4"/>
      <c r="AG86" s="4"/>
      <c r="AH86" s="4"/>
      <c r="AI86" s="4"/>
      <c r="AJ86" s="4"/>
      <c r="AK86" s="4"/>
      <c r="AL86" s="4"/>
      <c r="AM86" s="4"/>
      <c r="AN86" s="4"/>
      <c r="AO86" s="4"/>
      <c r="AP86" s="4"/>
      <c r="AQ86" s="4"/>
      <c r="AR86" s="4"/>
      <c r="AS86" s="4"/>
      <c r="AT86" s="4"/>
      <c r="AU86" s="4"/>
      <c r="AV86" s="4"/>
      <c r="AW86" s="4"/>
      <c r="AX86" s="4"/>
      <c r="AY86" s="9"/>
    </row>
    <row r="87" ht="12.75" customHeight="1">
      <c r="A87" s="13"/>
      <c r="B87" s="4"/>
      <c r="C87" s="4"/>
      <c r="D87" s="9"/>
      <c r="E87" s="338"/>
      <c r="F87" s="4"/>
      <c r="G87" s="4"/>
      <c r="H87" s="9"/>
      <c r="I87" s="339"/>
      <c r="J87" s="4"/>
      <c r="K87" s="4"/>
      <c r="L87" s="9"/>
      <c r="M87" s="340"/>
      <c r="N87" s="4"/>
      <c r="O87" s="4"/>
      <c r="P87" s="9"/>
      <c r="Q87" s="88"/>
      <c r="R87" s="4"/>
      <c r="S87" s="4"/>
      <c r="T87" s="9"/>
      <c r="U87" s="341"/>
      <c r="V87" s="4"/>
      <c r="W87" s="4"/>
      <c r="X87" s="4"/>
      <c r="Y87" s="9"/>
      <c r="Z87" s="342"/>
      <c r="AA87" s="4"/>
      <c r="AB87" s="4"/>
      <c r="AC87" s="9"/>
      <c r="AD87" s="343"/>
      <c r="AE87" s="4"/>
      <c r="AF87" s="4"/>
      <c r="AG87" s="4"/>
      <c r="AH87" s="4"/>
      <c r="AI87" s="4"/>
      <c r="AJ87" s="4"/>
      <c r="AK87" s="4"/>
      <c r="AL87" s="4"/>
      <c r="AM87" s="4"/>
      <c r="AN87" s="4"/>
      <c r="AO87" s="4"/>
      <c r="AP87" s="4"/>
      <c r="AQ87" s="4"/>
      <c r="AR87" s="4"/>
      <c r="AS87" s="4"/>
      <c r="AT87" s="4"/>
      <c r="AU87" s="4"/>
      <c r="AV87" s="4"/>
      <c r="AW87" s="4"/>
      <c r="AX87" s="4"/>
      <c r="AY87" s="9"/>
    </row>
    <row r="88" ht="12.75" customHeight="1">
      <c r="A88" s="13"/>
      <c r="B88" s="4"/>
      <c r="C88" s="4"/>
      <c r="D88" s="9"/>
      <c r="E88" s="338"/>
      <c r="F88" s="4"/>
      <c r="G88" s="4"/>
      <c r="H88" s="9"/>
      <c r="I88" s="339"/>
      <c r="J88" s="4"/>
      <c r="K88" s="4"/>
      <c r="L88" s="9"/>
      <c r="M88" s="340"/>
      <c r="N88" s="4"/>
      <c r="O88" s="4"/>
      <c r="P88" s="9"/>
      <c r="Q88" s="88"/>
      <c r="R88" s="4"/>
      <c r="S88" s="4"/>
      <c r="T88" s="9"/>
      <c r="U88" s="341"/>
      <c r="V88" s="4"/>
      <c r="W88" s="4"/>
      <c r="X88" s="4"/>
      <c r="Y88" s="9"/>
      <c r="Z88" s="342"/>
      <c r="AA88" s="4"/>
      <c r="AB88" s="4"/>
      <c r="AC88" s="9"/>
      <c r="AD88" s="343"/>
      <c r="AE88" s="4"/>
      <c r="AF88" s="4"/>
      <c r="AG88" s="4"/>
      <c r="AH88" s="4"/>
      <c r="AI88" s="4"/>
      <c r="AJ88" s="4"/>
      <c r="AK88" s="4"/>
      <c r="AL88" s="4"/>
      <c r="AM88" s="4"/>
      <c r="AN88" s="4"/>
      <c r="AO88" s="4"/>
      <c r="AP88" s="4"/>
      <c r="AQ88" s="4"/>
      <c r="AR88" s="4"/>
      <c r="AS88" s="4"/>
      <c r="AT88" s="4"/>
      <c r="AU88" s="4"/>
      <c r="AV88" s="4"/>
      <c r="AW88" s="4"/>
      <c r="AX88" s="4"/>
      <c r="AY88" s="9"/>
    </row>
    <row r="89" ht="12.75" customHeight="1">
      <c r="A89" s="13"/>
      <c r="B89" s="4"/>
      <c r="C89" s="4"/>
      <c r="D89" s="9"/>
      <c r="E89" s="338"/>
      <c r="F89" s="4"/>
      <c r="G89" s="4"/>
      <c r="H89" s="9"/>
      <c r="I89" s="339"/>
      <c r="J89" s="4"/>
      <c r="K89" s="4"/>
      <c r="L89" s="9"/>
      <c r="M89" s="340"/>
      <c r="N89" s="4"/>
      <c r="O89" s="4"/>
      <c r="P89" s="9"/>
      <c r="Q89" s="88"/>
      <c r="R89" s="4"/>
      <c r="S89" s="4"/>
      <c r="T89" s="9"/>
      <c r="U89" s="341"/>
      <c r="V89" s="4"/>
      <c r="W89" s="4"/>
      <c r="X89" s="4"/>
      <c r="Y89" s="9"/>
      <c r="Z89" s="342"/>
      <c r="AA89" s="4"/>
      <c r="AB89" s="4"/>
      <c r="AC89" s="9"/>
      <c r="AD89" s="343"/>
      <c r="AE89" s="4"/>
      <c r="AF89" s="4"/>
      <c r="AG89" s="4"/>
      <c r="AH89" s="4"/>
      <c r="AI89" s="4"/>
      <c r="AJ89" s="4"/>
      <c r="AK89" s="4"/>
      <c r="AL89" s="4"/>
      <c r="AM89" s="4"/>
      <c r="AN89" s="4"/>
      <c r="AO89" s="4"/>
      <c r="AP89" s="4"/>
      <c r="AQ89" s="4"/>
      <c r="AR89" s="4"/>
      <c r="AS89" s="4"/>
      <c r="AT89" s="4"/>
      <c r="AU89" s="4"/>
      <c r="AV89" s="4"/>
      <c r="AW89" s="4"/>
      <c r="AX89" s="4"/>
      <c r="AY89" s="9"/>
    </row>
    <row r="90" ht="12.75" customHeight="1">
      <c r="A90" s="13"/>
      <c r="B90" s="4"/>
      <c r="C90" s="4"/>
      <c r="D90" s="9"/>
      <c r="E90" s="338"/>
      <c r="F90" s="4"/>
      <c r="G90" s="4"/>
      <c r="H90" s="9"/>
      <c r="I90" s="339"/>
      <c r="J90" s="4"/>
      <c r="K90" s="4"/>
      <c r="L90" s="9"/>
      <c r="M90" s="340"/>
      <c r="N90" s="4"/>
      <c r="O90" s="4"/>
      <c r="P90" s="9"/>
      <c r="Q90" s="88"/>
      <c r="R90" s="4"/>
      <c r="S90" s="4"/>
      <c r="T90" s="9"/>
      <c r="U90" s="341"/>
      <c r="V90" s="4"/>
      <c r="W90" s="4"/>
      <c r="X90" s="4"/>
      <c r="Y90" s="9"/>
      <c r="Z90" s="342"/>
      <c r="AA90" s="4"/>
      <c r="AB90" s="4"/>
      <c r="AC90" s="9"/>
      <c r="AD90" s="343"/>
      <c r="AE90" s="4"/>
      <c r="AF90" s="4"/>
      <c r="AG90" s="4"/>
      <c r="AH90" s="4"/>
      <c r="AI90" s="4"/>
      <c r="AJ90" s="4"/>
      <c r="AK90" s="4"/>
      <c r="AL90" s="4"/>
      <c r="AM90" s="4"/>
      <c r="AN90" s="4"/>
      <c r="AO90" s="4"/>
      <c r="AP90" s="4"/>
      <c r="AQ90" s="4"/>
      <c r="AR90" s="4"/>
      <c r="AS90" s="4"/>
      <c r="AT90" s="4"/>
      <c r="AU90" s="4"/>
      <c r="AV90" s="4"/>
      <c r="AW90" s="4"/>
      <c r="AX90" s="4"/>
      <c r="AY90" s="9"/>
    </row>
    <row r="91" ht="12.75" customHeight="1">
      <c r="A91" s="13"/>
      <c r="B91" s="4"/>
      <c r="C91" s="4"/>
      <c r="D91" s="9"/>
      <c r="E91" s="338"/>
      <c r="F91" s="4"/>
      <c r="G91" s="4"/>
      <c r="H91" s="9"/>
      <c r="I91" s="339"/>
      <c r="J91" s="4"/>
      <c r="K91" s="4"/>
      <c r="L91" s="9"/>
      <c r="M91" s="340"/>
      <c r="N91" s="4"/>
      <c r="O91" s="4"/>
      <c r="P91" s="9"/>
      <c r="Q91" s="88"/>
      <c r="R91" s="4"/>
      <c r="S91" s="4"/>
      <c r="T91" s="9"/>
      <c r="U91" s="341"/>
      <c r="V91" s="4"/>
      <c r="W91" s="4"/>
      <c r="X91" s="4"/>
      <c r="Y91" s="9"/>
      <c r="Z91" s="342"/>
      <c r="AA91" s="4"/>
      <c r="AB91" s="4"/>
      <c r="AC91" s="9"/>
      <c r="AD91" s="343"/>
      <c r="AE91" s="4"/>
      <c r="AF91" s="4"/>
      <c r="AG91" s="4"/>
      <c r="AH91" s="4"/>
      <c r="AI91" s="4"/>
      <c r="AJ91" s="4"/>
      <c r="AK91" s="4"/>
      <c r="AL91" s="4"/>
      <c r="AM91" s="4"/>
      <c r="AN91" s="4"/>
      <c r="AO91" s="4"/>
      <c r="AP91" s="4"/>
      <c r="AQ91" s="4"/>
      <c r="AR91" s="4"/>
      <c r="AS91" s="4"/>
      <c r="AT91" s="4"/>
      <c r="AU91" s="4"/>
      <c r="AV91" s="4"/>
      <c r="AW91" s="4"/>
      <c r="AX91" s="4"/>
      <c r="AY91" s="9"/>
    </row>
    <row r="92" ht="12.75" customHeight="1">
      <c r="A92" s="13"/>
      <c r="B92" s="4"/>
      <c r="C92" s="4"/>
      <c r="D92" s="9"/>
      <c r="E92" s="338"/>
      <c r="F92" s="4"/>
      <c r="G92" s="4"/>
      <c r="H92" s="9"/>
      <c r="I92" s="339"/>
      <c r="J92" s="4"/>
      <c r="K92" s="4"/>
      <c r="L92" s="9"/>
      <c r="M92" s="340"/>
      <c r="N92" s="4"/>
      <c r="O92" s="4"/>
      <c r="P92" s="9"/>
      <c r="Q92" s="88"/>
      <c r="R92" s="4"/>
      <c r="S92" s="4"/>
      <c r="T92" s="9"/>
      <c r="U92" s="341"/>
      <c r="V92" s="4"/>
      <c r="W92" s="4"/>
      <c r="X92" s="4"/>
      <c r="Y92" s="9"/>
      <c r="Z92" s="342"/>
      <c r="AA92" s="4"/>
      <c r="AB92" s="4"/>
      <c r="AC92" s="9"/>
      <c r="AD92" s="343"/>
      <c r="AE92" s="4"/>
      <c r="AF92" s="4"/>
      <c r="AG92" s="4"/>
      <c r="AH92" s="4"/>
      <c r="AI92" s="4"/>
      <c r="AJ92" s="4"/>
      <c r="AK92" s="4"/>
      <c r="AL92" s="4"/>
      <c r="AM92" s="4"/>
      <c r="AN92" s="4"/>
      <c r="AO92" s="4"/>
      <c r="AP92" s="4"/>
      <c r="AQ92" s="4"/>
      <c r="AR92" s="4"/>
      <c r="AS92" s="4"/>
      <c r="AT92" s="4"/>
      <c r="AU92" s="4"/>
      <c r="AV92" s="4"/>
      <c r="AW92" s="4"/>
      <c r="AX92" s="4"/>
      <c r="AY92" s="9"/>
    </row>
    <row r="93" ht="12.75" customHeight="1">
      <c r="A93" s="13"/>
      <c r="B93" s="4"/>
      <c r="C93" s="4"/>
      <c r="D93" s="9"/>
      <c r="E93" s="338"/>
      <c r="F93" s="4"/>
      <c r="G93" s="4"/>
      <c r="H93" s="9"/>
      <c r="I93" s="339"/>
      <c r="J93" s="4"/>
      <c r="K93" s="4"/>
      <c r="L93" s="9"/>
      <c r="M93" s="340"/>
      <c r="N93" s="4"/>
      <c r="O93" s="4"/>
      <c r="P93" s="9"/>
      <c r="Q93" s="88"/>
      <c r="R93" s="4"/>
      <c r="S93" s="4"/>
      <c r="T93" s="9"/>
      <c r="U93" s="341"/>
      <c r="V93" s="4"/>
      <c r="W93" s="4"/>
      <c r="X93" s="4"/>
      <c r="Y93" s="9"/>
      <c r="Z93" s="342"/>
      <c r="AA93" s="4"/>
      <c r="AB93" s="4"/>
      <c r="AC93" s="9"/>
      <c r="AD93" s="343"/>
      <c r="AE93" s="4"/>
      <c r="AF93" s="4"/>
      <c r="AG93" s="4"/>
      <c r="AH93" s="4"/>
      <c r="AI93" s="4"/>
      <c r="AJ93" s="4"/>
      <c r="AK93" s="4"/>
      <c r="AL93" s="4"/>
      <c r="AM93" s="4"/>
      <c r="AN93" s="4"/>
      <c r="AO93" s="4"/>
      <c r="AP93" s="4"/>
      <c r="AQ93" s="4"/>
      <c r="AR93" s="4"/>
      <c r="AS93" s="4"/>
      <c r="AT93" s="4"/>
      <c r="AU93" s="4"/>
      <c r="AV93" s="4"/>
      <c r="AW93" s="4"/>
      <c r="AX93" s="4"/>
      <c r="AY93" s="9"/>
    </row>
    <row r="94" ht="12.75" customHeight="1">
      <c r="A94" s="13"/>
      <c r="B94" s="4"/>
      <c r="C94" s="4"/>
      <c r="D94" s="9"/>
      <c r="E94" s="338"/>
      <c r="F94" s="4"/>
      <c r="G94" s="4"/>
      <c r="H94" s="9"/>
      <c r="I94" s="339"/>
      <c r="J94" s="4"/>
      <c r="K94" s="4"/>
      <c r="L94" s="9"/>
      <c r="M94" s="340"/>
      <c r="N94" s="4"/>
      <c r="O94" s="4"/>
      <c r="P94" s="9"/>
      <c r="Q94" s="88"/>
      <c r="R94" s="4"/>
      <c r="S94" s="4"/>
      <c r="T94" s="9"/>
      <c r="U94" s="341"/>
      <c r="V94" s="4"/>
      <c r="W94" s="4"/>
      <c r="X94" s="4"/>
      <c r="Y94" s="9"/>
      <c r="Z94" s="342"/>
      <c r="AA94" s="4"/>
      <c r="AB94" s="4"/>
      <c r="AC94" s="9"/>
      <c r="AD94" s="343"/>
      <c r="AE94" s="4"/>
      <c r="AF94" s="4"/>
      <c r="AG94" s="4"/>
      <c r="AH94" s="4"/>
      <c r="AI94" s="4"/>
      <c r="AJ94" s="4"/>
      <c r="AK94" s="4"/>
      <c r="AL94" s="4"/>
      <c r="AM94" s="4"/>
      <c r="AN94" s="4"/>
      <c r="AO94" s="4"/>
      <c r="AP94" s="4"/>
      <c r="AQ94" s="4"/>
      <c r="AR94" s="4"/>
      <c r="AS94" s="4"/>
      <c r="AT94" s="4"/>
      <c r="AU94" s="4"/>
      <c r="AV94" s="4"/>
      <c r="AW94" s="4"/>
      <c r="AX94" s="4"/>
      <c r="AY94" s="9"/>
    </row>
    <row r="95" ht="12.75" customHeight="1">
      <c r="A95" s="13"/>
      <c r="B95" s="4"/>
      <c r="C95" s="4"/>
      <c r="D95" s="9"/>
      <c r="E95" s="338"/>
      <c r="F95" s="4"/>
      <c r="G95" s="4"/>
      <c r="H95" s="9"/>
      <c r="I95" s="339"/>
      <c r="J95" s="4"/>
      <c r="K95" s="4"/>
      <c r="L95" s="9"/>
      <c r="M95" s="340"/>
      <c r="N95" s="4"/>
      <c r="O95" s="4"/>
      <c r="P95" s="9"/>
      <c r="Q95" s="88"/>
      <c r="R95" s="4"/>
      <c r="S95" s="4"/>
      <c r="T95" s="9"/>
      <c r="U95" s="341"/>
      <c r="V95" s="4"/>
      <c r="W95" s="4"/>
      <c r="X95" s="4"/>
      <c r="Y95" s="9"/>
      <c r="Z95" s="342"/>
      <c r="AA95" s="4"/>
      <c r="AB95" s="4"/>
      <c r="AC95" s="9"/>
      <c r="AD95" s="343"/>
      <c r="AE95" s="4"/>
      <c r="AF95" s="4"/>
      <c r="AG95" s="4"/>
      <c r="AH95" s="4"/>
      <c r="AI95" s="4"/>
      <c r="AJ95" s="4"/>
      <c r="AK95" s="4"/>
      <c r="AL95" s="4"/>
      <c r="AM95" s="4"/>
      <c r="AN95" s="4"/>
      <c r="AO95" s="4"/>
      <c r="AP95" s="4"/>
      <c r="AQ95" s="4"/>
      <c r="AR95" s="4"/>
      <c r="AS95" s="4"/>
      <c r="AT95" s="4"/>
      <c r="AU95" s="4"/>
      <c r="AV95" s="4"/>
      <c r="AW95" s="4"/>
      <c r="AX95" s="4"/>
      <c r="AY95" s="9"/>
    </row>
    <row r="96" ht="12.75" customHeight="1">
      <c r="A96" s="13"/>
      <c r="B96" s="4"/>
      <c r="C96" s="4"/>
      <c r="D96" s="9"/>
      <c r="E96" s="338"/>
      <c r="F96" s="4"/>
      <c r="G96" s="4"/>
      <c r="H96" s="9"/>
      <c r="I96" s="339"/>
      <c r="J96" s="4"/>
      <c r="K96" s="4"/>
      <c r="L96" s="9"/>
      <c r="M96" s="340"/>
      <c r="N96" s="4"/>
      <c r="O96" s="4"/>
      <c r="P96" s="9"/>
      <c r="Q96" s="88"/>
      <c r="R96" s="4"/>
      <c r="S96" s="4"/>
      <c r="T96" s="9"/>
      <c r="U96" s="341"/>
      <c r="V96" s="4"/>
      <c r="W96" s="4"/>
      <c r="X96" s="4"/>
      <c r="Y96" s="9"/>
      <c r="Z96" s="342"/>
      <c r="AA96" s="4"/>
      <c r="AB96" s="4"/>
      <c r="AC96" s="9"/>
      <c r="AD96" s="343"/>
      <c r="AE96" s="4"/>
      <c r="AF96" s="4"/>
      <c r="AG96" s="4"/>
      <c r="AH96" s="4"/>
      <c r="AI96" s="4"/>
      <c r="AJ96" s="4"/>
      <c r="AK96" s="4"/>
      <c r="AL96" s="4"/>
      <c r="AM96" s="4"/>
      <c r="AN96" s="4"/>
      <c r="AO96" s="4"/>
      <c r="AP96" s="4"/>
      <c r="AQ96" s="4"/>
      <c r="AR96" s="4"/>
      <c r="AS96" s="4"/>
      <c r="AT96" s="4"/>
      <c r="AU96" s="4"/>
      <c r="AV96" s="4"/>
      <c r="AW96" s="4"/>
      <c r="AX96" s="4"/>
      <c r="AY96" s="9"/>
    </row>
    <row r="97" ht="12.75" customHeight="1">
      <c r="A97" s="13"/>
      <c r="B97" s="4"/>
      <c r="C97" s="4"/>
      <c r="D97" s="9"/>
      <c r="E97" s="338"/>
      <c r="F97" s="4"/>
      <c r="G97" s="4"/>
      <c r="H97" s="9"/>
      <c r="I97" s="339"/>
      <c r="J97" s="4"/>
      <c r="K97" s="4"/>
      <c r="L97" s="9"/>
      <c r="M97" s="340"/>
      <c r="N97" s="4"/>
      <c r="O97" s="4"/>
      <c r="P97" s="9"/>
      <c r="Q97" s="88"/>
      <c r="R97" s="4"/>
      <c r="S97" s="4"/>
      <c r="T97" s="9"/>
      <c r="U97" s="341"/>
      <c r="V97" s="4"/>
      <c r="W97" s="4"/>
      <c r="X97" s="4"/>
      <c r="Y97" s="9"/>
      <c r="Z97" s="342"/>
      <c r="AA97" s="4"/>
      <c r="AB97" s="4"/>
      <c r="AC97" s="9"/>
      <c r="AD97" s="343"/>
      <c r="AE97" s="4"/>
      <c r="AF97" s="4"/>
      <c r="AG97" s="4"/>
      <c r="AH97" s="4"/>
      <c r="AI97" s="4"/>
      <c r="AJ97" s="4"/>
      <c r="AK97" s="4"/>
      <c r="AL97" s="4"/>
      <c r="AM97" s="4"/>
      <c r="AN97" s="4"/>
      <c r="AO97" s="4"/>
      <c r="AP97" s="4"/>
      <c r="AQ97" s="4"/>
      <c r="AR97" s="4"/>
      <c r="AS97" s="4"/>
      <c r="AT97" s="4"/>
      <c r="AU97" s="4"/>
      <c r="AV97" s="4"/>
      <c r="AW97" s="4"/>
      <c r="AX97" s="4"/>
      <c r="AY97" s="9"/>
    </row>
    <row r="98" ht="12.75" customHeight="1">
      <c r="A98" s="13"/>
      <c r="B98" s="4"/>
      <c r="C98" s="4"/>
      <c r="D98" s="9"/>
      <c r="E98" s="338"/>
      <c r="F98" s="4"/>
      <c r="G98" s="4"/>
      <c r="H98" s="9"/>
      <c r="I98" s="339"/>
      <c r="J98" s="4"/>
      <c r="K98" s="4"/>
      <c r="L98" s="9"/>
      <c r="M98" s="340"/>
      <c r="N98" s="4"/>
      <c r="O98" s="4"/>
      <c r="P98" s="9"/>
      <c r="Q98" s="88"/>
      <c r="R98" s="4"/>
      <c r="S98" s="4"/>
      <c r="T98" s="9"/>
      <c r="U98" s="341"/>
      <c r="V98" s="4"/>
      <c r="W98" s="4"/>
      <c r="X98" s="4"/>
      <c r="Y98" s="9"/>
      <c r="Z98" s="342"/>
      <c r="AA98" s="4"/>
      <c r="AB98" s="4"/>
      <c r="AC98" s="9"/>
      <c r="AD98" s="343"/>
      <c r="AE98" s="4"/>
      <c r="AF98" s="4"/>
      <c r="AG98" s="4"/>
      <c r="AH98" s="4"/>
      <c r="AI98" s="4"/>
      <c r="AJ98" s="4"/>
      <c r="AK98" s="4"/>
      <c r="AL98" s="4"/>
      <c r="AM98" s="4"/>
      <c r="AN98" s="4"/>
      <c r="AO98" s="4"/>
      <c r="AP98" s="4"/>
      <c r="AQ98" s="4"/>
      <c r="AR98" s="4"/>
      <c r="AS98" s="4"/>
      <c r="AT98" s="4"/>
      <c r="AU98" s="4"/>
      <c r="AV98" s="4"/>
      <c r="AW98" s="4"/>
      <c r="AX98" s="4"/>
      <c r="AY98" s="9"/>
    </row>
    <row r="99" ht="12.75" customHeight="1">
      <c r="A99" s="13"/>
      <c r="B99" s="4"/>
      <c r="C99" s="4"/>
      <c r="D99" s="9"/>
      <c r="E99" s="338"/>
      <c r="F99" s="4"/>
      <c r="G99" s="4"/>
      <c r="H99" s="9"/>
      <c r="I99" s="339"/>
      <c r="J99" s="4"/>
      <c r="K99" s="4"/>
      <c r="L99" s="9"/>
      <c r="M99" s="340"/>
      <c r="N99" s="4"/>
      <c r="O99" s="4"/>
      <c r="P99" s="9"/>
      <c r="Q99" s="88"/>
      <c r="R99" s="4"/>
      <c r="S99" s="4"/>
      <c r="T99" s="9"/>
      <c r="U99" s="341"/>
      <c r="V99" s="4"/>
      <c r="W99" s="4"/>
      <c r="X99" s="4"/>
      <c r="Y99" s="9"/>
      <c r="Z99" s="342"/>
      <c r="AA99" s="4"/>
      <c r="AB99" s="4"/>
      <c r="AC99" s="9"/>
      <c r="AD99" s="343"/>
      <c r="AE99" s="4"/>
      <c r="AF99" s="4"/>
      <c r="AG99" s="4"/>
      <c r="AH99" s="4"/>
      <c r="AI99" s="4"/>
      <c r="AJ99" s="4"/>
      <c r="AK99" s="4"/>
      <c r="AL99" s="4"/>
      <c r="AM99" s="4"/>
      <c r="AN99" s="4"/>
      <c r="AO99" s="4"/>
      <c r="AP99" s="4"/>
      <c r="AQ99" s="4"/>
      <c r="AR99" s="4"/>
      <c r="AS99" s="4"/>
      <c r="AT99" s="4"/>
      <c r="AU99" s="4"/>
      <c r="AV99" s="4"/>
      <c r="AW99" s="4"/>
      <c r="AX99" s="4"/>
      <c r="AY99" s="9"/>
    </row>
    <row r="100" ht="12.75" customHeight="1">
      <c r="A100" s="13"/>
      <c r="B100" s="4"/>
      <c r="C100" s="4"/>
      <c r="D100" s="9"/>
      <c r="E100" s="338"/>
      <c r="F100" s="4"/>
      <c r="G100" s="4"/>
      <c r="H100" s="9"/>
      <c r="I100" s="339"/>
      <c r="J100" s="4"/>
      <c r="K100" s="4"/>
      <c r="L100" s="9"/>
      <c r="M100" s="340"/>
      <c r="N100" s="4"/>
      <c r="O100" s="4"/>
      <c r="P100" s="9"/>
      <c r="Q100" s="88"/>
      <c r="R100" s="4"/>
      <c r="S100" s="4"/>
      <c r="T100" s="9"/>
      <c r="U100" s="341"/>
      <c r="V100" s="4"/>
      <c r="W100" s="4"/>
      <c r="X100" s="4"/>
      <c r="Y100" s="9"/>
      <c r="Z100" s="342"/>
      <c r="AA100" s="4"/>
      <c r="AB100" s="4"/>
      <c r="AC100" s="9"/>
      <c r="AD100" s="343"/>
      <c r="AE100" s="4"/>
      <c r="AF100" s="4"/>
      <c r="AG100" s="4"/>
      <c r="AH100" s="4"/>
      <c r="AI100" s="4"/>
      <c r="AJ100" s="4"/>
      <c r="AK100" s="4"/>
      <c r="AL100" s="4"/>
      <c r="AM100" s="4"/>
      <c r="AN100" s="4"/>
      <c r="AO100" s="4"/>
      <c r="AP100" s="4"/>
      <c r="AQ100" s="4"/>
      <c r="AR100" s="4"/>
      <c r="AS100" s="4"/>
      <c r="AT100" s="4"/>
      <c r="AU100" s="4"/>
      <c r="AV100" s="4"/>
      <c r="AW100" s="4"/>
      <c r="AX100" s="4"/>
      <c r="AY100" s="9"/>
    </row>
    <row r="101" ht="12.75" customHeight="1">
      <c r="A101" s="13"/>
      <c r="B101" s="4"/>
      <c r="C101" s="4"/>
      <c r="D101" s="9"/>
      <c r="E101" s="338"/>
      <c r="F101" s="4"/>
      <c r="G101" s="4"/>
      <c r="H101" s="9"/>
      <c r="I101" s="339"/>
      <c r="J101" s="4"/>
      <c r="K101" s="4"/>
      <c r="L101" s="9"/>
      <c r="M101" s="340"/>
      <c r="N101" s="4"/>
      <c r="O101" s="4"/>
      <c r="P101" s="9"/>
      <c r="Q101" s="88"/>
      <c r="R101" s="4"/>
      <c r="S101" s="4"/>
      <c r="T101" s="9"/>
      <c r="U101" s="341"/>
      <c r="V101" s="4"/>
      <c r="W101" s="4"/>
      <c r="X101" s="4"/>
      <c r="Y101" s="9"/>
      <c r="Z101" s="342"/>
      <c r="AA101" s="4"/>
      <c r="AB101" s="4"/>
      <c r="AC101" s="9"/>
      <c r="AD101" s="343"/>
      <c r="AE101" s="4"/>
      <c r="AF101" s="4"/>
      <c r="AG101" s="4"/>
      <c r="AH101" s="4"/>
      <c r="AI101" s="4"/>
      <c r="AJ101" s="4"/>
      <c r="AK101" s="4"/>
      <c r="AL101" s="4"/>
      <c r="AM101" s="4"/>
      <c r="AN101" s="4"/>
      <c r="AO101" s="4"/>
      <c r="AP101" s="4"/>
      <c r="AQ101" s="4"/>
      <c r="AR101" s="4"/>
      <c r="AS101" s="4"/>
      <c r="AT101" s="4"/>
      <c r="AU101" s="4"/>
      <c r="AV101" s="4"/>
      <c r="AW101" s="4"/>
      <c r="AX101" s="4"/>
      <c r="AY101" s="9"/>
    </row>
    <row r="102" ht="12.75" customHeight="1">
      <c r="A102" s="13"/>
      <c r="B102" s="4"/>
      <c r="C102" s="4"/>
      <c r="D102" s="9"/>
      <c r="E102" s="338"/>
      <c r="F102" s="4"/>
      <c r="G102" s="4"/>
      <c r="H102" s="9"/>
      <c r="I102" s="339"/>
      <c r="J102" s="4"/>
      <c r="K102" s="4"/>
      <c r="L102" s="9"/>
      <c r="M102" s="340"/>
      <c r="N102" s="4"/>
      <c r="O102" s="4"/>
      <c r="P102" s="9"/>
      <c r="Q102" s="88"/>
      <c r="R102" s="4"/>
      <c r="S102" s="4"/>
      <c r="T102" s="9"/>
      <c r="U102" s="341"/>
      <c r="V102" s="4"/>
      <c r="W102" s="4"/>
      <c r="X102" s="4"/>
      <c r="Y102" s="9"/>
      <c r="Z102" s="342"/>
      <c r="AA102" s="4"/>
      <c r="AB102" s="4"/>
      <c r="AC102" s="9"/>
      <c r="AD102" s="343"/>
      <c r="AE102" s="4"/>
      <c r="AF102" s="4"/>
      <c r="AG102" s="4"/>
      <c r="AH102" s="4"/>
      <c r="AI102" s="4"/>
      <c r="AJ102" s="4"/>
      <c r="AK102" s="4"/>
      <c r="AL102" s="4"/>
      <c r="AM102" s="4"/>
      <c r="AN102" s="4"/>
      <c r="AO102" s="4"/>
      <c r="AP102" s="4"/>
      <c r="AQ102" s="4"/>
      <c r="AR102" s="4"/>
      <c r="AS102" s="4"/>
      <c r="AT102" s="4"/>
      <c r="AU102" s="4"/>
      <c r="AV102" s="4"/>
      <c r="AW102" s="4"/>
      <c r="AX102" s="4"/>
      <c r="AY102" s="9"/>
    </row>
    <row r="103" ht="12.75" customHeight="1">
      <c r="A103" s="13"/>
      <c r="B103" s="4"/>
      <c r="C103" s="4"/>
      <c r="D103" s="9"/>
      <c r="E103" s="338"/>
      <c r="F103" s="4"/>
      <c r="G103" s="4"/>
      <c r="H103" s="9"/>
      <c r="I103" s="339"/>
      <c r="J103" s="4"/>
      <c r="K103" s="4"/>
      <c r="L103" s="9"/>
      <c r="M103" s="340"/>
      <c r="N103" s="4"/>
      <c r="O103" s="4"/>
      <c r="P103" s="9"/>
      <c r="Q103" s="88"/>
      <c r="R103" s="4"/>
      <c r="S103" s="4"/>
      <c r="T103" s="9"/>
      <c r="U103" s="341"/>
      <c r="V103" s="4"/>
      <c r="W103" s="4"/>
      <c r="X103" s="4"/>
      <c r="Y103" s="9"/>
      <c r="Z103" s="342"/>
      <c r="AA103" s="4"/>
      <c r="AB103" s="4"/>
      <c r="AC103" s="9"/>
      <c r="AD103" s="343"/>
      <c r="AE103" s="4"/>
      <c r="AF103" s="4"/>
      <c r="AG103" s="4"/>
      <c r="AH103" s="4"/>
      <c r="AI103" s="4"/>
      <c r="AJ103" s="4"/>
      <c r="AK103" s="4"/>
      <c r="AL103" s="4"/>
      <c r="AM103" s="4"/>
      <c r="AN103" s="4"/>
      <c r="AO103" s="4"/>
      <c r="AP103" s="4"/>
      <c r="AQ103" s="4"/>
      <c r="AR103" s="4"/>
      <c r="AS103" s="4"/>
      <c r="AT103" s="4"/>
      <c r="AU103" s="4"/>
      <c r="AV103" s="4"/>
      <c r="AW103" s="4"/>
      <c r="AX103" s="4"/>
      <c r="AY103" s="9"/>
    </row>
    <row r="104" ht="12.75" customHeight="1">
      <c r="A104" s="13"/>
      <c r="B104" s="4"/>
      <c r="C104" s="4"/>
      <c r="D104" s="9"/>
      <c r="E104" s="338"/>
      <c r="F104" s="4"/>
      <c r="G104" s="4"/>
      <c r="H104" s="9"/>
      <c r="I104" s="339"/>
      <c r="J104" s="4"/>
      <c r="K104" s="4"/>
      <c r="L104" s="9"/>
      <c r="M104" s="340"/>
      <c r="N104" s="4"/>
      <c r="O104" s="4"/>
      <c r="P104" s="9"/>
      <c r="Q104" s="88"/>
      <c r="R104" s="4"/>
      <c r="S104" s="4"/>
      <c r="T104" s="9"/>
      <c r="U104" s="341"/>
      <c r="V104" s="4"/>
      <c r="W104" s="4"/>
      <c r="X104" s="4"/>
      <c r="Y104" s="9"/>
      <c r="Z104" s="342"/>
      <c r="AA104" s="4"/>
      <c r="AB104" s="4"/>
      <c r="AC104" s="9"/>
      <c r="AD104" s="343"/>
      <c r="AE104" s="4"/>
      <c r="AF104" s="4"/>
      <c r="AG104" s="4"/>
      <c r="AH104" s="4"/>
      <c r="AI104" s="4"/>
      <c r="AJ104" s="4"/>
      <c r="AK104" s="4"/>
      <c r="AL104" s="4"/>
      <c r="AM104" s="4"/>
      <c r="AN104" s="4"/>
      <c r="AO104" s="4"/>
      <c r="AP104" s="4"/>
      <c r="AQ104" s="4"/>
      <c r="AR104" s="4"/>
      <c r="AS104" s="4"/>
      <c r="AT104" s="4"/>
      <c r="AU104" s="4"/>
      <c r="AV104" s="4"/>
      <c r="AW104" s="4"/>
      <c r="AX104" s="4"/>
      <c r="AY104" s="9"/>
    </row>
    <row r="105" ht="12.75" customHeight="1">
      <c r="A105" s="13"/>
      <c r="B105" s="4"/>
      <c r="C105" s="4"/>
      <c r="D105" s="9"/>
      <c r="E105" s="338"/>
      <c r="F105" s="4"/>
      <c r="G105" s="4"/>
      <c r="H105" s="9"/>
      <c r="I105" s="339"/>
      <c r="J105" s="4"/>
      <c r="K105" s="4"/>
      <c r="L105" s="9"/>
      <c r="M105" s="340"/>
      <c r="N105" s="4"/>
      <c r="O105" s="4"/>
      <c r="P105" s="9"/>
      <c r="Q105" s="88"/>
      <c r="R105" s="4"/>
      <c r="S105" s="4"/>
      <c r="T105" s="9"/>
      <c r="U105" s="341"/>
      <c r="V105" s="4"/>
      <c r="W105" s="4"/>
      <c r="X105" s="4"/>
      <c r="Y105" s="9"/>
      <c r="Z105" s="342"/>
      <c r="AA105" s="4"/>
      <c r="AB105" s="4"/>
      <c r="AC105" s="9"/>
      <c r="AD105" s="343"/>
      <c r="AE105" s="4"/>
      <c r="AF105" s="4"/>
      <c r="AG105" s="4"/>
      <c r="AH105" s="4"/>
      <c r="AI105" s="4"/>
      <c r="AJ105" s="4"/>
      <c r="AK105" s="4"/>
      <c r="AL105" s="4"/>
      <c r="AM105" s="4"/>
      <c r="AN105" s="4"/>
      <c r="AO105" s="4"/>
      <c r="AP105" s="4"/>
      <c r="AQ105" s="4"/>
      <c r="AR105" s="4"/>
      <c r="AS105" s="4"/>
      <c r="AT105" s="4"/>
      <c r="AU105" s="4"/>
      <c r="AV105" s="4"/>
      <c r="AW105" s="4"/>
      <c r="AX105" s="4"/>
      <c r="AY105" s="9"/>
    </row>
    <row r="106" ht="12.75" customHeight="1">
      <c r="A106" s="13"/>
      <c r="B106" s="4"/>
      <c r="C106" s="4"/>
      <c r="D106" s="9"/>
      <c r="E106" s="338"/>
      <c r="F106" s="4"/>
      <c r="G106" s="4"/>
      <c r="H106" s="9"/>
      <c r="I106" s="339"/>
      <c r="J106" s="4"/>
      <c r="K106" s="4"/>
      <c r="L106" s="9"/>
      <c r="M106" s="340"/>
      <c r="N106" s="4"/>
      <c r="O106" s="4"/>
      <c r="P106" s="9"/>
      <c r="Q106" s="88"/>
      <c r="R106" s="4"/>
      <c r="S106" s="4"/>
      <c r="T106" s="9"/>
      <c r="U106" s="341"/>
      <c r="V106" s="4"/>
      <c r="W106" s="4"/>
      <c r="X106" s="4"/>
      <c r="Y106" s="9"/>
      <c r="Z106" s="342"/>
      <c r="AA106" s="4"/>
      <c r="AB106" s="4"/>
      <c r="AC106" s="9"/>
      <c r="AD106" s="343"/>
      <c r="AE106" s="4"/>
      <c r="AF106" s="4"/>
      <c r="AG106" s="4"/>
      <c r="AH106" s="4"/>
      <c r="AI106" s="4"/>
      <c r="AJ106" s="4"/>
      <c r="AK106" s="4"/>
      <c r="AL106" s="4"/>
      <c r="AM106" s="4"/>
      <c r="AN106" s="4"/>
      <c r="AO106" s="4"/>
      <c r="AP106" s="4"/>
      <c r="AQ106" s="4"/>
      <c r="AR106" s="4"/>
      <c r="AS106" s="4"/>
      <c r="AT106" s="4"/>
      <c r="AU106" s="4"/>
      <c r="AV106" s="4"/>
      <c r="AW106" s="4"/>
      <c r="AX106" s="4"/>
      <c r="AY106" s="9"/>
    </row>
    <row r="107" ht="12.75" customHeight="1">
      <c r="A107" s="13"/>
      <c r="B107" s="4"/>
      <c r="C107" s="4"/>
      <c r="D107" s="9"/>
      <c r="E107" s="338"/>
      <c r="F107" s="4"/>
      <c r="G107" s="4"/>
      <c r="H107" s="9"/>
      <c r="I107" s="339"/>
      <c r="J107" s="4"/>
      <c r="K107" s="4"/>
      <c r="L107" s="9"/>
      <c r="M107" s="340"/>
      <c r="N107" s="4"/>
      <c r="O107" s="4"/>
      <c r="P107" s="9"/>
      <c r="Q107" s="88"/>
      <c r="R107" s="4"/>
      <c r="S107" s="4"/>
      <c r="T107" s="9"/>
      <c r="U107" s="341"/>
      <c r="V107" s="4"/>
      <c r="W107" s="4"/>
      <c r="X107" s="4"/>
      <c r="Y107" s="9"/>
      <c r="Z107" s="342"/>
      <c r="AA107" s="4"/>
      <c r="AB107" s="4"/>
      <c r="AC107" s="9"/>
      <c r="AD107" s="343"/>
      <c r="AE107" s="4"/>
      <c r="AF107" s="4"/>
      <c r="AG107" s="4"/>
      <c r="AH107" s="4"/>
      <c r="AI107" s="4"/>
      <c r="AJ107" s="4"/>
      <c r="AK107" s="4"/>
      <c r="AL107" s="4"/>
      <c r="AM107" s="4"/>
      <c r="AN107" s="4"/>
      <c r="AO107" s="4"/>
      <c r="AP107" s="4"/>
      <c r="AQ107" s="4"/>
      <c r="AR107" s="4"/>
      <c r="AS107" s="4"/>
      <c r="AT107" s="4"/>
      <c r="AU107" s="4"/>
      <c r="AV107" s="4"/>
      <c r="AW107" s="4"/>
      <c r="AX107" s="4"/>
      <c r="AY107" s="9"/>
    </row>
    <row r="108" ht="12.75" customHeight="1">
      <c r="A108" s="13"/>
      <c r="B108" s="4"/>
      <c r="C108" s="4"/>
      <c r="D108" s="9"/>
      <c r="E108" s="338"/>
      <c r="F108" s="4"/>
      <c r="G108" s="4"/>
      <c r="H108" s="9"/>
      <c r="I108" s="339"/>
      <c r="J108" s="4"/>
      <c r="K108" s="4"/>
      <c r="L108" s="9"/>
      <c r="M108" s="340"/>
      <c r="N108" s="4"/>
      <c r="O108" s="4"/>
      <c r="P108" s="9"/>
      <c r="Q108" s="88"/>
      <c r="R108" s="4"/>
      <c r="S108" s="4"/>
      <c r="T108" s="9"/>
      <c r="U108" s="341"/>
      <c r="V108" s="4"/>
      <c r="W108" s="4"/>
      <c r="X108" s="4"/>
      <c r="Y108" s="9"/>
      <c r="Z108" s="342"/>
      <c r="AA108" s="4"/>
      <c r="AB108" s="4"/>
      <c r="AC108" s="9"/>
      <c r="AD108" s="343"/>
      <c r="AE108" s="4"/>
      <c r="AF108" s="4"/>
      <c r="AG108" s="4"/>
      <c r="AH108" s="4"/>
      <c r="AI108" s="4"/>
      <c r="AJ108" s="4"/>
      <c r="AK108" s="4"/>
      <c r="AL108" s="4"/>
      <c r="AM108" s="4"/>
      <c r="AN108" s="4"/>
      <c r="AO108" s="4"/>
      <c r="AP108" s="4"/>
      <c r="AQ108" s="4"/>
      <c r="AR108" s="4"/>
      <c r="AS108" s="4"/>
      <c r="AT108" s="4"/>
      <c r="AU108" s="4"/>
      <c r="AV108" s="4"/>
      <c r="AW108" s="4"/>
      <c r="AX108" s="4"/>
      <c r="AY108" s="9"/>
    </row>
    <row r="109" ht="12.75" customHeight="1">
      <c r="A109" s="13"/>
      <c r="B109" s="4"/>
      <c r="C109" s="4"/>
      <c r="D109" s="9"/>
      <c r="E109" s="338"/>
      <c r="F109" s="4"/>
      <c r="G109" s="4"/>
      <c r="H109" s="9"/>
      <c r="I109" s="339"/>
      <c r="J109" s="4"/>
      <c r="K109" s="4"/>
      <c r="L109" s="9"/>
      <c r="M109" s="340"/>
      <c r="N109" s="4"/>
      <c r="O109" s="4"/>
      <c r="P109" s="9"/>
      <c r="Q109" s="88"/>
      <c r="R109" s="4"/>
      <c r="S109" s="4"/>
      <c r="T109" s="9"/>
      <c r="U109" s="341"/>
      <c r="V109" s="4"/>
      <c r="W109" s="4"/>
      <c r="X109" s="4"/>
      <c r="Y109" s="9"/>
      <c r="Z109" s="342"/>
      <c r="AA109" s="4"/>
      <c r="AB109" s="4"/>
      <c r="AC109" s="9"/>
      <c r="AD109" s="343"/>
      <c r="AE109" s="4"/>
      <c r="AF109" s="4"/>
      <c r="AG109" s="4"/>
      <c r="AH109" s="4"/>
      <c r="AI109" s="4"/>
      <c r="AJ109" s="4"/>
      <c r="AK109" s="4"/>
      <c r="AL109" s="4"/>
      <c r="AM109" s="4"/>
      <c r="AN109" s="4"/>
      <c r="AO109" s="4"/>
      <c r="AP109" s="4"/>
      <c r="AQ109" s="4"/>
      <c r="AR109" s="4"/>
      <c r="AS109" s="4"/>
      <c r="AT109" s="4"/>
      <c r="AU109" s="4"/>
      <c r="AV109" s="4"/>
      <c r="AW109" s="4"/>
      <c r="AX109" s="4"/>
      <c r="AY109" s="9"/>
    </row>
    <row r="110" ht="12.75" customHeight="1">
      <c r="A110" s="13"/>
      <c r="B110" s="4"/>
      <c r="C110" s="4"/>
      <c r="D110" s="9"/>
      <c r="E110" s="338"/>
      <c r="F110" s="4"/>
      <c r="G110" s="4"/>
      <c r="H110" s="9"/>
      <c r="I110" s="339"/>
      <c r="J110" s="4"/>
      <c r="K110" s="4"/>
      <c r="L110" s="9"/>
      <c r="M110" s="340"/>
      <c r="N110" s="4"/>
      <c r="O110" s="4"/>
      <c r="P110" s="9"/>
      <c r="Q110" s="88"/>
      <c r="R110" s="4"/>
      <c r="S110" s="4"/>
      <c r="T110" s="9"/>
      <c r="U110" s="341"/>
      <c r="V110" s="4"/>
      <c r="W110" s="4"/>
      <c r="X110" s="4"/>
      <c r="Y110" s="9"/>
      <c r="Z110" s="342"/>
      <c r="AA110" s="4"/>
      <c r="AB110" s="4"/>
      <c r="AC110" s="9"/>
      <c r="AD110" s="343"/>
      <c r="AE110" s="4"/>
      <c r="AF110" s="4"/>
      <c r="AG110" s="4"/>
      <c r="AH110" s="4"/>
      <c r="AI110" s="4"/>
      <c r="AJ110" s="4"/>
      <c r="AK110" s="4"/>
      <c r="AL110" s="4"/>
      <c r="AM110" s="4"/>
      <c r="AN110" s="4"/>
      <c r="AO110" s="4"/>
      <c r="AP110" s="4"/>
      <c r="AQ110" s="4"/>
      <c r="AR110" s="4"/>
      <c r="AS110" s="4"/>
      <c r="AT110" s="4"/>
      <c r="AU110" s="4"/>
      <c r="AV110" s="4"/>
      <c r="AW110" s="4"/>
      <c r="AX110" s="4"/>
      <c r="AY110" s="9"/>
    </row>
    <row r="111" ht="12.75" customHeight="1">
      <c r="A111" s="104"/>
      <c r="B111" s="4"/>
      <c r="C111" s="4"/>
      <c r="D111" s="9"/>
      <c r="E111" s="338"/>
      <c r="F111" s="4"/>
      <c r="G111" s="4"/>
      <c r="H111" s="9"/>
      <c r="I111" s="339"/>
      <c r="J111" s="4"/>
      <c r="K111" s="4"/>
      <c r="L111" s="9"/>
      <c r="M111" s="340"/>
      <c r="N111" s="4"/>
      <c r="O111" s="4"/>
      <c r="P111" s="9"/>
      <c r="Q111" s="88"/>
      <c r="R111" s="4"/>
      <c r="S111" s="4"/>
      <c r="T111" s="9"/>
      <c r="U111" s="341"/>
      <c r="V111" s="4"/>
      <c r="W111" s="4"/>
      <c r="X111" s="4"/>
      <c r="Y111" s="9"/>
      <c r="Z111" s="342"/>
      <c r="AA111" s="4"/>
      <c r="AB111" s="4"/>
      <c r="AC111" s="9"/>
      <c r="AD111" s="343"/>
      <c r="AE111" s="4"/>
      <c r="AF111" s="4"/>
      <c r="AG111" s="4"/>
      <c r="AH111" s="4"/>
      <c r="AI111" s="4"/>
      <c r="AJ111" s="4"/>
      <c r="AK111" s="4"/>
      <c r="AL111" s="4"/>
      <c r="AM111" s="4"/>
      <c r="AN111" s="4"/>
      <c r="AO111" s="4"/>
      <c r="AP111" s="4"/>
      <c r="AQ111" s="4"/>
      <c r="AR111" s="4"/>
      <c r="AS111" s="4"/>
      <c r="AT111" s="4"/>
      <c r="AU111" s="4"/>
      <c r="AV111" s="4"/>
      <c r="AW111" s="4"/>
      <c r="AX111" s="4"/>
      <c r="AY111" s="9"/>
    </row>
    <row r="112" ht="12.75" customHeight="1">
      <c r="A112" s="13"/>
      <c r="B112" s="4"/>
      <c r="C112" s="4"/>
      <c r="D112" s="9"/>
      <c r="E112" s="338"/>
      <c r="F112" s="4"/>
      <c r="G112" s="4"/>
      <c r="H112" s="9"/>
      <c r="I112" s="339"/>
      <c r="J112" s="4"/>
      <c r="K112" s="4"/>
      <c r="L112" s="9"/>
      <c r="M112" s="340"/>
      <c r="N112" s="4"/>
      <c r="O112" s="4"/>
      <c r="P112" s="9"/>
      <c r="Q112" s="88"/>
      <c r="R112" s="4"/>
      <c r="S112" s="4"/>
      <c r="T112" s="9"/>
      <c r="U112" s="341"/>
      <c r="V112" s="4"/>
      <c r="W112" s="4"/>
      <c r="X112" s="4"/>
      <c r="Y112" s="9"/>
      <c r="Z112" s="342"/>
      <c r="AA112" s="4"/>
      <c r="AB112" s="4"/>
      <c r="AC112" s="9"/>
      <c r="AD112" s="343"/>
      <c r="AE112" s="4"/>
      <c r="AF112" s="4"/>
      <c r="AG112" s="4"/>
      <c r="AH112" s="4"/>
      <c r="AI112" s="4"/>
      <c r="AJ112" s="4"/>
      <c r="AK112" s="4"/>
      <c r="AL112" s="4"/>
      <c r="AM112" s="4"/>
      <c r="AN112" s="4"/>
      <c r="AO112" s="4"/>
      <c r="AP112" s="4"/>
      <c r="AQ112" s="4"/>
      <c r="AR112" s="4"/>
      <c r="AS112" s="4"/>
      <c r="AT112" s="4"/>
      <c r="AU112" s="4"/>
      <c r="AV112" s="4"/>
      <c r="AW112" s="4"/>
      <c r="AX112" s="4"/>
      <c r="AY112" s="9"/>
    </row>
    <row r="113" ht="12.75" customHeight="1">
      <c r="A113" s="13"/>
      <c r="B113" s="4"/>
      <c r="C113" s="4"/>
      <c r="D113" s="9"/>
      <c r="E113" s="338"/>
      <c r="F113" s="4"/>
      <c r="G113" s="4"/>
      <c r="H113" s="9"/>
      <c r="I113" s="339"/>
      <c r="J113" s="4"/>
      <c r="K113" s="4"/>
      <c r="L113" s="9"/>
      <c r="M113" s="340"/>
      <c r="N113" s="4"/>
      <c r="O113" s="4"/>
      <c r="P113" s="9"/>
      <c r="Q113" s="88"/>
      <c r="R113" s="4"/>
      <c r="S113" s="4"/>
      <c r="T113" s="9"/>
      <c r="U113" s="341"/>
      <c r="V113" s="4"/>
      <c r="W113" s="4"/>
      <c r="X113" s="4"/>
      <c r="Y113" s="9"/>
      <c r="Z113" s="342"/>
      <c r="AA113" s="4"/>
      <c r="AB113" s="4"/>
      <c r="AC113" s="9"/>
      <c r="AD113" s="343"/>
      <c r="AE113" s="4"/>
      <c r="AF113" s="4"/>
      <c r="AG113" s="4"/>
      <c r="AH113" s="4"/>
      <c r="AI113" s="4"/>
      <c r="AJ113" s="4"/>
      <c r="AK113" s="4"/>
      <c r="AL113" s="4"/>
      <c r="AM113" s="4"/>
      <c r="AN113" s="4"/>
      <c r="AO113" s="4"/>
      <c r="AP113" s="4"/>
      <c r="AQ113" s="4"/>
      <c r="AR113" s="4"/>
      <c r="AS113" s="4"/>
      <c r="AT113" s="4"/>
      <c r="AU113" s="4"/>
      <c r="AV113" s="4"/>
      <c r="AW113" s="4"/>
      <c r="AX113" s="4"/>
      <c r="AY113" s="9"/>
    </row>
    <row r="114" ht="12.75" customHeight="1">
      <c r="A114" s="13"/>
      <c r="B114" s="4"/>
      <c r="C114" s="4"/>
      <c r="D114" s="9"/>
      <c r="E114" s="338"/>
      <c r="F114" s="4"/>
      <c r="G114" s="4"/>
      <c r="H114" s="9"/>
      <c r="I114" s="339"/>
      <c r="J114" s="4"/>
      <c r="K114" s="4"/>
      <c r="L114" s="9"/>
      <c r="M114" s="340"/>
      <c r="N114" s="4"/>
      <c r="O114" s="4"/>
      <c r="P114" s="9"/>
      <c r="Q114" s="88"/>
      <c r="R114" s="4"/>
      <c r="S114" s="4"/>
      <c r="T114" s="9"/>
      <c r="U114" s="341"/>
      <c r="V114" s="4"/>
      <c r="W114" s="4"/>
      <c r="X114" s="4"/>
      <c r="Y114" s="9"/>
      <c r="Z114" s="342"/>
      <c r="AA114" s="4"/>
      <c r="AB114" s="4"/>
      <c r="AC114" s="9"/>
      <c r="AD114" s="343"/>
      <c r="AE114" s="4"/>
      <c r="AF114" s="4"/>
      <c r="AG114" s="4"/>
      <c r="AH114" s="4"/>
      <c r="AI114" s="4"/>
      <c r="AJ114" s="4"/>
      <c r="AK114" s="4"/>
      <c r="AL114" s="4"/>
      <c r="AM114" s="4"/>
      <c r="AN114" s="4"/>
      <c r="AO114" s="4"/>
      <c r="AP114" s="4"/>
      <c r="AQ114" s="4"/>
      <c r="AR114" s="4"/>
      <c r="AS114" s="4"/>
      <c r="AT114" s="4"/>
      <c r="AU114" s="4"/>
      <c r="AV114" s="4"/>
      <c r="AW114" s="4"/>
      <c r="AX114" s="4"/>
      <c r="AY114" s="9"/>
    </row>
    <row r="115" ht="12.75" customHeight="1">
      <c r="A115" s="13"/>
      <c r="B115" s="4"/>
      <c r="C115" s="4"/>
      <c r="D115" s="9"/>
      <c r="E115" s="338"/>
      <c r="F115" s="4"/>
      <c r="G115" s="4"/>
      <c r="H115" s="9"/>
      <c r="I115" s="339"/>
      <c r="J115" s="4"/>
      <c r="K115" s="4"/>
      <c r="L115" s="9"/>
      <c r="M115" s="340"/>
      <c r="N115" s="4"/>
      <c r="O115" s="4"/>
      <c r="P115" s="9"/>
      <c r="Q115" s="88"/>
      <c r="R115" s="4"/>
      <c r="S115" s="4"/>
      <c r="T115" s="9"/>
      <c r="U115" s="341"/>
      <c r="V115" s="4"/>
      <c r="W115" s="4"/>
      <c r="X115" s="4"/>
      <c r="Y115" s="9"/>
      <c r="Z115" s="342"/>
      <c r="AA115" s="4"/>
      <c r="AB115" s="4"/>
      <c r="AC115" s="9"/>
      <c r="AD115" s="343"/>
      <c r="AE115" s="4"/>
      <c r="AF115" s="4"/>
      <c r="AG115" s="4"/>
      <c r="AH115" s="4"/>
      <c r="AI115" s="4"/>
      <c r="AJ115" s="4"/>
      <c r="AK115" s="4"/>
      <c r="AL115" s="4"/>
      <c r="AM115" s="4"/>
      <c r="AN115" s="4"/>
      <c r="AO115" s="4"/>
      <c r="AP115" s="4"/>
      <c r="AQ115" s="4"/>
      <c r="AR115" s="4"/>
      <c r="AS115" s="4"/>
      <c r="AT115" s="4"/>
      <c r="AU115" s="4"/>
      <c r="AV115" s="4"/>
      <c r="AW115" s="4"/>
      <c r="AX115" s="4"/>
      <c r="AY115" s="9"/>
    </row>
    <row r="116" ht="12.75" customHeight="1">
      <c r="A116" s="13"/>
      <c r="B116" s="4"/>
      <c r="C116" s="4"/>
      <c r="D116" s="9"/>
      <c r="E116" s="338"/>
      <c r="F116" s="4"/>
      <c r="G116" s="4"/>
      <c r="H116" s="9"/>
      <c r="I116" s="339"/>
      <c r="J116" s="4"/>
      <c r="K116" s="4"/>
      <c r="L116" s="9"/>
      <c r="M116" s="340"/>
      <c r="N116" s="4"/>
      <c r="O116" s="4"/>
      <c r="P116" s="9"/>
      <c r="Q116" s="88"/>
      <c r="R116" s="4"/>
      <c r="S116" s="4"/>
      <c r="T116" s="9"/>
      <c r="U116" s="341"/>
      <c r="V116" s="4"/>
      <c r="W116" s="4"/>
      <c r="X116" s="4"/>
      <c r="Y116" s="9"/>
      <c r="Z116" s="342"/>
      <c r="AA116" s="4"/>
      <c r="AB116" s="4"/>
      <c r="AC116" s="9"/>
      <c r="AD116" s="343"/>
      <c r="AE116" s="4"/>
      <c r="AF116" s="4"/>
      <c r="AG116" s="4"/>
      <c r="AH116" s="4"/>
      <c r="AI116" s="4"/>
      <c r="AJ116" s="4"/>
      <c r="AK116" s="4"/>
      <c r="AL116" s="4"/>
      <c r="AM116" s="4"/>
      <c r="AN116" s="4"/>
      <c r="AO116" s="4"/>
      <c r="AP116" s="4"/>
      <c r="AQ116" s="4"/>
      <c r="AR116" s="4"/>
      <c r="AS116" s="4"/>
      <c r="AT116" s="4"/>
      <c r="AU116" s="4"/>
      <c r="AV116" s="4"/>
      <c r="AW116" s="4"/>
      <c r="AX116" s="4"/>
      <c r="AY116" s="9"/>
    </row>
    <row r="117" ht="12.75" customHeight="1">
      <c r="A117" s="13"/>
      <c r="B117" s="4"/>
      <c r="C117" s="4"/>
      <c r="D117" s="9"/>
      <c r="E117" s="338"/>
      <c r="F117" s="4"/>
      <c r="G117" s="4"/>
      <c r="H117" s="9"/>
      <c r="I117" s="339"/>
      <c r="J117" s="4"/>
      <c r="K117" s="4"/>
      <c r="L117" s="9"/>
      <c r="M117" s="340"/>
      <c r="N117" s="4"/>
      <c r="O117" s="4"/>
      <c r="P117" s="9"/>
      <c r="Q117" s="88"/>
      <c r="R117" s="4"/>
      <c r="S117" s="4"/>
      <c r="T117" s="9"/>
      <c r="U117" s="341"/>
      <c r="V117" s="4"/>
      <c r="W117" s="4"/>
      <c r="X117" s="4"/>
      <c r="Y117" s="9"/>
      <c r="Z117" s="342"/>
      <c r="AA117" s="4"/>
      <c r="AB117" s="4"/>
      <c r="AC117" s="9"/>
      <c r="AD117" s="343"/>
      <c r="AE117" s="4"/>
      <c r="AF117" s="4"/>
      <c r="AG117" s="4"/>
      <c r="AH117" s="4"/>
      <c r="AI117" s="4"/>
      <c r="AJ117" s="4"/>
      <c r="AK117" s="4"/>
      <c r="AL117" s="4"/>
      <c r="AM117" s="4"/>
      <c r="AN117" s="4"/>
      <c r="AO117" s="4"/>
      <c r="AP117" s="4"/>
      <c r="AQ117" s="4"/>
      <c r="AR117" s="4"/>
      <c r="AS117" s="4"/>
      <c r="AT117" s="4"/>
      <c r="AU117" s="4"/>
      <c r="AV117" s="4"/>
      <c r="AW117" s="4"/>
      <c r="AX117" s="4"/>
      <c r="AY117" s="9"/>
    </row>
    <row r="118" ht="12.75" customHeight="1">
      <c r="A118" s="13"/>
      <c r="B118" s="4"/>
      <c r="C118" s="4"/>
      <c r="D118" s="9"/>
      <c r="E118" s="338"/>
      <c r="F118" s="4"/>
      <c r="G118" s="4"/>
      <c r="H118" s="9"/>
      <c r="I118" s="339"/>
      <c r="J118" s="4"/>
      <c r="K118" s="4"/>
      <c r="L118" s="9"/>
      <c r="M118" s="340"/>
      <c r="N118" s="4"/>
      <c r="O118" s="4"/>
      <c r="P118" s="9"/>
      <c r="Q118" s="88"/>
      <c r="R118" s="4"/>
      <c r="S118" s="4"/>
      <c r="T118" s="9"/>
      <c r="U118" s="341"/>
      <c r="V118" s="4"/>
      <c r="W118" s="4"/>
      <c r="X118" s="4"/>
      <c r="Y118" s="9"/>
      <c r="Z118" s="342"/>
      <c r="AA118" s="4"/>
      <c r="AB118" s="4"/>
      <c r="AC118" s="9"/>
      <c r="AD118" s="343"/>
      <c r="AE118" s="4"/>
      <c r="AF118" s="4"/>
      <c r="AG118" s="4"/>
      <c r="AH118" s="4"/>
      <c r="AI118" s="4"/>
      <c r="AJ118" s="4"/>
      <c r="AK118" s="4"/>
      <c r="AL118" s="4"/>
      <c r="AM118" s="4"/>
      <c r="AN118" s="4"/>
      <c r="AO118" s="4"/>
      <c r="AP118" s="4"/>
      <c r="AQ118" s="4"/>
      <c r="AR118" s="4"/>
      <c r="AS118" s="4"/>
      <c r="AT118" s="4"/>
      <c r="AU118" s="4"/>
      <c r="AV118" s="4"/>
      <c r="AW118" s="4"/>
      <c r="AX118" s="4"/>
      <c r="AY118" s="9"/>
    </row>
    <row r="119" ht="12.75" customHeight="1">
      <c r="A119" s="13"/>
      <c r="B119" s="4"/>
      <c r="C119" s="4"/>
      <c r="D119" s="9"/>
      <c r="E119" s="338"/>
      <c r="F119" s="4"/>
      <c r="G119" s="4"/>
      <c r="H119" s="9"/>
      <c r="I119" s="339"/>
      <c r="J119" s="4"/>
      <c r="K119" s="4"/>
      <c r="L119" s="9"/>
      <c r="M119" s="340"/>
      <c r="N119" s="4"/>
      <c r="O119" s="4"/>
      <c r="P119" s="9"/>
      <c r="Q119" s="88"/>
      <c r="R119" s="4"/>
      <c r="S119" s="4"/>
      <c r="T119" s="9"/>
      <c r="U119" s="341"/>
      <c r="V119" s="4"/>
      <c r="W119" s="4"/>
      <c r="X119" s="4"/>
      <c r="Y119" s="9"/>
      <c r="Z119" s="342"/>
      <c r="AA119" s="4"/>
      <c r="AB119" s="4"/>
      <c r="AC119" s="9"/>
      <c r="AD119" s="343"/>
      <c r="AE119" s="4"/>
      <c r="AF119" s="4"/>
      <c r="AG119" s="4"/>
      <c r="AH119" s="4"/>
      <c r="AI119" s="4"/>
      <c r="AJ119" s="4"/>
      <c r="AK119" s="4"/>
      <c r="AL119" s="4"/>
      <c r="AM119" s="4"/>
      <c r="AN119" s="4"/>
      <c r="AO119" s="4"/>
      <c r="AP119" s="4"/>
      <c r="AQ119" s="4"/>
      <c r="AR119" s="4"/>
      <c r="AS119" s="4"/>
      <c r="AT119" s="4"/>
      <c r="AU119" s="4"/>
      <c r="AV119" s="4"/>
      <c r="AW119" s="4"/>
      <c r="AX119" s="4"/>
      <c r="AY119" s="9"/>
    </row>
    <row r="120" ht="12.75" customHeight="1">
      <c r="A120" s="13"/>
      <c r="B120" s="4"/>
      <c r="C120" s="4"/>
      <c r="D120" s="9"/>
      <c r="E120" s="338"/>
      <c r="F120" s="4"/>
      <c r="G120" s="4"/>
      <c r="H120" s="9"/>
      <c r="I120" s="339"/>
      <c r="J120" s="4"/>
      <c r="K120" s="4"/>
      <c r="L120" s="9"/>
      <c r="M120" s="340"/>
      <c r="N120" s="4"/>
      <c r="O120" s="4"/>
      <c r="P120" s="9"/>
      <c r="Q120" s="88"/>
      <c r="R120" s="4"/>
      <c r="S120" s="4"/>
      <c r="T120" s="9"/>
      <c r="U120" s="341"/>
      <c r="V120" s="4"/>
      <c r="W120" s="4"/>
      <c r="X120" s="4"/>
      <c r="Y120" s="9"/>
      <c r="Z120" s="342"/>
      <c r="AA120" s="4"/>
      <c r="AB120" s="4"/>
      <c r="AC120" s="9"/>
      <c r="AD120" s="343"/>
      <c r="AE120" s="4"/>
      <c r="AF120" s="4"/>
      <c r="AG120" s="4"/>
      <c r="AH120" s="4"/>
      <c r="AI120" s="4"/>
      <c r="AJ120" s="4"/>
      <c r="AK120" s="4"/>
      <c r="AL120" s="4"/>
      <c r="AM120" s="4"/>
      <c r="AN120" s="4"/>
      <c r="AO120" s="4"/>
      <c r="AP120" s="4"/>
      <c r="AQ120" s="4"/>
      <c r="AR120" s="4"/>
      <c r="AS120" s="4"/>
      <c r="AT120" s="4"/>
      <c r="AU120" s="4"/>
      <c r="AV120" s="4"/>
      <c r="AW120" s="4"/>
      <c r="AX120" s="4"/>
      <c r="AY120" s="9"/>
    </row>
    <row r="121" ht="12.75" customHeight="1">
      <c r="A121" s="13"/>
      <c r="B121" s="4"/>
      <c r="C121" s="4"/>
      <c r="D121" s="9"/>
      <c r="E121" s="338"/>
      <c r="F121" s="4"/>
      <c r="G121" s="4"/>
      <c r="H121" s="9"/>
      <c r="I121" s="339"/>
      <c r="J121" s="4"/>
      <c r="K121" s="4"/>
      <c r="L121" s="9"/>
      <c r="M121" s="340"/>
      <c r="N121" s="4"/>
      <c r="O121" s="4"/>
      <c r="P121" s="9"/>
      <c r="Q121" s="88"/>
      <c r="R121" s="4"/>
      <c r="S121" s="4"/>
      <c r="T121" s="9"/>
      <c r="U121" s="341"/>
      <c r="V121" s="4"/>
      <c r="W121" s="4"/>
      <c r="X121" s="4"/>
      <c r="Y121" s="9"/>
      <c r="Z121" s="342"/>
      <c r="AA121" s="4"/>
      <c r="AB121" s="4"/>
      <c r="AC121" s="9"/>
      <c r="AD121" s="343"/>
      <c r="AE121" s="4"/>
      <c r="AF121" s="4"/>
      <c r="AG121" s="4"/>
      <c r="AH121" s="4"/>
      <c r="AI121" s="4"/>
      <c r="AJ121" s="4"/>
      <c r="AK121" s="4"/>
      <c r="AL121" s="4"/>
      <c r="AM121" s="4"/>
      <c r="AN121" s="4"/>
      <c r="AO121" s="4"/>
      <c r="AP121" s="4"/>
      <c r="AQ121" s="4"/>
      <c r="AR121" s="4"/>
      <c r="AS121" s="4"/>
      <c r="AT121" s="4"/>
      <c r="AU121" s="4"/>
      <c r="AV121" s="4"/>
      <c r="AW121" s="4"/>
      <c r="AX121" s="4"/>
      <c r="AY121" s="9"/>
    </row>
    <row r="122" ht="12.75" customHeight="1">
      <c r="A122" s="13"/>
      <c r="B122" s="4"/>
      <c r="C122" s="4"/>
      <c r="D122" s="9"/>
      <c r="E122" s="338"/>
      <c r="F122" s="4"/>
      <c r="G122" s="4"/>
      <c r="H122" s="9"/>
      <c r="I122" s="339"/>
      <c r="J122" s="4"/>
      <c r="K122" s="4"/>
      <c r="L122" s="9"/>
      <c r="M122" s="340"/>
      <c r="N122" s="4"/>
      <c r="O122" s="4"/>
      <c r="P122" s="9"/>
      <c r="Q122" s="88"/>
      <c r="R122" s="4"/>
      <c r="S122" s="4"/>
      <c r="T122" s="9"/>
      <c r="U122" s="341"/>
      <c r="V122" s="4"/>
      <c r="W122" s="4"/>
      <c r="X122" s="4"/>
      <c r="Y122" s="9"/>
      <c r="Z122" s="342"/>
      <c r="AA122" s="4"/>
      <c r="AB122" s="4"/>
      <c r="AC122" s="9"/>
      <c r="AD122" s="343"/>
      <c r="AE122" s="4"/>
      <c r="AF122" s="4"/>
      <c r="AG122" s="4"/>
      <c r="AH122" s="4"/>
      <c r="AI122" s="4"/>
      <c r="AJ122" s="4"/>
      <c r="AK122" s="4"/>
      <c r="AL122" s="4"/>
      <c r="AM122" s="4"/>
      <c r="AN122" s="4"/>
      <c r="AO122" s="4"/>
      <c r="AP122" s="4"/>
      <c r="AQ122" s="4"/>
      <c r="AR122" s="4"/>
      <c r="AS122" s="4"/>
      <c r="AT122" s="4"/>
      <c r="AU122" s="4"/>
      <c r="AV122" s="4"/>
      <c r="AW122" s="4"/>
      <c r="AX122" s="4"/>
      <c r="AY122" s="9"/>
    </row>
    <row r="123" ht="12.75" customHeight="1">
      <c r="A123" s="13"/>
      <c r="B123" s="4"/>
      <c r="C123" s="4"/>
      <c r="D123" s="9"/>
      <c r="E123" s="338"/>
      <c r="F123" s="4"/>
      <c r="G123" s="4"/>
      <c r="H123" s="9"/>
      <c r="I123" s="339"/>
      <c r="J123" s="4"/>
      <c r="K123" s="4"/>
      <c r="L123" s="9"/>
      <c r="M123" s="340"/>
      <c r="N123" s="4"/>
      <c r="O123" s="4"/>
      <c r="P123" s="9"/>
      <c r="Q123" s="88"/>
      <c r="R123" s="4"/>
      <c r="S123" s="4"/>
      <c r="T123" s="9"/>
      <c r="U123" s="341"/>
      <c r="V123" s="4"/>
      <c r="W123" s="4"/>
      <c r="X123" s="4"/>
      <c r="Y123" s="9"/>
      <c r="Z123" s="342"/>
      <c r="AA123" s="4"/>
      <c r="AB123" s="4"/>
      <c r="AC123" s="9"/>
      <c r="AD123" s="343"/>
      <c r="AE123" s="4"/>
      <c r="AF123" s="4"/>
      <c r="AG123" s="4"/>
      <c r="AH123" s="4"/>
      <c r="AI123" s="4"/>
      <c r="AJ123" s="4"/>
      <c r="AK123" s="4"/>
      <c r="AL123" s="4"/>
      <c r="AM123" s="4"/>
      <c r="AN123" s="4"/>
      <c r="AO123" s="4"/>
      <c r="AP123" s="4"/>
      <c r="AQ123" s="4"/>
      <c r="AR123" s="4"/>
      <c r="AS123" s="4"/>
      <c r="AT123" s="4"/>
      <c r="AU123" s="4"/>
      <c r="AV123" s="4"/>
      <c r="AW123" s="4"/>
      <c r="AX123" s="4"/>
      <c r="AY123" s="9"/>
    </row>
    <row r="124" ht="12.75" customHeight="1">
      <c r="A124" s="13"/>
      <c r="B124" s="4"/>
      <c r="C124" s="4"/>
      <c r="D124" s="9"/>
      <c r="E124" s="338"/>
      <c r="F124" s="4"/>
      <c r="G124" s="4"/>
      <c r="H124" s="9"/>
      <c r="I124" s="339"/>
      <c r="J124" s="4"/>
      <c r="K124" s="4"/>
      <c r="L124" s="9"/>
      <c r="M124" s="340"/>
      <c r="N124" s="4"/>
      <c r="O124" s="4"/>
      <c r="P124" s="9"/>
      <c r="Q124" s="88"/>
      <c r="R124" s="4"/>
      <c r="S124" s="4"/>
      <c r="T124" s="9"/>
      <c r="U124" s="341"/>
      <c r="V124" s="4"/>
      <c r="W124" s="4"/>
      <c r="X124" s="4"/>
      <c r="Y124" s="9"/>
      <c r="Z124" s="342"/>
      <c r="AA124" s="4"/>
      <c r="AB124" s="4"/>
      <c r="AC124" s="9"/>
      <c r="AD124" s="343"/>
      <c r="AE124" s="4"/>
      <c r="AF124" s="4"/>
      <c r="AG124" s="4"/>
      <c r="AH124" s="4"/>
      <c r="AI124" s="4"/>
      <c r="AJ124" s="4"/>
      <c r="AK124" s="4"/>
      <c r="AL124" s="4"/>
      <c r="AM124" s="4"/>
      <c r="AN124" s="4"/>
      <c r="AO124" s="4"/>
      <c r="AP124" s="4"/>
      <c r="AQ124" s="4"/>
      <c r="AR124" s="4"/>
      <c r="AS124" s="4"/>
      <c r="AT124" s="4"/>
      <c r="AU124" s="4"/>
      <c r="AV124" s="4"/>
      <c r="AW124" s="4"/>
      <c r="AX124" s="4"/>
      <c r="AY124" s="9"/>
    </row>
    <row r="125" ht="12.75" customHeight="1">
      <c r="A125" s="13"/>
      <c r="B125" s="4"/>
      <c r="C125" s="4"/>
      <c r="D125" s="9"/>
      <c r="E125" s="338"/>
      <c r="F125" s="4"/>
      <c r="G125" s="4"/>
      <c r="H125" s="9"/>
      <c r="I125" s="339"/>
      <c r="J125" s="4"/>
      <c r="K125" s="4"/>
      <c r="L125" s="9"/>
      <c r="M125" s="340"/>
      <c r="N125" s="4"/>
      <c r="O125" s="4"/>
      <c r="P125" s="9"/>
      <c r="Q125" s="88"/>
      <c r="R125" s="4"/>
      <c r="S125" s="4"/>
      <c r="T125" s="9"/>
      <c r="U125" s="341"/>
      <c r="V125" s="4"/>
      <c r="W125" s="4"/>
      <c r="X125" s="4"/>
      <c r="Y125" s="9"/>
      <c r="Z125" s="342"/>
      <c r="AA125" s="4"/>
      <c r="AB125" s="4"/>
      <c r="AC125" s="9"/>
      <c r="AD125" s="343"/>
      <c r="AE125" s="4"/>
      <c r="AF125" s="4"/>
      <c r="AG125" s="4"/>
      <c r="AH125" s="4"/>
      <c r="AI125" s="4"/>
      <c r="AJ125" s="4"/>
      <c r="AK125" s="4"/>
      <c r="AL125" s="4"/>
      <c r="AM125" s="4"/>
      <c r="AN125" s="4"/>
      <c r="AO125" s="4"/>
      <c r="AP125" s="4"/>
      <c r="AQ125" s="4"/>
      <c r="AR125" s="4"/>
      <c r="AS125" s="4"/>
      <c r="AT125" s="4"/>
      <c r="AU125" s="4"/>
      <c r="AV125" s="4"/>
      <c r="AW125" s="4"/>
      <c r="AX125" s="4"/>
      <c r="AY125" s="9"/>
    </row>
    <row r="126" ht="12.75" customHeight="1">
      <c r="A126" s="13"/>
      <c r="B126" s="4"/>
      <c r="C126" s="4"/>
      <c r="D126" s="9"/>
      <c r="E126" s="338"/>
      <c r="F126" s="4"/>
      <c r="G126" s="4"/>
      <c r="H126" s="9"/>
      <c r="I126" s="339"/>
      <c r="J126" s="4"/>
      <c r="K126" s="4"/>
      <c r="L126" s="9"/>
      <c r="M126" s="340"/>
      <c r="N126" s="4"/>
      <c r="O126" s="4"/>
      <c r="P126" s="9"/>
      <c r="Q126" s="88"/>
      <c r="R126" s="4"/>
      <c r="S126" s="4"/>
      <c r="T126" s="9"/>
      <c r="U126" s="341"/>
      <c r="V126" s="4"/>
      <c r="W126" s="4"/>
      <c r="X126" s="4"/>
      <c r="Y126" s="9"/>
      <c r="Z126" s="342"/>
      <c r="AA126" s="4"/>
      <c r="AB126" s="4"/>
      <c r="AC126" s="9"/>
      <c r="AD126" s="343"/>
      <c r="AE126" s="4"/>
      <c r="AF126" s="4"/>
      <c r="AG126" s="4"/>
      <c r="AH126" s="4"/>
      <c r="AI126" s="4"/>
      <c r="AJ126" s="4"/>
      <c r="AK126" s="4"/>
      <c r="AL126" s="4"/>
      <c r="AM126" s="4"/>
      <c r="AN126" s="4"/>
      <c r="AO126" s="4"/>
      <c r="AP126" s="4"/>
      <c r="AQ126" s="4"/>
      <c r="AR126" s="4"/>
      <c r="AS126" s="4"/>
      <c r="AT126" s="4"/>
      <c r="AU126" s="4"/>
      <c r="AV126" s="4"/>
      <c r="AW126" s="4"/>
      <c r="AX126" s="4"/>
      <c r="AY126" s="9"/>
    </row>
    <row r="127" ht="12.75" customHeight="1">
      <c r="A127" s="13"/>
      <c r="B127" s="4"/>
      <c r="C127" s="4"/>
      <c r="D127" s="9"/>
      <c r="E127" s="338"/>
      <c r="F127" s="4"/>
      <c r="G127" s="4"/>
      <c r="H127" s="9"/>
      <c r="I127" s="339"/>
      <c r="J127" s="4"/>
      <c r="K127" s="4"/>
      <c r="L127" s="9"/>
      <c r="M127" s="340"/>
      <c r="N127" s="4"/>
      <c r="O127" s="4"/>
      <c r="P127" s="9"/>
      <c r="Q127" s="88"/>
      <c r="R127" s="4"/>
      <c r="S127" s="4"/>
      <c r="T127" s="9"/>
      <c r="U127" s="341"/>
      <c r="V127" s="4"/>
      <c r="W127" s="4"/>
      <c r="X127" s="4"/>
      <c r="Y127" s="9"/>
      <c r="Z127" s="342"/>
      <c r="AA127" s="4"/>
      <c r="AB127" s="4"/>
      <c r="AC127" s="9"/>
      <c r="AD127" s="343"/>
      <c r="AE127" s="4"/>
      <c r="AF127" s="4"/>
      <c r="AG127" s="4"/>
      <c r="AH127" s="4"/>
      <c r="AI127" s="4"/>
      <c r="AJ127" s="4"/>
      <c r="AK127" s="4"/>
      <c r="AL127" s="4"/>
      <c r="AM127" s="4"/>
      <c r="AN127" s="4"/>
      <c r="AO127" s="4"/>
      <c r="AP127" s="4"/>
      <c r="AQ127" s="4"/>
      <c r="AR127" s="4"/>
      <c r="AS127" s="4"/>
      <c r="AT127" s="4"/>
      <c r="AU127" s="4"/>
      <c r="AV127" s="4"/>
      <c r="AW127" s="4"/>
      <c r="AX127" s="4"/>
      <c r="AY127" s="9"/>
    </row>
    <row r="128" ht="12.75" customHeight="1">
      <c r="A128" s="13"/>
      <c r="B128" s="4"/>
      <c r="C128" s="4"/>
      <c r="D128" s="9"/>
      <c r="E128" s="338"/>
      <c r="F128" s="4"/>
      <c r="G128" s="4"/>
      <c r="H128" s="9"/>
      <c r="I128" s="339"/>
      <c r="J128" s="4"/>
      <c r="K128" s="4"/>
      <c r="L128" s="9"/>
      <c r="M128" s="340"/>
      <c r="N128" s="4"/>
      <c r="O128" s="4"/>
      <c r="P128" s="9"/>
      <c r="Q128" s="88"/>
      <c r="R128" s="4"/>
      <c r="S128" s="4"/>
      <c r="T128" s="9"/>
      <c r="U128" s="341"/>
      <c r="V128" s="4"/>
      <c r="W128" s="4"/>
      <c r="X128" s="4"/>
      <c r="Y128" s="9"/>
      <c r="Z128" s="342"/>
      <c r="AA128" s="4"/>
      <c r="AB128" s="4"/>
      <c r="AC128" s="9"/>
      <c r="AD128" s="343"/>
      <c r="AE128" s="4"/>
      <c r="AF128" s="4"/>
      <c r="AG128" s="4"/>
      <c r="AH128" s="4"/>
      <c r="AI128" s="4"/>
      <c r="AJ128" s="4"/>
      <c r="AK128" s="4"/>
      <c r="AL128" s="4"/>
      <c r="AM128" s="4"/>
      <c r="AN128" s="4"/>
      <c r="AO128" s="4"/>
      <c r="AP128" s="4"/>
      <c r="AQ128" s="4"/>
      <c r="AR128" s="4"/>
      <c r="AS128" s="4"/>
      <c r="AT128" s="4"/>
      <c r="AU128" s="4"/>
      <c r="AV128" s="4"/>
      <c r="AW128" s="4"/>
      <c r="AX128" s="4"/>
      <c r="AY128" s="9"/>
    </row>
    <row r="129" ht="12.75" customHeight="1">
      <c r="A129" s="13"/>
      <c r="B129" s="4"/>
      <c r="C129" s="4"/>
      <c r="D129" s="9"/>
      <c r="E129" s="338"/>
      <c r="F129" s="4"/>
      <c r="G129" s="4"/>
      <c r="H129" s="9"/>
      <c r="I129" s="339"/>
      <c r="J129" s="4"/>
      <c r="K129" s="4"/>
      <c r="L129" s="9"/>
      <c r="M129" s="340"/>
      <c r="N129" s="4"/>
      <c r="O129" s="4"/>
      <c r="P129" s="9"/>
      <c r="Q129" s="88"/>
      <c r="R129" s="4"/>
      <c r="S129" s="4"/>
      <c r="T129" s="9"/>
      <c r="U129" s="341"/>
      <c r="V129" s="4"/>
      <c r="W129" s="4"/>
      <c r="X129" s="4"/>
      <c r="Y129" s="9"/>
      <c r="Z129" s="342"/>
      <c r="AA129" s="4"/>
      <c r="AB129" s="4"/>
      <c r="AC129" s="9"/>
      <c r="AD129" s="343"/>
      <c r="AE129" s="4"/>
      <c r="AF129" s="4"/>
      <c r="AG129" s="4"/>
      <c r="AH129" s="4"/>
      <c r="AI129" s="4"/>
      <c r="AJ129" s="4"/>
      <c r="AK129" s="4"/>
      <c r="AL129" s="4"/>
      <c r="AM129" s="4"/>
      <c r="AN129" s="4"/>
      <c r="AO129" s="4"/>
      <c r="AP129" s="4"/>
      <c r="AQ129" s="4"/>
      <c r="AR129" s="4"/>
      <c r="AS129" s="4"/>
      <c r="AT129" s="4"/>
      <c r="AU129" s="4"/>
      <c r="AV129" s="4"/>
      <c r="AW129" s="4"/>
      <c r="AX129" s="4"/>
      <c r="AY129" s="9"/>
    </row>
    <row r="130" ht="12.75" customHeight="1">
      <c r="A130" s="13"/>
      <c r="B130" s="4"/>
      <c r="C130" s="4"/>
      <c r="D130" s="9"/>
      <c r="E130" s="338"/>
      <c r="F130" s="4"/>
      <c r="G130" s="4"/>
      <c r="H130" s="9"/>
      <c r="I130" s="339"/>
      <c r="J130" s="4"/>
      <c r="K130" s="4"/>
      <c r="L130" s="9"/>
      <c r="M130" s="340"/>
      <c r="N130" s="4"/>
      <c r="O130" s="4"/>
      <c r="P130" s="9"/>
      <c r="Q130" s="88"/>
      <c r="R130" s="4"/>
      <c r="S130" s="4"/>
      <c r="T130" s="9"/>
      <c r="U130" s="341"/>
      <c r="V130" s="4"/>
      <c r="W130" s="4"/>
      <c r="X130" s="4"/>
      <c r="Y130" s="9"/>
      <c r="Z130" s="342"/>
      <c r="AA130" s="4"/>
      <c r="AB130" s="4"/>
      <c r="AC130" s="9"/>
      <c r="AD130" s="343"/>
      <c r="AE130" s="4"/>
      <c r="AF130" s="4"/>
      <c r="AG130" s="4"/>
      <c r="AH130" s="4"/>
      <c r="AI130" s="4"/>
      <c r="AJ130" s="4"/>
      <c r="AK130" s="4"/>
      <c r="AL130" s="4"/>
      <c r="AM130" s="4"/>
      <c r="AN130" s="4"/>
      <c r="AO130" s="4"/>
      <c r="AP130" s="4"/>
      <c r="AQ130" s="4"/>
      <c r="AR130" s="4"/>
      <c r="AS130" s="4"/>
      <c r="AT130" s="4"/>
      <c r="AU130" s="4"/>
      <c r="AV130" s="4"/>
      <c r="AW130" s="4"/>
      <c r="AX130" s="4"/>
      <c r="AY130" s="9"/>
    </row>
    <row r="131" ht="12.75" customHeight="1">
      <c r="A131" s="13"/>
      <c r="B131" s="4"/>
      <c r="C131" s="4"/>
      <c r="D131" s="9"/>
      <c r="E131" s="338"/>
      <c r="F131" s="4"/>
      <c r="G131" s="4"/>
      <c r="H131" s="9"/>
      <c r="I131" s="339"/>
      <c r="J131" s="4"/>
      <c r="K131" s="4"/>
      <c r="L131" s="9"/>
      <c r="M131" s="340"/>
      <c r="N131" s="4"/>
      <c r="O131" s="4"/>
      <c r="P131" s="9"/>
      <c r="Q131" s="88"/>
      <c r="R131" s="4"/>
      <c r="S131" s="4"/>
      <c r="T131" s="9"/>
      <c r="U131" s="341"/>
      <c r="V131" s="4"/>
      <c r="W131" s="4"/>
      <c r="X131" s="4"/>
      <c r="Y131" s="9"/>
      <c r="Z131" s="342"/>
      <c r="AA131" s="4"/>
      <c r="AB131" s="4"/>
      <c r="AC131" s="9"/>
      <c r="AD131" s="343"/>
      <c r="AE131" s="4"/>
      <c r="AF131" s="4"/>
      <c r="AG131" s="4"/>
      <c r="AH131" s="4"/>
      <c r="AI131" s="4"/>
      <c r="AJ131" s="4"/>
      <c r="AK131" s="4"/>
      <c r="AL131" s="4"/>
      <c r="AM131" s="4"/>
      <c r="AN131" s="4"/>
      <c r="AO131" s="4"/>
      <c r="AP131" s="4"/>
      <c r="AQ131" s="4"/>
      <c r="AR131" s="4"/>
      <c r="AS131" s="4"/>
      <c r="AT131" s="4"/>
      <c r="AU131" s="4"/>
      <c r="AV131" s="4"/>
      <c r="AW131" s="4"/>
      <c r="AX131" s="4"/>
      <c r="AY131" s="9"/>
    </row>
    <row r="132" ht="12.75" customHeight="1">
      <c r="A132" s="13"/>
      <c r="B132" s="4"/>
      <c r="C132" s="4"/>
      <c r="D132" s="9"/>
      <c r="E132" s="338"/>
      <c r="F132" s="4"/>
      <c r="G132" s="4"/>
      <c r="H132" s="9"/>
      <c r="I132" s="339"/>
      <c r="J132" s="4"/>
      <c r="K132" s="4"/>
      <c r="L132" s="9"/>
      <c r="M132" s="340"/>
      <c r="N132" s="4"/>
      <c r="O132" s="4"/>
      <c r="P132" s="9"/>
      <c r="Q132" s="88"/>
      <c r="R132" s="4"/>
      <c r="S132" s="4"/>
      <c r="T132" s="9"/>
      <c r="U132" s="341"/>
      <c r="V132" s="4"/>
      <c r="W132" s="4"/>
      <c r="X132" s="4"/>
      <c r="Y132" s="9"/>
      <c r="Z132" s="342"/>
      <c r="AA132" s="4"/>
      <c r="AB132" s="4"/>
      <c r="AC132" s="9"/>
      <c r="AD132" s="343"/>
      <c r="AE132" s="4"/>
      <c r="AF132" s="4"/>
      <c r="AG132" s="4"/>
      <c r="AH132" s="4"/>
      <c r="AI132" s="4"/>
      <c r="AJ132" s="4"/>
      <c r="AK132" s="4"/>
      <c r="AL132" s="4"/>
      <c r="AM132" s="4"/>
      <c r="AN132" s="4"/>
      <c r="AO132" s="4"/>
      <c r="AP132" s="4"/>
      <c r="AQ132" s="4"/>
      <c r="AR132" s="4"/>
      <c r="AS132" s="4"/>
      <c r="AT132" s="4"/>
      <c r="AU132" s="4"/>
      <c r="AV132" s="4"/>
      <c r="AW132" s="4"/>
      <c r="AX132" s="4"/>
      <c r="AY132" s="9"/>
    </row>
    <row r="133" ht="12.75" customHeight="1">
      <c r="A133" s="13"/>
      <c r="B133" s="4"/>
      <c r="C133" s="4"/>
      <c r="D133" s="9"/>
      <c r="E133" s="338"/>
      <c r="F133" s="4"/>
      <c r="G133" s="4"/>
      <c r="H133" s="9"/>
      <c r="I133" s="339"/>
      <c r="J133" s="4"/>
      <c r="K133" s="4"/>
      <c r="L133" s="9"/>
      <c r="M133" s="340"/>
      <c r="N133" s="4"/>
      <c r="O133" s="4"/>
      <c r="P133" s="9"/>
      <c r="Q133" s="88"/>
      <c r="R133" s="4"/>
      <c r="S133" s="4"/>
      <c r="T133" s="9"/>
      <c r="U133" s="341"/>
      <c r="V133" s="4"/>
      <c r="W133" s="4"/>
      <c r="X133" s="4"/>
      <c r="Y133" s="9"/>
      <c r="Z133" s="342"/>
      <c r="AA133" s="4"/>
      <c r="AB133" s="4"/>
      <c r="AC133" s="9"/>
      <c r="AD133" s="343"/>
      <c r="AE133" s="4"/>
      <c r="AF133" s="4"/>
      <c r="AG133" s="4"/>
      <c r="AH133" s="4"/>
      <c r="AI133" s="4"/>
      <c r="AJ133" s="4"/>
      <c r="AK133" s="4"/>
      <c r="AL133" s="4"/>
      <c r="AM133" s="4"/>
      <c r="AN133" s="4"/>
      <c r="AO133" s="4"/>
      <c r="AP133" s="4"/>
      <c r="AQ133" s="4"/>
      <c r="AR133" s="4"/>
      <c r="AS133" s="4"/>
      <c r="AT133" s="4"/>
      <c r="AU133" s="4"/>
      <c r="AV133" s="4"/>
      <c r="AW133" s="4"/>
      <c r="AX133" s="4"/>
      <c r="AY133" s="9"/>
    </row>
    <row r="134" ht="12.75" customHeight="1">
      <c r="A134" s="13"/>
      <c r="B134" s="4"/>
      <c r="C134" s="4"/>
      <c r="D134" s="9"/>
      <c r="E134" s="338"/>
      <c r="F134" s="4"/>
      <c r="G134" s="4"/>
      <c r="H134" s="9"/>
      <c r="I134" s="339"/>
      <c r="J134" s="4"/>
      <c r="K134" s="4"/>
      <c r="L134" s="9"/>
      <c r="M134" s="340"/>
      <c r="N134" s="4"/>
      <c r="O134" s="4"/>
      <c r="P134" s="9"/>
      <c r="Q134" s="88"/>
      <c r="R134" s="4"/>
      <c r="S134" s="4"/>
      <c r="T134" s="9"/>
      <c r="U134" s="341"/>
      <c r="V134" s="4"/>
      <c r="W134" s="4"/>
      <c r="X134" s="4"/>
      <c r="Y134" s="9"/>
      <c r="Z134" s="342"/>
      <c r="AA134" s="4"/>
      <c r="AB134" s="4"/>
      <c r="AC134" s="9"/>
      <c r="AD134" s="343"/>
      <c r="AE134" s="4"/>
      <c r="AF134" s="4"/>
      <c r="AG134" s="4"/>
      <c r="AH134" s="4"/>
      <c r="AI134" s="4"/>
      <c r="AJ134" s="4"/>
      <c r="AK134" s="4"/>
      <c r="AL134" s="4"/>
      <c r="AM134" s="4"/>
      <c r="AN134" s="4"/>
      <c r="AO134" s="4"/>
      <c r="AP134" s="4"/>
      <c r="AQ134" s="4"/>
      <c r="AR134" s="4"/>
      <c r="AS134" s="4"/>
      <c r="AT134" s="4"/>
      <c r="AU134" s="4"/>
      <c r="AV134" s="4"/>
      <c r="AW134" s="4"/>
      <c r="AX134" s="4"/>
      <c r="AY134" s="9"/>
    </row>
    <row r="135" ht="12.75" customHeight="1">
      <c r="A135" s="13"/>
      <c r="B135" s="4"/>
      <c r="C135" s="4"/>
      <c r="D135" s="9"/>
      <c r="E135" s="338"/>
      <c r="F135" s="4"/>
      <c r="G135" s="4"/>
      <c r="H135" s="9"/>
      <c r="I135" s="339"/>
      <c r="J135" s="4"/>
      <c r="K135" s="4"/>
      <c r="L135" s="9"/>
      <c r="M135" s="340"/>
      <c r="N135" s="4"/>
      <c r="O135" s="4"/>
      <c r="P135" s="9"/>
      <c r="Q135" s="88"/>
      <c r="R135" s="4"/>
      <c r="S135" s="4"/>
      <c r="T135" s="9"/>
      <c r="U135" s="341"/>
      <c r="V135" s="4"/>
      <c r="W135" s="4"/>
      <c r="X135" s="4"/>
      <c r="Y135" s="9"/>
      <c r="Z135" s="342"/>
      <c r="AA135" s="4"/>
      <c r="AB135" s="4"/>
      <c r="AC135" s="9"/>
      <c r="AD135" s="343"/>
      <c r="AE135" s="4"/>
      <c r="AF135" s="4"/>
      <c r="AG135" s="4"/>
      <c r="AH135" s="4"/>
      <c r="AI135" s="4"/>
      <c r="AJ135" s="4"/>
      <c r="AK135" s="4"/>
      <c r="AL135" s="4"/>
      <c r="AM135" s="4"/>
      <c r="AN135" s="4"/>
      <c r="AO135" s="4"/>
      <c r="AP135" s="4"/>
      <c r="AQ135" s="4"/>
      <c r="AR135" s="4"/>
      <c r="AS135" s="4"/>
      <c r="AT135" s="4"/>
      <c r="AU135" s="4"/>
      <c r="AV135" s="4"/>
      <c r="AW135" s="4"/>
      <c r="AX135" s="4"/>
      <c r="AY135" s="9"/>
    </row>
    <row r="136" ht="12.75" customHeight="1">
      <c r="A136" s="13"/>
      <c r="B136" s="4"/>
      <c r="C136" s="4"/>
      <c r="D136" s="9"/>
      <c r="E136" s="338"/>
      <c r="F136" s="4"/>
      <c r="G136" s="4"/>
      <c r="H136" s="9"/>
      <c r="I136" s="339"/>
      <c r="J136" s="4"/>
      <c r="K136" s="4"/>
      <c r="L136" s="9"/>
      <c r="M136" s="340"/>
      <c r="N136" s="4"/>
      <c r="O136" s="4"/>
      <c r="P136" s="9"/>
      <c r="Q136" s="88"/>
      <c r="R136" s="4"/>
      <c r="S136" s="4"/>
      <c r="T136" s="9"/>
      <c r="U136" s="341"/>
      <c r="V136" s="4"/>
      <c r="W136" s="4"/>
      <c r="X136" s="4"/>
      <c r="Y136" s="9"/>
      <c r="Z136" s="342"/>
      <c r="AA136" s="4"/>
      <c r="AB136" s="4"/>
      <c r="AC136" s="9"/>
      <c r="AD136" s="343"/>
      <c r="AE136" s="4"/>
      <c r="AF136" s="4"/>
      <c r="AG136" s="4"/>
      <c r="AH136" s="4"/>
      <c r="AI136" s="4"/>
      <c r="AJ136" s="4"/>
      <c r="AK136" s="4"/>
      <c r="AL136" s="4"/>
      <c r="AM136" s="4"/>
      <c r="AN136" s="4"/>
      <c r="AO136" s="4"/>
      <c r="AP136" s="4"/>
      <c r="AQ136" s="4"/>
      <c r="AR136" s="4"/>
      <c r="AS136" s="4"/>
      <c r="AT136" s="4"/>
      <c r="AU136" s="4"/>
      <c r="AV136" s="4"/>
      <c r="AW136" s="4"/>
      <c r="AX136" s="4"/>
      <c r="AY136" s="9"/>
    </row>
    <row r="137" ht="12.75" customHeight="1">
      <c r="A137" s="13"/>
      <c r="B137" s="4"/>
      <c r="C137" s="4"/>
      <c r="D137" s="9"/>
      <c r="E137" s="338"/>
      <c r="F137" s="4"/>
      <c r="G137" s="4"/>
      <c r="H137" s="9"/>
      <c r="I137" s="339"/>
      <c r="J137" s="4"/>
      <c r="K137" s="4"/>
      <c r="L137" s="9"/>
      <c r="M137" s="340"/>
      <c r="N137" s="4"/>
      <c r="O137" s="4"/>
      <c r="P137" s="9"/>
      <c r="Q137" s="88"/>
      <c r="R137" s="4"/>
      <c r="S137" s="4"/>
      <c r="T137" s="9"/>
      <c r="U137" s="341"/>
      <c r="V137" s="4"/>
      <c r="W137" s="4"/>
      <c r="X137" s="4"/>
      <c r="Y137" s="9"/>
      <c r="Z137" s="342"/>
      <c r="AA137" s="4"/>
      <c r="AB137" s="4"/>
      <c r="AC137" s="9"/>
      <c r="AD137" s="343"/>
      <c r="AE137" s="4"/>
      <c r="AF137" s="4"/>
      <c r="AG137" s="4"/>
      <c r="AH137" s="4"/>
      <c r="AI137" s="4"/>
      <c r="AJ137" s="4"/>
      <c r="AK137" s="4"/>
      <c r="AL137" s="4"/>
      <c r="AM137" s="4"/>
      <c r="AN137" s="4"/>
      <c r="AO137" s="4"/>
      <c r="AP137" s="4"/>
      <c r="AQ137" s="4"/>
      <c r="AR137" s="4"/>
      <c r="AS137" s="4"/>
      <c r="AT137" s="4"/>
      <c r="AU137" s="4"/>
      <c r="AV137" s="4"/>
      <c r="AW137" s="4"/>
      <c r="AX137" s="4"/>
      <c r="AY137" s="9"/>
    </row>
    <row r="138" ht="12.75" customHeight="1">
      <c r="A138" s="13"/>
      <c r="B138" s="4"/>
      <c r="C138" s="4"/>
      <c r="D138" s="9"/>
      <c r="E138" s="338"/>
      <c r="F138" s="4"/>
      <c r="G138" s="4"/>
      <c r="H138" s="9"/>
      <c r="I138" s="339"/>
      <c r="J138" s="4"/>
      <c r="K138" s="4"/>
      <c r="L138" s="9"/>
      <c r="M138" s="340"/>
      <c r="N138" s="4"/>
      <c r="O138" s="4"/>
      <c r="P138" s="9"/>
      <c r="Q138" s="88"/>
      <c r="R138" s="4"/>
      <c r="S138" s="4"/>
      <c r="T138" s="9"/>
      <c r="U138" s="341"/>
      <c r="V138" s="4"/>
      <c r="W138" s="4"/>
      <c r="X138" s="4"/>
      <c r="Y138" s="9"/>
      <c r="Z138" s="342"/>
      <c r="AA138" s="4"/>
      <c r="AB138" s="4"/>
      <c r="AC138" s="9"/>
      <c r="AD138" s="343"/>
      <c r="AE138" s="4"/>
      <c r="AF138" s="4"/>
      <c r="AG138" s="4"/>
      <c r="AH138" s="4"/>
      <c r="AI138" s="4"/>
      <c r="AJ138" s="4"/>
      <c r="AK138" s="4"/>
      <c r="AL138" s="4"/>
      <c r="AM138" s="4"/>
      <c r="AN138" s="4"/>
      <c r="AO138" s="4"/>
      <c r="AP138" s="4"/>
      <c r="AQ138" s="4"/>
      <c r="AR138" s="4"/>
      <c r="AS138" s="4"/>
      <c r="AT138" s="4"/>
      <c r="AU138" s="4"/>
      <c r="AV138" s="4"/>
      <c r="AW138" s="4"/>
      <c r="AX138" s="4"/>
      <c r="AY138" s="9"/>
    </row>
    <row r="139" ht="12.75" customHeight="1">
      <c r="A139" s="13"/>
      <c r="B139" s="4"/>
      <c r="C139" s="4"/>
      <c r="D139" s="9"/>
      <c r="E139" s="338"/>
      <c r="F139" s="4"/>
      <c r="G139" s="4"/>
      <c r="H139" s="9"/>
      <c r="I139" s="339"/>
      <c r="J139" s="4"/>
      <c r="K139" s="4"/>
      <c r="L139" s="9"/>
      <c r="M139" s="340"/>
      <c r="N139" s="4"/>
      <c r="O139" s="4"/>
      <c r="P139" s="9"/>
      <c r="Q139" s="88"/>
      <c r="R139" s="4"/>
      <c r="S139" s="4"/>
      <c r="T139" s="9"/>
      <c r="U139" s="341"/>
      <c r="V139" s="4"/>
      <c r="W139" s="4"/>
      <c r="X139" s="4"/>
      <c r="Y139" s="9"/>
      <c r="Z139" s="342"/>
      <c r="AA139" s="4"/>
      <c r="AB139" s="4"/>
      <c r="AC139" s="9"/>
      <c r="AD139" s="343"/>
      <c r="AE139" s="4"/>
      <c r="AF139" s="4"/>
      <c r="AG139" s="4"/>
      <c r="AH139" s="4"/>
      <c r="AI139" s="4"/>
      <c r="AJ139" s="4"/>
      <c r="AK139" s="4"/>
      <c r="AL139" s="4"/>
      <c r="AM139" s="4"/>
      <c r="AN139" s="4"/>
      <c r="AO139" s="4"/>
      <c r="AP139" s="4"/>
      <c r="AQ139" s="4"/>
      <c r="AR139" s="4"/>
      <c r="AS139" s="4"/>
      <c r="AT139" s="4"/>
      <c r="AU139" s="4"/>
      <c r="AV139" s="4"/>
      <c r="AW139" s="4"/>
      <c r="AX139" s="4"/>
      <c r="AY139" s="9"/>
    </row>
    <row r="140" ht="12.75" customHeight="1">
      <c r="A140" s="13"/>
      <c r="B140" s="4"/>
      <c r="C140" s="4"/>
      <c r="D140" s="9"/>
      <c r="E140" s="338"/>
      <c r="F140" s="4"/>
      <c r="G140" s="4"/>
      <c r="H140" s="9"/>
      <c r="I140" s="339"/>
      <c r="J140" s="4"/>
      <c r="K140" s="4"/>
      <c r="L140" s="9"/>
      <c r="M140" s="340"/>
      <c r="N140" s="4"/>
      <c r="O140" s="4"/>
      <c r="P140" s="9"/>
      <c r="Q140" s="88"/>
      <c r="R140" s="4"/>
      <c r="S140" s="4"/>
      <c r="T140" s="9"/>
      <c r="U140" s="341"/>
      <c r="V140" s="4"/>
      <c r="W140" s="4"/>
      <c r="X140" s="4"/>
      <c r="Y140" s="9"/>
      <c r="Z140" s="342"/>
      <c r="AA140" s="4"/>
      <c r="AB140" s="4"/>
      <c r="AC140" s="9"/>
      <c r="AD140" s="343"/>
      <c r="AE140" s="4"/>
      <c r="AF140" s="4"/>
      <c r="AG140" s="4"/>
      <c r="AH140" s="4"/>
      <c r="AI140" s="4"/>
      <c r="AJ140" s="4"/>
      <c r="AK140" s="4"/>
      <c r="AL140" s="4"/>
      <c r="AM140" s="4"/>
      <c r="AN140" s="4"/>
      <c r="AO140" s="4"/>
      <c r="AP140" s="4"/>
      <c r="AQ140" s="4"/>
      <c r="AR140" s="4"/>
      <c r="AS140" s="4"/>
      <c r="AT140" s="4"/>
      <c r="AU140" s="4"/>
      <c r="AV140" s="4"/>
      <c r="AW140" s="4"/>
      <c r="AX140" s="4"/>
      <c r="AY140" s="9"/>
    </row>
    <row r="141" ht="12.75" customHeight="1">
      <c r="A141" s="13"/>
      <c r="B141" s="4"/>
      <c r="C141" s="4"/>
      <c r="D141" s="9"/>
      <c r="E141" s="338"/>
      <c r="F141" s="4"/>
      <c r="G141" s="4"/>
      <c r="H141" s="9"/>
      <c r="I141" s="339"/>
      <c r="J141" s="4"/>
      <c r="K141" s="4"/>
      <c r="L141" s="9"/>
      <c r="M141" s="340"/>
      <c r="N141" s="4"/>
      <c r="O141" s="4"/>
      <c r="P141" s="9"/>
      <c r="Q141" s="88"/>
      <c r="R141" s="4"/>
      <c r="S141" s="4"/>
      <c r="T141" s="9"/>
      <c r="U141" s="341"/>
      <c r="V141" s="4"/>
      <c r="W141" s="4"/>
      <c r="X141" s="4"/>
      <c r="Y141" s="9"/>
      <c r="Z141" s="342"/>
      <c r="AA141" s="4"/>
      <c r="AB141" s="4"/>
      <c r="AC141" s="9"/>
      <c r="AD141" s="343"/>
      <c r="AE141" s="4"/>
      <c r="AF141" s="4"/>
      <c r="AG141" s="4"/>
      <c r="AH141" s="4"/>
      <c r="AI141" s="4"/>
      <c r="AJ141" s="4"/>
      <c r="AK141" s="4"/>
      <c r="AL141" s="4"/>
      <c r="AM141" s="4"/>
      <c r="AN141" s="4"/>
      <c r="AO141" s="4"/>
      <c r="AP141" s="4"/>
      <c r="AQ141" s="4"/>
      <c r="AR141" s="4"/>
      <c r="AS141" s="4"/>
      <c r="AT141" s="4"/>
      <c r="AU141" s="4"/>
      <c r="AV141" s="4"/>
      <c r="AW141" s="4"/>
      <c r="AX141" s="4"/>
      <c r="AY141" s="9"/>
    </row>
    <row r="142" ht="12.75" customHeight="1">
      <c r="A142" s="13"/>
      <c r="B142" s="4"/>
      <c r="C142" s="4"/>
      <c r="D142" s="9"/>
      <c r="E142" s="338"/>
      <c r="F142" s="4"/>
      <c r="G142" s="4"/>
      <c r="H142" s="9"/>
      <c r="I142" s="339"/>
      <c r="J142" s="4"/>
      <c r="K142" s="4"/>
      <c r="L142" s="9"/>
      <c r="M142" s="340"/>
      <c r="N142" s="4"/>
      <c r="O142" s="4"/>
      <c r="P142" s="9"/>
      <c r="Q142" s="88"/>
      <c r="R142" s="4"/>
      <c r="S142" s="4"/>
      <c r="T142" s="9"/>
      <c r="U142" s="341"/>
      <c r="V142" s="4"/>
      <c r="W142" s="4"/>
      <c r="X142" s="4"/>
      <c r="Y142" s="9"/>
      <c r="Z142" s="342"/>
      <c r="AA142" s="4"/>
      <c r="AB142" s="4"/>
      <c r="AC142" s="9"/>
      <c r="AD142" s="343"/>
      <c r="AE142" s="4"/>
      <c r="AF142" s="4"/>
      <c r="AG142" s="4"/>
      <c r="AH142" s="4"/>
      <c r="AI142" s="4"/>
      <c r="AJ142" s="4"/>
      <c r="AK142" s="4"/>
      <c r="AL142" s="4"/>
      <c r="AM142" s="4"/>
      <c r="AN142" s="4"/>
      <c r="AO142" s="4"/>
      <c r="AP142" s="4"/>
      <c r="AQ142" s="4"/>
      <c r="AR142" s="4"/>
      <c r="AS142" s="4"/>
      <c r="AT142" s="4"/>
      <c r="AU142" s="4"/>
      <c r="AV142" s="4"/>
      <c r="AW142" s="4"/>
      <c r="AX142" s="4"/>
      <c r="AY142" s="9"/>
    </row>
    <row r="143" ht="12.75" customHeight="1">
      <c r="A143" s="13"/>
      <c r="B143" s="4"/>
      <c r="C143" s="4"/>
      <c r="D143" s="9"/>
      <c r="E143" s="338"/>
      <c r="F143" s="4"/>
      <c r="G143" s="4"/>
      <c r="H143" s="9"/>
      <c r="I143" s="339"/>
      <c r="J143" s="4"/>
      <c r="K143" s="4"/>
      <c r="L143" s="9"/>
      <c r="M143" s="340"/>
      <c r="N143" s="4"/>
      <c r="O143" s="4"/>
      <c r="P143" s="9"/>
      <c r="Q143" s="88"/>
      <c r="R143" s="4"/>
      <c r="S143" s="4"/>
      <c r="T143" s="9"/>
      <c r="U143" s="341"/>
      <c r="V143" s="4"/>
      <c r="W143" s="4"/>
      <c r="X143" s="4"/>
      <c r="Y143" s="9"/>
      <c r="Z143" s="342"/>
      <c r="AA143" s="4"/>
      <c r="AB143" s="4"/>
      <c r="AC143" s="9"/>
      <c r="AD143" s="343"/>
      <c r="AE143" s="4"/>
      <c r="AF143" s="4"/>
      <c r="AG143" s="4"/>
      <c r="AH143" s="4"/>
      <c r="AI143" s="4"/>
      <c r="AJ143" s="4"/>
      <c r="AK143" s="4"/>
      <c r="AL143" s="4"/>
      <c r="AM143" s="4"/>
      <c r="AN143" s="4"/>
      <c r="AO143" s="4"/>
      <c r="AP143" s="4"/>
      <c r="AQ143" s="4"/>
      <c r="AR143" s="4"/>
      <c r="AS143" s="4"/>
      <c r="AT143" s="4"/>
      <c r="AU143" s="4"/>
      <c r="AV143" s="4"/>
      <c r="AW143" s="4"/>
      <c r="AX143" s="4"/>
      <c r="AY143" s="9"/>
    </row>
    <row r="144" ht="12.75" customHeight="1">
      <c r="A144" s="13"/>
      <c r="B144" s="4"/>
      <c r="C144" s="4"/>
      <c r="D144" s="9"/>
      <c r="E144" s="338"/>
      <c r="F144" s="4"/>
      <c r="G144" s="4"/>
      <c r="H144" s="9"/>
      <c r="I144" s="339"/>
      <c r="J144" s="4"/>
      <c r="K144" s="4"/>
      <c r="L144" s="9"/>
      <c r="M144" s="340"/>
      <c r="N144" s="4"/>
      <c r="O144" s="4"/>
      <c r="P144" s="9"/>
      <c r="Q144" s="88"/>
      <c r="R144" s="4"/>
      <c r="S144" s="4"/>
      <c r="T144" s="9"/>
      <c r="U144" s="341"/>
      <c r="V144" s="4"/>
      <c r="W144" s="4"/>
      <c r="X144" s="4"/>
      <c r="Y144" s="9"/>
      <c r="Z144" s="342"/>
      <c r="AA144" s="4"/>
      <c r="AB144" s="4"/>
      <c r="AC144" s="9"/>
      <c r="AD144" s="343"/>
      <c r="AE144" s="4"/>
      <c r="AF144" s="4"/>
      <c r="AG144" s="4"/>
      <c r="AH144" s="4"/>
      <c r="AI144" s="4"/>
      <c r="AJ144" s="4"/>
      <c r="AK144" s="4"/>
      <c r="AL144" s="4"/>
      <c r="AM144" s="4"/>
      <c r="AN144" s="4"/>
      <c r="AO144" s="4"/>
      <c r="AP144" s="4"/>
      <c r="AQ144" s="4"/>
      <c r="AR144" s="4"/>
      <c r="AS144" s="4"/>
      <c r="AT144" s="4"/>
      <c r="AU144" s="4"/>
      <c r="AV144" s="4"/>
      <c r="AW144" s="4"/>
      <c r="AX144" s="4"/>
      <c r="AY144" s="9"/>
    </row>
    <row r="145" ht="12.75" customHeight="1">
      <c r="A145" s="13"/>
      <c r="B145" s="4"/>
      <c r="C145" s="4"/>
      <c r="D145" s="9"/>
      <c r="E145" s="338"/>
      <c r="F145" s="4"/>
      <c r="G145" s="4"/>
      <c r="H145" s="9"/>
      <c r="I145" s="339"/>
      <c r="J145" s="4"/>
      <c r="K145" s="4"/>
      <c r="L145" s="9"/>
      <c r="M145" s="340"/>
      <c r="N145" s="4"/>
      <c r="O145" s="4"/>
      <c r="P145" s="9"/>
      <c r="Q145" s="88"/>
      <c r="R145" s="4"/>
      <c r="S145" s="4"/>
      <c r="T145" s="9"/>
      <c r="U145" s="341"/>
      <c r="V145" s="4"/>
      <c r="W145" s="4"/>
      <c r="X145" s="4"/>
      <c r="Y145" s="9"/>
      <c r="Z145" s="342"/>
      <c r="AA145" s="4"/>
      <c r="AB145" s="4"/>
      <c r="AC145" s="9"/>
      <c r="AD145" s="343"/>
      <c r="AE145" s="4"/>
      <c r="AF145" s="4"/>
      <c r="AG145" s="4"/>
      <c r="AH145" s="4"/>
      <c r="AI145" s="4"/>
      <c r="AJ145" s="4"/>
      <c r="AK145" s="4"/>
      <c r="AL145" s="4"/>
      <c r="AM145" s="4"/>
      <c r="AN145" s="4"/>
      <c r="AO145" s="4"/>
      <c r="AP145" s="4"/>
      <c r="AQ145" s="4"/>
      <c r="AR145" s="4"/>
      <c r="AS145" s="4"/>
      <c r="AT145" s="4"/>
      <c r="AU145" s="4"/>
      <c r="AV145" s="4"/>
      <c r="AW145" s="4"/>
      <c r="AX145" s="4"/>
      <c r="AY145" s="9"/>
    </row>
    <row r="146" ht="12.75" customHeight="1">
      <c r="A146" s="13"/>
      <c r="B146" s="4"/>
      <c r="C146" s="4"/>
      <c r="D146" s="9"/>
      <c r="E146" s="338"/>
      <c r="F146" s="4"/>
      <c r="G146" s="4"/>
      <c r="H146" s="9"/>
      <c r="I146" s="339"/>
      <c r="J146" s="4"/>
      <c r="K146" s="4"/>
      <c r="L146" s="9"/>
      <c r="M146" s="340"/>
      <c r="N146" s="4"/>
      <c r="O146" s="4"/>
      <c r="P146" s="9"/>
      <c r="Q146" s="88"/>
      <c r="R146" s="4"/>
      <c r="S146" s="4"/>
      <c r="T146" s="9"/>
      <c r="U146" s="341"/>
      <c r="V146" s="4"/>
      <c r="W146" s="4"/>
      <c r="X146" s="4"/>
      <c r="Y146" s="9"/>
      <c r="Z146" s="342"/>
      <c r="AA146" s="4"/>
      <c r="AB146" s="4"/>
      <c r="AC146" s="9"/>
      <c r="AD146" s="343"/>
      <c r="AE146" s="4"/>
      <c r="AF146" s="4"/>
      <c r="AG146" s="4"/>
      <c r="AH146" s="4"/>
      <c r="AI146" s="4"/>
      <c r="AJ146" s="4"/>
      <c r="AK146" s="4"/>
      <c r="AL146" s="4"/>
      <c r="AM146" s="4"/>
      <c r="AN146" s="4"/>
      <c r="AO146" s="4"/>
      <c r="AP146" s="4"/>
      <c r="AQ146" s="4"/>
      <c r="AR146" s="4"/>
      <c r="AS146" s="4"/>
      <c r="AT146" s="4"/>
      <c r="AU146" s="4"/>
      <c r="AV146" s="4"/>
      <c r="AW146" s="4"/>
      <c r="AX146" s="4"/>
      <c r="AY146" s="9"/>
    </row>
    <row r="147" ht="12.75" customHeight="1">
      <c r="A147" s="13"/>
      <c r="B147" s="4"/>
      <c r="C147" s="4"/>
      <c r="D147" s="9"/>
      <c r="E147" s="338"/>
      <c r="F147" s="4"/>
      <c r="G147" s="4"/>
      <c r="H147" s="9"/>
      <c r="I147" s="339"/>
      <c r="J147" s="4"/>
      <c r="K147" s="4"/>
      <c r="L147" s="9"/>
      <c r="M147" s="340"/>
      <c r="N147" s="4"/>
      <c r="O147" s="4"/>
      <c r="P147" s="9"/>
      <c r="Q147" s="88"/>
      <c r="R147" s="4"/>
      <c r="S147" s="4"/>
      <c r="T147" s="9"/>
      <c r="U147" s="341"/>
      <c r="V147" s="4"/>
      <c r="W147" s="4"/>
      <c r="X147" s="4"/>
      <c r="Y147" s="9"/>
      <c r="Z147" s="342"/>
      <c r="AA147" s="4"/>
      <c r="AB147" s="4"/>
      <c r="AC147" s="9"/>
      <c r="AD147" s="343"/>
      <c r="AE147" s="4"/>
      <c r="AF147" s="4"/>
      <c r="AG147" s="4"/>
      <c r="AH147" s="4"/>
      <c r="AI147" s="4"/>
      <c r="AJ147" s="4"/>
      <c r="AK147" s="4"/>
      <c r="AL147" s="4"/>
      <c r="AM147" s="4"/>
      <c r="AN147" s="4"/>
      <c r="AO147" s="4"/>
      <c r="AP147" s="4"/>
      <c r="AQ147" s="4"/>
      <c r="AR147" s="4"/>
      <c r="AS147" s="4"/>
      <c r="AT147" s="4"/>
      <c r="AU147" s="4"/>
      <c r="AV147" s="4"/>
      <c r="AW147" s="4"/>
      <c r="AX147" s="4"/>
      <c r="AY147" s="9"/>
    </row>
    <row r="148" ht="12.75" customHeight="1">
      <c r="A148" s="13"/>
      <c r="B148" s="4"/>
      <c r="C148" s="4"/>
      <c r="D148" s="9"/>
      <c r="E148" s="338"/>
      <c r="F148" s="4"/>
      <c r="G148" s="4"/>
      <c r="H148" s="9"/>
      <c r="I148" s="339"/>
      <c r="J148" s="4"/>
      <c r="K148" s="4"/>
      <c r="L148" s="9"/>
      <c r="M148" s="340"/>
      <c r="N148" s="4"/>
      <c r="O148" s="4"/>
      <c r="P148" s="9"/>
      <c r="Q148" s="88"/>
      <c r="R148" s="4"/>
      <c r="S148" s="4"/>
      <c r="T148" s="9"/>
      <c r="U148" s="341"/>
      <c r="V148" s="4"/>
      <c r="W148" s="4"/>
      <c r="X148" s="4"/>
      <c r="Y148" s="9"/>
      <c r="Z148" s="342"/>
      <c r="AA148" s="4"/>
      <c r="AB148" s="4"/>
      <c r="AC148" s="9"/>
      <c r="AD148" s="343"/>
      <c r="AE148" s="4"/>
      <c r="AF148" s="4"/>
      <c r="AG148" s="4"/>
      <c r="AH148" s="4"/>
      <c r="AI148" s="4"/>
      <c r="AJ148" s="4"/>
      <c r="AK148" s="4"/>
      <c r="AL148" s="4"/>
      <c r="AM148" s="4"/>
      <c r="AN148" s="4"/>
      <c r="AO148" s="4"/>
      <c r="AP148" s="4"/>
      <c r="AQ148" s="4"/>
      <c r="AR148" s="4"/>
      <c r="AS148" s="4"/>
      <c r="AT148" s="4"/>
      <c r="AU148" s="4"/>
      <c r="AV148" s="4"/>
      <c r="AW148" s="4"/>
      <c r="AX148" s="4"/>
      <c r="AY148" s="9"/>
    </row>
    <row r="149" ht="12.75" customHeight="1">
      <c r="A149" s="13"/>
      <c r="B149" s="4"/>
      <c r="C149" s="4"/>
      <c r="D149" s="9"/>
      <c r="E149" s="338"/>
      <c r="F149" s="4"/>
      <c r="G149" s="4"/>
      <c r="H149" s="9"/>
      <c r="I149" s="339"/>
      <c r="J149" s="4"/>
      <c r="K149" s="4"/>
      <c r="L149" s="9"/>
      <c r="M149" s="340"/>
      <c r="N149" s="4"/>
      <c r="O149" s="4"/>
      <c r="P149" s="9"/>
      <c r="Q149" s="88"/>
      <c r="R149" s="4"/>
      <c r="S149" s="4"/>
      <c r="T149" s="9"/>
      <c r="U149" s="341"/>
      <c r="V149" s="4"/>
      <c r="W149" s="4"/>
      <c r="X149" s="4"/>
      <c r="Y149" s="9"/>
      <c r="Z149" s="342"/>
      <c r="AA149" s="4"/>
      <c r="AB149" s="4"/>
      <c r="AC149" s="9"/>
      <c r="AD149" s="343"/>
      <c r="AE149" s="4"/>
      <c r="AF149" s="4"/>
      <c r="AG149" s="4"/>
      <c r="AH149" s="4"/>
      <c r="AI149" s="4"/>
      <c r="AJ149" s="4"/>
      <c r="AK149" s="4"/>
      <c r="AL149" s="4"/>
      <c r="AM149" s="4"/>
      <c r="AN149" s="4"/>
      <c r="AO149" s="4"/>
      <c r="AP149" s="4"/>
      <c r="AQ149" s="4"/>
      <c r="AR149" s="4"/>
      <c r="AS149" s="4"/>
      <c r="AT149" s="4"/>
      <c r="AU149" s="4"/>
      <c r="AV149" s="4"/>
      <c r="AW149" s="4"/>
      <c r="AX149" s="4"/>
      <c r="AY149" s="9"/>
    </row>
    <row r="150" ht="12.75" customHeight="1">
      <c r="A150" s="13"/>
      <c r="B150" s="4"/>
      <c r="C150" s="4"/>
      <c r="D150" s="9"/>
      <c r="E150" s="338"/>
      <c r="F150" s="4"/>
      <c r="G150" s="4"/>
      <c r="H150" s="9"/>
      <c r="I150" s="339"/>
      <c r="J150" s="4"/>
      <c r="K150" s="4"/>
      <c r="L150" s="9"/>
      <c r="M150" s="340"/>
      <c r="N150" s="4"/>
      <c r="O150" s="4"/>
      <c r="P150" s="9"/>
      <c r="Q150" s="88"/>
      <c r="R150" s="4"/>
      <c r="S150" s="4"/>
      <c r="T150" s="9"/>
      <c r="U150" s="341"/>
      <c r="V150" s="4"/>
      <c r="W150" s="4"/>
      <c r="X150" s="4"/>
      <c r="Y150" s="9"/>
      <c r="Z150" s="342"/>
      <c r="AA150" s="4"/>
      <c r="AB150" s="4"/>
      <c r="AC150" s="9"/>
      <c r="AD150" s="343"/>
      <c r="AE150" s="4"/>
      <c r="AF150" s="4"/>
      <c r="AG150" s="4"/>
      <c r="AH150" s="4"/>
      <c r="AI150" s="4"/>
      <c r="AJ150" s="4"/>
      <c r="AK150" s="4"/>
      <c r="AL150" s="4"/>
      <c r="AM150" s="4"/>
      <c r="AN150" s="4"/>
      <c r="AO150" s="4"/>
      <c r="AP150" s="4"/>
      <c r="AQ150" s="4"/>
      <c r="AR150" s="4"/>
      <c r="AS150" s="4"/>
      <c r="AT150" s="4"/>
      <c r="AU150" s="4"/>
      <c r="AV150" s="4"/>
      <c r="AW150" s="4"/>
      <c r="AX150" s="4"/>
      <c r="AY150" s="9"/>
    </row>
    <row r="151" ht="12.75" customHeight="1">
      <c r="A151" s="13"/>
      <c r="B151" s="4"/>
      <c r="C151" s="4"/>
      <c r="D151" s="9"/>
      <c r="E151" s="338"/>
      <c r="F151" s="4"/>
      <c r="G151" s="4"/>
      <c r="H151" s="9"/>
      <c r="I151" s="339"/>
      <c r="J151" s="4"/>
      <c r="K151" s="4"/>
      <c r="L151" s="9"/>
      <c r="M151" s="340"/>
      <c r="N151" s="4"/>
      <c r="O151" s="4"/>
      <c r="P151" s="9"/>
      <c r="Q151" s="88"/>
      <c r="R151" s="4"/>
      <c r="S151" s="4"/>
      <c r="T151" s="9"/>
      <c r="U151" s="341"/>
      <c r="V151" s="4"/>
      <c r="W151" s="4"/>
      <c r="X151" s="4"/>
      <c r="Y151" s="9"/>
      <c r="Z151" s="342"/>
      <c r="AA151" s="4"/>
      <c r="AB151" s="4"/>
      <c r="AC151" s="9"/>
      <c r="AD151" s="343"/>
      <c r="AE151" s="4"/>
      <c r="AF151" s="4"/>
      <c r="AG151" s="4"/>
      <c r="AH151" s="4"/>
      <c r="AI151" s="4"/>
      <c r="AJ151" s="4"/>
      <c r="AK151" s="4"/>
      <c r="AL151" s="4"/>
      <c r="AM151" s="4"/>
      <c r="AN151" s="4"/>
      <c r="AO151" s="4"/>
      <c r="AP151" s="4"/>
      <c r="AQ151" s="4"/>
      <c r="AR151" s="4"/>
      <c r="AS151" s="4"/>
      <c r="AT151" s="4"/>
      <c r="AU151" s="4"/>
      <c r="AV151" s="4"/>
      <c r="AW151" s="4"/>
      <c r="AX151" s="4"/>
      <c r="AY151" s="9"/>
    </row>
    <row r="152" ht="12.75" customHeight="1">
      <c r="A152" s="13"/>
      <c r="B152" s="4"/>
      <c r="C152" s="4"/>
      <c r="D152" s="9"/>
      <c r="E152" s="338"/>
      <c r="F152" s="4"/>
      <c r="G152" s="4"/>
      <c r="H152" s="9"/>
      <c r="I152" s="339"/>
      <c r="J152" s="4"/>
      <c r="K152" s="4"/>
      <c r="L152" s="9"/>
      <c r="M152" s="340"/>
      <c r="N152" s="4"/>
      <c r="O152" s="4"/>
      <c r="P152" s="9"/>
      <c r="Q152" s="88"/>
      <c r="R152" s="4"/>
      <c r="S152" s="4"/>
      <c r="T152" s="9"/>
      <c r="U152" s="341"/>
      <c r="V152" s="4"/>
      <c r="W152" s="4"/>
      <c r="X152" s="4"/>
      <c r="Y152" s="9"/>
      <c r="Z152" s="342"/>
      <c r="AA152" s="4"/>
      <c r="AB152" s="4"/>
      <c r="AC152" s="9"/>
      <c r="AD152" s="343"/>
      <c r="AE152" s="4"/>
      <c r="AF152" s="4"/>
      <c r="AG152" s="4"/>
      <c r="AH152" s="4"/>
      <c r="AI152" s="4"/>
      <c r="AJ152" s="4"/>
      <c r="AK152" s="4"/>
      <c r="AL152" s="4"/>
      <c r="AM152" s="4"/>
      <c r="AN152" s="4"/>
      <c r="AO152" s="4"/>
      <c r="AP152" s="4"/>
      <c r="AQ152" s="4"/>
      <c r="AR152" s="4"/>
      <c r="AS152" s="4"/>
      <c r="AT152" s="4"/>
      <c r="AU152" s="4"/>
      <c r="AV152" s="4"/>
      <c r="AW152" s="4"/>
      <c r="AX152" s="4"/>
      <c r="AY152" s="9"/>
    </row>
    <row r="153" ht="12.75" customHeight="1">
      <c r="A153" s="13"/>
      <c r="B153" s="4"/>
      <c r="C153" s="4"/>
      <c r="D153" s="9"/>
      <c r="E153" s="338"/>
      <c r="F153" s="4"/>
      <c r="G153" s="4"/>
      <c r="H153" s="9"/>
      <c r="I153" s="339"/>
      <c r="J153" s="4"/>
      <c r="K153" s="4"/>
      <c r="L153" s="9"/>
      <c r="M153" s="340"/>
      <c r="N153" s="4"/>
      <c r="O153" s="4"/>
      <c r="P153" s="9"/>
      <c r="Q153" s="88"/>
      <c r="R153" s="4"/>
      <c r="S153" s="4"/>
      <c r="T153" s="9"/>
      <c r="U153" s="341"/>
      <c r="V153" s="4"/>
      <c r="W153" s="4"/>
      <c r="X153" s="4"/>
      <c r="Y153" s="9"/>
      <c r="Z153" s="342"/>
      <c r="AA153" s="4"/>
      <c r="AB153" s="4"/>
      <c r="AC153" s="9"/>
      <c r="AD153" s="343"/>
      <c r="AE153" s="4"/>
      <c r="AF153" s="4"/>
      <c r="AG153" s="4"/>
      <c r="AH153" s="4"/>
      <c r="AI153" s="4"/>
      <c r="AJ153" s="4"/>
      <c r="AK153" s="4"/>
      <c r="AL153" s="4"/>
      <c r="AM153" s="4"/>
      <c r="AN153" s="4"/>
      <c r="AO153" s="4"/>
      <c r="AP153" s="4"/>
      <c r="AQ153" s="4"/>
      <c r="AR153" s="4"/>
      <c r="AS153" s="4"/>
      <c r="AT153" s="4"/>
      <c r="AU153" s="4"/>
      <c r="AV153" s="4"/>
      <c r="AW153" s="4"/>
      <c r="AX153" s="4"/>
      <c r="AY153" s="9"/>
    </row>
    <row r="154" ht="12.75" customHeight="1">
      <c r="A154" s="13"/>
      <c r="B154" s="4"/>
      <c r="C154" s="4"/>
      <c r="D154" s="9"/>
      <c r="E154" s="338"/>
      <c r="F154" s="4"/>
      <c r="G154" s="4"/>
      <c r="H154" s="9"/>
      <c r="I154" s="339"/>
      <c r="J154" s="4"/>
      <c r="K154" s="4"/>
      <c r="L154" s="9"/>
      <c r="M154" s="340"/>
      <c r="N154" s="4"/>
      <c r="O154" s="4"/>
      <c r="P154" s="9"/>
      <c r="Q154" s="88"/>
      <c r="R154" s="4"/>
      <c r="S154" s="4"/>
      <c r="T154" s="9"/>
      <c r="U154" s="341"/>
      <c r="V154" s="4"/>
      <c r="W154" s="4"/>
      <c r="X154" s="4"/>
      <c r="Y154" s="9"/>
      <c r="Z154" s="342"/>
      <c r="AA154" s="4"/>
      <c r="AB154" s="4"/>
      <c r="AC154" s="9"/>
      <c r="AD154" s="343"/>
      <c r="AE154" s="4"/>
      <c r="AF154" s="4"/>
      <c r="AG154" s="4"/>
      <c r="AH154" s="4"/>
      <c r="AI154" s="4"/>
      <c r="AJ154" s="4"/>
      <c r="AK154" s="4"/>
      <c r="AL154" s="4"/>
      <c r="AM154" s="4"/>
      <c r="AN154" s="4"/>
      <c r="AO154" s="4"/>
      <c r="AP154" s="4"/>
      <c r="AQ154" s="4"/>
      <c r="AR154" s="4"/>
      <c r="AS154" s="4"/>
      <c r="AT154" s="4"/>
      <c r="AU154" s="4"/>
      <c r="AV154" s="4"/>
      <c r="AW154" s="4"/>
      <c r="AX154" s="4"/>
      <c r="AY154" s="9"/>
    </row>
    <row r="155" ht="12.75" customHeight="1">
      <c r="A155" s="13"/>
      <c r="B155" s="4"/>
      <c r="C155" s="4"/>
      <c r="D155" s="9"/>
      <c r="E155" s="338"/>
      <c r="F155" s="4"/>
      <c r="G155" s="4"/>
      <c r="H155" s="9"/>
      <c r="I155" s="339"/>
      <c r="J155" s="4"/>
      <c r="K155" s="4"/>
      <c r="L155" s="9"/>
      <c r="M155" s="340"/>
      <c r="N155" s="4"/>
      <c r="O155" s="4"/>
      <c r="P155" s="9"/>
      <c r="Q155" s="88"/>
      <c r="R155" s="4"/>
      <c r="S155" s="4"/>
      <c r="T155" s="9"/>
      <c r="U155" s="341"/>
      <c r="V155" s="4"/>
      <c r="W155" s="4"/>
      <c r="X155" s="4"/>
      <c r="Y155" s="9"/>
      <c r="Z155" s="342"/>
      <c r="AA155" s="4"/>
      <c r="AB155" s="4"/>
      <c r="AC155" s="9"/>
      <c r="AD155" s="343"/>
      <c r="AE155" s="4"/>
      <c r="AF155" s="4"/>
      <c r="AG155" s="4"/>
      <c r="AH155" s="4"/>
      <c r="AI155" s="4"/>
      <c r="AJ155" s="4"/>
      <c r="AK155" s="4"/>
      <c r="AL155" s="4"/>
      <c r="AM155" s="4"/>
      <c r="AN155" s="4"/>
      <c r="AO155" s="4"/>
      <c r="AP155" s="4"/>
      <c r="AQ155" s="4"/>
      <c r="AR155" s="4"/>
      <c r="AS155" s="4"/>
      <c r="AT155" s="4"/>
      <c r="AU155" s="4"/>
      <c r="AV155" s="4"/>
      <c r="AW155" s="4"/>
      <c r="AX155" s="4"/>
      <c r="AY155" s="9"/>
    </row>
    <row r="156" ht="12.75" customHeight="1">
      <c r="A156" s="13"/>
      <c r="B156" s="4"/>
      <c r="C156" s="4"/>
      <c r="D156" s="9"/>
      <c r="E156" s="338"/>
      <c r="F156" s="4"/>
      <c r="G156" s="4"/>
      <c r="H156" s="9"/>
      <c r="I156" s="339"/>
      <c r="J156" s="4"/>
      <c r="K156" s="4"/>
      <c r="L156" s="9"/>
      <c r="M156" s="340"/>
      <c r="N156" s="4"/>
      <c r="O156" s="4"/>
      <c r="P156" s="9"/>
      <c r="Q156" s="88"/>
      <c r="R156" s="4"/>
      <c r="S156" s="4"/>
      <c r="T156" s="9"/>
      <c r="U156" s="341"/>
      <c r="V156" s="4"/>
      <c r="W156" s="4"/>
      <c r="X156" s="4"/>
      <c r="Y156" s="9"/>
      <c r="Z156" s="342"/>
      <c r="AA156" s="4"/>
      <c r="AB156" s="4"/>
      <c r="AC156" s="9"/>
      <c r="AD156" s="343"/>
      <c r="AE156" s="4"/>
      <c r="AF156" s="4"/>
      <c r="AG156" s="4"/>
      <c r="AH156" s="4"/>
      <c r="AI156" s="4"/>
      <c r="AJ156" s="4"/>
      <c r="AK156" s="4"/>
      <c r="AL156" s="4"/>
      <c r="AM156" s="4"/>
      <c r="AN156" s="4"/>
      <c r="AO156" s="4"/>
      <c r="AP156" s="4"/>
      <c r="AQ156" s="4"/>
      <c r="AR156" s="4"/>
      <c r="AS156" s="4"/>
      <c r="AT156" s="4"/>
      <c r="AU156" s="4"/>
      <c r="AV156" s="4"/>
      <c r="AW156" s="4"/>
      <c r="AX156" s="4"/>
      <c r="AY156" s="9"/>
    </row>
    <row r="157" ht="12.75" customHeight="1">
      <c r="A157" s="13"/>
      <c r="B157" s="4"/>
      <c r="C157" s="4"/>
      <c r="D157" s="9"/>
      <c r="E157" s="338"/>
      <c r="F157" s="4"/>
      <c r="G157" s="4"/>
      <c r="H157" s="9"/>
      <c r="I157" s="339"/>
      <c r="J157" s="4"/>
      <c r="K157" s="4"/>
      <c r="L157" s="9"/>
      <c r="M157" s="340"/>
      <c r="N157" s="4"/>
      <c r="O157" s="4"/>
      <c r="P157" s="9"/>
      <c r="Q157" s="88"/>
      <c r="R157" s="4"/>
      <c r="S157" s="4"/>
      <c r="T157" s="9"/>
      <c r="U157" s="341"/>
      <c r="V157" s="4"/>
      <c r="W157" s="4"/>
      <c r="X157" s="4"/>
      <c r="Y157" s="9"/>
      <c r="Z157" s="342"/>
      <c r="AA157" s="4"/>
      <c r="AB157" s="4"/>
      <c r="AC157" s="9"/>
      <c r="AD157" s="343"/>
      <c r="AE157" s="4"/>
      <c r="AF157" s="4"/>
      <c r="AG157" s="4"/>
      <c r="AH157" s="4"/>
      <c r="AI157" s="4"/>
      <c r="AJ157" s="4"/>
      <c r="AK157" s="4"/>
      <c r="AL157" s="4"/>
      <c r="AM157" s="4"/>
      <c r="AN157" s="4"/>
      <c r="AO157" s="4"/>
      <c r="AP157" s="4"/>
      <c r="AQ157" s="4"/>
      <c r="AR157" s="4"/>
      <c r="AS157" s="4"/>
      <c r="AT157" s="4"/>
      <c r="AU157" s="4"/>
      <c r="AV157" s="4"/>
      <c r="AW157" s="4"/>
      <c r="AX157" s="4"/>
      <c r="AY157" s="9"/>
    </row>
    <row r="158" ht="12.75" customHeight="1">
      <c r="A158" s="13"/>
      <c r="B158" s="4"/>
      <c r="C158" s="4"/>
      <c r="D158" s="9"/>
      <c r="E158" s="338"/>
      <c r="F158" s="4"/>
      <c r="G158" s="4"/>
      <c r="H158" s="9"/>
      <c r="I158" s="339"/>
      <c r="J158" s="4"/>
      <c r="K158" s="4"/>
      <c r="L158" s="9"/>
      <c r="M158" s="340"/>
      <c r="N158" s="4"/>
      <c r="O158" s="4"/>
      <c r="P158" s="9"/>
      <c r="Q158" s="88"/>
      <c r="R158" s="4"/>
      <c r="S158" s="4"/>
      <c r="T158" s="9"/>
      <c r="U158" s="341"/>
      <c r="V158" s="4"/>
      <c r="W158" s="4"/>
      <c r="X158" s="4"/>
      <c r="Y158" s="9"/>
      <c r="Z158" s="342"/>
      <c r="AA158" s="4"/>
      <c r="AB158" s="4"/>
      <c r="AC158" s="9"/>
      <c r="AD158" s="343"/>
      <c r="AE158" s="4"/>
      <c r="AF158" s="4"/>
      <c r="AG158" s="4"/>
      <c r="AH158" s="4"/>
      <c r="AI158" s="4"/>
      <c r="AJ158" s="4"/>
      <c r="AK158" s="4"/>
      <c r="AL158" s="4"/>
      <c r="AM158" s="4"/>
      <c r="AN158" s="4"/>
      <c r="AO158" s="4"/>
      <c r="AP158" s="4"/>
      <c r="AQ158" s="4"/>
      <c r="AR158" s="4"/>
      <c r="AS158" s="4"/>
      <c r="AT158" s="4"/>
      <c r="AU158" s="4"/>
      <c r="AV158" s="4"/>
      <c r="AW158" s="4"/>
      <c r="AX158" s="4"/>
      <c r="AY158" s="9"/>
    </row>
    <row r="159" ht="12.75" customHeight="1">
      <c r="A159" s="13"/>
      <c r="B159" s="4"/>
      <c r="C159" s="4"/>
      <c r="D159" s="9"/>
      <c r="E159" s="338"/>
      <c r="F159" s="4"/>
      <c r="G159" s="4"/>
      <c r="H159" s="9"/>
      <c r="I159" s="339"/>
      <c r="J159" s="4"/>
      <c r="K159" s="4"/>
      <c r="L159" s="9"/>
      <c r="M159" s="340"/>
      <c r="N159" s="4"/>
      <c r="O159" s="4"/>
      <c r="P159" s="9"/>
      <c r="Q159" s="88"/>
      <c r="R159" s="4"/>
      <c r="S159" s="4"/>
      <c r="T159" s="9"/>
      <c r="U159" s="341"/>
      <c r="V159" s="4"/>
      <c r="W159" s="4"/>
      <c r="X159" s="4"/>
      <c r="Y159" s="9"/>
      <c r="Z159" s="342"/>
      <c r="AA159" s="4"/>
      <c r="AB159" s="4"/>
      <c r="AC159" s="9"/>
      <c r="AD159" s="343"/>
      <c r="AE159" s="4"/>
      <c r="AF159" s="4"/>
      <c r="AG159" s="4"/>
      <c r="AH159" s="4"/>
      <c r="AI159" s="4"/>
      <c r="AJ159" s="4"/>
      <c r="AK159" s="4"/>
      <c r="AL159" s="4"/>
      <c r="AM159" s="4"/>
      <c r="AN159" s="4"/>
      <c r="AO159" s="4"/>
      <c r="AP159" s="4"/>
      <c r="AQ159" s="4"/>
      <c r="AR159" s="4"/>
      <c r="AS159" s="4"/>
      <c r="AT159" s="4"/>
      <c r="AU159" s="4"/>
      <c r="AV159" s="4"/>
      <c r="AW159" s="4"/>
      <c r="AX159" s="4"/>
      <c r="AY159" s="9"/>
    </row>
    <row r="160" ht="12.75" customHeight="1">
      <c r="A160" s="13"/>
      <c r="B160" s="4"/>
      <c r="C160" s="4"/>
      <c r="D160" s="9"/>
      <c r="E160" s="338"/>
      <c r="F160" s="4"/>
      <c r="G160" s="4"/>
      <c r="H160" s="9"/>
      <c r="I160" s="339"/>
      <c r="J160" s="4"/>
      <c r="K160" s="4"/>
      <c r="L160" s="9"/>
      <c r="M160" s="340"/>
      <c r="N160" s="4"/>
      <c r="O160" s="4"/>
      <c r="P160" s="9"/>
      <c r="Q160" s="88"/>
      <c r="R160" s="4"/>
      <c r="S160" s="4"/>
      <c r="T160" s="9"/>
      <c r="U160" s="341"/>
      <c r="V160" s="4"/>
      <c r="W160" s="4"/>
      <c r="X160" s="4"/>
      <c r="Y160" s="9"/>
      <c r="Z160" s="342"/>
      <c r="AA160" s="4"/>
      <c r="AB160" s="4"/>
      <c r="AC160" s="9"/>
      <c r="AD160" s="343"/>
      <c r="AE160" s="4"/>
      <c r="AF160" s="4"/>
      <c r="AG160" s="4"/>
      <c r="AH160" s="4"/>
      <c r="AI160" s="4"/>
      <c r="AJ160" s="4"/>
      <c r="AK160" s="4"/>
      <c r="AL160" s="4"/>
      <c r="AM160" s="4"/>
      <c r="AN160" s="4"/>
      <c r="AO160" s="4"/>
      <c r="AP160" s="4"/>
      <c r="AQ160" s="4"/>
      <c r="AR160" s="4"/>
      <c r="AS160" s="4"/>
      <c r="AT160" s="4"/>
      <c r="AU160" s="4"/>
      <c r="AV160" s="4"/>
      <c r="AW160" s="4"/>
      <c r="AX160" s="4"/>
      <c r="AY160" s="9"/>
    </row>
    <row r="161" ht="12.75" customHeight="1">
      <c r="A161" s="13"/>
      <c r="B161" s="4"/>
      <c r="C161" s="4"/>
      <c r="D161" s="9"/>
      <c r="E161" s="338"/>
      <c r="F161" s="4"/>
      <c r="G161" s="4"/>
      <c r="H161" s="9"/>
      <c r="I161" s="339"/>
      <c r="J161" s="4"/>
      <c r="K161" s="4"/>
      <c r="L161" s="9"/>
      <c r="M161" s="340"/>
      <c r="N161" s="4"/>
      <c r="O161" s="4"/>
      <c r="P161" s="9"/>
      <c r="Q161" s="88"/>
      <c r="R161" s="4"/>
      <c r="S161" s="4"/>
      <c r="T161" s="9"/>
      <c r="U161" s="341"/>
      <c r="V161" s="4"/>
      <c r="W161" s="4"/>
      <c r="X161" s="4"/>
      <c r="Y161" s="9"/>
      <c r="Z161" s="342"/>
      <c r="AA161" s="4"/>
      <c r="AB161" s="4"/>
      <c r="AC161" s="9"/>
      <c r="AD161" s="343"/>
      <c r="AE161" s="4"/>
      <c r="AF161" s="4"/>
      <c r="AG161" s="4"/>
      <c r="AH161" s="4"/>
      <c r="AI161" s="4"/>
      <c r="AJ161" s="4"/>
      <c r="AK161" s="4"/>
      <c r="AL161" s="4"/>
      <c r="AM161" s="4"/>
      <c r="AN161" s="4"/>
      <c r="AO161" s="4"/>
      <c r="AP161" s="4"/>
      <c r="AQ161" s="4"/>
      <c r="AR161" s="4"/>
      <c r="AS161" s="4"/>
      <c r="AT161" s="4"/>
      <c r="AU161" s="4"/>
      <c r="AV161" s="4"/>
      <c r="AW161" s="4"/>
      <c r="AX161" s="4"/>
      <c r="AY161" s="9"/>
    </row>
    <row r="162" ht="12.75" customHeight="1">
      <c r="A162" s="13"/>
      <c r="B162" s="4"/>
      <c r="C162" s="4"/>
      <c r="D162" s="9"/>
      <c r="E162" s="338"/>
      <c r="F162" s="4"/>
      <c r="G162" s="4"/>
      <c r="H162" s="9"/>
      <c r="I162" s="339"/>
      <c r="J162" s="4"/>
      <c r="K162" s="4"/>
      <c r="L162" s="9"/>
      <c r="M162" s="340"/>
      <c r="N162" s="4"/>
      <c r="O162" s="4"/>
      <c r="P162" s="9"/>
      <c r="Q162" s="88"/>
      <c r="R162" s="4"/>
      <c r="S162" s="4"/>
      <c r="T162" s="9"/>
      <c r="U162" s="341"/>
      <c r="V162" s="4"/>
      <c r="W162" s="4"/>
      <c r="X162" s="4"/>
      <c r="Y162" s="9"/>
      <c r="Z162" s="342"/>
      <c r="AA162" s="4"/>
      <c r="AB162" s="4"/>
      <c r="AC162" s="9"/>
      <c r="AD162" s="343"/>
      <c r="AE162" s="4"/>
      <c r="AF162" s="4"/>
      <c r="AG162" s="4"/>
      <c r="AH162" s="4"/>
      <c r="AI162" s="4"/>
      <c r="AJ162" s="4"/>
      <c r="AK162" s="4"/>
      <c r="AL162" s="4"/>
      <c r="AM162" s="4"/>
      <c r="AN162" s="4"/>
      <c r="AO162" s="4"/>
      <c r="AP162" s="4"/>
      <c r="AQ162" s="4"/>
      <c r="AR162" s="4"/>
      <c r="AS162" s="4"/>
      <c r="AT162" s="4"/>
      <c r="AU162" s="4"/>
      <c r="AV162" s="4"/>
      <c r="AW162" s="4"/>
      <c r="AX162" s="4"/>
      <c r="AY162" s="9"/>
    </row>
    <row r="163" ht="12.75" customHeight="1">
      <c r="A163" s="13"/>
      <c r="B163" s="4"/>
      <c r="C163" s="4"/>
      <c r="D163" s="9"/>
      <c r="E163" s="338"/>
      <c r="F163" s="4"/>
      <c r="G163" s="4"/>
      <c r="H163" s="9"/>
      <c r="I163" s="339"/>
      <c r="J163" s="4"/>
      <c r="K163" s="4"/>
      <c r="L163" s="9"/>
      <c r="M163" s="340"/>
      <c r="N163" s="4"/>
      <c r="O163" s="4"/>
      <c r="P163" s="9"/>
      <c r="Q163" s="88"/>
      <c r="R163" s="4"/>
      <c r="S163" s="4"/>
      <c r="T163" s="9"/>
      <c r="U163" s="341"/>
      <c r="V163" s="4"/>
      <c r="W163" s="4"/>
      <c r="X163" s="4"/>
      <c r="Y163" s="9"/>
      <c r="Z163" s="342"/>
      <c r="AA163" s="4"/>
      <c r="AB163" s="4"/>
      <c r="AC163" s="9"/>
      <c r="AD163" s="343"/>
      <c r="AE163" s="4"/>
      <c r="AF163" s="4"/>
      <c r="AG163" s="4"/>
      <c r="AH163" s="4"/>
      <c r="AI163" s="4"/>
      <c r="AJ163" s="4"/>
      <c r="AK163" s="4"/>
      <c r="AL163" s="4"/>
      <c r="AM163" s="4"/>
      <c r="AN163" s="4"/>
      <c r="AO163" s="4"/>
      <c r="AP163" s="4"/>
      <c r="AQ163" s="4"/>
      <c r="AR163" s="4"/>
      <c r="AS163" s="4"/>
      <c r="AT163" s="4"/>
      <c r="AU163" s="4"/>
      <c r="AV163" s="4"/>
      <c r="AW163" s="4"/>
      <c r="AX163" s="4"/>
      <c r="AY163" s="9"/>
    </row>
    <row r="164" ht="12.75" customHeight="1">
      <c r="A164" s="13"/>
      <c r="B164" s="4"/>
      <c r="C164" s="4"/>
      <c r="D164" s="9"/>
      <c r="E164" s="338"/>
      <c r="F164" s="4"/>
      <c r="G164" s="4"/>
      <c r="H164" s="9"/>
      <c r="I164" s="339"/>
      <c r="J164" s="4"/>
      <c r="K164" s="4"/>
      <c r="L164" s="9"/>
      <c r="M164" s="340"/>
      <c r="N164" s="4"/>
      <c r="O164" s="4"/>
      <c r="P164" s="9"/>
      <c r="Q164" s="88"/>
      <c r="R164" s="4"/>
      <c r="S164" s="4"/>
      <c r="T164" s="9"/>
      <c r="U164" s="341"/>
      <c r="V164" s="4"/>
      <c r="W164" s="4"/>
      <c r="X164" s="4"/>
      <c r="Y164" s="9"/>
      <c r="Z164" s="342"/>
      <c r="AA164" s="4"/>
      <c r="AB164" s="4"/>
      <c r="AC164" s="9"/>
      <c r="AD164" s="343"/>
      <c r="AE164" s="4"/>
      <c r="AF164" s="4"/>
      <c r="AG164" s="4"/>
      <c r="AH164" s="4"/>
      <c r="AI164" s="4"/>
      <c r="AJ164" s="4"/>
      <c r="AK164" s="4"/>
      <c r="AL164" s="4"/>
      <c r="AM164" s="4"/>
      <c r="AN164" s="4"/>
      <c r="AO164" s="4"/>
      <c r="AP164" s="4"/>
      <c r="AQ164" s="4"/>
      <c r="AR164" s="4"/>
      <c r="AS164" s="4"/>
      <c r="AT164" s="4"/>
      <c r="AU164" s="4"/>
      <c r="AV164" s="4"/>
      <c r="AW164" s="4"/>
      <c r="AX164" s="4"/>
      <c r="AY164" s="9"/>
    </row>
    <row r="165" ht="12.75" customHeight="1">
      <c r="A165" s="104"/>
      <c r="B165" s="4"/>
      <c r="C165" s="4"/>
      <c r="D165" s="9"/>
      <c r="E165" s="338"/>
      <c r="F165" s="4"/>
      <c r="G165" s="4"/>
      <c r="H165" s="9"/>
      <c r="I165" s="339"/>
      <c r="J165" s="4"/>
      <c r="K165" s="4"/>
      <c r="L165" s="9"/>
      <c r="M165" s="340"/>
      <c r="N165" s="4"/>
      <c r="O165" s="4"/>
      <c r="P165" s="9"/>
      <c r="Q165" s="88"/>
      <c r="R165" s="4"/>
      <c r="S165" s="4"/>
      <c r="T165" s="9"/>
      <c r="U165" s="341"/>
      <c r="V165" s="4"/>
      <c r="W165" s="4"/>
      <c r="X165" s="4"/>
      <c r="Y165" s="9"/>
      <c r="Z165" s="342"/>
      <c r="AA165" s="4"/>
      <c r="AB165" s="4"/>
      <c r="AC165" s="9"/>
      <c r="AD165" s="343"/>
      <c r="AE165" s="4"/>
      <c r="AF165" s="4"/>
      <c r="AG165" s="4"/>
      <c r="AH165" s="4"/>
      <c r="AI165" s="4"/>
      <c r="AJ165" s="4"/>
      <c r="AK165" s="4"/>
      <c r="AL165" s="4"/>
      <c r="AM165" s="4"/>
      <c r="AN165" s="4"/>
      <c r="AO165" s="4"/>
      <c r="AP165" s="4"/>
      <c r="AQ165" s="4"/>
      <c r="AR165" s="4"/>
      <c r="AS165" s="4"/>
      <c r="AT165" s="4"/>
      <c r="AU165" s="4"/>
      <c r="AV165" s="4"/>
      <c r="AW165" s="4"/>
      <c r="AX165" s="4"/>
      <c r="AY165" s="9"/>
    </row>
    <row r="166" ht="12.75" customHeight="1">
      <c r="A166" s="13"/>
      <c r="B166" s="4"/>
      <c r="C166" s="4"/>
      <c r="D166" s="9"/>
      <c r="E166" s="338"/>
      <c r="F166" s="4"/>
      <c r="G166" s="4"/>
      <c r="H166" s="9"/>
      <c r="I166" s="339"/>
      <c r="J166" s="4"/>
      <c r="K166" s="4"/>
      <c r="L166" s="9"/>
      <c r="M166" s="340"/>
      <c r="N166" s="4"/>
      <c r="O166" s="4"/>
      <c r="P166" s="9"/>
      <c r="Q166" s="88"/>
      <c r="R166" s="4"/>
      <c r="S166" s="4"/>
      <c r="T166" s="9"/>
      <c r="U166" s="341"/>
      <c r="V166" s="4"/>
      <c r="W166" s="4"/>
      <c r="X166" s="4"/>
      <c r="Y166" s="9"/>
      <c r="Z166" s="342"/>
      <c r="AA166" s="4"/>
      <c r="AB166" s="4"/>
      <c r="AC166" s="9"/>
      <c r="AD166" s="343"/>
      <c r="AE166" s="4"/>
      <c r="AF166" s="4"/>
      <c r="AG166" s="4"/>
      <c r="AH166" s="4"/>
      <c r="AI166" s="4"/>
      <c r="AJ166" s="4"/>
      <c r="AK166" s="4"/>
      <c r="AL166" s="4"/>
      <c r="AM166" s="4"/>
      <c r="AN166" s="4"/>
      <c r="AO166" s="4"/>
      <c r="AP166" s="4"/>
      <c r="AQ166" s="4"/>
      <c r="AR166" s="4"/>
      <c r="AS166" s="4"/>
      <c r="AT166" s="4"/>
      <c r="AU166" s="4"/>
      <c r="AV166" s="4"/>
      <c r="AW166" s="4"/>
      <c r="AX166" s="4"/>
      <c r="AY166" s="9"/>
    </row>
    <row r="167" ht="12.75" customHeight="1">
      <c r="A167" s="13"/>
      <c r="B167" s="4"/>
      <c r="C167" s="4"/>
      <c r="D167" s="9"/>
      <c r="E167" s="338"/>
      <c r="F167" s="4"/>
      <c r="G167" s="4"/>
      <c r="H167" s="9"/>
      <c r="I167" s="339"/>
      <c r="J167" s="4"/>
      <c r="K167" s="4"/>
      <c r="L167" s="9"/>
      <c r="M167" s="340"/>
      <c r="N167" s="4"/>
      <c r="O167" s="4"/>
      <c r="P167" s="9"/>
      <c r="Q167" s="88"/>
      <c r="R167" s="4"/>
      <c r="S167" s="4"/>
      <c r="T167" s="9"/>
      <c r="U167" s="341"/>
      <c r="V167" s="4"/>
      <c r="W167" s="4"/>
      <c r="X167" s="4"/>
      <c r="Y167" s="9"/>
      <c r="Z167" s="342"/>
      <c r="AA167" s="4"/>
      <c r="AB167" s="4"/>
      <c r="AC167" s="9"/>
      <c r="AD167" s="343"/>
      <c r="AE167" s="4"/>
      <c r="AF167" s="4"/>
      <c r="AG167" s="4"/>
      <c r="AH167" s="4"/>
      <c r="AI167" s="4"/>
      <c r="AJ167" s="4"/>
      <c r="AK167" s="4"/>
      <c r="AL167" s="4"/>
      <c r="AM167" s="4"/>
      <c r="AN167" s="4"/>
      <c r="AO167" s="4"/>
      <c r="AP167" s="4"/>
      <c r="AQ167" s="4"/>
      <c r="AR167" s="4"/>
      <c r="AS167" s="4"/>
      <c r="AT167" s="4"/>
      <c r="AU167" s="4"/>
      <c r="AV167" s="4"/>
      <c r="AW167" s="4"/>
      <c r="AX167" s="4"/>
      <c r="AY167" s="9"/>
    </row>
    <row r="168" ht="12.75" customHeight="1">
      <c r="A168" s="13"/>
      <c r="B168" s="4"/>
      <c r="C168" s="4"/>
      <c r="D168" s="9"/>
      <c r="E168" s="338"/>
      <c r="F168" s="4"/>
      <c r="G168" s="4"/>
      <c r="H168" s="9"/>
      <c r="I168" s="339"/>
      <c r="J168" s="4"/>
      <c r="K168" s="4"/>
      <c r="L168" s="9"/>
      <c r="M168" s="340"/>
      <c r="N168" s="4"/>
      <c r="O168" s="4"/>
      <c r="P168" s="9"/>
      <c r="Q168" s="88"/>
      <c r="R168" s="4"/>
      <c r="S168" s="4"/>
      <c r="T168" s="9"/>
      <c r="U168" s="341"/>
      <c r="V168" s="4"/>
      <c r="W168" s="4"/>
      <c r="X168" s="4"/>
      <c r="Y168" s="9"/>
      <c r="Z168" s="342"/>
      <c r="AA168" s="4"/>
      <c r="AB168" s="4"/>
      <c r="AC168" s="9"/>
      <c r="AD168" s="343"/>
      <c r="AE168" s="4"/>
      <c r="AF168" s="4"/>
      <c r="AG168" s="4"/>
      <c r="AH168" s="4"/>
      <c r="AI168" s="4"/>
      <c r="AJ168" s="4"/>
      <c r="AK168" s="4"/>
      <c r="AL168" s="4"/>
      <c r="AM168" s="4"/>
      <c r="AN168" s="4"/>
      <c r="AO168" s="4"/>
      <c r="AP168" s="4"/>
      <c r="AQ168" s="4"/>
      <c r="AR168" s="4"/>
      <c r="AS168" s="4"/>
      <c r="AT168" s="4"/>
      <c r="AU168" s="4"/>
      <c r="AV168" s="4"/>
      <c r="AW168" s="4"/>
      <c r="AX168" s="4"/>
      <c r="AY168" s="9"/>
    </row>
    <row r="169" ht="12.75" customHeight="1">
      <c r="A169" s="13"/>
      <c r="B169" s="4"/>
      <c r="C169" s="4"/>
      <c r="D169" s="9"/>
      <c r="E169" s="338"/>
      <c r="F169" s="4"/>
      <c r="G169" s="4"/>
      <c r="H169" s="9"/>
      <c r="I169" s="339"/>
      <c r="J169" s="4"/>
      <c r="K169" s="4"/>
      <c r="L169" s="9"/>
      <c r="M169" s="340"/>
      <c r="N169" s="4"/>
      <c r="O169" s="4"/>
      <c r="P169" s="9"/>
      <c r="Q169" s="88"/>
      <c r="R169" s="4"/>
      <c r="S169" s="4"/>
      <c r="T169" s="9"/>
      <c r="U169" s="341"/>
      <c r="V169" s="4"/>
      <c r="W169" s="4"/>
      <c r="X169" s="4"/>
      <c r="Y169" s="9"/>
      <c r="Z169" s="342"/>
      <c r="AA169" s="4"/>
      <c r="AB169" s="4"/>
      <c r="AC169" s="9"/>
      <c r="AD169" s="343"/>
      <c r="AE169" s="4"/>
      <c r="AF169" s="4"/>
      <c r="AG169" s="4"/>
      <c r="AH169" s="4"/>
      <c r="AI169" s="4"/>
      <c r="AJ169" s="4"/>
      <c r="AK169" s="4"/>
      <c r="AL169" s="4"/>
      <c r="AM169" s="4"/>
      <c r="AN169" s="4"/>
      <c r="AO169" s="4"/>
      <c r="AP169" s="4"/>
      <c r="AQ169" s="4"/>
      <c r="AR169" s="4"/>
      <c r="AS169" s="4"/>
      <c r="AT169" s="4"/>
      <c r="AU169" s="4"/>
      <c r="AV169" s="4"/>
      <c r="AW169" s="4"/>
      <c r="AX169" s="4"/>
      <c r="AY169" s="9"/>
    </row>
    <row r="170" ht="12.75" customHeight="1">
      <c r="A170" s="13"/>
      <c r="B170" s="4"/>
      <c r="C170" s="4"/>
      <c r="D170" s="9"/>
      <c r="E170" s="338"/>
      <c r="F170" s="4"/>
      <c r="G170" s="4"/>
      <c r="H170" s="9"/>
      <c r="I170" s="339"/>
      <c r="J170" s="4"/>
      <c r="K170" s="4"/>
      <c r="L170" s="9"/>
      <c r="M170" s="340"/>
      <c r="N170" s="4"/>
      <c r="O170" s="4"/>
      <c r="P170" s="9"/>
      <c r="Q170" s="88"/>
      <c r="R170" s="4"/>
      <c r="S170" s="4"/>
      <c r="T170" s="9"/>
      <c r="U170" s="341"/>
      <c r="V170" s="4"/>
      <c r="W170" s="4"/>
      <c r="X170" s="4"/>
      <c r="Y170" s="9"/>
      <c r="Z170" s="342"/>
      <c r="AA170" s="4"/>
      <c r="AB170" s="4"/>
      <c r="AC170" s="9"/>
      <c r="AD170" s="343"/>
      <c r="AE170" s="4"/>
      <c r="AF170" s="4"/>
      <c r="AG170" s="4"/>
      <c r="AH170" s="4"/>
      <c r="AI170" s="4"/>
      <c r="AJ170" s="4"/>
      <c r="AK170" s="4"/>
      <c r="AL170" s="4"/>
      <c r="AM170" s="4"/>
      <c r="AN170" s="4"/>
      <c r="AO170" s="4"/>
      <c r="AP170" s="4"/>
      <c r="AQ170" s="4"/>
      <c r="AR170" s="4"/>
      <c r="AS170" s="4"/>
      <c r="AT170" s="4"/>
      <c r="AU170" s="4"/>
      <c r="AV170" s="4"/>
      <c r="AW170" s="4"/>
      <c r="AX170" s="4"/>
      <c r="AY170" s="9"/>
    </row>
    <row r="171" ht="12.75" customHeight="1">
      <c r="A171" s="13"/>
      <c r="B171" s="4"/>
      <c r="C171" s="4"/>
      <c r="D171" s="9"/>
      <c r="E171" s="338"/>
      <c r="F171" s="4"/>
      <c r="G171" s="4"/>
      <c r="H171" s="9"/>
      <c r="I171" s="339"/>
      <c r="J171" s="4"/>
      <c r="K171" s="4"/>
      <c r="L171" s="9"/>
      <c r="M171" s="340"/>
      <c r="N171" s="4"/>
      <c r="O171" s="4"/>
      <c r="P171" s="9"/>
      <c r="Q171" s="88"/>
      <c r="R171" s="4"/>
      <c r="S171" s="4"/>
      <c r="T171" s="9"/>
      <c r="U171" s="341"/>
      <c r="V171" s="4"/>
      <c r="W171" s="4"/>
      <c r="X171" s="4"/>
      <c r="Y171" s="9"/>
      <c r="Z171" s="342"/>
      <c r="AA171" s="4"/>
      <c r="AB171" s="4"/>
      <c r="AC171" s="9"/>
      <c r="AD171" s="343"/>
      <c r="AE171" s="4"/>
      <c r="AF171" s="4"/>
      <c r="AG171" s="4"/>
      <c r="AH171" s="4"/>
      <c r="AI171" s="4"/>
      <c r="AJ171" s="4"/>
      <c r="AK171" s="4"/>
      <c r="AL171" s="4"/>
      <c r="AM171" s="4"/>
      <c r="AN171" s="4"/>
      <c r="AO171" s="4"/>
      <c r="AP171" s="4"/>
      <c r="AQ171" s="4"/>
      <c r="AR171" s="4"/>
      <c r="AS171" s="4"/>
      <c r="AT171" s="4"/>
      <c r="AU171" s="4"/>
      <c r="AV171" s="4"/>
      <c r="AW171" s="4"/>
      <c r="AX171" s="4"/>
      <c r="AY171" s="9"/>
    </row>
    <row r="172" ht="12.75" customHeight="1">
      <c r="A172" s="13"/>
      <c r="B172" s="4"/>
      <c r="C172" s="4"/>
      <c r="D172" s="9"/>
      <c r="E172" s="338"/>
      <c r="F172" s="4"/>
      <c r="G172" s="4"/>
      <c r="H172" s="9"/>
      <c r="I172" s="339"/>
      <c r="J172" s="4"/>
      <c r="K172" s="4"/>
      <c r="L172" s="9"/>
      <c r="M172" s="340"/>
      <c r="N172" s="4"/>
      <c r="O172" s="4"/>
      <c r="P172" s="9"/>
      <c r="Q172" s="88"/>
      <c r="R172" s="4"/>
      <c r="S172" s="4"/>
      <c r="T172" s="9"/>
      <c r="U172" s="341"/>
      <c r="V172" s="4"/>
      <c r="W172" s="4"/>
      <c r="X172" s="4"/>
      <c r="Y172" s="9"/>
      <c r="Z172" s="342"/>
      <c r="AA172" s="4"/>
      <c r="AB172" s="4"/>
      <c r="AC172" s="9"/>
      <c r="AD172" s="343"/>
      <c r="AE172" s="4"/>
      <c r="AF172" s="4"/>
      <c r="AG172" s="4"/>
      <c r="AH172" s="4"/>
      <c r="AI172" s="4"/>
      <c r="AJ172" s="4"/>
      <c r="AK172" s="4"/>
      <c r="AL172" s="4"/>
      <c r="AM172" s="4"/>
      <c r="AN172" s="4"/>
      <c r="AO172" s="4"/>
      <c r="AP172" s="4"/>
      <c r="AQ172" s="4"/>
      <c r="AR172" s="4"/>
      <c r="AS172" s="4"/>
      <c r="AT172" s="4"/>
      <c r="AU172" s="4"/>
      <c r="AV172" s="4"/>
      <c r="AW172" s="4"/>
      <c r="AX172" s="4"/>
      <c r="AY172" s="9"/>
    </row>
    <row r="173" ht="12.75" customHeight="1">
      <c r="A173" s="13"/>
      <c r="B173" s="4"/>
      <c r="C173" s="4"/>
      <c r="D173" s="9"/>
      <c r="E173" s="338"/>
      <c r="F173" s="4"/>
      <c r="G173" s="4"/>
      <c r="H173" s="9"/>
      <c r="I173" s="339"/>
      <c r="J173" s="4"/>
      <c r="K173" s="4"/>
      <c r="L173" s="9"/>
      <c r="M173" s="340"/>
      <c r="N173" s="4"/>
      <c r="O173" s="4"/>
      <c r="P173" s="9"/>
      <c r="Q173" s="88"/>
      <c r="R173" s="4"/>
      <c r="S173" s="4"/>
      <c r="T173" s="9"/>
      <c r="U173" s="341"/>
      <c r="V173" s="4"/>
      <c r="W173" s="4"/>
      <c r="X173" s="4"/>
      <c r="Y173" s="9"/>
      <c r="Z173" s="342"/>
      <c r="AA173" s="4"/>
      <c r="AB173" s="4"/>
      <c r="AC173" s="9"/>
      <c r="AD173" s="343"/>
      <c r="AE173" s="4"/>
      <c r="AF173" s="4"/>
      <c r="AG173" s="4"/>
      <c r="AH173" s="4"/>
      <c r="AI173" s="4"/>
      <c r="AJ173" s="4"/>
      <c r="AK173" s="4"/>
      <c r="AL173" s="4"/>
      <c r="AM173" s="4"/>
      <c r="AN173" s="4"/>
      <c r="AO173" s="4"/>
      <c r="AP173" s="4"/>
      <c r="AQ173" s="4"/>
      <c r="AR173" s="4"/>
      <c r="AS173" s="4"/>
      <c r="AT173" s="4"/>
      <c r="AU173" s="4"/>
      <c r="AV173" s="4"/>
      <c r="AW173" s="4"/>
      <c r="AX173" s="4"/>
      <c r="AY173" s="9"/>
    </row>
    <row r="174" ht="12.75" customHeight="1">
      <c r="A174" s="13"/>
      <c r="B174" s="4"/>
      <c r="C174" s="4"/>
      <c r="D174" s="9"/>
      <c r="E174" s="338"/>
      <c r="F174" s="4"/>
      <c r="G174" s="4"/>
      <c r="H174" s="9"/>
      <c r="I174" s="339"/>
      <c r="J174" s="4"/>
      <c r="K174" s="4"/>
      <c r="L174" s="9"/>
      <c r="M174" s="340"/>
      <c r="N174" s="4"/>
      <c r="O174" s="4"/>
      <c r="P174" s="9"/>
      <c r="Q174" s="88"/>
      <c r="R174" s="4"/>
      <c r="S174" s="4"/>
      <c r="T174" s="9"/>
      <c r="U174" s="341"/>
      <c r="V174" s="4"/>
      <c r="W174" s="4"/>
      <c r="X174" s="4"/>
      <c r="Y174" s="9"/>
      <c r="Z174" s="342"/>
      <c r="AA174" s="4"/>
      <c r="AB174" s="4"/>
      <c r="AC174" s="9"/>
      <c r="AD174" s="343"/>
      <c r="AE174" s="4"/>
      <c r="AF174" s="4"/>
      <c r="AG174" s="4"/>
      <c r="AH174" s="4"/>
      <c r="AI174" s="4"/>
      <c r="AJ174" s="4"/>
      <c r="AK174" s="4"/>
      <c r="AL174" s="4"/>
      <c r="AM174" s="4"/>
      <c r="AN174" s="4"/>
      <c r="AO174" s="4"/>
      <c r="AP174" s="4"/>
      <c r="AQ174" s="4"/>
      <c r="AR174" s="4"/>
      <c r="AS174" s="4"/>
      <c r="AT174" s="4"/>
      <c r="AU174" s="4"/>
      <c r="AV174" s="4"/>
      <c r="AW174" s="4"/>
      <c r="AX174" s="4"/>
      <c r="AY174" s="9"/>
    </row>
    <row r="175" ht="12.75" customHeight="1">
      <c r="A175" s="13"/>
      <c r="B175" s="4"/>
      <c r="C175" s="4"/>
      <c r="D175" s="9"/>
      <c r="E175" s="338"/>
      <c r="F175" s="4"/>
      <c r="G175" s="4"/>
      <c r="H175" s="9"/>
      <c r="I175" s="339"/>
      <c r="J175" s="4"/>
      <c r="K175" s="4"/>
      <c r="L175" s="9"/>
      <c r="M175" s="340"/>
      <c r="N175" s="4"/>
      <c r="O175" s="4"/>
      <c r="P175" s="9"/>
      <c r="Q175" s="88"/>
      <c r="R175" s="4"/>
      <c r="S175" s="4"/>
      <c r="T175" s="9"/>
      <c r="U175" s="341"/>
      <c r="V175" s="4"/>
      <c r="W175" s="4"/>
      <c r="X175" s="4"/>
      <c r="Y175" s="9"/>
      <c r="Z175" s="342"/>
      <c r="AA175" s="4"/>
      <c r="AB175" s="4"/>
      <c r="AC175" s="9"/>
      <c r="AD175" s="343"/>
      <c r="AE175" s="4"/>
      <c r="AF175" s="4"/>
      <c r="AG175" s="4"/>
      <c r="AH175" s="4"/>
      <c r="AI175" s="4"/>
      <c r="AJ175" s="4"/>
      <c r="AK175" s="4"/>
      <c r="AL175" s="4"/>
      <c r="AM175" s="4"/>
      <c r="AN175" s="4"/>
      <c r="AO175" s="4"/>
      <c r="AP175" s="4"/>
      <c r="AQ175" s="4"/>
      <c r="AR175" s="4"/>
      <c r="AS175" s="4"/>
      <c r="AT175" s="4"/>
      <c r="AU175" s="4"/>
      <c r="AV175" s="4"/>
      <c r="AW175" s="4"/>
      <c r="AX175" s="4"/>
      <c r="AY175" s="9"/>
    </row>
    <row r="176" ht="12.75" customHeight="1">
      <c r="A176" s="13"/>
      <c r="B176" s="4"/>
      <c r="C176" s="4"/>
      <c r="D176" s="9"/>
      <c r="E176" s="338"/>
      <c r="F176" s="4"/>
      <c r="G176" s="4"/>
      <c r="H176" s="9"/>
      <c r="I176" s="339"/>
      <c r="J176" s="4"/>
      <c r="K176" s="4"/>
      <c r="L176" s="9"/>
      <c r="M176" s="340"/>
      <c r="N176" s="4"/>
      <c r="O176" s="4"/>
      <c r="P176" s="9"/>
      <c r="Q176" s="88"/>
      <c r="R176" s="4"/>
      <c r="S176" s="4"/>
      <c r="T176" s="9"/>
      <c r="U176" s="341"/>
      <c r="V176" s="4"/>
      <c r="W176" s="4"/>
      <c r="X176" s="4"/>
      <c r="Y176" s="9"/>
      <c r="Z176" s="342"/>
      <c r="AA176" s="4"/>
      <c r="AB176" s="4"/>
      <c r="AC176" s="9"/>
      <c r="AD176" s="343"/>
      <c r="AE176" s="4"/>
      <c r="AF176" s="4"/>
      <c r="AG176" s="4"/>
      <c r="AH176" s="4"/>
      <c r="AI176" s="4"/>
      <c r="AJ176" s="4"/>
      <c r="AK176" s="4"/>
      <c r="AL176" s="4"/>
      <c r="AM176" s="4"/>
      <c r="AN176" s="4"/>
      <c r="AO176" s="4"/>
      <c r="AP176" s="4"/>
      <c r="AQ176" s="4"/>
      <c r="AR176" s="4"/>
      <c r="AS176" s="4"/>
      <c r="AT176" s="4"/>
      <c r="AU176" s="4"/>
      <c r="AV176" s="4"/>
      <c r="AW176" s="4"/>
      <c r="AX176" s="4"/>
      <c r="AY176" s="9"/>
    </row>
    <row r="177" ht="12.75" customHeight="1">
      <c r="A177" s="13"/>
      <c r="B177" s="4"/>
      <c r="C177" s="4"/>
      <c r="D177" s="9"/>
      <c r="E177" s="338"/>
      <c r="F177" s="4"/>
      <c r="G177" s="4"/>
      <c r="H177" s="9"/>
      <c r="I177" s="339"/>
      <c r="J177" s="4"/>
      <c r="K177" s="4"/>
      <c r="L177" s="9"/>
      <c r="M177" s="340"/>
      <c r="N177" s="4"/>
      <c r="O177" s="4"/>
      <c r="P177" s="9"/>
      <c r="Q177" s="88"/>
      <c r="R177" s="4"/>
      <c r="S177" s="4"/>
      <c r="T177" s="9"/>
      <c r="U177" s="341"/>
      <c r="V177" s="4"/>
      <c r="W177" s="4"/>
      <c r="X177" s="4"/>
      <c r="Y177" s="9"/>
      <c r="Z177" s="342"/>
      <c r="AA177" s="4"/>
      <c r="AB177" s="4"/>
      <c r="AC177" s="9"/>
      <c r="AD177" s="343"/>
      <c r="AE177" s="4"/>
      <c r="AF177" s="4"/>
      <c r="AG177" s="4"/>
      <c r="AH177" s="4"/>
      <c r="AI177" s="4"/>
      <c r="AJ177" s="4"/>
      <c r="AK177" s="4"/>
      <c r="AL177" s="4"/>
      <c r="AM177" s="4"/>
      <c r="AN177" s="4"/>
      <c r="AO177" s="4"/>
      <c r="AP177" s="4"/>
      <c r="AQ177" s="4"/>
      <c r="AR177" s="4"/>
      <c r="AS177" s="4"/>
      <c r="AT177" s="4"/>
      <c r="AU177" s="4"/>
      <c r="AV177" s="4"/>
      <c r="AW177" s="4"/>
      <c r="AX177" s="4"/>
      <c r="AY177" s="9"/>
    </row>
    <row r="178" ht="12.75" customHeight="1">
      <c r="A178" s="13"/>
      <c r="B178" s="4"/>
      <c r="C178" s="4"/>
      <c r="D178" s="9"/>
      <c r="E178" s="338"/>
      <c r="F178" s="4"/>
      <c r="G178" s="4"/>
      <c r="H178" s="9"/>
      <c r="I178" s="339"/>
      <c r="J178" s="4"/>
      <c r="K178" s="4"/>
      <c r="L178" s="9"/>
      <c r="M178" s="340"/>
      <c r="N178" s="4"/>
      <c r="O178" s="4"/>
      <c r="P178" s="9"/>
      <c r="Q178" s="88"/>
      <c r="R178" s="4"/>
      <c r="S178" s="4"/>
      <c r="T178" s="9"/>
      <c r="U178" s="341"/>
      <c r="V178" s="4"/>
      <c r="W178" s="4"/>
      <c r="X178" s="4"/>
      <c r="Y178" s="9"/>
      <c r="Z178" s="342"/>
      <c r="AA178" s="4"/>
      <c r="AB178" s="4"/>
      <c r="AC178" s="9"/>
      <c r="AD178" s="343"/>
      <c r="AE178" s="4"/>
      <c r="AF178" s="4"/>
      <c r="AG178" s="4"/>
      <c r="AH178" s="4"/>
      <c r="AI178" s="4"/>
      <c r="AJ178" s="4"/>
      <c r="AK178" s="4"/>
      <c r="AL178" s="4"/>
      <c r="AM178" s="4"/>
      <c r="AN178" s="4"/>
      <c r="AO178" s="4"/>
      <c r="AP178" s="4"/>
      <c r="AQ178" s="4"/>
      <c r="AR178" s="4"/>
      <c r="AS178" s="4"/>
      <c r="AT178" s="4"/>
      <c r="AU178" s="4"/>
      <c r="AV178" s="4"/>
      <c r="AW178" s="4"/>
      <c r="AX178" s="4"/>
      <c r="AY178" s="9"/>
    </row>
    <row r="179" ht="12.75" customHeight="1">
      <c r="A179" s="13"/>
      <c r="B179" s="4"/>
      <c r="C179" s="4"/>
      <c r="D179" s="9"/>
      <c r="E179" s="338"/>
      <c r="F179" s="4"/>
      <c r="G179" s="4"/>
      <c r="H179" s="9"/>
      <c r="I179" s="339"/>
      <c r="J179" s="4"/>
      <c r="K179" s="4"/>
      <c r="L179" s="9"/>
      <c r="M179" s="340"/>
      <c r="N179" s="4"/>
      <c r="O179" s="4"/>
      <c r="P179" s="9"/>
      <c r="Q179" s="88"/>
      <c r="R179" s="4"/>
      <c r="S179" s="4"/>
      <c r="T179" s="9"/>
      <c r="U179" s="341"/>
      <c r="V179" s="4"/>
      <c r="W179" s="4"/>
      <c r="X179" s="4"/>
      <c r="Y179" s="9"/>
      <c r="Z179" s="342"/>
      <c r="AA179" s="4"/>
      <c r="AB179" s="4"/>
      <c r="AC179" s="9"/>
      <c r="AD179" s="343"/>
      <c r="AE179" s="4"/>
      <c r="AF179" s="4"/>
      <c r="AG179" s="4"/>
      <c r="AH179" s="4"/>
      <c r="AI179" s="4"/>
      <c r="AJ179" s="4"/>
      <c r="AK179" s="4"/>
      <c r="AL179" s="4"/>
      <c r="AM179" s="4"/>
      <c r="AN179" s="4"/>
      <c r="AO179" s="4"/>
      <c r="AP179" s="4"/>
      <c r="AQ179" s="4"/>
      <c r="AR179" s="4"/>
      <c r="AS179" s="4"/>
      <c r="AT179" s="4"/>
      <c r="AU179" s="4"/>
      <c r="AV179" s="4"/>
      <c r="AW179" s="4"/>
      <c r="AX179" s="4"/>
      <c r="AY179" s="9"/>
    </row>
    <row r="180" ht="12.75" customHeight="1">
      <c r="A180" s="13"/>
      <c r="B180" s="4"/>
      <c r="C180" s="4"/>
      <c r="D180" s="9"/>
      <c r="E180" s="338"/>
      <c r="F180" s="4"/>
      <c r="G180" s="4"/>
      <c r="H180" s="9"/>
      <c r="I180" s="339"/>
      <c r="J180" s="4"/>
      <c r="K180" s="4"/>
      <c r="L180" s="9"/>
      <c r="M180" s="340"/>
      <c r="N180" s="4"/>
      <c r="O180" s="4"/>
      <c r="P180" s="9"/>
      <c r="Q180" s="88"/>
      <c r="R180" s="4"/>
      <c r="S180" s="4"/>
      <c r="T180" s="9"/>
      <c r="U180" s="341"/>
      <c r="V180" s="4"/>
      <c r="W180" s="4"/>
      <c r="X180" s="4"/>
      <c r="Y180" s="9"/>
      <c r="Z180" s="342"/>
      <c r="AA180" s="4"/>
      <c r="AB180" s="4"/>
      <c r="AC180" s="9"/>
      <c r="AD180" s="343"/>
      <c r="AE180" s="4"/>
      <c r="AF180" s="4"/>
      <c r="AG180" s="4"/>
      <c r="AH180" s="4"/>
      <c r="AI180" s="4"/>
      <c r="AJ180" s="4"/>
      <c r="AK180" s="4"/>
      <c r="AL180" s="4"/>
      <c r="AM180" s="4"/>
      <c r="AN180" s="4"/>
      <c r="AO180" s="4"/>
      <c r="AP180" s="4"/>
      <c r="AQ180" s="4"/>
      <c r="AR180" s="4"/>
      <c r="AS180" s="4"/>
      <c r="AT180" s="4"/>
      <c r="AU180" s="4"/>
      <c r="AV180" s="4"/>
      <c r="AW180" s="4"/>
      <c r="AX180" s="4"/>
      <c r="AY180" s="9"/>
    </row>
    <row r="181" ht="12.75" customHeight="1">
      <c r="A181" s="13"/>
      <c r="B181" s="4"/>
      <c r="C181" s="4"/>
      <c r="D181" s="9"/>
      <c r="E181" s="338"/>
      <c r="F181" s="4"/>
      <c r="G181" s="4"/>
      <c r="H181" s="9"/>
      <c r="I181" s="339"/>
      <c r="J181" s="4"/>
      <c r="K181" s="4"/>
      <c r="L181" s="9"/>
      <c r="M181" s="340"/>
      <c r="N181" s="4"/>
      <c r="O181" s="4"/>
      <c r="P181" s="9"/>
      <c r="Q181" s="88"/>
      <c r="R181" s="4"/>
      <c r="S181" s="4"/>
      <c r="T181" s="9"/>
      <c r="U181" s="341"/>
      <c r="V181" s="4"/>
      <c r="W181" s="4"/>
      <c r="X181" s="4"/>
      <c r="Y181" s="9"/>
      <c r="Z181" s="342"/>
      <c r="AA181" s="4"/>
      <c r="AB181" s="4"/>
      <c r="AC181" s="9"/>
      <c r="AD181" s="343"/>
      <c r="AE181" s="4"/>
      <c r="AF181" s="4"/>
      <c r="AG181" s="4"/>
      <c r="AH181" s="4"/>
      <c r="AI181" s="4"/>
      <c r="AJ181" s="4"/>
      <c r="AK181" s="4"/>
      <c r="AL181" s="4"/>
      <c r="AM181" s="4"/>
      <c r="AN181" s="4"/>
      <c r="AO181" s="4"/>
      <c r="AP181" s="4"/>
      <c r="AQ181" s="4"/>
      <c r="AR181" s="4"/>
      <c r="AS181" s="4"/>
      <c r="AT181" s="4"/>
      <c r="AU181" s="4"/>
      <c r="AV181" s="4"/>
      <c r="AW181" s="4"/>
      <c r="AX181" s="4"/>
      <c r="AY181" s="9"/>
    </row>
    <row r="182" ht="12.75" customHeight="1">
      <c r="A182" s="13"/>
      <c r="B182" s="4"/>
      <c r="C182" s="4"/>
      <c r="D182" s="9"/>
      <c r="E182" s="338"/>
      <c r="F182" s="4"/>
      <c r="G182" s="4"/>
      <c r="H182" s="9"/>
      <c r="I182" s="339"/>
      <c r="J182" s="4"/>
      <c r="K182" s="4"/>
      <c r="L182" s="9"/>
      <c r="M182" s="340"/>
      <c r="N182" s="4"/>
      <c r="O182" s="4"/>
      <c r="P182" s="9"/>
      <c r="Q182" s="88"/>
      <c r="R182" s="4"/>
      <c r="S182" s="4"/>
      <c r="T182" s="9"/>
      <c r="U182" s="341"/>
      <c r="V182" s="4"/>
      <c r="W182" s="4"/>
      <c r="X182" s="4"/>
      <c r="Y182" s="9"/>
      <c r="Z182" s="342"/>
      <c r="AA182" s="4"/>
      <c r="AB182" s="4"/>
      <c r="AC182" s="9"/>
      <c r="AD182" s="343"/>
      <c r="AE182" s="4"/>
      <c r="AF182" s="4"/>
      <c r="AG182" s="4"/>
      <c r="AH182" s="4"/>
      <c r="AI182" s="4"/>
      <c r="AJ182" s="4"/>
      <c r="AK182" s="4"/>
      <c r="AL182" s="4"/>
      <c r="AM182" s="4"/>
      <c r="AN182" s="4"/>
      <c r="AO182" s="4"/>
      <c r="AP182" s="4"/>
      <c r="AQ182" s="4"/>
      <c r="AR182" s="4"/>
      <c r="AS182" s="4"/>
      <c r="AT182" s="4"/>
      <c r="AU182" s="4"/>
      <c r="AV182" s="4"/>
      <c r="AW182" s="4"/>
      <c r="AX182" s="4"/>
      <c r="AY182" s="9"/>
    </row>
    <row r="183" ht="12.75" customHeight="1">
      <c r="A183" s="13"/>
      <c r="B183" s="4"/>
      <c r="C183" s="4"/>
      <c r="D183" s="9"/>
      <c r="E183" s="338"/>
      <c r="F183" s="4"/>
      <c r="G183" s="4"/>
      <c r="H183" s="9"/>
      <c r="I183" s="339"/>
      <c r="J183" s="4"/>
      <c r="K183" s="4"/>
      <c r="L183" s="9"/>
      <c r="M183" s="340"/>
      <c r="N183" s="4"/>
      <c r="O183" s="4"/>
      <c r="P183" s="9"/>
      <c r="Q183" s="88"/>
      <c r="R183" s="4"/>
      <c r="S183" s="4"/>
      <c r="T183" s="9"/>
      <c r="U183" s="341"/>
      <c r="V183" s="4"/>
      <c r="W183" s="4"/>
      <c r="X183" s="4"/>
      <c r="Y183" s="9"/>
      <c r="Z183" s="342"/>
      <c r="AA183" s="4"/>
      <c r="AB183" s="4"/>
      <c r="AC183" s="9"/>
      <c r="AD183" s="343"/>
      <c r="AE183" s="4"/>
      <c r="AF183" s="4"/>
      <c r="AG183" s="4"/>
      <c r="AH183" s="4"/>
      <c r="AI183" s="4"/>
      <c r="AJ183" s="4"/>
      <c r="AK183" s="4"/>
      <c r="AL183" s="4"/>
      <c r="AM183" s="4"/>
      <c r="AN183" s="4"/>
      <c r="AO183" s="4"/>
      <c r="AP183" s="4"/>
      <c r="AQ183" s="4"/>
      <c r="AR183" s="4"/>
      <c r="AS183" s="4"/>
      <c r="AT183" s="4"/>
      <c r="AU183" s="4"/>
      <c r="AV183" s="4"/>
      <c r="AW183" s="4"/>
      <c r="AX183" s="4"/>
      <c r="AY183" s="9"/>
    </row>
    <row r="184" ht="12.75" customHeight="1">
      <c r="A184" s="13"/>
      <c r="B184" s="4"/>
      <c r="C184" s="4"/>
      <c r="D184" s="9"/>
      <c r="E184" s="338"/>
      <c r="F184" s="4"/>
      <c r="G184" s="4"/>
      <c r="H184" s="9"/>
      <c r="I184" s="339"/>
      <c r="J184" s="4"/>
      <c r="K184" s="4"/>
      <c r="L184" s="9"/>
      <c r="M184" s="340"/>
      <c r="N184" s="4"/>
      <c r="O184" s="4"/>
      <c r="P184" s="9"/>
      <c r="Q184" s="88"/>
      <c r="R184" s="4"/>
      <c r="S184" s="4"/>
      <c r="T184" s="9"/>
      <c r="U184" s="341"/>
      <c r="V184" s="4"/>
      <c r="W184" s="4"/>
      <c r="X184" s="4"/>
      <c r="Y184" s="9"/>
      <c r="Z184" s="342"/>
      <c r="AA184" s="4"/>
      <c r="AB184" s="4"/>
      <c r="AC184" s="9"/>
      <c r="AD184" s="343"/>
      <c r="AE184" s="4"/>
      <c r="AF184" s="4"/>
      <c r="AG184" s="4"/>
      <c r="AH184" s="4"/>
      <c r="AI184" s="4"/>
      <c r="AJ184" s="4"/>
      <c r="AK184" s="4"/>
      <c r="AL184" s="4"/>
      <c r="AM184" s="4"/>
      <c r="AN184" s="4"/>
      <c r="AO184" s="4"/>
      <c r="AP184" s="4"/>
      <c r="AQ184" s="4"/>
      <c r="AR184" s="4"/>
      <c r="AS184" s="4"/>
      <c r="AT184" s="4"/>
      <c r="AU184" s="4"/>
      <c r="AV184" s="4"/>
      <c r="AW184" s="4"/>
      <c r="AX184" s="4"/>
      <c r="AY184" s="9"/>
    </row>
    <row r="185" ht="12.75" customHeight="1">
      <c r="A185" s="13"/>
      <c r="B185" s="4"/>
      <c r="C185" s="4"/>
      <c r="D185" s="9"/>
      <c r="E185" s="338"/>
      <c r="F185" s="4"/>
      <c r="G185" s="4"/>
      <c r="H185" s="9"/>
      <c r="I185" s="339"/>
      <c r="J185" s="4"/>
      <c r="K185" s="4"/>
      <c r="L185" s="9"/>
      <c r="M185" s="340"/>
      <c r="N185" s="4"/>
      <c r="O185" s="4"/>
      <c r="P185" s="9"/>
      <c r="Q185" s="88"/>
      <c r="R185" s="4"/>
      <c r="S185" s="4"/>
      <c r="T185" s="9"/>
      <c r="U185" s="341"/>
      <c r="V185" s="4"/>
      <c r="W185" s="4"/>
      <c r="X185" s="4"/>
      <c r="Y185" s="9"/>
      <c r="Z185" s="342"/>
      <c r="AA185" s="4"/>
      <c r="AB185" s="4"/>
      <c r="AC185" s="9"/>
      <c r="AD185" s="343"/>
      <c r="AE185" s="4"/>
      <c r="AF185" s="4"/>
      <c r="AG185" s="4"/>
      <c r="AH185" s="4"/>
      <c r="AI185" s="4"/>
      <c r="AJ185" s="4"/>
      <c r="AK185" s="4"/>
      <c r="AL185" s="4"/>
      <c r="AM185" s="4"/>
      <c r="AN185" s="4"/>
      <c r="AO185" s="4"/>
      <c r="AP185" s="4"/>
      <c r="AQ185" s="4"/>
      <c r="AR185" s="4"/>
      <c r="AS185" s="4"/>
      <c r="AT185" s="4"/>
      <c r="AU185" s="4"/>
      <c r="AV185" s="4"/>
      <c r="AW185" s="4"/>
      <c r="AX185" s="4"/>
      <c r="AY185" s="9"/>
    </row>
    <row r="186" ht="12.75" customHeight="1">
      <c r="A186" s="13"/>
      <c r="B186" s="4"/>
      <c r="C186" s="4"/>
      <c r="D186" s="9"/>
      <c r="E186" s="338"/>
      <c r="F186" s="4"/>
      <c r="G186" s="4"/>
      <c r="H186" s="9"/>
      <c r="I186" s="339"/>
      <c r="J186" s="4"/>
      <c r="K186" s="4"/>
      <c r="L186" s="9"/>
      <c r="M186" s="340"/>
      <c r="N186" s="4"/>
      <c r="O186" s="4"/>
      <c r="P186" s="9"/>
      <c r="Q186" s="88"/>
      <c r="R186" s="4"/>
      <c r="S186" s="4"/>
      <c r="T186" s="9"/>
      <c r="U186" s="341"/>
      <c r="V186" s="4"/>
      <c r="W186" s="4"/>
      <c r="X186" s="4"/>
      <c r="Y186" s="9"/>
      <c r="Z186" s="342"/>
      <c r="AA186" s="4"/>
      <c r="AB186" s="4"/>
      <c r="AC186" s="9"/>
      <c r="AD186" s="343"/>
      <c r="AE186" s="4"/>
      <c r="AF186" s="4"/>
      <c r="AG186" s="4"/>
      <c r="AH186" s="4"/>
      <c r="AI186" s="4"/>
      <c r="AJ186" s="4"/>
      <c r="AK186" s="4"/>
      <c r="AL186" s="4"/>
      <c r="AM186" s="4"/>
      <c r="AN186" s="4"/>
      <c r="AO186" s="4"/>
      <c r="AP186" s="4"/>
      <c r="AQ186" s="4"/>
      <c r="AR186" s="4"/>
      <c r="AS186" s="4"/>
      <c r="AT186" s="4"/>
      <c r="AU186" s="4"/>
      <c r="AV186" s="4"/>
      <c r="AW186" s="4"/>
      <c r="AX186" s="4"/>
      <c r="AY186" s="9"/>
    </row>
    <row r="187" ht="12.75" customHeight="1">
      <c r="A187" s="13"/>
      <c r="B187" s="4"/>
      <c r="C187" s="4"/>
      <c r="D187" s="9"/>
      <c r="E187" s="338"/>
      <c r="F187" s="4"/>
      <c r="G187" s="4"/>
      <c r="H187" s="9"/>
      <c r="I187" s="339"/>
      <c r="J187" s="4"/>
      <c r="K187" s="4"/>
      <c r="L187" s="9"/>
      <c r="M187" s="340"/>
      <c r="N187" s="4"/>
      <c r="O187" s="4"/>
      <c r="P187" s="9"/>
      <c r="Q187" s="88"/>
      <c r="R187" s="4"/>
      <c r="S187" s="4"/>
      <c r="T187" s="9"/>
      <c r="U187" s="341"/>
      <c r="V187" s="4"/>
      <c r="W187" s="4"/>
      <c r="X187" s="4"/>
      <c r="Y187" s="9"/>
      <c r="Z187" s="342"/>
      <c r="AA187" s="4"/>
      <c r="AB187" s="4"/>
      <c r="AC187" s="9"/>
      <c r="AD187" s="343"/>
      <c r="AE187" s="4"/>
      <c r="AF187" s="4"/>
      <c r="AG187" s="4"/>
      <c r="AH187" s="4"/>
      <c r="AI187" s="4"/>
      <c r="AJ187" s="4"/>
      <c r="AK187" s="4"/>
      <c r="AL187" s="4"/>
      <c r="AM187" s="4"/>
      <c r="AN187" s="4"/>
      <c r="AO187" s="4"/>
      <c r="AP187" s="4"/>
      <c r="AQ187" s="4"/>
      <c r="AR187" s="4"/>
      <c r="AS187" s="4"/>
      <c r="AT187" s="4"/>
      <c r="AU187" s="4"/>
      <c r="AV187" s="4"/>
      <c r="AW187" s="4"/>
      <c r="AX187" s="4"/>
      <c r="AY187" s="9"/>
    </row>
    <row r="188" ht="12.75" customHeight="1">
      <c r="A188" s="13"/>
      <c r="B188" s="4"/>
      <c r="C188" s="4"/>
      <c r="D188" s="9"/>
      <c r="E188" s="338"/>
      <c r="F188" s="4"/>
      <c r="G188" s="4"/>
      <c r="H188" s="9"/>
      <c r="I188" s="339"/>
      <c r="J188" s="4"/>
      <c r="K188" s="4"/>
      <c r="L188" s="9"/>
      <c r="M188" s="340"/>
      <c r="N188" s="4"/>
      <c r="O188" s="4"/>
      <c r="P188" s="9"/>
      <c r="Q188" s="88"/>
      <c r="R188" s="4"/>
      <c r="S188" s="4"/>
      <c r="T188" s="9"/>
      <c r="U188" s="341"/>
      <c r="V188" s="4"/>
      <c r="W188" s="4"/>
      <c r="X188" s="4"/>
      <c r="Y188" s="9"/>
      <c r="Z188" s="342"/>
      <c r="AA188" s="4"/>
      <c r="AB188" s="4"/>
      <c r="AC188" s="9"/>
      <c r="AD188" s="343"/>
      <c r="AE188" s="4"/>
      <c r="AF188" s="4"/>
      <c r="AG188" s="4"/>
      <c r="AH188" s="4"/>
      <c r="AI188" s="4"/>
      <c r="AJ188" s="4"/>
      <c r="AK188" s="4"/>
      <c r="AL188" s="4"/>
      <c r="AM188" s="4"/>
      <c r="AN188" s="4"/>
      <c r="AO188" s="4"/>
      <c r="AP188" s="4"/>
      <c r="AQ188" s="4"/>
      <c r="AR188" s="4"/>
      <c r="AS188" s="4"/>
      <c r="AT188" s="4"/>
      <c r="AU188" s="4"/>
      <c r="AV188" s="4"/>
      <c r="AW188" s="4"/>
      <c r="AX188" s="4"/>
      <c r="AY188" s="9"/>
    </row>
    <row r="189" ht="12.75" customHeight="1">
      <c r="A189" s="13"/>
      <c r="B189" s="4"/>
      <c r="C189" s="4"/>
      <c r="D189" s="9"/>
      <c r="E189" s="338"/>
      <c r="F189" s="4"/>
      <c r="G189" s="4"/>
      <c r="H189" s="9"/>
      <c r="I189" s="339"/>
      <c r="J189" s="4"/>
      <c r="K189" s="4"/>
      <c r="L189" s="9"/>
      <c r="M189" s="340"/>
      <c r="N189" s="4"/>
      <c r="O189" s="4"/>
      <c r="P189" s="9"/>
      <c r="Q189" s="88"/>
      <c r="R189" s="4"/>
      <c r="S189" s="4"/>
      <c r="T189" s="9"/>
      <c r="U189" s="341"/>
      <c r="V189" s="4"/>
      <c r="W189" s="4"/>
      <c r="X189" s="4"/>
      <c r="Y189" s="9"/>
      <c r="Z189" s="342"/>
      <c r="AA189" s="4"/>
      <c r="AB189" s="4"/>
      <c r="AC189" s="9"/>
      <c r="AD189" s="343"/>
      <c r="AE189" s="4"/>
      <c r="AF189" s="4"/>
      <c r="AG189" s="4"/>
      <c r="AH189" s="4"/>
      <c r="AI189" s="4"/>
      <c r="AJ189" s="4"/>
      <c r="AK189" s="4"/>
      <c r="AL189" s="4"/>
      <c r="AM189" s="4"/>
      <c r="AN189" s="4"/>
      <c r="AO189" s="4"/>
      <c r="AP189" s="4"/>
      <c r="AQ189" s="4"/>
      <c r="AR189" s="4"/>
      <c r="AS189" s="4"/>
      <c r="AT189" s="4"/>
      <c r="AU189" s="4"/>
      <c r="AV189" s="4"/>
      <c r="AW189" s="4"/>
      <c r="AX189" s="4"/>
      <c r="AY189" s="9"/>
    </row>
    <row r="190" ht="12.75" customHeight="1">
      <c r="A190" s="13"/>
      <c r="B190" s="4"/>
      <c r="C190" s="4"/>
      <c r="D190" s="9"/>
      <c r="E190" s="338"/>
      <c r="F190" s="4"/>
      <c r="G190" s="4"/>
      <c r="H190" s="9"/>
      <c r="I190" s="339"/>
      <c r="J190" s="4"/>
      <c r="K190" s="4"/>
      <c r="L190" s="9"/>
      <c r="M190" s="340"/>
      <c r="N190" s="4"/>
      <c r="O190" s="4"/>
      <c r="P190" s="9"/>
      <c r="Q190" s="88"/>
      <c r="R190" s="4"/>
      <c r="S190" s="4"/>
      <c r="T190" s="9"/>
      <c r="U190" s="341"/>
      <c r="V190" s="4"/>
      <c r="W190" s="4"/>
      <c r="X190" s="4"/>
      <c r="Y190" s="9"/>
      <c r="Z190" s="342"/>
      <c r="AA190" s="4"/>
      <c r="AB190" s="4"/>
      <c r="AC190" s="9"/>
      <c r="AD190" s="343"/>
      <c r="AE190" s="4"/>
      <c r="AF190" s="4"/>
      <c r="AG190" s="4"/>
      <c r="AH190" s="4"/>
      <c r="AI190" s="4"/>
      <c r="AJ190" s="4"/>
      <c r="AK190" s="4"/>
      <c r="AL190" s="4"/>
      <c r="AM190" s="4"/>
      <c r="AN190" s="4"/>
      <c r="AO190" s="4"/>
      <c r="AP190" s="4"/>
      <c r="AQ190" s="4"/>
      <c r="AR190" s="4"/>
      <c r="AS190" s="4"/>
      <c r="AT190" s="4"/>
      <c r="AU190" s="4"/>
      <c r="AV190" s="4"/>
      <c r="AW190" s="4"/>
      <c r="AX190" s="4"/>
      <c r="AY190" s="9"/>
    </row>
    <row r="191" ht="12.75" customHeight="1">
      <c r="A191" s="13"/>
      <c r="B191" s="4"/>
      <c r="C191" s="4"/>
      <c r="D191" s="9"/>
      <c r="E191" s="338"/>
      <c r="F191" s="4"/>
      <c r="G191" s="4"/>
      <c r="H191" s="9"/>
      <c r="I191" s="339"/>
      <c r="J191" s="4"/>
      <c r="K191" s="4"/>
      <c r="L191" s="9"/>
      <c r="M191" s="340"/>
      <c r="N191" s="4"/>
      <c r="O191" s="4"/>
      <c r="P191" s="9"/>
      <c r="Q191" s="88"/>
      <c r="R191" s="4"/>
      <c r="S191" s="4"/>
      <c r="T191" s="9"/>
      <c r="U191" s="341"/>
      <c r="V191" s="4"/>
      <c r="W191" s="4"/>
      <c r="X191" s="4"/>
      <c r="Y191" s="9"/>
      <c r="Z191" s="342"/>
      <c r="AA191" s="4"/>
      <c r="AB191" s="4"/>
      <c r="AC191" s="9"/>
      <c r="AD191" s="343"/>
      <c r="AE191" s="4"/>
      <c r="AF191" s="4"/>
      <c r="AG191" s="4"/>
      <c r="AH191" s="4"/>
      <c r="AI191" s="4"/>
      <c r="AJ191" s="4"/>
      <c r="AK191" s="4"/>
      <c r="AL191" s="4"/>
      <c r="AM191" s="4"/>
      <c r="AN191" s="4"/>
      <c r="AO191" s="4"/>
      <c r="AP191" s="4"/>
      <c r="AQ191" s="4"/>
      <c r="AR191" s="4"/>
      <c r="AS191" s="4"/>
      <c r="AT191" s="4"/>
      <c r="AU191" s="4"/>
      <c r="AV191" s="4"/>
      <c r="AW191" s="4"/>
      <c r="AX191" s="4"/>
      <c r="AY191" s="9"/>
    </row>
    <row r="192" ht="12.75" customHeight="1">
      <c r="A192" s="13"/>
      <c r="B192" s="4"/>
      <c r="C192" s="4"/>
      <c r="D192" s="9"/>
      <c r="E192" s="338"/>
      <c r="F192" s="4"/>
      <c r="G192" s="4"/>
      <c r="H192" s="9"/>
      <c r="I192" s="339"/>
      <c r="J192" s="4"/>
      <c r="K192" s="4"/>
      <c r="L192" s="9"/>
      <c r="M192" s="340"/>
      <c r="N192" s="4"/>
      <c r="O192" s="4"/>
      <c r="P192" s="9"/>
      <c r="Q192" s="88"/>
      <c r="R192" s="4"/>
      <c r="S192" s="4"/>
      <c r="T192" s="9"/>
      <c r="U192" s="341"/>
      <c r="V192" s="4"/>
      <c r="W192" s="4"/>
      <c r="X192" s="4"/>
      <c r="Y192" s="9"/>
      <c r="Z192" s="342"/>
      <c r="AA192" s="4"/>
      <c r="AB192" s="4"/>
      <c r="AC192" s="9"/>
      <c r="AD192" s="343"/>
      <c r="AE192" s="4"/>
      <c r="AF192" s="4"/>
      <c r="AG192" s="4"/>
      <c r="AH192" s="4"/>
      <c r="AI192" s="4"/>
      <c r="AJ192" s="4"/>
      <c r="AK192" s="4"/>
      <c r="AL192" s="4"/>
      <c r="AM192" s="4"/>
      <c r="AN192" s="4"/>
      <c r="AO192" s="4"/>
      <c r="AP192" s="4"/>
      <c r="AQ192" s="4"/>
      <c r="AR192" s="4"/>
      <c r="AS192" s="4"/>
      <c r="AT192" s="4"/>
      <c r="AU192" s="4"/>
      <c r="AV192" s="4"/>
      <c r="AW192" s="4"/>
      <c r="AX192" s="4"/>
      <c r="AY192" s="9"/>
    </row>
    <row r="193" ht="12.75" customHeight="1">
      <c r="A193" s="13"/>
      <c r="B193" s="4"/>
      <c r="C193" s="4"/>
      <c r="D193" s="9"/>
      <c r="E193" s="338"/>
      <c r="F193" s="4"/>
      <c r="G193" s="4"/>
      <c r="H193" s="9"/>
      <c r="I193" s="339"/>
      <c r="J193" s="4"/>
      <c r="K193" s="4"/>
      <c r="L193" s="9"/>
      <c r="M193" s="340"/>
      <c r="N193" s="4"/>
      <c r="O193" s="4"/>
      <c r="P193" s="9"/>
      <c r="Q193" s="88"/>
      <c r="R193" s="4"/>
      <c r="S193" s="4"/>
      <c r="T193" s="9"/>
      <c r="U193" s="341"/>
      <c r="V193" s="4"/>
      <c r="W193" s="4"/>
      <c r="X193" s="4"/>
      <c r="Y193" s="9"/>
      <c r="Z193" s="342"/>
      <c r="AA193" s="4"/>
      <c r="AB193" s="4"/>
      <c r="AC193" s="9"/>
      <c r="AD193" s="343"/>
      <c r="AE193" s="4"/>
      <c r="AF193" s="4"/>
      <c r="AG193" s="4"/>
      <c r="AH193" s="4"/>
      <c r="AI193" s="4"/>
      <c r="AJ193" s="4"/>
      <c r="AK193" s="4"/>
      <c r="AL193" s="4"/>
      <c r="AM193" s="4"/>
      <c r="AN193" s="4"/>
      <c r="AO193" s="4"/>
      <c r="AP193" s="4"/>
      <c r="AQ193" s="4"/>
      <c r="AR193" s="4"/>
      <c r="AS193" s="4"/>
      <c r="AT193" s="4"/>
      <c r="AU193" s="4"/>
      <c r="AV193" s="4"/>
      <c r="AW193" s="4"/>
      <c r="AX193" s="4"/>
      <c r="AY193" s="9"/>
    </row>
    <row r="194" ht="12.75" customHeight="1">
      <c r="A194" s="13"/>
      <c r="B194" s="4"/>
      <c r="C194" s="4"/>
      <c r="D194" s="9"/>
      <c r="E194" s="338"/>
      <c r="F194" s="4"/>
      <c r="G194" s="4"/>
      <c r="H194" s="9"/>
      <c r="I194" s="339"/>
      <c r="J194" s="4"/>
      <c r="K194" s="4"/>
      <c r="L194" s="9"/>
      <c r="M194" s="340"/>
      <c r="N194" s="4"/>
      <c r="O194" s="4"/>
      <c r="P194" s="9"/>
      <c r="Q194" s="88"/>
      <c r="R194" s="4"/>
      <c r="S194" s="4"/>
      <c r="T194" s="9"/>
      <c r="U194" s="341"/>
      <c r="V194" s="4"/>
      <c r="W194" s="4"/>
      <c r="X194" s="4"/>
      <c r="Y194" s="9"/>
      <c r="Z194" s="342"/>
      <c r="AA194" s="4"/>
      <c r="AB194" s="4"/>
      <c r="AC194" s="9"/>
      <c r="AD194" s="343"/>
      <c r="AE194" s="4"/>
      <c r="AF194" s="4"/>
      <c r="AG194" s="4"/>
      <c r="AH194" s="4"/>
      <c r="AI194" s="4"/>
      <c r="AJ194" s="4"/>
      <c r="AK194" s="4"/>
      <c r="AL194" s="4"/>
      <c r="AM194" s="4"/>
      <c r="AN194" s="4"/>
      <c r="AO194" s="4"/>
      <c r="AP194" s="4"/>
      <c r="AQ194" s="4"/>
      <c r="AR194" s="4"/>
      <c r="AS194" s="4"/>
      <c r="AT194" s="4"/>
      <c r="AU194" s="4"/>
      <c r="AV194" s="4"/>
      <c r="AW194" s="4"/>
      <c r="AX194" s="4"/>
      <c r="AY194" s="9"/>
    </row>
    <row r="195" ht="12.75" customHeight="1">
      <c r="A195" s="13"/>
      <c r="B195" s="4"/>
      <c r="C195" s="4"/>
      <c r="D195" s="9"/>
      <c r="E195" s="338"/>
      <c r="F195" s="4"/>
      <c r="G195" s="4"/>
      <c r="H195" s="9"/>
      <c r="I195" s="339"/>
      <c r="J195" s="4"/>
      <c r="K195" s="4"/>
      <c r="L195" s="9"/>
      <c r="M195" s="340"/>
      <c r="N195" s="4"/>
      <c r="O195" s="4"/>
      <c r="P195" s="9"/>
      <c r="Q195" s="88"/>
      <c r="R195" s="4"/>
      <c r="S195" s="4"/>
      <c r="T195" s="9"/>
      <c r="U195" s="341"/>
      <c r="V195" s="4"/>
      <c r="W195" s="4"/>
      <c r="X195" s="4"/>
      <c r="Y195" s="9"/>
      <c r="Z195" s="342"/>
      <c r="AA195" s="4"/>
      <c r="AB195" s="4"/>
      <c r="AC195" s="9"/>
      <c r="AD195" s="343"/>
      <c r="AE195" s="4"/>
      <c r="AF195" s="4"/>
      <c r="AG195" s="4"/>
      <c r="AH195" s="4"/>
      <c r="AI195" s="4"/>
      <c r="AJ195" s="4"/>
      <c r="AK195" s="4"/>
      <c r="AL195" s="4"/>
      <c r="AM195" s="4"/>
      <c r="AN195" s="4"/>
      <c r="AO195" s="4"/>
      <c r="AP195" s="4"/>
      <c r="AQ195" s="4"/>
      <c r="AR195" s="4"/>
      <c r="AS195" s="4"/>
      <c r="AT195" s="4"/>
      <c r="AU195" s="4"/>
      <c r="AV195" s="4"/>
      <c r="AW195" s="4"/>
      <c r="AX195" s="4"/>
      <c r="AY195" s="9"/>
    </row>
    <row r="196" ht="12.75" customHeight="1">
      <c r="A196" s="13"/>
      <c r="B196" s="4"/>
      <c r="C196" s="4"/>
      <c r="D196" s="9"/>
      <c r="E196" s="338"/>
      <c r="F196" s="4"/>
      <c r="G196" s="4"/>
      <c r="H196" s="9"/>
      <c r="I196" s="339"/>
      <c r="J196" s="4"/>
      <c r="K196" s="4"/>
      <c r="L196" s="9"/>
      <c r="M196" s="340"/>
      <c r="N196" s="4"/>
      <c r="O196" s="4"/>
      <c r="P196" s="9"/>
      <c r="Q196" s="88"/>
      <c r="R196" s="4"/>
      <c r="S196" s="4"/>
      <c r="T196" s="9"/>
      <c r="U196" s="341"/>
      <c r="V196" s="4"/>
      <c r="W196" s="4"/>
      <c r="X196" s="4"/>
      <c r="Y196" s="9"/>
      <c r="Z196" s="342"/>
      <c r="AA196" s="4"/>
      <c r="AB196" s="4"/>
      <c r="AC196" s="9"/>
      <c r="AD196" s="343"/>
      <c r="AE196" s="4"/>
      <c r="AF196" s="4"/>
      <c r="AG196" s="4"/>
      <c r="AH196" s="4"/>
      <c r="AI196" s="4"/>
      <c r="AJ196" s="4"/>
      <c r="AK196" s="4"/>
      <c r="AL196" s="4"/>
      <c r="AM196" s="4"/>
      <c r="AN196" s="4"/>
      <c r="AO196" s="4"/>
      <c r="AP196" s="4"/>
      <c r="AQ196" s="4"/>
      <c r="AR196" s="4"/>
      <c r="AS196" s="4"/>
      <c r="AT196" s="4"/>
      <c r="AU196" s="4"/>
      <c r="AV196" s="4"/>
      <c r="AW196" s="4"/>
      <c r="AX196" s="4"/>
      <c r="AY196" s="9"/>
    </row>
    <row r="197" ht="12.75" customHeight="1">
      <c r="A197" s="13"/>
      <c r="B197" s="4"/>
      <c r="C197" s="4"/>
      <c r="D197" s="9"/>
      <c r="E197" s="338"/>
      <c r="F197" s="4"/>
      <c r="G197" s="4"/>
      <c r="H197" s="9"/>
      <c r="I197" s="339"/>
      <c r="J197" s="4"/>
      <c r="K197" s="4"/>
      <c r="L197" s="9"/>
      <c r="M197" s="340"/>
      <c r="N197" s="4"/>
      <c r="O197" s="4"/>
      <c r="P197" s="9"/>
      <c r="Q197" s="88"/>
      <c r="R197" s="4"/>
      <c r="S197" s="4"/>
      <c r="T197" s="9"/>
      <c r="U197" s="341"/>
      <c r="V197" s="4"/>
      <c r="W197" s="4"/>
      <c r="X197" s="4"/>
      <c r="Y197" s="9"/>
      <c r="Z197" s="342"/>
      <c r="AA197" s="4"/>
      <c r="AB197" s="4"/>
      <c r="AC197" s="9"/>
      <c r="AD197" s="343"/>
      <c r="AE197" s="4"/>
      <c r="AF197" s="4"/>
      <c r="AG197" s="4"/>
      <c r="AH197" s="4"/>
      <c r="AI197" s="4"/>
      <c r="AJ197" s="4"/>
      <c r="AK197" s="4"/>
      <c r="AL197" s="4"/>
      <c r="AM197" s="4"/>
      <c r="AN197" s="4"/>
      <c r="AO197" s="4"/>
      <c r="AP197" s="4"/>
      <c r="AQ197" s="4"/>
      <c r="AR197" s="4"/>
      <c r="AS197" s="4"/>
      <c r="AT197" s="4"/>
      <c r="AU197" s="4"/>
      <c r="AV197" s="4"/>
      <c r="AW197" s="4"/>
      <c r="AX197" s="4"/>
      <c r="AY197" s="9"/>
    </row>
    <row r="198" ht="12.75" customHeight="1">
      <c r="A198" s="13"/>
      <c r="B198" s="4"/>
      <c r="C198" s="4"/>
      <c r="D198" s="9"/>
      <c r="E198" s="338"/>
      <c r="F198" s="4"/>
      <c r="G198" s="4"/>
      <c r="H198" s="9"/>
      <c r="I198" s="339"/>
      <c r="J198" s="4"/>
      <c r="K198" s="4"/>
      <c r="L198" s="9"/>
      <c r="M198" s="340"/>
      <c r="N198" s="4"/>
      <c r="O198" s="4"/>
      <c r="P198" s="9"/>
      <c r="Q198" s="88"/>
      <c r="R198" s="4"/>
      <c r="S198" s="4"/>
      <c r="T198" s="9"/>
      <c r="U198" s="341"/>
      <c r="V198" s="4"/>
      <c r="W198" s="4"/>
      <c r="X198" s="4"/>
      <c r="Y198" s="9"/>
      <c r="Z198" s="342"/>
      <c r="AA198" s="4"/>
      <c r="AB198" s="4"/>
      <c r="AC198" s="9"/>
      <c r="AD198" s="343"/>
      <c r="AE198" s="4"/>
      <c r="AF198" s="4"/>
      <c r="AG198" s="4"/>
      <c r="AH198" s="4"/>
      <c r="AI198" s="4"/>
      <c r="AJ198" s="4"/>
      <c r="AK198" s="4"/>
      <c r="AL198" s="4"/>
      <c r="AM198" s="4"/>
      <c r="AN198" s="4"/>
      <c r="AO198" s="4"/>
      <c r="AP198" s="4"/>
      <c r="AQ198" s="4"/>
      <c r="AR198" s="4"/>
      <c r="AS198" s="4"/>
      <c r="AT198" s="4"/>
      <c r="AU198" s="4"/>
      <c r="AV198" s="4"/>
      <c r="AW198" s="4"/>
      <c r="AX198" s="4"/>
      <c r="AY198" s="9"/>
    </row>
    <row r="199" ht="12.75" customHeight="1">
      <c r="A199" s="13"/>
      <c r="B199" s="4"/>
      <c r="C199" s="4"/>
      <c r="D199" s="9"/>
      <c r="E199" s="338"/>
      <c r="F199" s="4"/>
      <c r="G199" s="4"/>
      <c r="H199" s="9"/>
      <c r="I199" s="339"/>
      <c r="J199" s="4"/>
      <c r="K199" s="4"/>
      <c r="L199" s="9"/>
      <c r="M199" s="340"/>
      <c r="N199" s="4"/>
      <c r="O199" s="4"/>
      <c r="P199" s="9"/>
      <c r="Q199" s="88"/>
      <c r="R199" s="4"/>
      <c r="S199" s="4"/>
      <c r="T199" s="9"/>
      <c r="U199" s="341"/>
      <c r="V199" s="4"/>
      <c r="W199" s="4"/>
      <c r="X199" s="4"/>
      <c r="Y199" s="9"/>
      <c r="Z199" s="342"/>
      <c r="AA199" s="4"/>
      <c r="AB199" s="4"/>
      <c r="AC199" s="9"/>
      <c r="AD199" s="343"/>
      <c r="AE199" s="4"/>
      <c r="AF199" s="4"/>
      <c r="AG199" s="4"/>
      <c r="AH199" s="4"/>
      <c r="AI199" s="4"/>
      <c r="AJ199" s="4"/>
      <c r="AK199" s="4"/>
      <c r="AL199" s="4"/>
      <c r="AM199" s="4"/>
      <c r="AN199" s="4"/>
      <c r="AO199" s="4"/>
      <c r="AP199" s="4"/>
      <c r="AQ199" s="4"/>
      <c r="AR199" s="4"/>
      <c r="AS199" s="4"/>
      <c r="AT199" s="4"/>
      <c r="AU199" s="4"/>
      <c r="AV199" s="4"/>
      <c r="AW199" s="4"/>
      <c r="AX199" s="4"/>
      <c r="AY199" s="9"/>
    </row>
    <row r="200" ht="12.75" customHeight="1">
      <c r="A200" s="13"/>
      <c r="B200" s="4"/>
      <c r="C200" s="4"/>
      <c r="D200" s="9"/>
      <c r="E200" s="338"/>
      <c r="F200" s="4"/>
      <c r="G200" s="4"/>
      <c r="H200" s="9"/>
      <c r="I200" s="339"/>
      <c r="J200" s="4"/>
      <c r="K200" s="4"/>
      <c r="L200" s="9"/>
      <c r="M200" s="340"/>
      <c r="N200" s="4"/>
      <c r="O200" s="4"/>
      <c r="P200" s="9"/>
      <c r="Q200" s="88"/>
      <c r="R200" s="4"/>
      <c r="S200" s="4"/>
      <c r="T200" s="9"/>
      <c r="U200" s="341"/>
      <c r="V200" s="4"/>
      <c r="W200" s="4"/>
      <c r="X200" s="4"/>
      <c r="Y200" s="9"/>
      <c r="Z200" s="342"/>
      <c r="AA200" s="4"/>
      <c r="AB200" s="4"/>
      <c r="AC200" s="9"/>
      <c r="AD200" s="343"/>
      <c r="AE200" s="4"/>
      <c r="AF200" s="4"/>
      <c r="AG200" s="4"/>
      <c r="AH200" s="4"/>
      <c r="AI200" s="4"/>
      <c r="AJ200" s="4"/>
      <c r="AK200" s="4"/>
      <c r="AL200" s="4"/>
      <c r="AM200" s="4"/>
      <c r="AN200" s="4"/>
      <c r="AO200" s="4"/>
      <c r="AP200" s="4"/>
      <c r="AQ200" s="4"/>
      <c r="AR200" s="4"/>
      <c r="AS200" s="4"/>
      <c r="AT200" s="4"/>
      <c r="AU200" s="4"/>
      <c r="AV200" s="4"/>
      <c r="AW200" s="4"/>
      <c r="AX200" s="4"/>
      <c r="AY200" s="9"/>
    </row>
    <row r="201" ht="12.75" customHeight="1">
      <c r="A201" s="13"/>
      <c r="B201" s="4"/>
      <c r="C201" s="4"/>
      <c r="D201" s="9"/>
      <c r="E201" s="338"/>
      <c r="F201" s="4"/>
      <c r="G201" s="4"/>
      <c r="H201" s="9"/>
      <c r="I201" s="339"/>
      <c r="J201" s="4"/>
      <c r="K201" s="4"/>
      <c r="L201" s="9"/>
      <c r="M201" s="340"/>
      <c r="N201" s="4"/>
      <c r="O201" s="4"/>
      <c r="P201" s="9"/>
      <c r="Q201" s="88"/>
      <c r="R201" s="4"/>
      <c r="S201" s="4"/>
      <c r="T201" s="9"/>
      <c r="U201" s="341"/>
      <c r="V201" s="4"/>
      <c r="W201" s="4"/>
      <c r="X201" s="4"/>
      <c r="Y201" s="9"/>
      <c r="Z201" s="342"/>
      <c r="AA201" s="4"/>
      <c r="AB201" s="4"/>
      <c r="AC201" s="9"/>
      <c r="AD201" s="343"/>
      <c r="AE201" s="4"/>
      <c r="AF201" s="4"/>
      <c r="AG201" s="4"/>
      <c r="AH201" s="4"/>
      <c r="AI201" s="4"/>
      <c r="AJ201" s="4"/>
      <c r="AK201" s="4"/>
      <c r="AL201" s="4"/>
      <c r="AM201" s="4"/>
      <c r="AN201" s="4"/>
      <c r="AO201" s="4"/>
      <c r="AP201" s="4"/>
      <c r="AQ201" s="4"/>
      <c r="AR201" s="4"/>
      <c r="AS201" s="4"/>
      <c r="AT201" s="4"/>
      <c r="AU201" s="4"/>
      <c r="AV201" s="4"/>
      <c r="AW201" s="4"/>
      <c r="AX201" s="4"/>
      <c r="AY201" s="9"/>
    </row>
    <row r="202" ht="12.75" customHeight="1">
      <c r="A202" s="13"/>
      <c r="B202" s="4"/>
      <c r="C202" s="4"/>
      <c r="D202" s="9"/>
      <c r="E202" s="338"/>
      <c r="F202" s="4"/>
      <c r="G202" s="4"/>
      <c r="H202" s="9"/>
      <c r="I202" s="339"/>
      <c r="J202" s="4"/>
      <c r="K202" s="4"/>
      <c r="L202" s="9"/>
      <c r="M202" s="340"/>
      <c r="N202" s="4"/>
      <c r="O202" s="4"/>
      <c r="P202" s="9"/>
      <c r="Q202" s="88"/>
      <c r="R202" s="4"/>
      <c r="S202" s="4"/>
      <c r="T202" s="9"/>
      <c r="U202" s="341"/>
      <c r="V202" s="4"/>
      <c r="W202" s="4"/>
      <c r="X202" s="4"/>
      <c r="Y202" s="9"/>
      <c r="Z202" s="342"/>
      <c r="AA202" s="4"/>
      <c r="AB202" s="4"/>
      <c r="AC202" s="9"/>
      <c r="AD202" s="343"/>
      <c r="AE202" s="4"/>
      <c r="AF202" s="4"/>
      <c r="AG202" s="4"/>
      <c r="AH202" s="4"/>
      <c r="AI202" s="4"/>
      <c r="AJ202" s="4"/>
      <c r="AK202" s="4"/>
      <c r="AL202" s="4"/>
      <c r="AM202" s="4"/>
      <c r="AN202" s="4"/>
      <c r="AO202" s="4"/>
      <c r="AP202" s="4"/>
      <c r="AQ202" s="4"/>
      <c r="AR202" s="4"/>
      <c r="AS202" s="4"/>
      <c r="AT202" s="4"/>
      <c r="AU202" s="4"/>
      <c r="AV202" s="4"/>
      <c r="AW202" s="4"/>
      <c r="AX202" s="4"/>
      <c r="AY202" s="9"/>
    </row>
    <row r="203" ht="12.75" customHeight="1">
      <c r="A203" s="13"/>
      <c r="B203" s="4"/>
      <c r="C203" s="4"/>
      <c r="D203" s="9"/>
      <c r="E203" s="338"/>
      <c r="F203" s="4"/>
      <c r="G203" s="4"/>
      <c r="H203" s="9"/>
      <c r="I203" s="339"/>
      <c r="J203" s="4"/>
      <c r="K203" s="4"/>
      <c r="L203" s="9"/>
      <c r="M203" s="340"/>
      <c r="N203" s="4"/>
      <c r="O203" s="4"/>
      <c r="P203" s="9"/>
      <c r="Q203" s="88"/>
      <c r="R203" s="4"/>
      <c r="S203" s="4"/>
      <c r="T203" s="9"/>
      <c r="U203" s="341"/>
      <c r="V203" s="4"/>
      <c r="W203" s="4"/>
      <c r="X203" s="4"/>
      <c r="Y203" s="9"/>
      <c r="Z203" s="342"/>
      <c r="AA203" s="4"/>
      <c r="AB203" s="4"/>
      <c r="AC203" s="9"/>
      <c r="AD203" s="343"/>
      <c r="AE203" s="4"/>
      <c r="AF203" s="4"/>
      <c r="AG203" s="4"/>
      <c r="AH203" s="4"/>
      <c r="AI203" s="4"/>
      <c r="AJ203" s="4"/>
      <c r="AK203" s="4"/>
      <c r="AL203" s="4"/>
      <c r="AM203" s="4"/>
      <c r="AN203" s="4"/>
      <c r="AO203" s="4"/>
      <c r="AP203" s="4"/>
      <c r="AQ203" s="4"/>
      <c r="AR203" s="4"/>
      <c r="AS203" s="4"/>
      <c r="AT203" s="4"/>
      <c r="AU203" s="4"/>
      <c r="AV203" s="4"/>
      <c r="AW203" s="4"/>
      <c r="AX203" s="4"/>
      <c r="AY203" s="9"/>
    </row>
    <row r="204" ht="12.75" customHeight="1">
      <c r="A204" s="13"/>
      <c r="B204" s="4"/>
      <c r="C204" s="4"/>
      <c r="D204" s="9"/>
      <c r="E204" s="338"/>
      <c r="F204" s="4"/>
      <c r="G204" s="4"/>
      <c r="H204" s="9"/>
      <c r="I204" s="339"/>
      <c r="J204" s="4"/>
      <c r="K204" s="4"/>
      <c r="L204" s="9"/>
      <c r="M204" s="340"/>
      <c r="N204" s="4"/>
      <c r="O204" s="4"/>
      <c r="P204" s="9"/>
      <c r="Q204" s="88"/>
      <c r="R204" s="4"/>
      <c r="S204" s="4"/>
      <c r="T204" s="9"/>
      <c r="U204" s="341"/>
      <c r="V204" s="4"/>
      <c r="W204" s="4"/>
      <c r="X204" s="4"/>
      <c r="Y204" s="9"/>
      <c r="Z204" s="342"/>
      <c r="AA204" s="4"/>
      <c r="AB204" s="4"/>
      <c r="AC204" s="9"/>
      <c r="AD204" s="343"/>
      <c r="AE204" s="4"/>
      <c r="AF204" s="4"/>
      <c r="AG204" s="4"/>
      <c r="AH204" s="4"/>
      <c r="AI204" s="4"/>
      <c r="AJ204" s="4"/>
      <c r="AK204" s="4"/>
      <c r="AL204" s="4"/>
      <c r="AM204" s="4"/>
      <c r="AN204" s="4"/>
      <c r="AO204" s="4"/>
      <c r="AP204" s="4"/>
      <c r="AQ204" s="4"/>
      <c r="AR204" s="4"/>
      <c r="AS204" s="4"/>
      <c r="AT204" s="4"/>
      <c r="AU204" s="4"/>
      <c r="AV204" s="4"/>
      <c r="AW204" s="4"/>
      <c r="AX204" s="4"/>
      <c r="AY204" s="9"/>
    </row>
    <row r="205" ht="12.75" customHeight="1">
      <c r="A205" s="13"/>
      <c r="B205" s="4"/>
      <c r="C205" s="4"/>
      <c r="D205" s="9"/>
      <c r="E205" s="338"/>
      <c r="F205" s="4"/>
      <c r="G205" s="4"/>
      <c r="H205" s="9"/>
      <c r="I205" s="339"/>
      <c r="J205" s="4"/>
      <c r="K205" s="4"/>
      <c r="L205" s="9"/>
      <c r="M205" s="340"/>
      <c r="N205" s="4"/>
      <c r="O205" s="4"/>
      <c r="P205" s="9"/>
      <c r="Q205" s="88"/>
      <c r="R205" s="4"/>
      <c r="S205" s="4"/>
      <c r="T205" s="9"/>
      <c r="U205" s="341"/>
      <c r="V205" s="4"/>
      <c r="W205" s="4"/>
      <c r="X205" s="4"/>
      <c r="Y205" s="9"/>
      <c r="Z205" s="342"/>
      <c r="AA205" s="4"/>
      <c r="AB205" s="4"/>
      <c r="AC205" s="9"/>
      <c r="AD205" s="343"/>
      <c r="AE205" s="4"/>
      <c r="AF205" s="4"/>
      <c r="AG205" s="4"/>
      <c r="AH205" s="4"/>
      <c r="AI205" s="4"/>
      <c r="AJ205" s="4"/>
      <c r="AK205" s="4"/>
      <c r="AL205" s="4"/>
      <c r="AM205" s="4"/>
      <c r="AN205" s="4"/>
      <c r="AO205" s="4"/>
      <c r="AP205" s="4"/>
      <c r="AQ205" s="4"/>
      <c r="AR205" s="4"/>
      <c r="AS205" s="4"/>
      <c r="AT205" s="4"/>
      <c r="AU205" s="4"/>
      <c r="AV205" s="4"/>
      <c r="AW205" s="4"/>
      <c r="AX205" s="4"/>
      <c r="AY205" s="9"/>
    </row>
    <row r="206" ht="12.75" customHeight="1">
      <c r="A206" s="13"/>
      <c r="B206" s="4"/>
      <c r="C206" s="4"/>
      <c r="D206" s="9"/>
      <c r="E206" s="338"/>
      <c r="F206" s="4"/>
      <c r="G206" s="4"/>
      <c r="H206" s="9"/>
      <c r="I206" s="339"/>
      <c r="J206" s="4"/>
      <c r="K206" s="4"/>
      <c r="L206" s="9"/>
      <c r="M206" s="340"/>
      <c r="N206" s="4"/>
      <c r="O206" s="4"/>
      <c r="P206" s="9"/>
      <c r="Q206" s="88"/>
      <c r="R206" s="4"/>
      <c r="S206" s="4"/>
      <c r="T206" s="9"/>
      <c r="U206" s="341"/>
      <c r="V206" s="4"/>
      <c r="W206" s="4"/>
      <c r="X206" s="4"/>
      <c r="Y206" s="9"/>
      <c r="Z206" s="342"/>
      <c r="AA206" s="4"/>
      <c r="AB206" s="4"/>
      <c r="AC206" s="9"/>
      <c r="AD206" s="343"/>
      <c r="AE206" s="4"/>
      <c r="AF206" s="4"/>
      <c r="AG206" s="4"/>
      <c r="AH206" s="4"/>
      <c r="AI206" s="4"/>
      <c r="AJ206" s="4"/>
      <c r="AK206" s="4"/>
      <c r="AL206" s="4"/>
      <c r="AM206" s="4"/>
      <c r="AN206" s="4"/>
      <c r="AO206" s="4"/>
      <c r="AP206" s="4"/>
      <c r="AQ206" s="4"/>
      <c r="AR206" s="4"/>
      <c r="AS206" s="4"/>
      <c r="AT206" s="4"/>
      <c r="AU206" s="4"/>
      <c r="AV206" s="4"/>
      <c r="AW206" s="4"/>
      <c r="AX206" s="4"/>
      <c r="AY206" s="9"/>
    </row>
    <row r="207" ht="12.75" customHeight="1">
      <c r="A207" s="13"/>
      <c r="B207" s="4"/>
      <c r="C207" s="4"/>
      <c r="D207" s="9"/>
      <c r="E207" s="338"/>
      <c r="F207" s="4"/>
      <c r="G207" s="4"/>
      <c r="H207" s="9"/>
      <c r="I207" s="339"/>
      <c r="J207" s="4"/>
      <c r="K207" s="4"/>
      <c r="L207" s="9"/>
      <c r="M207" s="340"/>
      <c r="N207" s="4"/>
      <c r="O207" s="4"/>
      <c r="P207" s="9"/>
      <c r="Q207" s="88"/>
      <c r="R207" s="4"/>
      <c r="S207" s="4"/>
      <c r="T207" s="9"/>
      <c r="U207" s="341"/>
      <c r="V207" s="4"/>
      <c r="W207" s="4"/>
      <c r="X207" s="4"/>
      <c r="Y207" s="9"/>
      <c r="Z207" s="342"/>
      <c r="AA207" s="4"/>
      <c r="AB207" s="4"/>
      <c r="AC207" s="9"/>
      <c r="AD207" s="343"/>
      <c r="AE207" s="4"/>
      <c r="AF207" s="4"/>
      <c r="AG207" s="4"/>
      <c r="AH207" s="4"/>
      <c r="AI207" s="4"/>
      <c r="AJ207" s="4"/>
      <c r="AK207" s="4"/>
      <c r="AL207" s="4"/>
      <c r="AM207" s="4"/>
      <c r="AN207" s="4"/>
      <c r="AO207" s="4"/>
      <c r="AP207" s="4"/>
      <c r="AQ207" s="4"/>
      <c r="AR207" s="4"/>
      <c r="AS207" s="4"/>
      <c r="AT207" s="4"/>
      <c r="AU207" s="4"/>
      <c r="AV207" s="4"/>
      <c r="AW207" s="4"/>
      <c r="AX207" s="4"/>
      <c r="AY207" s="9"/>
    </row>
    <row r="208" ht="12.75" customHeight="1">
      <c r="A208" s="13"/>
      <c r="B208" s="4"/>
      <c r="C208" s="4"/>
      <c r="D208" s="9"/>
      <c r="E208" s="338"/>
      <c r="F208" s="4"/>
      <c r="G208" s="4"/>
      <c r="H208" s="9"/>
      <c r="I208" s="339"/>
      <c r="J208" s="4"/>
      <c r="K208" s="4"/>
      <c r="L208" s="9"/>
      <c r="M208" s="340"/>
      <c r="N208" s="4"/>
      <c r="O208" s="4"/>
      <c r="P208" s="9"/>
      <c r="Q208" s="88"/>
      <c r="R208" s="4"/>
      <c r="S208" s="4"/>
      <c r="T208" s="9"/>
      <c r="U208" s="341"/>
      <c r="V208" s="4"/>
      <c r="W208" s="4"/>
      <c r="X208" s="4"/>
      <c r="Y208" s="9"/>
      <c r="Z208" s="342"/>
      <c r="AA208" s="4"/>
      <c r="AB208" s="4"/>
      <c r="AC208" s="9"/>
      <c r="AD208" s="343"/>
      <c r="AE208" s="4"/>
      <c r="AF208" s="4"/>
      <c r="AG208" s="4"/>
      <c r="AH208" s="4"/>
      <c r="AI208" s="4"/>
      <c r="AJ208" s="4"/>
      <c r="AK208" s="4"/>
      <c r="AL208" s="4"/>
      <c r="AM208" s="4"/>
      <c r="AN208" s="4"/>
      <c r="AO208" s="4"/>
      <c r="AP208" s="4"/>
      <c r="AQ208" s="4"/>
      <c r="AR208" s="4"/>
      <c r="AS208" s="4"/>
      <c r="AT208" s="4"/>
      <c r="AU208" s="4"/>
      <c r="AV208" s="4"/>
      <c r="AW208" s="4"/>
      <c r="AX208" s="4"/>
      <c r="AY208" s="9"/>
    </row>
    <row r="209" ht="12.75" customHeight="1">
      <c r="A209" s="13"/>
      <c r="B209" s="4"/>
      <c r="C209" s="4"/>
      <c r="D209" s="9"/>
      <c r="E209" s="338"/>
      <c r="F209" s="4"/>
      <c r="G209" s="4"/>
      <c r="H209" s="9"/>
      <c r="I209" s="339"/>
      <c r="J209" s="4"/>
      <c r="K209" s="4"/>
      <c r="L209" s="9"/>
      <c r="M209" s="340"/>
      <c r="N209" s="4"/>
      <c r="O209" s="4"/>
      <c r="P209" s="9"/>
      <c r="Q209" s="88"/>
      <c r="R209" s="4"/>
      <c r="S209" s="4"/>
      <c r="T209" s="9"/>
      <c r="U209" s="341"/>
      <c r="V209" s="4"/>
      <c r="W209" s="4"/>
      <c r="X209" s="4"/>
      <c r="Y209" s="9"/>
      <c r="Z209" s="342"/>
      <c r="AA209" s="4"/>
      <c r="AB209" s="4"/>
      <c r="AC209" s="9"/>
      <c r="AD209" s="343"/>
      <c r="AE209" s="4"/>
      <c r="AF209" s="4"/>
      <c r="AG209" s="4"/>
      <c r="AH209" s="4"/>
      <c r="AI209" s="4"/>
      <c r="AJ209" s="4"/>
      <c r="AK209" s="4"/>
      <c r="AL209" s="4"/>
      <c r="AM209" s="4"/>
      <c r="AN209" s="4"/>
      <c r="AO209" s="4"/>
      <c r="AP209" s="4"/>
      <c r="AQ209" s="4"/>
      <c r="AR209" s="4"/>
      <c r="AS209" s="4"/>
      <c r="AT209" s="4"/>
      <c r="AU209" s="4"/>
      <c r="AV209" s="4"/>
      <c r="AW209" s="4"/>
      <c r="AX209" s="4"/>
      <c r="AY209" s="9"/>
    </row>
    <row r="210" ht="12.75" customHeight="1">
      <c r="A210" s="13"/>
      <c r="B210" s="4"/>
      <c r="C210" s="4"/>
      <c r="D210" s="9"/>
      <c r="E210" s="338"/>
      <c r="F210" s="4"/>
      <c r="G210" s="4"/>
      <c r="H210" s="9"/>
      <c r="I210" s="339"/>
      <c r="J210" s="4"/>
      <c r="K210" s="4"/>
      <c r="L210" s="9"/>
      <c r="M210" s="340"/>
      <c r="N210" s="4"/>
      <c r="O210" s="4"/>
      <c r="P210" s="9"/>
      <c r="Q210" s="88"/>
      <c r="R210" s="4"/>
      <c r="S210" s="4"/>
      <c r="T210" s="9"/>
      <c r="U210" s="341"/>
      <c r="V210" s="4"/>
      <c r="W210" s="4"/>
      <c r="X210" s="4"/>
      <c r="Y210" s="9"/>
      <c r="Z210" s="342"/>
      <c r="AA210" s="4"/>
      <c r="AB210" s="4"/>
      <c r="AC210" s="9"/>
      <c r="AD210" s="343"/>
      <c r="AE210" s="4"/>
      <c r="AF210" s="4"/>
      <c r="AG210" s="4"/>
      <c r="AH210" s="4"/>
      <c r="AI210" s="4"/>
      <c r="AJ210" s="4"/>
      <c r="AK210" s="4"/>
      <c r="AL210" s="4"/>
      <c r="AM210" s="4"/>
      <c r="AN210" s="4"/>
      <c r="AO210" s="4"/>
      <c r="AP210" s="4"/>
      <c r="AQ210" s="4"/>
      <c r="AR210" s="4"/>
      <c r="AS210" s="4"/>
      <c r="AT210" s="4"/>
      <c r="AU210" s="4"/>
      <c r="AV210" s="4"/>
      <c r="AW210" s="4"/>
      <c r="AX210" s="4"/>
      <c r="AY210" s="9"/>
    </row>
    <row r="211" ht="12.75" customHeight="1">
      <c r="A211" s="13"/>
      <c r="B211" s="4"/>
      <c r="C211" s="4"/>
      <c r="D211" s="9"/>
      <c r="E211" s="338"/>
      <c r="F211" s="4"/>
      <c r="G211" s="4"/>
      <c r="H211" s="9"/>
      <c r="I211" s="339"/>
      <c r="J211" s="4"/>
      <c r="K211" s="4"/>
      <c r="L211" s="9"/>
      <c r="M211" s="340"/>
      <c r="N211" s="4"/>
      <c r="O211" s="4"/>
      <c r="P211" s="9"/>
      <c r="Q211" s="88"/>
      <c r="R211" s="4"/>
      <c r="S211" s="4"/>
      <c r="T211" s="9"/>
      <c r="U211" s="341"/>
      <c r="V211" s="4"/>
      <c r="W211" s="4"/>
      <c r="X211" s="4"/>
      <c r="Y211" s="9"/>
      <c r="Z211" s="342"/>
      <c r="AA211" s="4"/>
      <c r="AB211" s="4"/>
      <c r="AC211" s="9"/>
      <c r="AD211" s="343"/>
      <c r="AE211" s="4"/>
      <c r="AF211" s="4"/>
      <c r="AG211" s="4"/>
      <c r="AH211" s="4"/>
      <c r="AI211" s="4"/>
      <c r="AJ211" s="4"/>
      <c r="AK211" s="4"/>
      <c r="AL211" s="4"/>
      <c r="AM211" s="4"/>
      <c r="AN211" s="4"/>
      <c r="AO211" s="4"/>
      <c r="AP211" s="4"/>
      <c r="AQ211" s="4"/>
      <c r="AR211" s="4"/>
      <c r="AS211" s="4"/>
      <c r="AT211" s="4"/>
      <c r="AU211" s="4"/>
      <c r="AV211" s="4"/>
      <c r="AW211" s="4"/>
      <c r="AX211" s="4"/>
      <c r="AY211" s="9"/>
    </row>
    <row r="212" ht="12.75" customHeight="1">
      <c r="A212" s="13"/>
      <c r="B212" s="4"/>
      <c r="C212" s="4"/>
      <c r="D212" s="9"/>
      <c r="E212" s="338"/>
      <c r="F212" s="4"/>
      <c r="G212" s="4"/>
      <c r="H212" s="9"/>
      <c r="I212" s="339"/>
      <c r="J212" s="4"/>
      <c r="K212" s="4"/>
      <c r="L212" s="9"/>
      <c r="M212" s="340"/>
      <c r="N212" s="4"/>
      <c r="O212" s="4"/>
      <c r="P212" s="9"/>
      <c r="Q212" s="88"/>
      <c r="R212" s="4"/>
      <c r="S212" s="4"/>
      <c r="T212" s="9"/>
      <c r="U212" s="341"/>
      <c r="V212" s="4"/>
      <c r="W212" s="4"/>
      <c r="X212" s="4"/>
      <c r="Y212" s="9"/>
      <c r="Z212" s="342"/>
      <c r="AA212" s="4"/>
      <c r="AB212" s="4"/>
      <c r="AC212" s="9"/>
      <c r="AD212" s="343"/>
      <c r="AE212" s="4"/>
      <c r="AF212" s="4"/>
      <c r="AG212" s="4"/>
      <c r="AH212" s="4"/>
      <c r="AI212" s="4"/>
      <c r="AJ212" s="4"/>
      <c r="AK212" s="4"/>
      <c r="AL212" s="4"/>
      <c r="AM212" s="4"/>
      <c r="AN212" s="4"/>
      <c r="AO212" s="4"/>
      <c r="AP212" s="4"/>
      <c r="AQ212" s="4"/>
      <c r="AR212" s="4"/>
      <c r="AS212" s="4"/>
      <c r="AT212" s="4"/>
      <c r="AU212" s="4"/>
      <c r="AV212" s="4"/>
      <c r="AW212" s="4"/>
      <c r="AX212" s="4"/>
      <c r="AY212" s="9"/>
    </row>
    <row r="213" ht="12.75" customHeight="1">
      <c r="A213" s="13"/>
      <c r="B213" s="4"/>
      <c r="C213" s="4"/>
      <c r="D213" s="9"/>
      <c r="E213" s="338"/>
      <c r="F213" s="4"/>
      <c r="G213" s="4"/>
      <c r="H213" s="9"/>
      <c r="I213" s="339"/>
      <c r="J213" s="4"/>
      <c r="K213" s="4"/>
      <c r="L213" s="9"/>
      <c r="M213" s="340"/>
      <c r="N213" s="4"/>
      <c r="O213" s="4"/>
      <c r="P213" s="9"/>
      <c r="Q213" s="88"/>
      <c r="R213" s="4"/>
      <c r="S213" s="4"/>
      <c r="T213" s="9"/>
      <c r="U213" s="341"/>
      <c r="V213" s="4"/>
      <c r="W213" s="4"/>
      <c r="X213" s="4"/>
      <c r="Y213" s="9"/>
      <c r="Z213" s="342"/>
      <c r="AA213" s="4"/>
      <c r="AB213" s="4"/>
      <c r="AC213" s="9"/>
      <c r="AD213" s="343"/>
      <c r="AE213" s="4"/>
      <c r="AF213" s="4"/>
      <c r="AG213" s="4"/>
      <c r="AH213" s="4"/>
      <c r="AI213" s="4"/>
      <c r="AJ213" s="4"/>
      <c r="AK213" s="4"/>
      <c r="AL213" s="4"/>
      <c r="AM213" s="4"/>
      <c r="AN213" s="4"/>
      <c r="AO213" s="4"/>
      <c r="AP213" s="4"/>
      <c r="AQ213" s="4"/>
      <c r="AR213" s="4"/>
      <c r="AS213" s="4"/>
      <c r="AT213" s="4"/>
      <c r="AU213" s="4"/>
      <c r="AV213" s="4"/>
      <c r="AW213" s="4"/>
      <c r="AX213" s="4"/>
      <c r="AY213" s="9"/>
    </row>
    <row r="214" ht="12.75" customHeight="1">
      <c r="A214" s="13"/>
      <c r="B214" s="4"/>
      <c r="C214" s="4"/>
      <c r="D214" s="9"/>
      <c r="E214" s="338"/>
      <c r="F214" s="4"/>
      <c r="G214" s="4"/>
      <c r="H214" s="9"/>
      <c r="I214" s="339"/>
      <c r="J214" s="4"/>
      <c r="K214" s="4"/>
      <c r="L214" s="9"/>
      <c r="M214" s="340"/>
      <c r="N214" s="4"/>
      <c r="O214" s="4"/>
      <c r="P214" s="9"/>
      <c r="Q214" s="88"/>
      <c r="R214" s="4"/>
      <c r="S214" s="4"/>
      <c r="T214" s="9"/>
      <c r="U214" s="341"/>
      <c r="V214" s="4"/>
      <c r="W214" s="4"/>
      <c r="X214" s="4"/>
      <c r="Y214" s="9"/>
      <c r="Z214" s="342"/>
      <c r="AA214" s="4"/>
      <c r="AB214" s="4"/>
      <c r="AC214" s="9"/>
      <c r="AD214" s="343"/>
      <c r="AE214" s="4"/>
      <c r="AF214" s="4"/>
      <c r="AG214" s="4"/>
      <c r="AH214" s="4"/>
      <c r="AI214" s="4"/>
      <c r="AJ214" s="4"/>
      <c r="AK214" s="4"/>
      <c r="AL214" s="4"/>
      <c r="AM214" s="4"/>
      <c r="AN214" s="4"/>
      <c r="AO214" s="4"/>
      <c r="AP214" s="4"/>
      <c r="AQ214" s="4"/>
      <c r="AR214" s="4"/>
      <c r="AS214" s="4"/>
      <c r="AT214" s="4"/>
      <c r="AU214" s="4"/>
      <c r="AV214" s="4"/>
      <c r="AW214" s="4"/>
      <c r="AX214" s="4"/>
      <c r="AY214" s="9"/>
    </row>
    <row r="215" ht="12.75" customHeight="1">
      <c r="A215" s="13"/>
      <c r="B215" s="4"/>
      <c r="C215" s="4"/>
      <c r="D215" s="9"/>
      <c r="E215" s="338"/>
      <c r="F215" s="4"/>
      <c r="G215" s="4"/>
      <c r="H215" s="9"/>
      <c r="I215" s="339"/>
      <c r="J215" s="4"/>
      <c r="K215" s="4"/>
      <c r="L215" s="9"/>
      <c r="M215" s="340"/>
      <c r="N215" s="4"/>
      <c r="O215" s="4"/>
      <c r="P215" s="9"/>
      <c r="Q215" s="88"/>
      <c r="R215" s="4"/>
      <c r="S215" s="4"/>
      <c r="T215" s="9"/>
      <c r="U215" s="341"/>
      <c r="V215" s="4"/>
      <c r="W215" s="4"/>
      <c r="X215" s="4"/>
      <c r="Y215" s="9"/>
      <c r="Z215" s="342"/>
      <c r="AA215" s="4"/>
      <c r="AB215" s="4"/>
      <c r="AC215" s="9"/>
      <c r="AD215" s="343"/>
      <c r="AE215" s="4"/>
      <c r="AF215" s="4"/>
      <c r="AG215" s="4"/>
      <c r="AH215" s="4"/>
      <c r="AI215" s="4"/>
      <c r="AJ215" s="4"/>
      <c r="AK215" s="4"/>
      <c r="AL215" s="4"/>
      <c r="AM215" s="4"/>
      <c r="AN215" s="4"/>
      <c r="AO215" s="4"/>
      <c r="AP215" s="4"/>
      <c r="AQ215" s="4"/>
      <c r="AR215" s="4"/>
      <c r="AS215" s="4"/>
      <c r="AT215" s="4"/>
      <c r="AU215" s="4"/>
      <c r="AV215" s="4"/>
      <c r="AW215" s="4"/>
      <c r="AX215" s="4"/>
      <c r="AY215" s="9"/>
    </row>
    <row r="216" ht="12.75" customHeight="1">
      <c r="A216" s="13"/>
      <c r="B216" s="4"/>
      <c r="C216" s="4"/>
      <c r="D216" s="9"/>
      <c r="E216" s="338"/>
      <c r="F216" s="4"/>
      <c r="G216" s="4"/>
      <c r="H216" s="9"/>
      <c r="I216" s="339"/>
      <c r="J216" s="4"/>
      <c r="K216" s="4"/>
      <c r="L216" s="9"/>
      <c r="M216" s="340"/>
      <c r="N216" s="4"/>
      <c r="O216" s="4"/>
      <c r="P216" s="9"/>
      <c r="Q216" s="88"/>
      <c r="R216" s="4"/>
      <c r="S216" s="4"/>
      <c r="T216" s="9"/>
      <c r="U216" s="341"/>
      <c r="V216" s="4"/>
      <c r="W216" s="4"/>
      <c r="X216" s="4"/>
      <c r="Y216" s="9"/>
      <c r="Z216" s="342"/>
      <c r="AA216" s="4"/>
      <c r="AB216" s="4"/>
      <c r="AC216" s="9"/>
      <c r="AD216" s="343"/>
      <c r="AE216" s="4"/>
      <c r="AF216" s="4"/>
      <c r="AG216" s="4"/>
      <c r="AH216" s="4"/>
      <c r="AI216" s="4"/>
      <c r="AJ216" s="4"/>
      <c r="AK216" s="4"/>
      <c r="AL216" s="4"/>
      <c r="AM216" s="4"/>
      <c r="AN216" s="4"/>
      <c r="AO216" s="4"/>
      <c r="AP216" s="4"/>
      <c r="AQ216" s="4"/>
      <c r="AR216" s="4"/>
      <c r="AS216" s="4"/>
      <c r="AT216" s="4"/>
      <c r="AU216" s="4"/>
      <c r="AV216" s="4"/>
      <c r="AW216" s="4"/>
      <c r="AX216" s="4"/>
      <c r="AY216" s="9"/>
    </row>
    <row r="217" ht="12.75" customHeight="1">
      <c r="A217" s="13"/>
      <c r="B217" s="4"/>
      <c r="C217" s="4"/>
      <c r="D217" s="9"/>
      <c r="E217" s="338"/>
      <c r="F217" s="4"/>
      <c r="G217" s="4"/>
      <c r="H217" s="9"/>
      <c r="I217" s="339"/>
      <c r="J217" s="4"/>
      <c r="K217" s="4"/>
      <c r="L217" s="9"/>
      <c r="M217" s="340"/>
      <c r="N217" s="4"/>
      <c r="O217" s="4"/>
      <c r="P217" s="9"/>
      <c r="Q217" s="88"/>
      <c r="R217" s="4"/>
      <c r="S217" s="4"/>
      <c r="T217" s="9"/>
      <c r="U217" s="341"/>
      <c r="V217" s="4"/>
      <c r="W217" s="4"/>
      <c r="X217" s="4"/>
      <c r="Y217" s="9"/>
      <c r="Z217" s="342"/>
      <c r="AA217" s="4"/>
      <c r="AB217" s="4"/>
      <c r="AC217" s="9"/>
      <c r="AD217" s="343"/>
      <c r="AE217" s="4"/>
      <c r="AF217" s="4"/>
      <c r="AG217" s="4"/>
      <c r="AH217" s="4"/>
      <c r="AI217" s="4"/>
      <c r="AJ217" s="4"/>
      <c r="AK217" s="4"/>
      <c r="AL217" s="4"/>
      <c r="AM217" s="4"/>
      <c r="AN217" s="4"/>
      <c r="AO217" s="4"/>
      <c r="AP217" s="4"/>
      <c r="AQ217" s="4"/>
      <c r="AR217" s="4"/>
      <c r="AS217" s="4"/>
      <c r="AT217" s="4"/>
      <c r="AU217" s="4"/>
      <c r="AV217" s="4"/>
      <c r="AW217" s="4"/>
      <c r="AX217" s="4"/>
      <c r="AY217" s="9"/>
    </row>
    <row r="218" ht="12.75" customHeight="1">
      <c r="A218" s="13"/>
      <c r="B218" s="4"/>
      <c r="C218" s="4"/>
      <c r="D218" s="9"/>
      <c r="E218" s="338"/>
      <c r="F218" s="4"/>
      <c r="G218" s="4"/>
      <c r="H218" s="9"/>
      <c r="I218" s="339"/>
      <c r="J218" s="4"/>
      <c r="K218" s="4"/>
      <c r="L218" s="9"/>
      <c r="M218" s="340"/>
      <c r="N218" s="4"/>
      <c r="O218" s="4"/>
      <c r="P218" s="9"/>
      <c r="Q218" s="88"/>
      <c r="R218" s="4"/>
      <c r="S218" s="4"/>
      <c r="T218" s="9"/>
      <c r="U218" s="341"/>
      <c r="V218" s="4"/>
      <c r="W218" s="4"/>
      <c r="X218" s="4"/>
      <c r="Y218" s="9"/>
      <c r="Z218" s="342"/>
      <c r="AA218" s="4"/>
      <c r="AB218" s="4"/>
      <c r="AC218" s="9"/>
      <c r="AD218" s="343"/>
      <c r="AE218" s="4"/>
      <c r="AF218" s="4"/>
      <c r="AG218" s="4"/>
      <c r="AH218" s="4"/>
      <c r="AI218" s="4"/>
      <c r="AJ218" s="4"/>
      <c r="AK218" s="4"/>
      <c r="AL218" s="4"/>
      <c r="AM218" s="4"/>
      <c r="AN218" s="4"/>
      <c r="AO218" s="4"/>
      <c r="AP218" s="4"/>
      <c r="AQ218" s="4"/>
      <c r="AR218" s="4"/>
      <c r="AS218" s="4"/>
      <c r="AT218" s="4"/>
      <c r="AU218" s="4"/>
      <c r="AV218" s="4"/>
      <c r="AW218" s="4"/>
      <c r="AX218" s="4"/>
      <c r="AY218" s="9"/>
    </row>
    <row r="219" ht="12.75" customHeight="1">
      <c r="A219" s="104"/>
      <c r="B219" s="4"/>
      <c r="C219" s="4"/>
      <c r="D219" s="9"/>
      <c r="E219" s="338"/>
      <c r="F219" s="4"/>
      <c r="G219" s="4"/>
      <c r="H219" s="9"/>
      <c r="I219" s="339"/>
      <c r="J219" s="4"/>
      <c r="K219" s="4"/>
      <c r="L219" s="9"/>
      <c r="M219" s="340"/>
      <c r="N219" s="4"/>
      <c r="O219" s="4"/>
      <c r="P219" s="9"/>
      <c r="Q219" s="88"/>
      <c r="R219" s="4"/>
      <c r="S219" s="4"/>
      <c r="T219" s="9"/>
      <c r="U219" s="341"/>
      <c r="V219" s="4"/>
      <c r="W219" s="4"/>
      <c r="X219" s="4"/>
      <c r="Y219" s="9"/>
      <c r="Z219" s="342"/>
      <c r="AA219" s="4"/>
      <c r="AB219" s="4"/>
      <c r="AC219" s="9"/>
      <c r="AD219" s="343"/>
      <c r="AE219" s="4"/>
      <c r="AF219" s="4"/>
      <c r="AG219" s="4"/>
      <c r="AH219" s="4"/>
      <c r="AI219" s="4"/>
      <c r="AJ219" s="4"/>
      <c r="AK219" s="4"/>
      <c r="AL219" s="4"/>
      <c r="AM219" s="4"/>
      <c r="AN219" s="4"/>
      <c r="AO219" s="4"/>
      <c r="AP219" s="4"/>
      <c r="AQ219" s="4"/>
      <c r="AR219" s="4"/>
      <c r="AS219" s="4"/>
      <c r="AT219" s="4"/>
      <c r="AU219" s="4"/>
      <c r="AV219" s="4"/>
      <c r="AW219" s="4"/>
      <c r="AX219" s="4"/>
      <c r="AY219" s="9"/>
    </row>
    <row r="220" ht="12.75" customHeight="1">
      <c r="A220" s="13"/>
      <c r="B220" s="4"/>
      <c r="C220" s="4"/>
      <c r="D220" s="9"/>
      <c r="E220" s="338"/>
      <c r="F220" s="4"/>
      <c r="G220" s="4"/>
      <c r="H220" s="9"/>
      <c r="I220" s="339"/>
      <c r="J220" s="4"/>
      <c r="K220" s="4"/>
      <c r="L220" s="9"/>
      <c r="M220" s="340"/>
      <c r="N220" s="4"/>
      <c r="O220" s="4"/>
      <c r="P220" s="9"/>
      <c r="Q220" s="88"/>
      <c r="R220" s="4"/>
      <c r="S220" s="4"/>
      <c r="T220" s="9"/>
      <c r="U220" s="341"/>
      <c r="V220" s="4"/>
      <c r="W220" s="4"/>
      <c r="X220" s="4"/>
      <c r="Y220" s="9"/>
      <c r="Z220" s="342"/>
      <c r="AA220" s="4"/>
      <c r="AB220" s="4"/>
      <c r="AC220" s="9"/>
      <c r="AD220" s="343"/>
      <c r="AE220" s="4"/>
      <c r="AF220" s="4"/>
      <c r="AG220" s="4"/>
      <c r="AH220" s="4"/>
      <c r="AI220" s="4"/>
      <c r="AJ220" s="4"/>
      <c r="AK220" s="4"/>
      <c r="AL220" s="4"/>
      <c r="AM220" s="4"/>
      <c r="AN220" s="4"/>
      <c r="AO220" s="4"/>
      <c r="AP220" s="4"/>
      <c r="AQ220" s="4"/>
      <c r="AR220" s="4"/>
      <c r="AS220" s="4"/>
      <c r="AT220" s="4"/>
      <c r="AU220" s="4"/>
      <c r="AV220" s="4"/>
      <c r="AW220" s="4"/>
      <c r="AX220" s="4"/>
      <c r="AY220" s="9"/>
    </row>
    <row r="221" ht="12.75" customHeight="1">
      <c r="A221" s="13"/>
      <c r="B221" s="4"/>
      <c r="C221" s="4"/>
      <c r="D221" s="9"/>
      <c r="E221" s="338"/>
      <c r="F221" s="4"/>
      <c r="G221" s="4"/>
      <c r="H221" s="9"/>
      <c r="I221" s="339"/>
      <c r="J221" s="4"/>
      <c r="K221" s="4"/>
      <c r="L221" s="9"/>
      <c r="M221" s="340"/>
      <c r="N221" s="4"/>
      <c r="O221" s="4"/>
      <c r="P221" s="9"/>
      <c r="Q221" s="88"/>
      <c r="R221" s="4"/>
      <c r="S221" s="4"/>
      <c r="T221" s="9"/>
      <c r="U221" s="341"/>
      <c r="V221" s="4"/>
      <c r="W221" s="4"/>
      <c r="X221" s="4"/>
      <c r="Y221" s="9"/>
      <c r="Z221" s="342"/>
      <c r="AA221" s="4"/>
      <c r="AB221" s="4"/>
      <c r="AC221" s="9"/>
      <c r="AD221" s="343"/>
      <c r="AE221" s="4"/>
      <c r="AF221" s="4"/>
      <c r="AG221" s="4"/>
      <c r="AH221" s="4"/>
      <c r="AI221" s="4"/>
      <c r="AJ221" s="4"/>
      <c r="AK221" s="4"/>
      <c r="AL221" s="4"/>
      <c r="AM221" s="4"/>
      <c r="AN221" s="4"/>
      <c r="AO221" s="4"/>
      <c r="AP221" s="4"/>
      <c r="AQ221" s="4"/>
      <c r="AR221" s="4"/>
      <c r="AS221" s="4"/>
      <c r="AT221" s="4"/>
      <c r="AU221" s="4"/>
      <c r="AV221" s="4"/>
      <c r="AW221" s="4"/>
      <c r="AX221" s="4"/>
      <c r="AY221" s="9"/>
    </row>
    <row r="222" ht="12.75" customHeight="1">
      <c r="A222" s="13"/>
      <c r="B222" s="4"/>
      <c r="C222" s="4"/>
      <c r="D222" s="9"/>
      <c r="E222" s="338"/>
      <c r="F222" s="4"/>
      <c r="G222" s="4"/>
      <c r="H222" s="9"/>
      <c r="I222" s="339"/>
      <c r="J222" s="4"/>
      <c r="K222" s="4"/>
      <c r="L222" s="9"/>
      <c r="M222" s="340"/>
      <c r="N222" s="4"/>
      <c r="O222" s="4"/>
      <c r="P222" s="9"/>
      <c r="Q222" s="88"/>
      <c r="R222" s="4"/>
      <c r="S222" s="4"/>
      <c r="T222" s="9"/>
      <c r="U222" s="341"/>
      <c r="V222" s="4"/>
      <c r="W222" s="4"/>
      <c r="X222" s="4"/>
      <c r="Y222" s="9"/>
      <c r="Z222" s="342"/>
      <c r="AA222" s="4"/>
      <c r="AB222" s="4"/>
      <c r="AC222" s="9"/>
      <c r="AD222" s="343"/>
      <c r="AE222" s="4"/>
      <c r="AF222" s="4"/>
      <c r="AG222" s="4"/>
      <c r="AH222" s="4"/>
      <c r="AI222" s="4"/>
      <c r="AJ222" s="4"/>
      <c r="AK222" s="4"/>
      <c r="AL222" s="4"/>
      <c r="AM222" s="4"/>
      <c r="AN222" s="4"/>
      <c r="AO222" s="4"/>
      <c r="AP222" s="4"/>
      <c r="AQ222" s="4"/>
      <c r="AR222" s="4"/>
      <c r="AS222" s="4"/>
      <c r="AT222" s="4"/>
      <c r="AU222" s="4"/>
      <c r="AV222" s="4"/>
      <c r="AW222" s="4"/>
      <c r="AX222" s="4"/>
      <c r="AY222" s="9"/>
    </row>
    <row r="223" ht="12.75" customHeight="1">
      <c r="A223" s="13"/>
      <c r="B223" s="4"/>
      <c r="C223" s="4"/>
      <c r="D223" s="9"/>
      <c r="E223" s="338"/>
      <c r="F223" s="4"/>
      <c r="G223" s="4"/>
      <c r="H223" s="9"/>
      <c r="I223" s="339"/>
      <c r="J223" s="4"/>
      <c r="K223" s="4"/>
      <c r="L223" s="9"/>
      <c r="M223" s="340"/>
      <c r="N223" s="4"/>
      <c r="O223" s="4"/>
      <c r="P223" s="9"/>
      <c r="Q223" s="88"/>
      <c r="R223" s="4"/>
      <c r="S223" s="4"/>
      <c r="T223" s="9"/>
      <c r="U223" s="341"/>
      <c r="V223" s="4"/>
      <c r="W223" s="4"/>
      <c r="X223" s="4"/>
      <c r="Y223" s="9"/>
      <c r="Z223" s="342"/>
      <c r="AA223" s="4"/>
      <c r="AB223" s="4"/>
      <c r="AC223" s="9"/>
      <c r="AD223" s="343"/>
      <c r="AE223" s="4"/>
      <c r="AF223" s="4"/>
      <c r="AG223" s="4"/>
      <c r="AH223" s="4"/>
      <c r="AI223" s="4"/>
      <c r="AJ223" s="4"/>
      <c r="AK223" s="4"/>
      <c r="AL223" s="4"/>
      <c r="AM223" s="4"/>
      <c r="AN223" s="4"/>
      <c r="AO223" s="4"/>
      <c r="AP223" s="4"/>
      <c r="AQ223" s="4"/>
      <c r="AR223" s="4"/>
      <c r="AS223" s="4"/>
      <c r="AT223" s="4"/>
      <c r="AU223" s="4"/>
      <c r="AV223" s="4"/>
      <c r="AW223" s="4"/>
      <c r="AX223" s="4"/>
      <c r="AY223" s="9"/>
    </row>
    <row r="224" ht="12.75" customHeight="1">
      <c r="A224" s="13"/>
      <c r="B224" s="4"/>
      <c r="C224" s="4"/>
      <c r="D224" s="9"/>
      <c r="E224" s="338"/>
      <c r="F224" s="4"/>
      <c r="G224" s="4"/>
      <c r="H224" s="9"/>
      <c r="I224" s="339"/>
      <c r="J224" s="4"/>
      <c r="K224" s="4"/>
      <c r="L224" s="9"/>
      <c r="M224" s="340"/>
      <c r="N224" s="4"/>
      <c r="O224" s="4"/>
      <c r="P224" s="9"/>
      <c r="Q224" s="88"/>
      <c r="R224" s="4"/>
      <c r="S224" s="4"/>
      <c r="T224" s="9"/>
      <c r="U224" s="341"/>
      <c r="V224" s="4"/>
      <c r="W224" s="4"/>
      <c r="X224" s="4"/>
      <c r="Y224" s="9"/>
      <c r="Z224" s="342"/>
      <c r="AA224" s="4"/>
      <c r="AB224" s="4"/>
      <c r="AC224" s="9"/>
      <c r="AD224" s="343"/>
      <c r="AE224" s="4"/>
      <c r="AF224" s="4"/>
      <c r="AG224" s="4"/>
      <c r="AH224" s="4"/>
      <c r="AI224" s="4"/>
      <c r="AJ224" s="4"/>
      <c r="AK224" s="4"/>
      <c r="AL224" s="4"/>
      <c r="AM224" s="4"/>
      <c r="AN224" s="4"/>
      <c r="AO224" s="4"/>
      <c r="AP224" s="4"/>
      <c r="AQ224" s="4"/>
      <c r="AR224" s="4"/>
      <c r="AS224" s="4"/>
      <c r="AT224" s="4"/>
      <c r="AU224" s="4"/>
      <c r="AV224" s="4"/>
      <c r="AW224" s="4"/>
      <c r="AX224" s="4"/>
      <c r="AY224" s="9"/>
    </row>
    <row r="225" ht="12.75" customHeight="1">
      <c r="A225" s="13"/>
      <c r="B225" s="4"/>
      <c r="C225" s="4"/>
      <c r="D225" s="9"/>
      <c r="E225" s="338"/>
      <c r="F225" s="4"/>
      <c r="G225" s="4"/>
      <c r="H225" s="9"/>
      <c r="I225" s="339"/>
      <c r="J225" s="4"/>
      <c r="K225" s="4"/>
      <c r="L225" s="9"/>
      <c r="M225" s="340"/>
      <c r="N225" s="4"/>
      <c r="O225" s="4"/>
      <c r="P225" s="9"/>
      <c r="Q225" s="88"/>
      <c r="R225" s="4"/>
      <c r="S225" s="4"/>
      <c r="T225" s="9"/>
      <c r="U225" s="341"/>
      <c r="V225" s="4"/>
      <c r="W225" s="4"/>
      <c r="X225" s="4"/>
      <c r="Y225" s="9"/>
      <c r="Z225" s="342"/>
      <c r="AA225" s="4"/>
      <c r="AB225" s="4"/>
      <c r="AC225" s="9"/>
      <c r="AD225" s="343"/>
      <c r="AE225" s="4"/>
      <c r="AF225" s="4"/>
      <c r="AG225" s="4"/>
      <c r="AH225" s="4"/>
      <c r="AI225" s="4"/>
      <c r="AJ225" s="4"/>
      <c r="AK225" s="4"/>
      <c r="AL225" s="4"/>
      <c r="AM225" s="4"/>
      <c r="AN225" s="4"/>
      <c r="AO225" s="4"/>
      <c r="AP225" s="4"/>
      <c r="AQ225" s="4"/>
      <c r="AR225" s="4"/>
      <c r="AS225" s="4"/>
      <c r="AT225" s="4"/>
      <c r="AU225" s="4"/>
      <c r="AV225" s="4"/>
      <c r="AW225" s="4"/>
      <c r="AX225" s="4"/>
      <c r="AY225" s="9"/>
    </row>
    <row r="226" ht="12.75" customHeight="1">
      <c r="A226" s="13"/>
      <c r="B226" s="4"/>
      <c r="C226" s="4"/>
      <c r="D226" s="9"/>
      <c r="E226" s="338"/>
      <c r="F226" s="4"/>
      <c r="G226" s="4"/>
      <c r="H226" s="9"/>
      <c r="I226" s="339"/>
      <c r="J226" s="4"/>
      <c r="K226" s="4"/>
      <c r="L226" s="9"/>
      <c r="M226" s="340"/>
      <c r="N226" s="4"/>
      <c r="O226" s="4"/>
      <c r="P226" s="9"/>
      <c r="Q226" s="88"/>
      <c r="R226" s="4"/>
      <c r="S226" s="4"/>
      <c r="T226" s="9"/>
      <c r="U226" s="341"/>
      <c r="V226" s="4"/>
      <c r="W226" s="4"/>
      <c r="X226" s="4"/>
      <c r="Y226" s="9"/>
      <c r="Z226" s="342"/>
      <c r="AA226" s="4"/>
      <c r="AB226" s="4"/>
      <c r="AC226" s="9"/>
      <c r="AD226" s="343"/>
      <c r="AE226" s="4"/>
      <c r="AF226" s="4"/>
      <c r="AG226" s="4"/>
      <c r="AH226" s="4"/>
      <c r="AI226" s="4"/>
      <c r="AJ226" s="4"/>
      <c r="AK226" s="4"/>
      <c r="AL226" s="4"/>
      <c r="AM226" s="4"/>
      <c r="AN226" s="4"/>
      <c r="AO226" s="4"/>
      <c r="AP226" s="4"/>
      <c r="AQ226" s="4"/>
      <c r="AR226" s="4"/>
      <c r="AS226" s="4"/>
      <c r="AT226" s="4"/>
      <c r="AU226" s="4"/>
      <c r="AV226" s="4"/>
      <c r="AW226" s="4"/>
      <c r="AX226" s="4"/>
      <c r="AY226" s="9"/>
    </row>
    <row r="227" ht="12.75" customHeight="1">
      <c r="A227" s="13"/>
      <c r="B227" s="4"/>
      <c r="C227" s="4"/>
      <c r="D227" s="9"/>
      <c r="E227" s="338"/>
      <c r="F227" s="4"/>
      <c r="G227" s="4"/>
      <c r="H227" s="9"/>
      <c r="I227" s="339"/>
      <c r="J227" s="4"/>
      <c r="K227" s="4"/>
      <c r="L227" s="9"/>
      <c r="M227" s="340"/>
      <c r="N227" s="4"/>
      <c r="O227" s="4"/>
      <c r="P227" s="9"/>
      <c r="Q227" s="88"/>
      <c r="R227" s="4"/>
      <c r="S227" s="4"/>
      <c r="T227" s="9"/>
      <c r="U227" s="341"/>
      <c r="V227" s="4"/>
      <c r="W227" s="4"/>
      <c r="X227" s="4"/>
      <c r="Y227" s="9"/>
      <c r="Z227" s="342"/>
      <c r="AA227" s="4"/>
      <c r="AB227" s="4"/>
      <c r="AC227" s="9"/>
      <c r="AD227" s="343"/>
      <c r="AE227" s="4"/>
      <c r="AF227" s="4"/>
      <c r="AG227" s="4"/>
      <c r="AH227" s="4"/>
      <c r="AI227" s="4"/>
      <c r="AJ227" s="4"/>
      <c r="AK227" s="4"/>
      <c r="AL227" s="4"/>
      <c r="AM227" s="4"/>
      <c r="AN227" s="4"/>
      <c r="AO227" s="4"/>
      <c r="AP227" s="4"/>
      <c r="AQ227" s="4"/>
      <c r="AR227" s="4"/>
      <c r="AS227" s="4"/>
      <c r="AT227" s="4"/>
      <c r="AU227" s="4"/>
      <c r="AV227" s="4"/>
      <c r="AW227" s="4"/>
      <c r="AX227" s="4"/>
      <c r="AY227" s="9"/>
    </row>
    <row r="228" ht="12.75" customHeight="1">
      <c r="A228" s="13"/>
      <c r="B228" s="4"/>
      <c r="C228" s="4"/>
      <c r="D228" s="9"/>
      <c r="E228" s="338"/>
      <c r="F228" s="4"/>
      <c r="G228" s="4"/>
      <c r="H228" s="9"/>
      <c r="I228" s="339"/>
      <c r="J228" s="4"/>
      <c r="K228" s="4"/>
      <c r="L228" s="9"/>
      <c r="M228" s="340"/>
      <c r="N228" s="4"/>
      <c r="O228" s="4"/>
      <c r="P228" s="9"/>
      <c r="Q228" s="88"/>
      <c r="R228" s="4"/>
      <c r="S228" s="4"/>
      <c r="T228" s="9"/>
      <c r="U228" s="341"/>
      <c r="V228" s="4"/>
      <c r="W228" s="4"/>
      <c r="X228" s="4"/>
      <c r="Y228" s="9"/>
      <c r="Z228" s="342"/>
      <c r="AA228" s="4"/>
      <c r="AB228" s="4"/>
      <c r="AC228" s="9"/>
      <c r="AD228" s="343"/>
      <c r="AE228" s="4"/>
      <c r="AF228" s="4"/>
      <c r="AG228" s="4"/>
      <c r="AH228" s="4"/>
      <c r="AI228" s="4"/>
      <c r="AJ228" s="4"/>
      <c r="AK228" s="4"/>
      <c r="AL228" s="4"/>
      <c r="AM228" s="4"/>
      <c r="AN228" s="4"/>
      <c r="AO228" s="4"/>
      <c r="AP228" s="4"/>
      <c r="AQ228" s="4"/>
      <c r="AR228" s="4"/>
      <c r="AS228" s="4"/>
      <c r="AT228" s="4"/>
      <c r="AU228" s="4"/>
      <c r="AV228" s="4"/>
      <c r="AW228" s="4"/>
      <c r="AX228" s="4"/>
      <c r="AY228" s="9"/>
    </row>
    <row r="229" ht="12.75" customHeight="1">
      <c r="A229" s="13"/>
      <c r="B229" s="4"/>
      <c r="C229" s="4"/>
      <c r="D229" s="9"/>
      <c r="E229" s="338"/>
      <c r="F229" s="4"/>
      <c r="G229" s="4"/>
      <c r="H229" s="9"/>
      <c r="I229" s="339"/>
      <c r="J229" s="4"/>
      <c r="K229" s="4"/>
      <c r="L229" s="9"/>
      <c r="M229" s="340"/>
      <c r="N229" s="4"/>
      <c r="O229" s="4"/>
      <c r="P229" s="9"/>
      <c r="Q229" s="88"/>
      <c r="R229" s="4"/>
      <c r="S229" s="4"/>
      <c r="T229" s="9"/>
      <c r="U229" s="341"/>
      <c r="V229" s="4"/>
      <c r="W229" s="4"/>
      <c r="X229" s="4"/>
      <c r="Y229" s="9"/>
      <c r="Z229" s="342"/>
      <c r="AA229" s="4"/>
      <c r="AB229" s="4"/>
      <c r="AC229" s="9"/>
      <c r="AD229" s="343"/>
      <c r="AE229" s="4"/>
      <c r="AF229" s="4"/>
      <c r="AG229" s="4"/>
      <c r="AH229" s="4"/>
      <c r="AI229" s="4"/>
      <c r="AJ229" s="4"/>
      <c r="AK229" s="4"/>
      <c r="AL229" s="4"/>
      <c r="AM229" s="4"/>
      <c r="AN229" s="4"/>
      <c r="AO229" s="4"/>
      <c r="AP229" s="4"/>
      <c r="AQ229" s="4"/>
      <c r="AR229" s="4"/>
      <c r="AS229" s="4"/>
      <c r="AT229" s="4"/>
      <c r="AU229" s="4"/>
      <c r="AV229" s="4"/>
      <c r="AW229" s="4"/>
      <c r="AX229" s="4"/>
      <c r="AY229" s="9"/>
    </row>
    <row r="230" ht="12.75" customHeight="1">
      <c r="A230" s="13"/>
      <c r="B230" s="4"/>
      <c r="C230" s="4"/>
      <c r="D230" s="9"/>
      <c r="E230" s="338"/>
      <c r="F230" s="4"/>
      <c r="G230" s="4"/>
      <c r="H230" s="9"/>
      <c r="I230" s="339"/>
      <c r="J230" s="4"/>
      <c r="K230" s="4"/>
      <c r="L230" s="9"/>
      <c r="M230" s="340"/>
      <c r="N230" s="4"/>
      <c r="O230" s="4"/>
      <c r="P230" s="9"/>
      <c r="Q230" s="88"/>
      <c r="R230" s="4"/>
      <c r="S230" s="4"/>
      <c r="T230" s="9"/>
      <c r="U230" s="341"/>
      <c r="V230" s="4"/>
      <c r="W230" s="4"/>
      <c r="X230" s="4"/>
      <c r="Y230" s="9"/>
      <c r="Z230" s="342"/>
      <c r="AA230" s="4"/>
      <c r="AB230" s="4"/>
      <c r="AC230" s="9"/>
      <c r="AD230" s="343"/>
      <c r="AE230" s="4"/>
      <c r="AF230" s="4"/>
      <c r="AG230" s="4"/>
      <c r="AH230" s="4"/>
      <c r="AI230" s="4"/>
      <c r="AJ230" s="4"/>
      <c r="AK230" s="4"/>
      <c r="AL230" s="4"/>
      <c r="AM230" s="4"/>
      <c r="AN230" s="4"/>
      <c r="AO230" s="4"/>
      <c r="AP230" s="4"/>
      <c r="AQ230" s="4"/>
      <c r="AR230" s="4"/>
      <c r="AS230" s="4"/>
      <c r="AT230" s="4"/>
      <c r="AU230" s="4"/>
      <c r="AV230" s="4"/>
      <c r="AW230" s="4"/>
      <c r="AX230" s="4"/>
      <c r="AY230" s="9"/>
    </row>
    <row r="231" ht="12.75" customHeight="1">
      <c r="A231" s="13"/>
      <c r="B231" s="4"/>
      <c r="C231" s="4"/>
      <c r="D231" s="9"/>
      <c r="E231" s="338"/>
      <c r="F231" s="4"/>
      <c r="G231" s="4"/>
      <c r="H231" s="9"/>
      <c r="I231" s="339"/>
      <c r="J231" s="4"/>
      <c r="K231" s="4"/>
      <c r="L231" s="9"/>
      <c r="M231" s="340"/>
      <c r="N231" s="4"/>
      <c r="O231" s="4"/>
      <c r="P231" s="9"/>
      <c r="Q231" s="88"/>
      <c r="R231" s="4"/>
      <c r="S231" s="4"/>
      <c r="T231" s="9"/>
      <c r="U231" s="341"/>
      <c r="V231" s="4"/>
      <c r="W231" s="4"/>
      <c r="X231" s="4"/>
      <c r="Y231" s="9"/>
      <c r="Z231" s="342"/>
      <c r="AA231" s="4"/>
      <c r="AB231" s="4"/>
      <c r="AC231" s="9"/>
      <c r="AD231" s="343"/>
      <c r="AE231" s="4"/>
      <c r="AF231" s="4"/>
      <c r="AG231" s="4"/>
      <c r="AH231" s="4"/>
      <c r="AI231" s="4"/>
      <c r="AJ231" s="4"/>
      <c r="AK231" s="4"/>
      <c r="AL231" s="4"/>
      <c r="AM231" s="4"/>
      <c r="AN231" s="4"/>
      <c r="AO231" s="4"/>
      <c r="AP231" s="4"/>
      <c r="AQ231" s="4"/>
      <c r="AR231" s="4"/>
      <c r="AS231" s="4"/>
      <c r="AT231" s="4"/>
      <c r="AU231" s="4"/>
      <c r="AV231" s="4"/>
      <c r="AW231" s="4"/>
      <c r="AX231" s="4"/>
      <c r="AY231" s="9"/>
    </row>
    <row r="232" ht="12.75" customHeight="1">
      <c r="A232" s="13"/>
      <c r="B232" s="4"/>
      <c r="C232" s="4"/>
      <c r="D232" s="9"/>
      <c r="E232" s="338"/>
      <c r="F232" s="4"/>
      <c r="G232" s="4"/>
      <c r="H232" s="9"/>
      <c r="I232" s="339"/>
      <c r="J232" s="4"/>
      <c r="K232" s="4"/>
      <c r="L232" s="9"/>
      <c r="M232" s="340"/>
      <c r="N232" s="4"/>
      <c r="O232" s="4"/>
      <c r="P232" s="9"/>
      <c r="Q232" s="88"/>
      <c r="R232" s="4"/>
      <c r="S232" s="4"/>
      <c r="T232" s="9"/>
      <c r="U232" s="341"/>
      <c r="V232" s="4"/>
      <c r="W232" s="4"/>
      <c r="X232" s="4"/>
      <c r="Y232" s="9"/>
      <c r="Z232" s="342"/>
      <c r="AA232" s="4"/>
      <c r="AB232" s="4"/>
      <c r="AC232" s="9"/>
      <c r="AD232" s="343"/>
      <c r="AE232" s="4"/>
      <c r="AF232" s="4"/>
      <c r="AG232" s="4"/>
      <c r="AH232" s="4"/>
      <c r="AI232" s="4"/>
      <c r="AJ232" s="4"/>
      <c r="AK232" s="4"/>
      <c r="AL232" s="4"/>
      <c r="AM232" s="4"/>
      <c r="AN232" s="4"/>
      <c r="AO232" s="4"/>
      <c r="AP232" s="4"/>
      <c r="AQ232" s="4"/>
      <c r="AR232" s="4"/>
      <c r="AS232" s="4"/>
      <c r="AT232" s="4"/>
      <c r="AU232" s="4"/>
      <c r="AV232" s="4"/>
      <c r="AW232" s="4"/>
      <c r="AX232" s="4"/>
      <c r="AY232" s="9"/>
    </row>
    <row r="233" ht="12.75" customHeight="1">
      <c r="A233" s="13"/>
      <c r="B233" s="4"/>
      <c r="C233" s="4"/>
      <c r="D233" s="9"/>
      <c r="E233" s="338"/>
      <c r="F233" s="4"/>
      <c r="G233" s="4"/>
      <c r="H233" s="9"/>
      <c r="I233" s="339"/>
      <c r="J233" s="4"/>
      <c r="K233" s="4"/>
      <c r="L233" s="9"/>
      <c r="M233" s="340"/>
      <c r="N233" s="4"/>
      <c r="O233" s="4"/>
      <c r="P233" s="9"/>
      <c r="Q233" s="88"/>
      <c r="R233" s="4"/>
      <c r="S233" s="4"/>
      <c r="T233" s="9"/>
      <c r="U233" s="341"/>
      <c r="V233" s="4"/>
      <c r="W233" s="4"/>
      <c r="X233" s="4"/>
      <c r="Y233" s="9"/>
      <c r="Z233" s="342"/>
      <c r="AA233" s="4"/>
      <c r="AB233" s="4"/>
      <c r="AC233" s="9"/>
      <c r="AD233" s="343"/>
      <c r="AE233" s="4"/>
      <c r="AF233" s="4"/>
      <c r="AG233" s="4"/>
      <c r="AH233" s="4"/>
      <c r="AI233" s="4"/>
      <c r="AJ233" s="4"/>
      <c r="AK233" s="4"/>
      <c r="AL233" s="4"/>
      <c r="AM233" s="4"/>
      <c r="AN233" s="4"/>
      <c r="AO233" s="4"/>
      <c r="AP233" s="4"/>
      <c r="AQ233" s="4"/>
      <c r="AR233" s="4"/>
      <c r="AS233" s="4"/>
      <c r="AT233" s="4"/>
      <c r="AU233" s="4"/>
      <c r="AV233" s="4"/>
      <c r="AW233" s="4"/>
      <c r="AX233" s="4"/>
      <c r="AY233" s="9"/>
    </row>
    <row r="234" ht="12.75" customHeight="1">
      <c r="A234" s="13"/>
      <c r="B234" s="4"/>
      <c r="C234" s="4"/>
      <c r="D234" s="9"/>
      <c r="E234" s="338"/>
      <c r="F234" s="4"/>
      <c r="G234" s="4"/>
      <c r="H234" s="9"/>
      <c r="I234" s="339"/>
      <c r="J234" s="4"/>
      <c r="K234" s="4"/>
      <c r="L234" s="9"/>
      <c r="M234" s="340"/>
      <c r="N234" s="4"/>
      <c r="O234" s="4"/>
      <c r="P234" s="9"/>
      <c r="Q234" s="88"/>
      <c r="R234" s="4"/>
      <c r="S234" s="4"/>
      <c r="T234" s="9"/>
      <c r="U234" s="341"/>
      <c r="V234" s="4"/>
      <c r="W234" s="4"/>
      <c r="X234" s="4"/>
      <c r="Y234" s="9"/>
      <c r="Z234" s="342"/>
      <c r="AA234" s="4"/>
      <c r="AB234" s="4"/>
      <c r="AC234" s="9"/>
      <c r="AD234" s="343"/>
      <c r="AE234" s="4"/>
      <c r="AF234" s="4"/>
      <c r="AG234" s="4"/>
      <c r="AH234" s="4"/>
      <c r="AI234" s="4"/>
      <c r="AJ234" s="4"/>
      <c r="AK234" s="4"/>
      <c r="AL234" s="4"/>
      <c r="AM234" s="4"/>
      <c r="AN234" s="4"/>
      <c r="AO234" s="4"/>
      <c r="AP234" s="4"/>
      <c r="AQ234" s="4"/>
      <c r="AR234" s="4"/>
      <c r="AS234" s="4"/>
      <c r="AT234" s="4"/>
      <c r="AU234" s="4"/>
      <c r="AV234" s="4"/>
      <c r="AW234" s="4"/>
      <c r="AX234" s="4"/>
      <c r="AY234" s="9"/>
    </row>
    <row r="235" ht="12.75" customHeight="1">
      <c r="A235" s="13"/>
      <c r="B235" s="4"/>
      <c r="C235" s="4"/>
      <c r="D235" s="9"/>
      <c r="E235" s="338"/>
      <c r="F235" s="4"/>
      <c r="G235" s="4"/>
      <c r="H235" s="9"/>
      <c r="I235" s="339"/>
      <c r="J235" s="4"/>
      <c r="K235" s="4"/>
      <c r="L235" s="9"/>
      <c r="M235" s="340"/>
      <c r="N235" s="4"/>
      <c r="O235" s="4"/>
      <c r="P235" s="9"/>
      <c r="Q235" s="88"/>
      <c r="R235" s="4"/>
      <c r="S235" s="4"/>
      <c r="T235" s="9"/>
      <c r="U235" s="341"/>
      <c r="V235" s="4"/>
      <c r="W235" s="4"/>
      <c r="X235" s="4"/>
      <c r="Y235" s="9"/>
      <c r="Z235" s="342"/>
      <c r="AA235" s="4"/>
      <c r="AB235" s="4"/>
      <c r="AC235" s="9"/>
      <c r="AD235" s="343"/>
      <c r="AE235" s="4"/>
      <c r="AF235" s="4"/>
      <c r="AG235" s="4"/>
      <c r="AH235" s="4"/>
      <c r="AI235" s="4"/>
      <c r="AJ235" s="4"/>
      <c r="AK235" s="4"/>
      <c r="AL235" s="4"/>
      <c r="AM235" s="4"/>
      <c r="AN235" s="4"/>
      <c r="AO235" s="4"/>
      <c r="AP235" s="4"/>
      <c r="AQ235" s="4"/>
      <c r="AR235" s="4"/>
      <c r="AS235" s="4"/>
      <c r="AT235" s="4"/>
      <c r="AU235" s="4"/>
      <c r="AV235" s="4"/>
      <c r="AW235" s="4"/>
      <c r="AX235" s="4"/>
      <c r="AY235" s="9"/>
    </row>
    <row r="236" ht="12.75" customHeight="1">
      <c r="A236" s="13"/>
      <c r="B236" s="4"/>
      <c r="C236" s="4"/>
      <c r="D236" s="9"/>
      <c r="E236" s="338"/>
      <c r="F236" s="4"/>
      <c r="G236" s="4"/>
      <c r="H236" s="9"/>
      <c r="I236" s="339"/>
      <c r="J236" s="4"/>
      <c r="K236" s="4"/>
      <c r="L236" s="9"/>
      <c r="M236" s="340"/>
      <c r="N236" s="4"/>
      <c r="O236" s="4"/>
      <c r="P236" s="9"/>
      <c r="Q236" s="88"/>
      <c r="R236" s="4"/>
      <c r="S236" s="4"/>
      <c r="T236" s="9"/>
      <c r="U236" s="341"/>
      <c r="V236" s="4"/>
      <c r="W236" s="4"/>
      <c r="X236" s="4"/>
      <c r="Y236" s="9"/>
      <c r="Z236" s="342"/>
      <c r="AA236" s="4"/>
      <c r="AB236" s="4"/>
      <c r="AC236" s="9"/>
      <c r="AD236" s="343"/>
      <c r="AE236" s="4"/>
      <c r="AF236" s="4"/>
      <c r="AG236" s="4"/>
      <c r="AH236" s="4"/>
      <c r="AI236" s="4"/>
      <c r="AJ236" s="4"/>
      <c r="AK236" s="4"/>
      <c r="AL236" s="4"/>
      <c r="AM236" s="4"/>
      <c r="AN236" s="4"/>
      <c r="AO236" s="4"/>
      <c r="AP236" s="4"/>
      <c r="AQ236" s="4"/>
      <c r="AR236" s="4"/>
      <c r="AS236" s="4"/>
      <c r="AT236" s="4"/>
      <c r="AU236" s="4"/>
      <c r="AV236" s="4"/>
      <c r="AW236" s="4"/>
      <c r="AX236" s="4"/>
      <c r="AY236" s="9"/>
    </row>
    <row r="237" ht="12.75" customHeight="1">
      <c r="A237" s="13"/>
      <c r="B237" s="4"/>
      <c r="C237" s="4"/>
      <c r="D237" s="9"/>
      <c r="E237" s="338"/>
      <c r="F237" s="4"/>
      <c r="G237" s="4"/>
      <c r="H237" s="9"/>
      <c r="I237" s="339"/>
      <c r="J237" s="4"/>
      <c r="K237" s="4"/>
      <c r="L237" s="9"/>
      <c r="M237" s="340"/>
      <c r="N237" s="4"/>
      <c r="O237" s="4"/>
      <c r="P237" s="9"/>
      <c r="Q237" s="88"/>
      <c r="R237" s="4"/>
      <c r="S237" s="4"/>
      <c r="T237" s="9"/>
      <c r="U237" s="341"/>
      <c r="V237" s="4"/>
      <c r="W237" s="4"/>
      <c r="X237" s="4"/>
      <c r="Y237" s="9"/>
      <c r="Z237" s="342"/>
      <c r="AA237" s="4"/>
      <c r="AB237" s="4"/>
      <c r="AC237" s="9"/>
      <c r="AD237" s="343"/>
      <c r="AE237" s="4"/>
      <c r="AF237" s="4"/>
      <c r="AG237" s="4"/>
      <c r="AH237" s="4"/>
      <c r="AI237" s="4"/>
      <c r="AJ237" s="4"/>
      <c r="AK237" s="4"/>
      <c r="AL237" s="4"/>
      <c r="AM237" s="4"/>
      <c r="AN237" s="4"/>
      <c r="AO237" s="4"/>
      <c r="AP237" s="4"/>
      <c r="AQ237" s="4"/>
      <c r="AR237" s="4"/>
      <c r="AS237" s="4"/>
      <c r="AT237" s="4"/>
      <c r="AU237" s="4"/>
      <c r="AV237" s="4"/>
      <c r="AW237" s="4"/>
      <c r="AX237" s="4"/>
      <c r="AY237" s="9"/>
    </row>
    <row r="238" ht="12.75" customHeight="1">
      <c r="A238" s="13"/>
      <c r="B238" s="4"/>
      <c r="C238" s="4"/>
      <c r="D238" s="9"/>
      <c r="E238" s="338"/>
      <c r="F238" s="4"/>
      <c r="G238" s="4"/>
      <c r="H238" s="9"/>
      <c r="I238" s="339"/>
      <c r="J238" s="4"/>
      <c r="K238" s="4"/>
      <c r="L238" s="9"/>
      <c r="M238" s="340"/>
      <c r="N238" s="4"/>
      <c r="O238" s="4"/>
      <c r="P238" s="9"/>
      <c r="Q238" s="88"/>
      <c r="R238" s="4"/>
      <c r="S238" s="4"/>
      <c r="T238" s="9"/>
      <c r="U238" s="341"/>
      <c r="V238" s="4"/>
      <c r="W238" s="4"/>
      <c r="X238" s="4"/>
      <c r="Y238" s="9"/>
      <c r="Z238" s="342"/>
      <c r="AA238" s="4"/>
      <c r="AB238" s="4"/>
      <c r="AC238" s="9"/>
      <c r="AD238" s="343"/>
      <c r="AE238" s="4"/>
      <c r="AF238" s="4"/>
      <c r="AG238" s="4"/>
      <c r="AH238" s="4"/>
      <c r="AI238" s="4"/>
      <c r="AJ238" s="4"/>
      <c r="AK238" s="4"/>
      <c r="AL238" s="4"/>
      <c r="AM238" s="4"/>
      <c r="AN238" s="4"/>
      <c r="AO238" s="4"/>
      <c r="AP238" s="4"/>
      <c r="AQ238" s="4"/>
      <c r="AR238" s="4"/>
      <c r="AS238" s="4"/>
      <c r="AT238" s="4"/>
      <c r="AU238" s="4"/>
      <c r="AV238" s="4"/>
      <c r="AW238" s="4"/>
      <c r="AX238" s="4"/>
      <c r="AY238" s="9"/>
    </row>
    <row r="239" ht="12.75" customHeight="1">
      <c r="A239" s="13"/>
      <c r="B239" s="4"/>
      <c r="C239" s="4"/>
      <c r="D239" s="9"/>
      <c r="E239" s="338"/>
      <c r="F239" s="4"/>
      <c r="G239" s="4"/>
      <c r="H239" s="9"/>
      <c r="I239" s="339"/>
      <c r="J239" s="4"/>
      <c r="K239" s="4"/>
      <c r="L239" s="9"/>
      <c r="M239" s="340"/>
      <c r="N239" s="4"/>
      <c r="O239" s="4"/>
      <c r="P239" s="9"/>
      <c r="Q239" s="88"/>
      <c r="R239" s="4"/>
      <c r="S239" s="4"/>
      <c r="T239" s="9"/>
      <c r="U239" s="341"/>
      <c r="V239" s="4"/>
      <c r="W239" s="4"/>
      <c r="X239" s="4"/>
      <c r="Y239" s="9"/>
      <c r="Z239" s="342"/>
      <c r="AA239" s="4"/>
      <c r="AB239" s="4"/>
      <c r="AC239" s="9"/>
      <c r="AD239" s="343"/>
      <c r="AE239" s="4"/>
      <c r="AF239" s="4"/>
      <c r="AG239" s="4"/>
      <c r="AH239" s="4"/>
      <c r="AI239" s="4"/>
      <c r="AJ239" s="4"/>
      <c r="AK239" s="4"/>
      <c r="AL239" s="4"/>
      <c r="AM239" s="4"/>
      <c r="AN239" s="4"/>
      <c r="AO239" s="4"/>
      <c r="AP239" s="4"/>
      <c r="AQ239" s="4"/>
      <c r="AR239" s="4"/>
      <c r="AS239" s="4"/>
      <c r="AT239" s="4"/>
      <c r="AU239" s="4"/>
      <c r="AV239" s="4"/>
      <c r="AW239" s="4"/>
      <c r="AX239" s="4"/>
      <c r="AY239" s="9"/>
    </row>
    <row r="240" ht="12.75" customHeight="1">
      <c r="A240" s="13"/>
      <c r="B240" s="4"/>
      <c r="C240" s="4"/>
      <c r="D240" s="9"/>
      <c r="E240" s="338"/>
      <c r="F240" s="4"/>
      <c r="G240" s="4"/>
      <c r="H240" s="9"/>
      <c r="I240" s="339"/>
      <c r="J240" s="4"/>
      <c r="K240" s="4"/>
      <c r="L240" s="9"/>
      <c r="M240" s="340"/>
      <c r="N240" s="4"/>
      <c r="O240" s="4"/>
      <c r="P240" s="9"/>
      <c r="Q240" s="88"/>
      <c r="R240" s="4"/>
      <c r="S240" s="4"/>
      <c r="T240" s="9"/>
      <c r="U240" s="341"/>
      <c r="V240" s="4"/>
      <c r="W240" s="4"/>
      <c r="X240" s="4"/>
      <c r="Y240" s="9"/>
      <c r="Z240" s="342"/>
      <c r="AA240" s="4"/>
      <c r="AB240" s="4"/>
      <c r="AC240" s="9"/>
      <c r="AD240" s="343"/>
      <c r="AE240" s="4"/>
      <c r="AF240" s="4"/>
      <c r="AG240" s="4"/>
      <c r="AH240" s="4"/>
      <c r="AI240" s="4"/>
      <c r="AJ240" s="4"/>
      <c r="AK240" s="4"/>
      <c r="AL240" s="4"/>
      <c r="AM240" s="4"/>
      <c r="AN240" s="4"/>
      <c r="AO240" s="4"/>
      <c r="AP240" s="4"/>
      <c r="AQ240" s="4"/>
      <c r="AR240" s="4"/>
      <c r="AS240" s="4"/>
      <c r="AT240" s="4"/>
      <c r="AU240" s="4"/>
      <c r="AV240" s="4"/>
      <c r="AW240" s="4"/>
      <c r="AX240" s="4"/>
      <c r="AY240" s="9"/>
    </row>
    <row r="241" ht="12.75" customHeight="1">
      <c r="A241" s="13"/>
      <c r="B241" s="4"/>
      <c r="C241" s="4"/>
      <c r="D241" s="9"/>
      <c r="E241" s="338"/>
      <c r="F241" s="4"/>
      <c r="G241" s="4"/>
      <c r="H241" s="9"/>
      <c r="I241" s="339"/>
      <c r="J241" s="4"/>
      <c r="K241" s="4"/>
      <c r="L241" s="9"/>
      <c r="M241" s="340"/>
      <c r="N241" s="4"/>
      <c r="O241" s="4"/>
      <c r="P241" s="9"/>
      <c r="Q241" s="88"/>
      <c r="R241" s="4"/>
      <c r="S241" s="4"/>
      <c r="T241" s="9"/>
      <c r="U241" s="341"/>
      <c r="V241" s="4"/>
      <c r="W241" s="4"/>
      <c r="X241" s="4"/>
      <c r="Y241" s="9"/>
      <c r="Z241" s="342"/>
      <c r="AA241" s="4"/>
      <c r="AB241" s="4"/>
      <c r="AC241" s="9"/>
      <c r="AD241" s="343"/>
      <c r="AE241" s="4"/>
      <c r="AF241" s="4"/>
      <c r="AG241" s="4"/>
      <c r="AH241" s="4"/>
      <c r="AI241" s="4"/>
      <c r="AJ241" s="4"/>
      <c r="AK241" s="4"/>
      <c r="AL241" s="4"/>
      <c r="AM241" s="4"/>
      <c r="AN241" s="4"/>
      <c r="AO241" s="4"/>
      <c r="AP241" s="4"/>
      <c r="AQ241" s="4"/>
      <c r="AR241" s="4"/>
      <c r="AS241" s="4"/>
      <c r="AT241" s="4"/>
      <c r="AU241" s="4"/>
      <c r="AV241" s="4"/>
      <c r="AW241" s="4"/>
      <c r="AX241" s="4"/>
      <c r="AY241" s="9"/>
    </row>
    <row r="242" ht="12.75" customHeight="1">
      <c r="A242" s="13"/>
      <c r="B242" s="4"/>
      <c r="C242" s="4"/>
      <c r="D242" s="9"/>
      <c r="E242" s="338"/>
      <c r="F242" s="4"/>
      <c r="G242" s="4"/>
      <c r="H242" s="9"/>
      <c r="I242" s="339"/>
      <c r="J242" s="4"/>
      <c r="K242" s="4"/>
      <c r="L242" s="9"/>
      <c r="M242" s="340"/>
      <c r="N242" s="4"/>
      <c r="O242" s="4"/>
      <c r="P242" s="9"/>
      <c r="Q242" s="88"/>
      <c r="R242" s="4"/>
      <c r="S242" s="4"/>
      <c r="T242" s="9"/>
      <c r="U242" s="341"/>
      <c r="V242" s="4"/>
      <c r="W242" s="4"/>
      <c r="X242" s="4"/>
      <c r="Y242" s="9"/>
      <c r="Z242" s="342"/>
      <c r="AA242" s="4"/>
      <c r="AB242" s="4"/>
      <c r="AC242" s="9"/>
      <c r="AD242" s="343"/>
      <c r="AE242" s="4"/>
      <c r="AF242" s="4"/>
      <c r="AG242" s="4"/>
      <c r="AH242" s="4"/>
      <c r="AI242" s="4"/>
      <c r="AJ242" s="4"/>
      <c r="AK242" s="4"/>
      <c r="AL242" s="4"/>
      <c r="AM242" s="4"/>
      <c r="AN242" s="4"/>
      <c r="AO242" s="4"/>
      <c r="AP242" s="4"/>
      <c r="AQ242" s="4"/>
      <c r="AR242" s="4"/>
      <c r="AS242" s="4"/>
      <c r="AT242" s="4"/>
      <c r="AU242" s="4"/>
      <c r="AV242" s="4"/>
      <c r="AW242" s="4"/>
      <c r="AX242" s="4"/>
      <c r="AY242" s="9"/>
    </row>
    <row r="243" ht="12.75" customHeight="1">
      <c r="A243" s="13"/>
      <c r="B243" s="4"/>
      <c r="C243" s="4"/>
      <c r="D243" s="9"/>
      <c r="E243" s="338"/>
      <c r="F243" s="4"/>
      <c r="G243" s="4"/>
      <c r="H243" s="9"/>
      <c r="I243" s="339"/>
      <c r="J243" s="4"/>
      <c r="K243" s="4"/>
      <c r="L243" s="9"/>
      <c r="M243" s="340"/>
      <c r="N243" s="4"/>
      <c r="O243" s="4"/>
      <c r="P243" s="9"/>
      <c r="Q243" s="88"/>
      <c r="R243" s="4"/>
      <c r="S243" s="4"/>
      <c r="T243" s="9"/>
      <c r="U243" s="341"/>
      <c r="V243" s="4"/>
      <c r="W243" s="4"/>
      <c r="X243" s="4"/>
      <c r="Y243" s="9"/>
      <c r="Z243" s="342"/>
      <c r="AA243" s="4"/>
      <c r="AB243" s="4"/>
      <c r="AC243" s="9"/>
      <c r="AD243" s="343"/>
      <c r="AE243" s="4"/>
      <c r="AF243" s="4"/>
      <c r="AG243" s="4"/>
      <c r="AH243" s="4"/>
      <c r="AI243" s="4"/>
      <c r="AJ243" s="4"/>
      <c r="AK243" s="4"/>
      <c r="AL243" s="4"/>
      <c r="AM243" s="4"/>
      <c r="AN243" s="4"/>
      <c r="AO243" s="4"/>
      <c r="AP243" s="4"/>
      <c r="AQ243" s="4"/>
      <c r="AR243" s="4"/>
      <c r="AS243" s="4"/>
      <c r="AT243" s="4"/>
      <c r="AU243" s="4"/>
      <c r="AV243" s="4"/>
      <c r="AW243" s="4"/>
      <c r="AX243" s="4"/>
      <c r="AY243" s="9"/>
    </row>
    <row r="244" ht="12.75" customHeight="1">
      <c r="A244" s="13"/>
      <c r="B244" s="4"/>
      <c r="C244" s="4"/>
      <c r="D244" s="9"/>
      <c r="E244" s="338"/>
      <c r="F244" s="4"/>
      <c r="G244" s="4"/>
      <c r="H244" s="9"/>
      <c r="I244" s="339"/>
      <c r="J244" s="4"/>
      <c r="K244" s="4"/>
      <c r="L244" s="9"/>
      <c r="M244" s="340"/>
      <c r="N244" s="4"/>
      <c r="O244" s="4"/>
      <c r="P244" s="9"/>
      <c r="Q244" s="88"/>
      <c r="R244" s="4"/>
      <c r="S244" s="4"/>
      <c r="T244" s="9"/>
      <c r="U244" s="341"/>
      <c r="V244" s="4"/>
      <c r="W244" s="4"/>
      <c r="X244" s="4"/>
      <c r="Y244" s="9"/>
      <c r="Z244" s="342"/>
      <c r="AA244" s="4"/>
      <c r="AB244" s="4"/>
      <c r="AC244" s="9"/>
      <c r="AD244" s="343"/>
      <c r="AE244" s="4"/>
      <c r="AF244" s="4"/>
      <c r="AG244" s="4"/>
      <c r="AH244" s="4"/>
      <c r="AI244" s="4"/>
      <c r="AJ244" s="4"/>
      <c r="AK244" s="4"/>
      <c r="AL244" s="4"/>
      <c r="AM244" s="4"/>
      <c r="AN244" s="4"/>
      <c r="AO244" s="4"/>
      <c r="AP244" s="4"/>
      <c r="AQ244" s="4"/>
      <c r="AR244" s="4"/>
      <c r="AS244" s="4"/>
      <c r="AT244" s="4"/>
      <c r="AU244" s="4"/>
      <c r="AV244" s="4"/>
      <c r="AW244" s="4"/>
      <c r="AX244" s="4"/>
      <c r="AY244" s="9"/>
    </row>
    <row r="245" ht="12.75" customHeight="1">
      <c r="A245" s="13"/>
      <c r="B245" s="4"/>
      <c r="C245" s="4"/>
      <c r="D245" s="9"/>
      <c r="E245" s="338"/>
      <c r="F245" s="4"/>
      <c r="G245" s="4"/>
      <c r="H245" s="9"/>
      <c r="I245" s="339"/>
      <c r="J245" s="4"/>
      <c r="K245" s="4"/>
      <c r="L245" s="9"/>
      <c r="M245" s="340"/>
      <c r="N245" s="4"/>
      <c r="O245" s="4"/>
      <c r="P245" s="9"/>
      <c r="Q245" s="88"/>
      <c r="R245" s="4"/>
      <c r="S245" s="4"/>
      <c r="T245" s="9"/>
      <c r="U245" s="341"/>
      <c r="V245" s="4"/>
      <c r="W245" s="4"/>
      <c r="X245" s="4"/>
      <c r="Y245" s="9"/>
      <c r="Z245" s="342"/>
      <c r="AA245" s="4"/>
      <c r="AB245" s="4"/>
      <c r="AC245" s="9"/>
      <c r="AD245" s="343"/>
      <c r="AE245" s="4"/>
      <c r="AF245" s="4"/>
      <c r="AG245" s="4"/>
      <c r="AH245" s="4"/>
      <c r="AI245" s="4"/>
      <c r="AJ245" s="4"/>
      <c r="AK245" s="4"/>
      <c r="AL245" s="4"/>
      <c r="AM245" s="4"/>
      <c r="AN245" s="4"/>
      <c r="AO245" s="4"/>
      <c r="AP245" s="4"/>
      <c r="AQ245" s="4"/>
      <c r="AR245" s="4"/>
      <c r="AS245" s="4"/>
      <c r="AT245" s="4"/>
      <c r="AU245" s="4"/>
      <c r="AV245" s="4"/>
      <c r="AW245" s="4"/>
      <c r="AX245" s="4"/>
      <c r="AY245" s="9"/>
    </row>
    <row r="246" ht="12.75" customHeight="1">
      <c r="A246" s="13"/>
      <c r="B246" s="4"/>
      <c r="C246" s="4"/>
      <c r="D246" s="9"/>
      <c r="E246" s="338"/>
      <c r="F246" s="4"/>
      <c r="G246" s="4"/>
      <c r="H246" s="9"/>
      <c r="I246" s="339"/>
      <c r="J246" s="4"/>
      <c r="K246" s="4"/>
      <c r="L246" s="9"/>
      <c r="M246" s="340"/>
      <c r="N246" s="4"/>
      <c r="O246" s="4"/>
      <c r="P246" s="9"/>
      <c r="Q246" s="88"/>
      <c r="R246" s="4"/>
      <c r="S246" s="4"/>
      <c r="T246" s="9"/>
      <c r="U246" s="341"/>
      <c r="V246" s="4"/>
      <c r="W246" s="4"/>
      <c r="X246" s="4"/>
      <c r="Y246" s="9"/>
      <c r="Z246" s="342"/>
      <c r="AA246" s="4"/>
      <c r="AB246" s="4"/>
      <c r="AC246" s="9"/>
      <c r="AD246" s="343"/>
      <c r="AE246" s="4"/>
      <c r="AF246" s="4"/>
      <c r="AG246" s="4"/>
      <c r="AH246" s="4"/>
      <c r="AI246" s="4"/>
      <c r="AJ246" s="4"/>
      <c r="AK246" s="4"/>
      <c r="AL246" s="4"/>
      <c r="AM246" s="4"/>
      <c r="AN246" s="4"/>
      <c r="AO246" s="4"/>
      <c r="AP246" s="4"/>
      <c r="AQ246" s="4"/>
      <c r="AR246" s="4"/>
      <c r="AS246" s="4"/>
      <c r="AT246" s="4"/>
      <c r="AU246" s="4"/>
      <c r="AV246" s="4"/>
      <c r="AW246" s="4"/>
      <c r="AX246" s="4"/>
      <c r="AY246" s="9"/>
    </row>
    <row r="247" ht="12.75" customHeight="1">
      <c r="A247" s="13"/>
      <c r="B247" s="4"/>
      <c r="C247" s="4"/>
      <c r="D247" s="9"/>
      <c r="E247" s="338"/>
      <c r="F247" s="4"/>
      <c r="G247" s="4"/>
      <c r="H247" s="9"/>
      <c r="I247" s="339"/>
      <c r="J247" s="4"/>
      <c r="K247" s="4"/>
      <c r="L247" s="9"/>
      <c r="M247" s="340"/>
      <c r="N247" s="4"/>
      <c r="O247" s="4"/>
      <c r="P247" s="9"/>
      <c r="Q247" s="88"/>
      <c r="R247" s="4"/>
      <c r="S247" s="4"/>
      <c r="T247" s="9"/>
      <c r="U247" s="341"/>
      <c r="V247" s="4"/>
      <c r="W247" s="4"/>
      <c r="X247" s="4"/>
      <c r="Y247" s="9"/>
      <c r="Z247" s="342"/>
      <c r="AA247" s="4"/>
      <c r="AB247" s="4"/>
      <c r="AC247" s="9"/>
      <c r="AD247" s="343"/>
      <c r="AE247" s="4"/>
      <c r="AF247" s="4"/>
      <c r="AG247" s="4"/>
      <c r="AH247" s="4"/>
      <c r="AI247" s="4"/>
      <c r="AJ247" s="4"/>
      <c r="AK247" s="4"/>
      <c r="AL247" s="4"/>
      <c r="AM247" s="4"/>
      <c r="AN247" s="4"/>
      <c r="AO247" s="4"/>
      <c r="AP247" s="4"/>
      <c r="AQ247" s="4"/>
      <c r="AR247" s="4"/>
      <c r="AS247" s="4"/>
      <c r="AT247" s="4"/>
      <c r="AU247" s="4"/>
      <c r="AV247" s="4"/>
      <c r="AW247" s="4"/>
      <c r="AX247" s="4"/>
      <c r="AY247" s="9"/>
    </row>
    <row r="248" ht="12.75" customHeight="1">
      <c r="A248" s="13"/>
      <c r="B248" s="4"/>
      <c r="C248" s="4"/>
      <c r="D248" s="9"/>
      <c r="E248" s="338"/>
      <c r="F248" s="4"/>
      <c r="G248" s="4"/>
      <c r="H248" s="9"/>
      <c r="I248" s="339"/>
      <c r="J248" s="4"/>
      <c r="K248" s="4"/>
      <c r="L248" s="9"/>
      <c r="M248" s="340"/>
      <c r="N248" s="4"/>
      <c r="O248" s="4"/>
      <c r="P248" s="9"/>
      <c r="Q248" s="88"/>
      <c r="R248" s="4"/>
      <c r="S248" s="4"/>
      <c r="T248" s="9"/>
      <c r="U248" s="341"/>
      <c r="V248" s="4"/>
      <c r="W248" s="4"/>
      <c r="X248" s="4"/>
      <c r="Y248" s="9"/>
      <c r="Z248" s="342"/>
      <c r="AA248" s="4"/>
      <c r="AB248" s="4"/>
      <c r="AC248" s="9"/>
      <c r="AD248" s="343"/>
      <c r="AE248" s="4"/>
      <c r="AF248" s="4"/>
      <c r="AG248" s="4"/>
      <c r="AH248" s="4"/>
      <c r="AI248" s="4"/>
      <c r="AJ248" s="4"/>
      <c r="AK248" s="4"/>
      <c r="AL248" s="4"/>
      <c r="AM248" s="4"/>
      <c r="AN248" s="4"/>
      <c r="AO248" s="4"/>
      <c r="AP248" s="4"/>
      <c r="AQ248" s="4"/>
      <c r="AR248" s="4"/>
      <c r="AS248" s="4"/>
      <c r="AT248" s="4"/>
      <c r="AU248" s="4"/>
      <c r="AV248" s="4"/>
      <c r="AW248" s="4"/>
      <c r="AX248" s="4"/>
      <c r="AY248" s="9"/>
    </row>
    <row r="249" ht="12.75" customHeight="1">
      <c r="A249" s="13"/>
      <c r="B249" s="4"/>
      <c r="C249" s="4"/>
      <c r="D249" s="9"/>
      <c r="E249" s="338"/>
      <c r="F249" s="4"/>
      <c r="G249" s="4"/>
      <c r="H249" s="9"/>
      <c r="I249" s="339"/>
      <c r="J249" s="4"/>
      <c r="K249" s="4"/>
      <c r="L249" s="9"/>
      <c r="M249" s="340"/>
      <c r="N249" s="4"/>
      <c r="O249" s="4"/>
      <c r="P249" s="9"/>
      <c r="Q249" s="88"/>
      <c r="R249" s="4"/>
      <c r="S249" s="4"/>
      <c r="T249" s="9"/>
      <c r="U249" s="341"/>
      <c r="V249" s="4"/>
      <c r="W249" s="4"/>
      <c r="X249" s="4"/>
      <c r="Y249" s="9"/>
      <c r="Z249" s="342"/>
      <c r="AA249" s="4"/>
      <c r="AB249" s="4"/>
      <c r="AC249" s="9"/>
      <c r="AD249" s="343"/>
      <c r="AE249" s="4"/>
      <c r="AF249" s="4"/>
      <c r="AG249" s="4"/>
      <c r="AH249" s="4"/>
      <c r="AI249" s="4"/>
      <c r="AJ249" s="4"/>
      <c r="AK249" s="4"/>
      <c r="AL249" s="4"/>
      <c r="AM249" s="4"/>
      <c r="AN249" s="4"/>
      <c r="AO249" s="4"/>
      <c r="AP249" s="4"/>
      <c r="AQ249" s="4"/>
      <c r="AR249" s="4"/>
      <c r="AS249" s="4"/>
      <c r="AT249" s="4"/>
      <c r="AU249" s="4"/>
      <c r="AV249" s="4"/>
      <c r="AW249" s="4"/>
      <c r="AX249" s="4"/>
      <c r="AY249" s="9"/>
    </row>
    <row r="250" ht="12.75" customHeight="1">
      <c r="A250" s="13"/>
      <c r="B250" s="4"/>
      <c r="C250" s="4"/>
      <c r="D250" s="9"/>
      <c r="E250" s="338"/>
      <c r="F250" s="4"/>
      <c r="G250" s="4"/>
      <c r="H250" s="9"/>
      <c r="I250" s="339"/>
      <c r="J250" s="4"/>
      <c r="K250" s="4"/>
      <c r="L250" s="9"/>
      <c r="M250" s="340"/>
      <c r="N250" s="4"/>
      <c r="O250" s="4"/>
      <c r="P250" s="9"/>
      <c r="Q250" s="88"/>
      <c r="R250" s="4"/>
      <c r="S250" s="4"/>
      <c r="T250" s="9"/>
      <c r="U250" s="341"/>
      <c r="V250" s="4"/>
      <c r="W250" s="4"/>
      <c r="X250" s="4"/>
      <c r="Y250" s="9"/>
      <c r="Z250" s="342"/>
      <c r="AA250" s="4"/>
      <c r="AB250" s="4"/>
      <c r="AC250" s="9"/>
      <c r="AD250" s="343"/>
      <c r="AE250" s="4"/>
      <c r="AF250" s="4"/>
      <c r="AG250" s="4"/>
      <c r="AH250" s="4"/>
      <c r="AI250" s="4"/>
      <c r="AJ250" s="4"/>
      <c r="AK250" s="4"/>
      <c r="AL250" s="4"/>
      <c r="AM250" s="4"/>
      <c r="AN250" s="4"/>
      <c r="AO250" s="4"/>
      <c r="AP250" s="4"/>
      <c r="AQ250" s="4"/>
      <c r="AR250" s="4"/>
      <c r="AS250" s="4"/>
      <c r="AT250" s="4"/>
      <c r="AU250" s="4"/>
      <c r="AV250" s="4"/>
      <c r="AW250" s="4"/>
      <c r="AX250" s="4"/>
      <c r="AY250" s="9"/>
    </row>
    <row r="251" ht="12.75" customHeight="1">
      <c r="A251" s="13"/>
      <c r="B251" s="4"/>
      <c r="C251" s="4"/>
      <c r="D251" s="9"/>
      <c r="E251" s="338"/>
      <c r="F251" s="4"/>
      <c r="G251" s="4"/>
      <c r="H251" s="9"/>
      <c r="I251" s="339"/>
      <c r="J251" s="4"/>
      <c r="K251" s="4"/>
      <c r="L251" s="9"/>
      <c r="M251" s="340"/>
      <c r="N251" s="4"/>
      <c r="O251" s="4"/>
      <c r="P251" s="9"/>
      <c r="Q251" s="88"/>
      <c r="R251" s="4"/>
      <c r="S251" s="4"/>
      <c r="T251" s="9"/>
      <c r="U251" s="341"/>
      <c r="V251" s="4"/>
      <c r="W251" s="4"/>
      <c r="X251" s="4"/>
      <c r="Y251" s="9"/>
      <c r="Z251" s="342"/>
      <c r="AA251" s="4"/>
      <c r="AB251" s="4"/>
      <c r="AC251" s="9"/>
      <c r="AD251" s="343"/>
      <c r="AE251" s="4"/>
      <c r="AF251" s="4"/>
      <c r="AG251" s="4"/>
      <c r="AH251" s="4"/>
      <c r="AI251" s="4"/>
      <c r="AJ251" s="4"/>
      <c r="AK251" s="4"/>
      <c r="AL251" s="4"/>
      <c r="AM251" s="4"/>
      <c r="AN251" s="4"/>
      <c r="AO251" s="4"/>
      <c r="AP251" s="4"/>
      <c r="AQ251" s="4"/>
      <c r="AR251" s="4"/>
      <c r="AS251" s="4"/>
      <c r="AT251" s="4"/>
      <c r="AU251" s="4"/>
      <c r="AV251" s="4"/>
      <c r="AW251" s="4"/>
      <c r="AX251" s="4"/>
      <c r="AY251" s="9"/>
    </row>
    <row r="252" ht="12.75" customHeight="1">
      <c r="A252" s="13"/>
      <c r="B252" s="4"/>
      <c r="C252" s="4"/>
      <c r="D252" s="9"/>
      <c r="E252" s="338"/>
      <c r="F252" s="4"/>
      <c r="G252" s="4"/>
      <c r="H252" s="9"/>
      <c r="I252" s="339"/>
      <c r="J252" s="4"/>
      <c r="K252" s="4"/>
      <c r="L252" s="9"/>
      <c r="M252" s="340"/>
      <c r="N252" s="4"/>
      <c r="O252" s="4"/>
      <c r="P252" s="9"/>
      <c r="Q252" s="88"/>
      <c r="R252" s="4"/>
      <c r="S252" s="4"/>
      <c r="T252" s="9"/>
      <c r="U252" s="341"/>
      <c r="V252" s="4"/>
      <c r="W252" s="4"/>
      <c r="X252" s="4"/>
      <c r="Y252" s="9"/>
      <c r="Z252" s="342"/>
      <c r="AA252" s="4"/>
      <c r="AB252" s="4"/>
      <c r="AC252" s="9"/>
      <c r="AD252" s="343"/>
      <c r="AE252" s="4"/>
      <c r="AF252" s="4"/>
      <c r="AG252" s="4"/>
      <c r="AH252" s="4"/>
      <c r="AI252" s="4"/>
      <c r="AJ252" s="4"/>
      <c r="AK252" s="4"/>
      <c r="AL252" s="4"/>
      <c r="AM252" s="4"/>
      <c r="AN252" s="4"/>
      <c r="AO252" s="4"/>
      <c r="AP252" s="4"/>
      <c r="AQ252" s="4"/>
      <c r="AR252" s="4"/>
      <c r="AS252" s="4"/>
      <c r="AT252" s="4"/>
      <c r="AU252" s="4"/>
      <c r="AV252" s="4"/>
      <c r="AW252" s="4"/>
      <c r="AX252" s="4"/>
      <c r="AY252" s="9"/>
    </row>
    <row r="253" ht="12.75" customHeight="1">
      <c r="A253" s="13"/>
      <c r="B253" s="4"/>
      <c r="C253" s="4"/>
      <c r="D253" s="9"/>
      <c r="E253" s="338"/>
      <c r="F253" s="4"/>
      <c r="G253" s="4"/>
      <c r="H253" s="9"/>
      <c r="I253" s="339"/>
      <c r="J253" s="4"/>
      <c r="K253" s="4"/>
      <c r="L253" s="9"/>
      <c r="M253" s="340"/>
      <c r="N253" s="4"/>
      <c r="O253" s="4"/>
      <c r="P253" s="9"/>
      <c r="Q253" s="88"/>
      <c r="R253" s="4"/>
      <c r="S253" s="4"/>
      <c r="T253" s="9"/>
      <c r="U253" s="341"/>
      <c r="V253" s="4"/>
      <c r="W253" s="4"/>
      <c r="X253" s="4"/>
      <c r="Y253" s="9"/>
      <c r="Z253" s="342"/>
      <c r="AA253" s="4"/>
      <c r="AB253" s="4"/>
      <c r="AC253" s="9"/>
      <c r="AD253" s="343"/>
      <c r="AE253" s="4"/>
      <c r="AF253" s="4"/>
      <c r="AG253" s="4"/>
      <c r="AH253" s="4"/>
      <c r="AI253" s="4"/>
      <c r="AJ253" s="4"/>
      <c r="AK253" s="4"/>
      <c r="AL253" s="4"/>
      <c r="AM253" s="4"/>
      <c r="AN253" s="4"/>
      <c r="AO253" s="4"/>
      <c r="AP253" s="4"/>
      <c r="AQ253" s="4"/>
      <c r="AR253" s="4"/>
      <c r="AS253" s="4"/>
      <c r="AT253" s="4"/>
      <c r="AU253" s="4"/>
      <c r="AV253" s="4"/>
      <c r="AW253" s="4"/>
      <c r="AX253" s="4"/>
      <c r="AY253" s="9"/>
    </row>
    <row r="254" ht="12.75" customHeight="1">
      <c r="A254" s="13"/>
      <c r="B254" s="4"/>
      <c r="C254" s="4"/>
      <c r="D254" s="9"/>
      <c r="E254" s="338"/>
      <c r="F254" s="4"/>
      <c r="G254" s="4"/>
      <c r="H254" s="9"/>
      <c r="I254" s="339"/>
      <c r="J254" s="4"/>
      <c r="K254" s="4"/>
      <c r="L254" s="9"/>
      <c r="M254" s="340"/>
      <c r="N254" s="4"/>
      <c r="O254" s="4"/>
      <c r="P254" s="9"/>
      <c r="Q254" s="88"/>
      <c r="R254" s="4"/>
      <c r="S254" s="4"/>
      <c r="T254" s="9"/>
      <c r="U254" s="341"/>
      <c r="V254" s="4"/>
      <c r="W254" s="4"/>
      <c r="X254" s="4"/>
      <c r="Y254" s="9"/>
      <c r="Z254" s="342"/>
      <c r="AA254" s="4"/>
      <c r="AB254" s="4"/>
      <c r="AC254" s="9"/>
      <c r="AD254" s="343"/>
      <c r="AE254" s="4"/>
      <c r="AF254" s="4"/>
      <c r="AG254" s="4"/>
      <c r="AH254" s="4"/>
      <c r="AI254" s="4"/>
      <c r="AJ254" s="4"/>
      <c r="AK254" s="4"/>
      <c r="AL254" s="4"/>
      <c r="AM254" s="4"/>
      <c r="AN254" s="4"/>
      <c r="AO254" s="4"/>
      <c r="AP254" s="4"/>
      <c r="AQ254" s="4"/>
      <c r="AR254" s="4"/>
      <c r="AS254" s="4"/>
      <c r="AT254" s="4"/>
      <c r="AU254" s="4"/>
      <c r="AV254" s="4"/>
      <c r="AW254" s="4"/>
      <c r="AX254" s="4"/>
      <c r="AY254" s="9"/>
    </row>
    <row r="255" ht="12.75" customHeight="1">
      <c r="A255" s="13"/>
      <c r="B255" s="4"/>
      <c r="C255" s="4"/>
      <c r="D255" s="9"/>
      <c r="E255" s="338"/>
      <c r="F255" s="4"/>
      <c r="G255" s="4"/>
      <c r="H255" s="9"/>
      <c r="I255" s="339"/>
      <c r="J255" s="4"/>
      <c r="K255" s="4"/>
      <c r="L255" s="9"/>
      <c r="M255" s="340"/>
      <c r="N255" s="4"/>
      <c r="O255" s="4"/>
      <c r="P255" s="9"/>
      <c r="Q255" s="88"/>
      <c r="R255" s="4"/>
      <c r="S255" s="4"/>
      <c r="T255" s="9"/>
      <c r="U255" s="341"/>
      <c r="V255" s="4"/>
      <c r="W255" s="4"/>
      <c r="X255" s="4"/>
      <c r="Y255" s="9"/>
      <c r="Z255" s="342"/>
      <c r="AA255" s="4"/>
      <c r="AB255" s="4"/>
      <c r="AC255" s="9"/>
      <c r="AD255" s="343"/>
      <c r="AE255" s="4"/>
      <c r="AF255" s="4"/>
      <c r="AG255" s="4"/>
      <c r="AH255" s="4"/>
      <c r="AI255" s="4"/>
      <c r="AJ255" s="4"/>
      <c r="AK255" s="4"/>
      <c r="AL255" s="4"/>
      <c r="AM255" s="4"/>
      <c r="AN255" s="4"/>
      <c r="AO255" s="4"/>
      <c r="AP255" s="4"/>
      <c r="AQ255" s="4"/>
      <c r="AR255" s="4"/>
      <c r="AS255" s="4"/>
      <c r="AT255" s="4"/>
      <c r="AU255" s="4"/>
      <c r="AV255" s="4"/>
      <c r="AW255" s="4"/>
      <c r="AX255" s="4"/>
      <c r="AY255" s="9"/>
    </row>
    <row r="256" ht="12.75" customHeight="1">
      <c r="A256" s="13"/>
      <c r="B256" s="4"/>
      <c r="C256" s="4"/>
      <c r="D256" s="9"/>
      <c r="E256" s="338"/>
      <c r="F256" s="4"/>
      <c r="G256" s="4"/>
      <c r="H256" s="9"/>
      <c r="I256" s="339"/>
      <c r="J256" s="4"/>
      <c r="K256" s="4"/>
      <c r="L256" s="9"/>
      <c r="M256" s="340"/>
      <c r="N256" s="4"/>
      <c r="O256" s="4"/>
      <c r="P256" s="9"/>
      <c r="Q256" s="88"/>
      <c r="R256" s="4"/>
      <c r="S256" s="4"/>
      <c r="T256" s="9"/>
      <c r="U256" s="341"/>
      <c r="V256" s="4"/>
      <c r="W256" s="4"/>
      <c r="X256" s="4"/>
      <c r="Y256" s="9"/>
      <c r="Z256" s="342"/>
      <c r="AA256" s="4"/>
      <c r="AB256" s="4"/>
      <c r="AC256" s="9"/>
      <c r="AD256" s="343"/>
      <c r="AE256" s="4"/>
      <c r="AF256" s="4"/>
      <c r="AG256" s="4"/>
      <c r="AH256" s="4"/>
      <c r="AI256" s="4"/>
      <c r="AJ256" s="4"/>
      <c r="AK256" s="4"/>
      <c r="AL256" s="4"/>
      <c r="AM256" s="4"/>
      <c r="AN256" s="4"/>
      <c r="AO256" s="4"/>
      <c r="AP256" s="4"/>
      <c r="AQ256" s="4"/>
      <c r="AR256" s="4"/>
      <c r="AS256" s="4"/>
      <c r="AT256" s="4"/>
      <c r="AU256" s="4"/>
      <c r="AV256" s="4"/>
      <c r="AW256" s="4"/>
      <c r="AX256" s="4"/>
      <c r="AY256" s="9"/>
    </row>
    <row r="257" ht="12.75" customHeight="1">
      <c r="A257" s="13"/>
      <c r="B257" s="4"/>
      <c r="C257" s="4"/>
      <c r="D257" s="9"/>
      <c r="E257" s="338"/>
      <c r="F257" s="4"/>
      <c r="G257" s="4"/>
      <c r="H257" s="9"/>
      <c r="I257" s="339"/>
      <c r="J257" s="4"/>
      <c r="K257" s="4"/>
      <c r="L257" s="9"/>
      <c r="M257" s="340"/>
      <c r="N257" s="4"/>
      <c r="O257" s="4"/>
      <c r="P257" s="9"/>
      <c r="Q257" s="88"/>
      <c r="R257" s="4"/>
      <c r="S257" s="4"/>
      <c r="T257" s="9"/>
      <c r="U257" s="341"/>
      <c r="V257" s="4"/>
      <c r="W257" s="4"/>
      <c r="X257" s="4"/>
      <c r="Y257" s="9"/>
      <c r="Z257" s="342"/>
      <c r="AA257" s="4"/>
      <c r="AB257" s="4"/>
      <c r="AC257" s="9"/>
      <c r="AD257" s="343"/>
      <c r="AE257" s="4"/>
      <c r="AF257" s="4"/>
      <c r="AG257" s="4"/>
      <c r="AH257" s="4"/>
      <c r="AI257" s="4"/>
      <c r="AJ257" s="4"/>
      <c r="AK257" s="4"/>
      <c r="AL257" s="4"/>
      <c r="AM257" s="4"/>
      <c r="AN257" s="4"/>
      <c r="AO257" s="4"/>
      <c r="AP257" s="4"/>
      <c r="AQ257" s="4"/>
      <c r="AR257" s="4"/>
      <c r="AS257" s="4"/>
      <c r="AT257" s="4"/>
      <c r="AU257" s="4"/>
      <c r="AV257" s="4"/>
      <c r="AW257" s="4"/>
      <c r="AX257" s="4"/>
      <c r="AY257" s="9"/>
    </row>
    <row r="258" ht="12.75" customHeight="1">
      <c r="A258" s="13"/>
      <c r="B258" s="4"/>
      <c r="C258" s="4"/>
      <c r="D258" s="9"/>
      <c r="E258" s="338"/>
      <c r="F258" s="4"/>
      <c r="G258" s="4"/>
      <c r="H258" s="9"/>
      <c r="I258" s="339"/>
      <c r="J258" s="4"/>
      <c r="K258" s="4"/>
      <c r="L258" s="9"/>
      <c r="M258" s="340"/>
      <c r="N258" s="4"/>
      <c r="O258" s="4"/>
      <c r="P258" s="9"/>
      <c r="Q258" s="88"/>
      <c r="R258" s="4"/>
      <c r="S258" s="4"/>
      <c r="T258" s="9"/>
      <c r="U258" s="341"/>
      <c r="V258" s="4"/>
      <c r="W258" s="4"/>
      <c r="X258" s="4"/>
      <c r="Y258" s="9"/>
      <c r="Z258" s="342"/>
      <c r="AA258" s="4"/>
      <c r="AB258" s="4"/>
      <c r="AC258" s="9"/>
      <c r="AD258" s="343"/>
      <c r="AE258" s="4"/>
      <c r="AF258" s="4"/>
      <c r="AG258" s="4"/>
      <c r="AH258" s="4"/>
      <c r="AI258" s="4"/>
      <c r="AJ258" s="4"/>
      <c r="AK258" s="4"/>
      <c r="AL258" s="4"/>
      <c r="AM258" s="4"/>
      <c r="AN258" s="4"/>
      <c r="AO258" s="4"/>
      <c r="AP258" s="4"/>
      <c r="AQ258" s="4"/>
      <c r="AR258" s="4"/>
      <c r="AS258" s="4"/>
      <c r="AT258" s="4"/>
      <c r="AU258" s="4"/>
      <c r="AV258" s="4"/>
      <c r="AW258" s="4"/>
      <c r="AX258" s="4"/>
      <c r="AY258" s="9"/>
    </row>
    <row r="259" ht="12.75" customHeight="1">
      <c r="A259" s="13"/>
      <c r="B259" s="4"/>
      <c r="C259" s="4"/>
      <c r="D259" s="9"/>
      <c r="E259" s="338"/>
      <c r="F259" s="4"/>
      <c r="G259" s="4"/>
      <c r="H259" s="9"/>
      <c r="I259" s="339"/>
      <c r="J259" s="4"/>
      <c r="K259" s="4"/>
      <c r="L259" s="9"/>
      <c r="M259" s="340"/>
      <c r="N259" s="4"/>
      <c r="O259" s="4"/>
      <c r="P259" s="9"/>
      <c r="Q259" s="88"/>
      <c r="R259" s="4"/>
      <c r="S259" s="4"/>
      <c r="T259" s="9"/>
      <c r="U259" s="341"/>
      <c r="V259" s="4"/>
      <c r="W259" s="4"/>
      <c r="X259" s="4"/>
      <c r="Y259" s="9"/>
      <c r="Z259" s="342"/>
      <c r="AA259" s="4"/>
      <c r="AB259" s="4"/>
      <c r="AC259" s="9"/>
      <c r="AD259" s="343"/>
      <c r="AE259" s="4"/>
      <c r="AF259" s="4"/>
      <c r="AG259" s="4"/>
      <c r="AH259" s="4"/>
      <c r="AI259" s="4"/>
      <c r="AJ259" s="4"/>
      <c r="AK259" s="4"/>
      <c r="AL259" s="4"/>
      <c r="AM259" s="4"/>
      <c r="AN259" s="4"/>
      <c r="AO259" s="4"/>
      <c r="AP259" s="4"/>
      <c r="AQ259" s="4"/>
      <c r="AR259" s="4"/>
      <c r="AS259" s="4"/>
      <c r="AT259" s="4"/>
      <c r="AU259" s="4"/>
      <c r="AV259" s="4"/>
      <c r="AW259" s="4"/>
      <c r="AX259" s="4"/>
      <c r="AY259" s="9"/>
    </row>
    <row r="260" ht="12.75" customHeight="1">
      <c r="A260" s="13"/>
      <c r="B260" s="4"/>
      <c r="C260" s="4"/>
      <c r="D260" s="9"/>
      <c r="E260" s="338"/>
      <c r="F260" s="4"/>
      <c r="G260" s="4"/>
      <c r="H260" s="9"/>
      <c r="I260" s="339"/>
      <c r="J260" s="4"/>
      <c r="K260" s="4"/>
      <c r="L260" s="9"/>
      <c r="M260" s="340"/>
      <c r="N260" s="4"/>
      <c r="O260" s="4"/>
      <c r="P260" s="9"/>
      <c r="Q260" s="88"/>
      <c r="R260" s="4"/>
      <c r="S260" s="4"/>
      <c r="T260" s="9"/>
      <c r="U260" s="341"/>
      <c r="V260" s="4"/>
      <c r="W260" s="4"/>
      <c r="X260" s="4"/>
      <c r="Y260" s="9"/>
      <c r="Z260" s="342"/>
      <c r="AA260" s="4"/>
      <c r="AB260" s="4"/>
      <c r="AC260" s="9"/>
      <c r="AD260" s="343"/>
      <c r="AE260" s="4"/>
      <c r="AF260" s="4"/>
      <c r="AG260" s="4"/>
      <c r="AH260" s="4"/>
      <c r="AI260" s="4"/>
      <c r="AJ260" s="4"/>
      <c r="AK260" s="4"/>
      <c r="AL260" s="4"/>
      <c r="AM260" s="4"/>
      <c r="AN260" s="4"/>
      <c r="AO260" s="4"/>
      <c r="AP260" s="4"/>
      <c r="AQ260" s="4"/>
      <c r="AR260" s="4"/>
      <c r="AS260" s="4"/>
      <c r="AT260" s="4"/>
      <c r="AU260" s="4"/>
      <c r="AV260" s="4"/>
      <c r="AW260" s="4"/>
      <c r="AX260" s="4"/>
      <c r="AY260" s="9"/>
    </row>
    <row r="261" ht="12.75" customHeight="1">
      <c r="A261" s="13"/>
      <c r="B261" s="4"/>
      <c r="C261" s="4"/>
      <c r="D261" s="9"/>
      <c r="E261" s="338"/>
      <c r="F261" s="4"/>
      <c r="G261" s="4"/>
      <c r="H261" s="9"/>
      <c r="I261" s="339"/>
      <c r="J261" s="4"/>
      <c r="K261" s="4"/>
      <c r="L261" s="9"/>
      <c r="M261" s="340"/>
      <c r="N261" s="4"/>
      <c r="O261" s="4"/>
      <c r="P261" s="9"/>
      <c r="Q261" s="88"/>
      <c r="R261" s="4"/>
      <c r="S261" s="4"/>
      <c r="T261" s="9"/>
      <c r="U261" s="341"/>
      <c r="V261" s="4"/>
      <c r="W261" s="4"/>
      <c r="X261" s="4"/>
      <c r="Y261" s="9"/>
      <c r="Z261" s="342"/>
      <c r="AA261" s="4"/>
      <c r="AB261" s="4"/>
      <c r="AC261" s="9"/>
      <c r="AD261" s="343"/>
      <c r="AE261" s="4"/>
      <c r="AF261" s="4"/>
      <c r="AG261" s="4"/>
      <c r="AH261" s="4"/>
      <c r="AI261" s="4"/>
      <c r="AJ261" s="4"/>
      <c r="AK261" s="4"/>
      <c r="AL261" s="4"/>
      <c r="AM261" s="4"/>
      <c r="AN261" s="4"/>
      <c r="AO261" s="4"/>
      <c r="AP261" s="4"/>
      <c r="AQ261" s="4"/>
      <c r="AR261" s="4"/>
      <c r="AS261" s="4"/>
      <c r="AT261" s="4"/>
      <c r="AU261" s="4"/>
      <c r="AV261" s="4"/>
      <c r="AW261" s="4"/>
      <c r="AX261" s="4"/>
      <c r="AY261" s="9"/>
    </row>
    <row r="262" ht="12.75" customHeight="1">
      <c r="A262" s="13"/>
      <c r="B262" s="4"/>
      <c r="C262" s="4"/>
      <c r="D262" s="9"/>
      <c r="E262" s="338"/>
      <c r="F262" s="4"/>
      <c r="G262" s="4"/>
      <c r="H262" s="9"/>
      <c r="I262" s="339"/>
      <c r="J262" s="4"/>
      <c r="K262" s="4"/>
      <c r="L262" s="9"/>
      <c r="M262" s="340"/>
      <c r="N262" s="4"/>
      <c r="O262" s="4"/>
      <c r="P262" s="9"/>
      <c r="Q262" s="88"/>
      <c r="R262" s="4"/>
      <c r="S262" s="4"/>
      <c r="T262" s="9"/>
      <c r="U262" s="341"/>
      <c r="V262" s="4"/>
      <c r="W262" s="4"/>
      <c r="X262" s="4"/>
      <c r="Y262" s="9"/>
      <c r="Z262" s="342"/>
      <c r="AA262" s="4"/>
      <c r="AB262" s="4"/>
      <c r="AC262" s="9"/>
      <c r="AD262" s="343"/>
      <c r="AE262" s="4"/>
      <c r="AF262" s="4"/>
      <c r="AG262" s="4"/>
      <c r="AH262" s="4"/>
      <c r="AI262" s="4"/>
      <c r="AJ262" s="4"/>
      <c r="AK262" s="4"/>
      <c r="AL262" s="4"/>
      <c r="AM262" s="4"/>
      <c r="AN262" s="4"/>
      <c r="AO262" s="4"/>
      <c r="AP262" s="4"/>
      <c r="AQ262" s="4"/>
      <c r="AR262" s="4"/>
      <c r="AS262" s="4"/>
      <c r="AT262" s="4"/>
      <c r="AU262" s="4"/>
      <c r="AV262" s="4"/>
      <c r="AW262" s="4"/>
      <c r="AX262" s="4"/>
      <c r="AY262" s="9"/>
    </row>
    <row r="263" ht="12.75" customHeight="1">
      <c r="A263" s="13"/>
      <c r="B263" s="4"/>
      <c r="C263" s="4"/>
      <c r="D263" s="9"/>
      <c r="E263" s="338"/>
      <c r="F263" s="4"/>
      <c r="G263" s="4"/>
      <c r="H263" s="9"/>
      <c r="I263" s="339"/>
      <c r="J263" s="4"/>
      <c r="K263" s="4"/>
      <c r="L263" s="9"/>
      <c r="M263" s="340"/>
      <c r="N263" s="4"/>
      <c r="O263" s="4"/>
      <c r="P263" s="9"/>
      <c r="Q263" s="88"/>
      <c r="R263" s="4"/>
      <c r="S263" s="4"/>
      <c r="T263" s="9"/>
      <c r="U263" s="341"/>
      <c r="V263" s="4"/>
      <c r="W263" s="4"/>
      <c r="X263" s="4"/>
      <c r="Y263" s="9"/>
      <c r="Z263" s="342"/>
      <c r="AA263" s="4"/>
      <c r="AB263" s="4"/>
      <c r="AC263" s="9"/>
      <c r="AD263" s="343"/>
      <c r="AE263" s="4"/>
      <c r="AF263" s="4"/>
      <c r="AG263" s="4"/>
      <c r="AH263" s="4"/>
      <c r="AI263" s="4"/>
      <c r="AJ263" s="4"/>
      <c r="AK263" s="4"/>
      <c r="AL263" s="4"/>
      <c r="AM263" s="4"/>
      <c r="AN263" s="4"/>
      <c r="AO263" s="4"/>
      <c r="AP263" s="4"/>
      <c r="AQ263" s="4"/>
      <c r="AR263" s="4"/>
      <c r="AS263" s="4"/>
      <c r="AT263" s="4"/>
      <c r="AU263" s="4"/>
      <c r="AV263" s="4"/>
      <c r="AW263" s="4"/>
      <c r="AX263" s="4"/>
      <c r="AY263" s="9"/>
    </row>
    <row r="264" ht="12.75" customHeight="1">
      <c r="A264" s="13"/>
      <c r="B264" s="4"/>
      <c r="C264" s="4"/>
      <c r="D264" s="9"/>
      <c r="E264" s="338"/>
      <c r="F264" s="4"/>
      <c r="G264" s="4"/>
      <c r="H264" s="9"/>
      <c r="I264" s="339"/>
      <c r="J264" s="4"/>
      <c r="K264" s="4"/>
      <c r="L264" s="9"/>
      <c r="M264" s="340"/>
      <c r="N264" s="4"/>
      <c r="O264" s="4"/>
      <c r="P264" s="9"/>
      <c r="Q264" s="88"/>
      <c r="R264" s="4"/>
      <c r="S264" s="4"/>
      <c r="T264" s="9"/>
      <c r="U264" s="341"/>
      <c r="V264" s="4"/>
      <c r="W264" s="4"/>
      <c r="X264" s="4"/>
      <c r="Y264" s="9"/>
      <c r="Z264" s="342"/>
      <c r="AA264" s="4"/>
      <c r="AB264" s="4"/>
      <c r="AC264" s="9"/>
      <c r="AD264" s="343"/>
      <c r="AE264" s="4"/>
      <c r="AF264" s="4"/>
      <c r="AG264" s="4"/>
      <c r="AH264" s="4"/>
      <c r="AI264" s="4"/>
      <c r="AJ264" s="4"/>
      <c r="AK264" s="4"/>
      <c r="AL264" s="4"/>
      <c r="AM264" s="4"/>
      <c r="AN264" s="4"/>
      <c r="AO264" s="4"/>
      <c r="AP264" s="4"/>
      <c r="AQ264" s="4"/>
      <c r="AR264" s="4"/>
      <c r="AS264" s="4"/>
      <c r="AT264" s="4"/>
      <c r="AU264" s="4"/>
      <c r="AV264" s="4"/>
      <c r="AW264" s="4"/>
      <c r="AX264" s="4"/>
      <c r="AY264" s="9"/>
    </row>
    <row r="265" ht="12.75" customHeight="1">
      <c r="A265" s="13"/>
      <c r="B265" s="4"/>
      <c r="C265" s="4"/>
      <c r="D265" s="9"/>
      <c r="E265" s="338"/>
      <c r="F265" s="4"/>
      <c r="G265" s="4"/>
      <c r="H265" s="9"/>
      <c r="I265" s="339"/>
      <c r="J265" s="4"/>
      <c r="K265" s="4"/>
      <c r="L265" s="9"/>
      <c r="M265" s="340"/>
      <c r="N265" s="4"/>
      <c r="O265" s="4"/>
      <c r="P265" s="9"/>
      <c r="Q265" s="88"/>
      <c r="R265" s="4"/>
      <c r="S265" s="4"/>
      <c r="T265" s="9"/>
      <c r="U265" s="341"/>
      <c r="V265" s="4"/>
      <c r="W265" s="4"/>
      <c r="X265" s="4"/>
      <c r="Y265" s="9"/>
      <c r="Z265" s="342"/>
      <c r="AA265" s="4"/>
      <c r="AB265" s="4"/>
      <c r="AC265" s="9"/>
      <c r="AD265" s="343"/>
      <c r="AE265" s="4"/>
      <c r="AF265" s="4"/>
      <c r="AG265" s="4"/>
      <c r="AH265" s="4"/>
      <c r="AI265" s="4"/>
      <c r="AJ265" s="4"/>
      <c r="AK265" s="4"/>
      <c r="AL265" s="4"/>
      <c r="AM265" s="4"/>
      <c r="AN265" s="4"/>
      <c r="AO265" s="4"/>
      <c r="AP265" s="4"/>
      <c r="AQ265" s="4"/>
      <c r="AR265" s="4"/>
      <c r="AS265" s="4"/>
      <c r="AT265" s="4"/>
      <c r="AU265" s="4"/>
      <c r="AV265" s="4"/>
      <c r="AW265" s="4"/>
      <c r="AX265" s="4"/>
      <c r="AY265" s="9"/>
    </row>
    <row r="266" ht="12.75" customHeight="1">
      <c r="A266" s="13"/>
      <c r="B266" s="4"/>
      <c r="C266" s="4"/>
      <c r="D266" s="9"/>
      <c r="E266" s="338"/>
      <c r="F266" s="4"/>
      <c r="G266" s="4"/>
      <c r="H266" s="9"/>
      <c r="I266" s="339"/>
      <c r="J266" s="4"/>
      <c r="K266" s="4"/>
      <c r="L266" s="9"/>
      <c r="M266" s="340"/>
      <c r="N266" s="4"/>
      <c r="O266" s="4"/>
      <c r="P266" s="9"/>
      <c r="Q266" s="88"/>
      <c r="R266" s="4"/>
      <c r="S266" s="4"/>
      <c r="T266" s="9"/>
      <c r="U266" s="341"/>
      <c r="V266" s="4"/>
      <c r="W266" s="4"/>
      <c r="X266" s="4"/>
      <c r="Y266" s="9"/>
      <c r="Z266" s="342"/>
      <c r="AA266" s="4"/>
      <c r="AB266" s="4"/>
      <c r="AC266" s="9"/>
      <c r="AD266" s="343"/>
      <c r="AE266" s="4"/>
      <c r="AF266" s="4"/>
      <c r="AG266" s="4"/>
      <c r="AH266" s="4"/>
      <c r="AI266" s="4"/>
      <c r="AJ266" s="4"/>
      <c r="AK266" s="4"/>
      <c r="AL266" s="4"/>
      <c r="AM266" s="4"/>
      <c r="AN266" s="4"/>
      <c r="AO266" s="4"/>
      <c r="AP266" s="4"/>
      <c r="AQ266" s="4"/>
      <c r="AR266" s="4"/>
      <c r="AS266" s="4"/>
      <c r="AT266" s="4"/>
      <c r="AU266" s="4"/>
      <c r="AV266" s="4"/>
      <c r="AW266" s="4"/>
      <c r="AX266" s="4"/>
      <c r="AY266" s="9"/>
    </row>
    <row r="267" ht="12.75" customHeight="1">
      <c r="A267" s="13"/>
      <c r="B267" s="4"/>
      <c r="C267" s="4"/>
      <c r="D267" s="9"/>
      <c r="E267" s="338"/>
      <c r="F267" s="4"/>
      <c r="G267" s="4"/>
      <c r="H267" s="9"/>
      <c r="I267" s="339"/>
      <c r="J267" s="4"/>
      <c r="K267" s="4"/>
      <c r="L267" s="9"/>
      <c r="M267" s="340"/>
      <c r="N267" s="4"/>
      <c r="O267" s="4"/>
      <c r="P267" s="9"/>
      <c r="Q267" s="88"/>
      <c r="R267" s="4"/>
      <c r="S267" s="4"/>
      <c r="T267" s="9"/>
      <c r="U267" s="341"/>
      <c r="V267" s="4"/>
      <c r="W267" s="4"/>
      <c r="X267" s="4"/>
      <c r="Y267" s="9"/>
      <c r="Z267" s="342"/>
      <c r="AA267" s="4"/>
      <c r="AB267" s="4"/>
      <c r="AC267" s="9"/>
      <c r="AD267" s="343"/>
      <c r="AE267" s="4"/>
      <c r="AF267" s="4"/>
      <c r="AG267" s="4"/>
      <c r="AH267" s="4"/>
      <c r="AI267" s="4"/>
      <c r="AJ267" s="4"/>
      <c r="AK267" s="4"/>
      <c r="AL267" s="4"/>
      <c r="AM267" s="4"/>
      <c r="AN267" s="4"/>
      <c r="AO267" s="4"/>
      <c r="AP267" s="4"/>
      <c r="AQ267" s="4"/>
      <c r="AR267" s="4"/>
      <c r="AS267" s="4"/>
      <c r="AT267" s="4"/>
      <c r="AU267" s="4"/>
      <c r="AV267" s="4"/>
      <c r="AW267" s="4"/>
      <c r="AX267" s="4"/>
      <c r="AY267" s="9"/>
    </row>
    <row r="268" ht="12.75" customHeight="1">
      <c r="A268" s="13"/>
      <c r="B268" s="4"/>
      <c r="C268" s="4"/>
      <c r="D268" s="9"/>
      <c r="E268" s="338"/>
      <c r="F268" s="4"/>
      <c r="G268" s="4"/>
      <c r="H268" s="9"/>
      <c r="I268" s="339"/>
      <c r="J268" s="4"/>
      <c r="K268" s="4"/>
      <c r="L268" s="9"/>
      <c r="M268" s="340"/>
      <c r="N268" s="4"/>
      <c r="O268" s="4"/>
      <c r="P268" s="9"/>
      <c r="Q268" s="88"/>
      <c r="R268" s="4"/>
      <c r="S268" s="4"/>
      <c r="T268" s="9"/>
      <c r="U268" s="341"/>
      <c r="V268" s="4"/>
      <c r="W268" s="4"/>
      <c r="X268" s="4"/>
      <c r="Y268" s="9"/>
      <c r="Z268" s="342"/>
      <c r="AA268" s="4"/>
      <c r="AB268" s="4"/>
      <c r="AC268" s="9"/>
      <c r="AD268" s="343"/>
      <c r="AE268" s="4"/>
      <c r="AF268" s="4"/>
      <c r="AG268" s="4"/>
      <c r="AH268" s="4"/>
      <c r="AI268" s="4"/>
      <c r="AJ268" s="4"/>
      <c r="AK268" s="4"/>
      <c r="AL268" s="4"/>
      <c r="AM268" s="4"/>
      <c r="AN268" s="4"/>
      <c r="AO268" s="4"/>
      <c r="AP268" s="4"/>
      <c r="AQ268" s="4"/>
      <c r="AR268" s="4"/>
      <c r="AS268" s="4"/>
      <c r="AT268" s="4"/>
      <c r="AU268" s="4"/>
      <c r="AV268" s="4"/>
      <c r="AW268" s="4"/>
      <c r="AX268" s="4"/>
      <c r="AY268" s="9"/>
    </row>
    <row r="269" ht="12.75" customHeight="1">
      <c r="A269" s="13"/>
      <c r="B269" s="4"/>
      <c r="C269" s="4"/>
      <c r="D269" s="9"/>
      <c r="E269" s="338"/>
      <c r="F269" s="4"/>
      <c r="G269" s="4"/>
      <c r="H269" s="9"/>
      <c r="I269" s="339"/>
      <c r="J269" s="4"/>
      <c r="K269" s="4"/>
      <c r="L269" s="9"/>
      <c r="M269" s="340"/>
      <c r="N269" s="4"/>
      <c r="O269" s="4"/>
      <c r="P269" s="9"/>
      <c r="Q269" s="88"/>
      <c r="R269" s="4"/>
      <c r="S269" s="4"/>
      <c r="T269" s="9"/>
      <c r="U269" s="341"/>
      <c r="V269" s="4"/>
      <c r="W269" s="4"/>
      <c r="X269" s="4"/>
      <c r="Y269" s="9"/>
      <c r="Z269" s="342"/>
      <c r="AA269" s="4"/>
      <c r="AB269" s="4"/>
      <c r="AC269" s="9"/>
      <c r="AD269" s="343"/>
      <c r="AE269" s="4"/>
      <c r="AF269" s="4"/>
      <c r="AG269" s="4"/>
      <c r="AH269" s="4"/>
      <c r="AI269" s="4"/>
      <c r="AJ269" s="4"/>
      <c r="AK269" s="4"/>
      <c r="AL269" s="4"/>
      <c r="AM269" s="4"/>
      <c r="AN269" s="4"/>
      <c r="AO269" s="4"/>
      <c r="AP269" s="4"/>
      <c r="AQ269" s="4"/>
      <c r="AR269" s="4"/>
      <c r="AS269" s="4"/>
      <c r="AT269" s="4"/>
      <c r="AU269" s="4"/>
      <c r="AV269" s="4"/>
      <c r="AW269" s="4"/>
      <c r="AX269" s="4"/>
      <c r="AY269" s="9"/>
    </row>
    <row r="270" ht="12.75" customHeight="1">
      <c r="A270" s="13"/>
      <c r="B270" s="4"/>
      <c r="C270" s="4"/>
      <c r="D270" s="9"/>
      <c r="E270" s="338"/>
      <c r="F270" s="4"/>
      <c r="G270" s="4"/>
      <c r="H270" s="9"/>
      <c r="I270" s="339"/>
      <c r="J270" s="4"/>
      <c r="K270" s="4"/>
      <c r="L270" s="9"/>
      <c r="M270" s="340"/>
      <c r="N270" s="4"/>
      <c r="O270" s="4"/>
      <c r="P270" s="9"/>
      <c r="Q270" s="88"/>
      <c r="R270" s="4"/>
      <c r="S270" s="4"/>
      <c r="T270" s="9"/>
      <c r="U270" s="341"/>
      <c r="V270" s="4"/>
      <c r="W270" s="4"/>
      <c r="X270" s="4"/>
      <c r="Y270" s="9"/>
      <c r="Z270" s="342"/>
      <c r="AA270" s="4"/>
      <c r="AB270" s="4"/>
      <c r="AC270" s="9"/>
      <c r="AD270" s="343"/>
      <c r="AE270" s="4"/>
      <c r="AF270" s="4"/>
      <c r="AG270" s="4"/>
      <c r="AH270" s="4"/>
      <c r="AI270" s="4"/>
      <c r="AJ270" s="4"/>
      <c r="AK270" s="4"/>
      <c r="AL270" s="4"/>
      <c r="AM270" s="4"/>
      <c r="AN270" s="4"/>
      <c r="AO270" s="4"/>
      <c r="AP270" s="4"/>
      <c r="AQ270" s="4"/>
      <c r="AR270" s="4"/>
      <c r="AS270" s="4"/>
      <c r="AT270" s="4"/>
      <c r="AU270" s="4"/>
      <c r="AV270" s="4"/>
      <c r="AW270" s="4"/>
      <c r="AX270" s="4"/>
      <c r="AY270" s="9"/>
    </row>
    <row r="271" ht="12.75" customHeight="1">
      <c r="A271" s="13"/>
      <c r="B271" s="4"/>
      <c r="C271" s="4"/>
      <c r="D271" s="9"/>
      <c r="E271" s="338"/>
      <c r="F271" s="4"/>
      <c r="G271" s="4"/>
      <c r="H271" s="9"/>
      <c r="I271" s="339"/>
      <c r="J271" s="4"/>
      <c r="K271" s="4"/>
      <c r="L271" s="9"/>
      <c r="M271" s="340"/>
      <c r="N271" s="4"/>
      <c r="O271" s="4"/>
      <c r="P271" s="9"/>
      <c r="Q271" s="88"/>
      <c r="R271" s="4"/>
      <c r="S271" s="4"/>
      <c r="T271" s="9"/>
      <c r="U271" s="341"/>
      <c r="V271" s="4"/>
      <c r="W271" s="4"/>
      <c r="X271" s="4"/>
      <c r="Y271" s="9"/>
      <c r="Z271" s="342"/>
      <c r="AA271" s="4"/>
      <c r="AB271" s="4"/>
      <c r="AC271" s="9"/>
      <c r="AD271" s="343"/>
      <c r="AE271" s="4"/>
      <c r="AF271" s="4"/>
      <c r="AG271" s="4"/>
      <c r="AH271" s="4"/>
      <c r="AI271" s="4"/>
      <c r="AJ271" s="4"/>
      <c r="AK271" s="4"/>
      <c r="AL271" s="4"/>
      <c r="AM271" s="4"/>
      <c r="AN271" s="4"/>
      <c r="AO271" s="4"/>
      <c r="AP271" s="4"/>
      <c r="AQ271" s="4"/>
      <c r="AR271" s="4"/>
      <c r="AS271" s="4"/>
      <c r="AT271" s="4"/>
      <c r="AU271" s="4"/>
      <c r="AV271" s="4"/>
      <c r="AW271" s="4"/>
      <c r="AX271" s="4"/>
      <c r="AY271" s="9"/>
    </row>
    <row r="272" ht="12.75" customHeight="1">
      <c r="A272" s="13"/>
      <c r="B272" s="4"/>
      <c r="C272" s="4"/>
      <c r="D272" s="9"/>
      <c r="E272" s="338"/>
      <c r="F272" s="4"/>
      <c r="G272" s="4"/>
      <c r="H272" s="9"/>
      <c r="I272" s="339"/>
      <c r="J272" s="4"/>
      <c r="K272" s="4"/>
      <c r="L272" s="9"/>
      <c r="M272" s="340"/>
      <c r="N272" s="4"/>
      <c r="O272" s="4"/>
      <c r="P272" s="9"/>
      <c r="Q272" s="88"/>
      <c r="R272" s="4"/>
      <c r="S272" s="4"/>
      <c r="T272" s="9"/>
      <c r="U272" s="341"/>
      <c r="V272" s="4"/>
      <c r="W272" s="4"/>
      <c r="X272" s="4"/>
      <c r="Y272" s="9"/>
      <c r="Z272" s="342"/>
      <c r="AA272" s="4"/>
      <c r="AB272" s="4"/>
      <c r="AC272" s="9"/>
      <c r="AD272" s="343"/>
      <c r="AE272" s="4"/>
      <c r="AF272" s="4"/>
      <c r="AG272" s="4"/>
      <c r="AH272" s="4"/>
      <c r="AI272" s="4"/>
      <c r="AJ272" s="4"/>
      <c r="AK272" s="4"/>
      <c r="AL272" s="4"/>
      <c r="AM272" s="4"/>
      <c r="AN272" s="4"/>
      <c r="AO272" s="4"/>
      <c r="AP272" s="4"/>
      <c r="AQ272" s="4"/>
      <c r="AR272" s="4"/>
      <c r="AS272" s="4"/>
      <c r="AT272" s="4"/>
      <c r="AU272" s="4"/>
      <c r="AV272" s="4"/>
      <c r="AW272" s="4"/>
      <c r="AX272" s="4"/>
      <c r="AY272" s="9"/>
    </row>
    <row r="273" ht="12.75" customHeight="1">
      <c r="A273" s="104"/>
      <c r="B273" s="4"/>
      <c r="C273" s="4"/>
      <c r="D273" s="9"/>
      <c r="E273" s="338"/>
      <c r="F273" s="4"/>
      <c r="G273" s="4"/>
      <c r="H273" s="9"/>
      <c r="I273" s="339"/>
      <c r="J273" s="4"/>
      <c r="K273" s="4"/>
      <c r="L273" s="9"/>
      <c r="M273" s="340"/>
      <c r="N273" s="4"/>
      <c r="O273" s="4"/>
      <c r="P273" s="9"/>
      <c r="Q273" s="88"/>
      <c r="R273" s="4"/>
      <c r="S273" s="4"/>
      <c r="T273" s="9"/>
      <c r="U273" s="341"/>
      <c r="V273" s="4"/>
      <c r="W273" s="4"/>
      <c r="X273" s="4"/>
      <c r="Y273" s="9"/>
      <c r="Z273" s="342"/>
      <c r="AA273" s="4"/>
      <c r="AB273" s="4"/>
      <c r="AC273" s="9"/>
      <c r="AD273" s="343"/>
      <c r="AE273" s="4"/>
      <c r="AF273" s="4"/>
      <c r="AG273" s="4"/>
      <c r="AH273" s="4"/>
      <c r="AI273" s="4"/>
      <c r="AJ273" s="4"/>
      <c r="AK273" s="4"/>
      <c r="AL273" s="4"/>
      <c r="AM273" s="4"/>
      <c r="AN273" s="4"/>
      <c r="AO273" s="4"/>
      <c r="AP273" s="4"/>
      <c r="AQ273" s="4"/>
      <c r="AR273" s="4"/>
      <c r="AS273" s="4"/>
      <c r="AT273" s="4"/>
      <c r="AU273" s="4"/>
      <c r="AV273" s="4"/>
      <c r="AW273" s="4"/>
      <c r="AX273" s="4"/>
      <c r="AY273" s="9"/>
    </row>
    <row r="274" ht="12.75" customHeight="1">
      <c r="A274" s="13"/>
      <c r="B274" s="4"/>
      <c r="C274" s="4"/>
      <c r="D274" s="9"/>
      <c r="E274" s="338"/>
      <c r="F274" s="4"/>
      <c r="G274" s="4"/>
      <c r="H274" s="9"/>
      <c r="I274" s="339"/>
      <c r="J274" s="4"/>
      <c r="K274" s="4"/>
      <c r="L274" s="9"/>
      <c r="M274" s="340"/>
      <c r="N274" s="4"/>
      <c r="O274" s="4"/>
      <c r="P274" s="9"/>
      <c r="Q274" s="88"/>
      <c r="R274" s="4"/>
      <c r="S274" s="4"/>
      <c r="T274" s="9"/>
      <c r="U274" s="341"/>
      <c r="V274" s="4"/>
      <c r="W274" s="4"/>
      <c r="X274" s="4"/>
      <c r="Y274" s="9"/>
      <c r="Z274" s="342"/>
      <c r="AA274" s="4"/>
      <c r="AB274" s="4"/>
      <c r="AC274" s="9"/>
      <c r="AD274" s="343"/>
      <c r="AE274" s="4"/>
      <c r="AF274" s="4"/>
      <c r="AG274" s="4"/>
      <c r="AH274" s="4"/>
      <c r="AI274" s="4"/>
      <c r="AJ274" s="4"/>
      <c r="AK274" s="4"/>
      <c r="AL274" s="4"/>
      <c r="AM274" s="4"/>
      <c r="AN274" s="4"/>
      <c r="AO274" s="4"/>
      <c r="AP274" s="4"/>
      <c r="AQ274" s="4"/>
      <c r="AR274" s="4"/>
      <c r="AS274" s="4"/>
      <c r="AT274" s="4"/>
      <c r="AU274" s="4"/>
      <c r="AV274" s="4"/>
      <c r="AW274" s="4"/>
      <c r="AX274" s="4"/>
      <c r="AY274" s="9"/>
    </row>
    <row r="275" ht="12.75" customHeight="1">
      <c r="A275" s="13"/>
      <c r="B275" s="4"/>
      <c r="C275" s="4"/>
      <c r="D275" s="9"/>
      <c r="E275" s="338"/>
      <c r="F275" s="4"/>
      <c r="G275" s="4"/>
      <c r="H275" s="9"/>
      <c r="I275" s="339"/>
      <c r="J275" s="4"/>
      <c r="K275" s="4"/>
      <c r="L275" s="9"/>
      <c r="M275" s="340"/>
      <c r="N275" s="4"/>
      <c r="O275" s="4"/>
      <c r="P275" s="9"/>
      <c r="Q275" s="88"/>
      <c r="R275" s="4"/>
      <c r="S275" s="4"/>
      <c r="T275" s="9"/>
      <c r="U275" s="341"/>
      <c r="V275" s="4"/>
      <c r="W275" s="4"/>
      <c r="X275" s="4"/>
      <c r="Y275" s="9"/>
      <c r="Z275" s="342"/>
      <c r="AA275" s="4"/>
      <c r="AB275" s="4"/>
      <c r="AC275" s="9"/>
      <c r="AD275" s="343"/>
      <c r="AE275" s="4"/>
      <c r="AF275" s="4"/>
      <c r="AG275" s="4"/>
      <c r="AH275" s="4"/>
      <c r="AI275" s="4"/>
      <c r="AJ275" s="4"/>
      <c r="AK275" s="4"/>
      <c r="AL275" s="4"/>
      <c r="AM275" s="4"/>
      <c r="AN275" s="4"/>
      <c r="AO275" s="4"/>
      <c r="AP275" s="4"/>
      <c r="AQ275" s="4"/>
      <c r="AR275" s="4"/>
      <c r="AS275" s="4"/>
      <c r="AT275" s="4"/>
      <c r="AU275" s="4"/>
      <c r="AV275" s="4"/>
      <c r="AW275" s="4"/>
      <c r="AX275" s="4"/>
      <c r="AY275" s="9"/>
    </row>
    <row r="276" ht="12.75" customHeight="1">
      <c r="A276" s="13"/>
      <c r="B276" s="4"/>
      <c r="C276" s="4"/>
      <c r="D276" s="9"/>
      <c r="E276" s="338"/>
      <c r="F276" s="4"/>
      <c r="G276" s="4"/>
      <c r="H276" s="9"/>
      <c r="I276" s="339"/>
      <c r="J276" s="4"/>
      <c r="K276" s="4"/>
      <c r="L276" s="9"/>
      <c r="M276" s="340"/>
      <c r="N276" s="4"/>
      <c r="O276" s="4"/>
      <c r="P276" s="9"/>
      <c r="Q276" s="88"/>
      <c r="R276" s="4"/>
      <c r="S276" s="4"/>
      <c r="T276" s="9"/>
      <c r="U276" s="341"/>
      <c r="V276" s="4"/>
      <c r="W276" s="4"/>
      <c r="X276" s="4"/>
      <c r="Y276" s="9"/>
      <c r="Z276" s="342"/>
      <c r="AA276" s="4"/>
      <c r="AB276" s="4"/>
      <c r="AC276" s="9"/>
      <c r="AD276" s="343"/>
      <c r="AE276" s="4"/>
      <c r="AF276" s="4"/>
      <c r="AG276" s="4"/>
      <c r="AH276" s="4"/>
      <c r="AI276" s="4"/>
      <c r="AJ276" s="4"/>
      <c r="AK276" s="4"/>
      <c r="AL276" s="4"/>
      <c r="AM276" s="4"/>
      <c r="AN276" s="4"/>
      <c r="AO276" s="4"/>
      <c r="AP276" s="4"/>
      <c r="AQ276" s="4"/>
      <c r="AR276" s="4"/>
      <c r="AS276" s="4"/>
      <c r="AT276" s="4"/>
      <c r="AU276" s="4"/>
      <c r="AV276" s="4"/>
      <c r="AW276" s="4"/>
      <c r="AX276" s="4"/>
      <c r="AY276" s="9"/>
    </row>
    <row r="277" ht="12.75" customHeight="1">
      <c r="A277" s="13"/>
      <c r="B277" s="4"/>
      <c r="C277" s="4"/>
      <c r="D277" s="9"/>
      <c r="E277" s="338"/>
      <c r="F277" s="4"/>
      <c r="G277" s="4"/>
      <c r="H277" s="9"/>
      <c r="I277" s="339"/>
      <c r="J277" s="4"/>
      <c r="K277" s="4"/>
      <c r="L277" s="9"/>
      <c r="M277" s="340"/>
      <c r="N277" s="4"/>
      <c r="O277" s="4"/>
      <c r="P277" s="9"/>
      <c r="Q277" s="88"/>
      <c r="R277" s="4"/>
      <c r="S277" s="4"/>
      <c r="T277" s="9"/>
      <c r="U277" s="341"/>
      <c r="V277" s="4"/>
      <c r="W277" s="4"/>
      <c r="X277" s="4"/>
      <c r="Y277" s="9"/>
      <c r="Z277" s="342"/>
      <c r="AA277" s="4"/>
      <c r="AB277" s="4"/>
      <c r="AC277" s="9"/>
      <c r="AD277" s="343"/>
      <c r="AE277" s="4"/>
      <c r="AF277" s="4"/>
      <c r="AG277" s="4"/>
      <c r="AH277" s="4"/>
      <c r="AI277" s="4"/>
      <c r="AJ277" s="4"/>
      <c r="AK277" s="4"/>
      <c r="AL277" s="4"/>
      <c r="AM277" s="4"/>
      <c r="AN277" s="4"/>
      <c r="AO277" s="4"/>
      <c r="AP277" s="4"/>
      <c r="AQ277" s="4"/>
      <c r="AR277" s="4"/>
      <c r="AS277" s="4"/>
      <c r="AT277" s="4"/>
      <c r="AU277" s="4"/>
      <c r="AV277" s="4"/>
      <c r="AW277" s="4"/>
      <c r="AX277" s="4"/>
      <c r="AY277" s="9"/>
    </row>
    <row r="278" ht="12.75" customHeight="1">
      <c r="A278" s="13"/>
      <c r="B278" s="4"/>
      <c r="C278" s="4"/>
      <c r="D278" s="9"/>
      <c r="E278" s="338"/>
      <c r="F278" s="4"/>
      <c r="G278" s="4"/>
      <c r="H278" s="9"/>
      <c r="I278" s="339"/>
      <c r="J278" s="4"/>
      <c r="K278" s="4"/>
      <c r="L278" s="9"/>
      <c r="M278" s="340"/>
      <c r="N278" s="4"/>
      <c r="O278" s="4"/>
      <c r="P278" s="9"/>
      <c r="Q278" s="88"/>
      <c r="R278" s="4"/>
      <c r="S278" s="4"/>
      <c r="T278" s="9"/>
      <c r="U278" s="341"/>
      <c r="V278" s="4"/>
      <c r="W278" s="4"/>
      <c r="X278" s="4"/>
      <c r="Y278" s="9"/>
      <c r="Z278" s="342"/>
      <c r="AA278" s="4"/>
      <c r="AB278" s="4"/>
      <c r="AC278" s="9"/>
      <c r="AD278" s="343"/>
      <c r="AE278" s="4"/>
      <c r="AF278" s="4"/>
      <c r="AG278" s="4"/>
      <c r="AH278" s="4"/>
      <c r="AI278" s="4"/>
      <c r="AJ278" s="4"/>
      <c r="AK278" s="4"/>
      <c r="AL278" s="4"/>
      <c r="AM278" s="4"/>
      <c r="AN278" s="4"/>
      <c r="AO278" s="4"/>
      <c r="AP278" s="4"/>
      <c r="AQ278" s="4"/>
      <c r="AR278" s="4"/>
      <c r="AS278" s="4"/>
      <c r="AT278" s="4"/>
      <c r="AU278" s="4"/>
      <c r="AV278" s="4"/>
      <c r="AW278" s="4"/>
      <c r="AX278" s="4"/>
      <c r="AY278" s="9"/>
    </row>
    <row r="279" ht="12.75" customHeight="1">
      <c r="A279" s="13"/>
      <c r="B279" s="4"/>
      <c r="C279" s="4"/>
      <c r="D279" s="9"/>
      <c r="E279" s="338"/>
      <c r="F279" s="4"/>
      <c r="G279" s="4"/>
      <c r="H279" s="9"/>
      <c r="I279" s="339"/>
      <c r="J279" s="4"/>
      <c r="K279" s="4"/>
      <c r="L279" s="9"/>
      <c r="M279" s="340"/>
      <c r="N279" s="4"/>
      <c r="O279" s="4"/>
      <c r="P279" s="9"/>
      <c r="Q279" s="88"/>
      <c r="R279" s="4"/>
      <c r="S279" s="4"/>
      <c r="T279" s="9"/>
      <c r="U279" s="341"/>
      <c r="V279" s="4"/>
      <c r="W279" s="4"/>
      <c r="X279" s="4"/>
      <c r="Y279" s="9"/>
      <c r="Z279" s="342"/>
      <c r="AA279" s="4"/>
      <c r="AB279" s="4"/>
      <c r="AC279" s="9"/>
      <c r="AD279" s="343"/>
      <c r="AE279" s="4"/>
      <c r="AF279" s="4"/>
      <c r="AG279" s="4"/>
      <c r="AH279" s="4"/>
      <c r="AI279" s="4"/>
      <c r="AJ279" s="4"/>
      <c r="AK279" s="4"/>
      <c r="AL279" s="4"/>
      <c r="AM279" s="4"/>
      <c r="AN279" s="4"/>
      <c r="AO279" s="4"/>
      <c r="AP279" s="4"/>
      <c r="AQ279" s="4"/>
      <c r="AR279" s="4"/>
      <c r="AS279" s="4"/>
      <c r="AT279" s="4"/>
      <c r="AU279" s="4"/>
      <c r="AV279" s="4"/>
      <c r="AW279" s="4"/>
      <c r="AX279" s="4"/>
      <c r="AY279" s="9"/>
    </row>
    <row r="280" ht="12.75" customHeight="1">
      <c r="A280" s="13"/>
      <c r="B280" s="4"/>
      <c r="C280" s="4"/>
      <c r="D280" s="9"/>
      <c r="E280" s="338"/>
      <c r="F280" s="4"/>
      <c r="G280" s="4"/>
      <c r="H280" s="9"/>
      <c r="I280" s="339"/>
      <c r="J280" s="4"/>
      <c r="K280" s="4"/>
      <c r="L280" s="9"/>
      <c r="M280" s="340"/>
      <c r="N280" s="4"/>
      <c r="O280" s="4"/>
      <c r="P280" s="9"/>
      <c r="Q280" s="88"/>
      <c r="R280" s="4"/>
      <c r="S280" s="4"/>
      <c r="T280" s="9"/>
      <c r="U280" s="341"/>
      <c r="V280" s="4"/>
      <c r="W280" s="4"/>
      <c r="X280" s="4"/>
      <c r="Y280" s="9"/>
      <c r="Z280" s="342"/>
      <c r="AA280" s="4"/>
      <c r="AB280" s="4"/>
      <c r="AC280" s="9"/>
      <c r="AD280" s="343"/>
      <c r="AE280" s="4"/>
      <c r="AF280" s="4"/>
      <c r="AG280" s="4"/>
      <c r="AH280" s="4"/>
      <c r="AI280" s="4"/>
      <c r="AJ280" s="4"/>
      <c r="AK280" s="4"/>
      <c r="AL280" s="4"/>
      <c r="AM280" s="4"/>
      <c r="AN280" s="4"/>
      <c r="AO280" s="4"/>
      <c r="AP280" s="4"/>
      <c r="AQ280" s="4"/>
      <c r="AR280" s="4"/>
      <c r="AS280" s="4"/>
      <c r="AT280" s="4"/>
      <c r="AU280" s="4"/>
      <c r="AV280" s="4"/>
      <c r="AW280" s="4"/>
      <c r="AX280" s="4"/>
      <c r="AY280" s="9"/>
    </row>
    <row r="281" ht="12.75" customHeight="1">
      <c r="A281" s="13"/>
      <c r="B281" s="4"/>
      <c r="C281" s="4"/>
      <c r="D281" s="9"/>
      <c r="E281" s="338"/>
      <c r="F281" s="4"/>
      <c r="G281" s="4"/>
      <c r="H281" s="9"/>
      <c r="I281" s="339"/>
      <c r="J281" s="4"/>
      <c r="K281" s="4"/>
      <c r="L281" s="9"/>
      <c r="M281" s="340"/>
      <c r="N281" s="4"/>
      <c r="O281" s="4"/>
      <c r="P281" s="9"/>
      <c r="Q281" s="88"/>
      <c r="R281" s="4"/>
      <c r="S281" s="4"/>
      <c r="T281" s="9"/>
      <c r="U281" s="341"/>
      <c r="V281" s="4"/>
      <c r="W281" s="4"/>
      <c r="X281" s="4"/>
      <c r="Y281" s="9"/>
      <c r="Z281" s="342"/>
      <c r="AA281" s="4"/>
      <c r="AB281" s="4"/>
      <c r="AC281" s="9"/>
      <c r="AD281" s="343"/>
      <c r="AE281" s="4"/>
      <c r="AF281" s="4"/>
      <c r="AG281" s="4"/>
      <c r="AH281" s="4"/>
      <c r="AI281" s="4"/>
      <c r="AJ281" s="4"/>
      <c r="AK281" s="4"/>
      <c r="AL281" s="4"/>
      <c r="AM281" s="4"/>
      <c r="AN281" s="4"/>
      <c r="AO281" s="4"/>
      <c r="AP281" s="4"/>
      <c r="AQ281" s="4"/>
      <c r="AR281" s="4"/>
      <c r="AS281" s="4"/>
      <c r="AT281" s="4"/>
      <c r="AU281" s="4"/>
      <c r="AV281" s="4"/>
      <c r="AW281" s="4"/>
      <c r="AX281" s="4"/>
      <c r="AY281" s="9"/>
    </row>
    <row r="282" ht="12.75" customHeight="1">
      <c r="A282" s="13"/>
      <c r="B282" s="4"/>
      <c r="C282" s="4"/>
      <c r="D282" s="9"/>
      <c r="E282" s="338"/>
      <c r="F282" s="4"/>
      <c r="G282" s="4"/>
      <c r="H282" s="9"/>
      <c r="I282" s="339"/>
      <c r="J282" s="4"/>
      <c r="K282" s="4"/>
      <c r="L282" s="9"/>
      <c r="M282" s="340"/>
      <c r="N282" s="4"/>
      <c r="O282" s="4"/>
      <c r="P282" s="9"/>
      <c r="Q282" s="88"/>
      <c r="R282" s="4"/>
      <c r="S282" s="4"/>
      <c r="T282" s="9"/>
      <c r="U282" s="341"/>
      <c r="V282" s="4"/>
      <c r="W282" s="4"/>
      <c r="X282" s="4"/>
      <c r="Y282" s="9"/>
      <c r="Z282" s="342"/>
      <c r="AA282" s="4"/>
      <c r="AB282" s="4"/>
      <c r="AC282" s="9"/>
      <c r="AD282" s="343"/>
      <c r="AE282" s="4"/>
      <c r="AF282" s="4"/>
      <c r="AG282" s="4"/>
      <c r="AH282" s="4"/>
      <c r="AI282" s="4"/>
      <c r="AJ282" s="4"/>
      <c r="AK282" s="4"/>
      <c r="AL282" s="4"/>
      <c r="AM282" s="4"/>
      <c r="AN282" s="4"/>
      <c r="AO282" s="4"/>
      <c r="AP282" s="4"/>
      <c r="AQ282" s="4"/>
      <c r="AR282" s="4"/>
      <c r="AS282" s="4"/>
      <c r="AT282" s="4"/>
      <c r="AU282" s="4"/>
      <c r="AV282" s="4"/>
      <c r="AW282" s="4"/>
      <c r="AX282" s="4"/>
      <c r="AY282" s="9"/>
    </row>
    <row r="283" ht="12.75" customHeight="1">
      <c r="A283" s="13"/>
      <c r="B283" s="4"/>
      <c r="C283" s="4"/>
      <c r="D283" s="9"/>
      <c r="E283" s="338"/>
      <c r="F283" s="4"/>
      <c r="G283" s="4"/>
      <c r="H283" s="9"/>
      <c r="I283" s="339"/>
      <c r="J283" s="4"/>
      <c r="K283" s="4"/>
      <c r="L283" s="9"/>
      <c r="M283" s="340"/>
      <c r="N283" s="4"/>
      <c r="O283" s="4"/>
      <c r="P283" s="9"/>
      <c r="Q283" s="88"/>
      <c r="R283" s="4"/>
      <c r="S283" s="4"/>
      <c r="T283" s="9"/>
      <c r="U283" s="341"/>
      <c r="V283" s="4"/>
      <c r="W283" s="4"/>
      <c r="X283" s="4"/>
      <c r="Y283" s="9"/>
      <c r="Z283" s="342"/>
      <c r="AA283" s="4"/>
      <c r="AB283" s="4"/>
      <c r="AC283" s="9"/>
      <c r="AD283" s="343"/>
      <c r="AE283" s="4"/>
      <c r="AF283" s="4"/>
      <c r="AG283" s="4"/>
      <c r="AH283" s="4"/>
      <c r="AI283" s="4"/>
      <c r="AJ283" s="4"/>
      <c r="AK283" s="4"/>
      <c r="AL283" s="4"/>
      <c r="AM283" s="4"/>
      <c r="AN283" s="4"/>
      <c r="AO283" s="4"/>
      <c r="AP283" s="4"/>
      <c r="AQ283" s="4"/>
      <c r="AR283" s="4"/>
      <c r="AS283" s="4"/>
      <c r="AT283" s="4"/>
      <c r="AU283" s="4"/>
      <c r="AV283" s="4"/>
      <c r="AW283" s="4"/>
      <c r="AX283" s="4"/>
      <c r="AY283" s="9"/>
    </row>
    <row r="284" ht="12.75" customHeight="1">
      <c r="A284" s="13"/>
      <c r="B284" s="4"/>
      <c r="C284" s="4"/>
      <c r="D284" s="9"/>
      <c r="E284" s="338"/>
      <c r="F284" s="4"/>
      <c r="G284" s="4"/>
      <c r="H284" s="9"/>
      <c r="I284" s="339"/>
      <c r="J284" s="4"/>
      <c r="K284" s="4"/>
      <c r="L284" s="9"/>
      <c r="M284" s="340"/>
      <c r="N284" s="4"/>
      <c r="O284" s="4"/>
      <c r="P284" s="9"/>
      <c r="Q284" s="88"/>
      <c r="R284" s="4"/>
      <c r="S284" s="4"/>
      <c r="T284" s="9"/>
      <c r="U284" s="341"/>
      <c r="V284" s="4"/>
      <c r="W284" s="4"/>
      <c r="X284" s="4"/>
      <c r="Y284" s="9"/>
      <c r="Z284" s="342"/>
      <c r="AA284" s="4"/>
      <c r="AB284" s="4"/>
      <c r="AC284" s="9"/>
      <c r="AD284" s="343"/>
      <c r="AE284" s="4"/>
      <c r="AF284" s="4"/>
      <c r="AG284" s="4"/>
      <c r="AH284" s="4"/>
      <c r="AI284" s="4"/>
      <c r="AJ284" s="4"/>
      <c r="AK284" s="4"/>
      <c r="AL284" s="4"/>
      <c r="AM284" s="4"/>
      <c r="AN284" s="4"/>
      <c r="AO284" s="4"/>
      <c r="AP284" s="4"/>
      <c r="AQ284" s="4"/>
      <c r="AR284" s="4"/>
      <c r="AS284" s="4"/>
      <c r="AT284" s="4"/>
      <c r="AU284" s="4"/>
      <c r="AV284" s="4"/>
      <c r="AW284" s="4"/>
      <c r="AX284" s="4"/>
      <c r="AY284" s="9"/>
    </row>
    <row r="285" ht="12.75" customHeight="1">
      <c r="A285" s="13"/>
      <c r="B285" s="4"/>
      <c r="C285" s="4"/>
      <c r="D285" s="9"/>
      <c r="E285" s="338"/>
      <c r="F285" s="4"/>
      <c r="G285" s="4"/>
      <c r="H285" s="9"/>
      <c r="I285" s="339"/>
      <c r="J285" s="4"/>
      <c r="K285" s="4"/>
      <c r="L285" s="9"/>
      <c r="M285" s="340"/>
      <c r="N285" s="4"/>
      <c r="O285" s="4"/>
      <c r="P285" s="9"/>
      <c r="Q285" s="88"/>
      <c r="R285" s="4"/>
      <c r="S285" s="4"/>
      <c r="T285" s="9"/>
      <c r="U285" s="341"/>
      <c r="V285" s="4"/>
      <c r="W285" s="4"/>
      <c r="X285" s="4"/>
      <c r="Y285" s="9"/>
      <c r="Z285" s="342"/>
      <c r="AA285" s="4"/>
      <c r="AB285" s="4"/>
      <c r="AC285" s="9"/>
      <c r="AD285" s="343"/>
      <c r="AE285" s="4"/>
      <c r="AF285" s="4"/>
      <c r="AG285" s="4"/>
      <c r="AH285" s="4"/>
      <c r="AI285" s="4"/>
      <c r="AJ285" s="4"/>
      <c r="AK285" s="4"/>
      <c r="AL285" s="4"/>
      <c r="AM285" s="4"/>
      <c r="AN285" s="4"/>
      <c r="AO285" s="4"/>
      <c r="AP285" s="4"/>
      <c r="AQ285" s="4"/>
      <c r="AR285" s="4"/>
      <c r="AS285" s="4"/>
      <c r="AT285" s="4"/>
      <c r="AU285" s="4"/>
      <c r="AV285" s="4"/>
      <c r="AW285" s="4"/>
      <c r="AX285" s="4"/>
      <c r="AY285" s="9"/>
    </row>
    <row r="286" ht="12.75" customHeight="1">
      <c r="A286" s="13"/>
      <c r="B286" s="4"/>
      <c r="C286" s="4"/>
      <c r="D286" s="9"/>
      <c r="E286" s="338"/>
      <c r="F286" s="4"/>
      <c r="G286" s="4"/>
      <c r="H286" s="9"/>
      <c r="I286" s="339"/>
      <c r="J286" s="4"/>
      <c r="K286" s="4"/>
      <c r="L286" s="9"/>
      <c r="M286" s="340"/>
      <c r="N286" s="4"/>
      <c r="O286" s="4"/>
      <c r="P286" s="9"/>
      <c r="Q286" s="88"/>
      <c r="R286" s="4"/>
      <c r="S286" s="4"/>
      <c r="T286" s="9"/>
      <c r="U286" s="341"/>
      <c r="V286" s="4"/>
      <c r="W286" s="4"/>
      <c r="X286" s="4"/>
      <c r="Y286" s="9"/>
      <c r="Z286" s="342"/>
      <c r="AA286" s="4"/>
      <c r="AB286" s="4"/>
      <c r="AC286" s="9"/>
      <c r="AD286" s="343"/>
      <c r="AE286" s="4"/>
      <c r="AF286" s="4"/>
      <c r="AG286" s="4"/>
      <c r="AH286" s="4"/>
      <c r="AI286" s="4"/>
      <c r="AJ286" s="4"/>
      <c r="AK286" s="4"/>
      <c r="AL286" s="4"/>
      <c r="AM286" s="4"/>
      <c r="AN286" s="4"/>
      <c r="AO286" s="4"/>
      <c r="AP286" s="4"/>
      <c r="AQ286" s="4"/>
      <c r="AR286" s="4"/>
      <c r="AS286" s="4"/>
      <c r="AT286" s="4"/>
      <c r="AU286" s="4"/>
      <c r="AV286" s="4"/>
      <c r="AW286" s="4"/>
      <c r="AX286" s="4"/>
      <c r="AY286" s="9"/>
    </row>
    <row r="287" ht="12.75" customHeight="1">
      <c r="A287" s="13"/>
      <c r="B287" s="4"/>
      <c r="C287" s="4"/>
      <c r="D287" s="9"/>
      <c r="E287" s="338"/>
      <c r="F287" s="4"/>
      <c r="G287" s="4"/>
      <c r="H287" s="9"/>
      <c r="I287" s="339"/>
      <c r="J287" s="4"/>
      <c r="K287" s="4"/>
      <c r="L287" s="9"/>
      <c r="M287" s="340"/>
      <c r="N287" s="4"/>
      <c r="O287" s="4"/>
      <c r="P287" s="9"/>
      <c r="Q287" s="88"/>
      <c r="R287" s="4"/>
      <c r="S287" s="4"/>
      <c r="T287" s="9"/>
      <c r="U287" s="341"/>
      <c r="V287" s="4"/>
      <c r="W287" s="4"/>
      <c r="X287" s="4"/>
      <c r="Y287" s="9"/>
      <c r="Z287" s="342"/>
      <c r="AA287" s="4"/>
      <c r="AB287" s="4"/>
      <c r="AC287" s="9"/>
      <c r="AD287" s="343"/>
      <c r="AE287" s="4"/>
      <c r="AF287" s="4"/>
      <c r="AG287" s="4"/>
      <c r="AH287" s="4"/>
      <c r="AI287" s="4"/>
      <c r="AJ287" s="4"/>
      <c r="AK287" s="4"/>
      <c r="AL287" s="4"/>
      <c r="AM287" s="4"/>
      <c r="AN287" s="4"/>
      <c r="AO287" s="4"/>
      <c r="AP287" s="4"/>
      <c r="AQ287" s="4"/>
      <c r="AR287" s="4"/>
      <c r="AS287" s="4"/>
      <c r="AT287" s="4"/>
      <c r="AU287" s="4"/>
      <c r="AV287" s="4"/>
      <c r="AW287" s="4"/>
      <c r="AX287" s="4"/>
      <c r="AY287" s="9"/>
    </row>
    <row r="288" ht="12.75" customHeight="1">
      <c r="A288" s="13"/>
      <c r="B288" s="4"/>
      <c r="C288" s="4"/>
      <c r="D288" s="9"/>
      <c r="E288" s="338"/>
      <c r="F288" s="4"/>
      <c r="G288" s="4"/>
      <c r="H288" s="9"/>
      <c r="I288" s="339"/>
      <c r="J288" s="4"/>
      <c r="K288" s="4"/>
      <c r="L288" s="9"/>
      <c r="M288" s="340"/>
      <c r="N288" s="4"/>
      <c r="O288" s="4"/>
      <c r="P288" s="9"/>
      <c r="Q288" s="88"/>
      <c r="R288" s="4"/>
      <c r="S288" s="4"/>
      <c r="T288" s="9"/>
      <c r="U288" s="341"/>
      <c r="V288" s="4"/>
      <c r="W288" s="4"/>
      <c r="X288" s="4"/>
      <c r="Y288" s="9"/>
      <c r="Z288" s="342"/>
      <c r="AA288" s="4"/>
      <c r="AB288" s="4"/>
      <c r="AC288" s="9"/>
      <c r="AD288" s="343"/>
      <c r="AE288" s="4"/>
      <c r="AF288" s="4"/>
      <c r="AG288" s="4"/>
      <c r="AH288" s="4"/>
      <c r="AI288" s="4"/>
      <c r="AJ288" s="4"/>
      <c r="AK288" s="4"/>
      <c r="AL288" s="4"/>
      <c r="AM288" s="4"/>
      <c r="AN288" s="4"/>
      <c r="AO288" s="4"/>
      <c r="AP288" s="4"/>
      <c r="AQ288" s="4"/>
      <c r="AR288" s="4"/>
      <c r="AS288" s="4"/>
      <c r="AT288" s="4"/>
      <c r="AU288" s="4"/>
      <c r="AV288" s="4"/>
      <c r="AW288" s="4"/>
      <c r="AX288" s="4"/>
      <c r="AY288" s="9"/>
    </row>
    <row r="289" ht="12.75" customHeight="1">
      <c r="A289" s="13"/>
      <c r="B289" s="4"/>
      <c r="C289" s="4"/>
      <c r="D289" s="9"/>
      <c r="E289" s="338"/>
      <c r="F289" s="4"/>
      <c r="G289" s="4"/>
      <c r="H289" s="9"/>
      <c r="I289" s="339"/>
      <c r="J289" s="4"/>
      <c r="K289" s="4"/>
      <c r="L289" s="9"/>
      <c r="M289" s="340"/>
      <c r="N289" s="4"/>
      <c r="O289" s="4"/>
      <c r="P289" s="9"/>
      <c r="Q289" s="88"/>
      <c r="R289" s="4"/>
      <c r="S289" s="4"/>
      <c r="T289" s="9"/>
      <c r="U289" s="341"/>
      <c r="V289" s="4"/>
      <c r="W289" s="4"/>
      <c r="X289" s="4"/>
      <c r="Y289" s="9"/>
      <c r="Z289" s="342"/>
      <c r="AA289" s="4"/>
      <c r="AB289" s="4"/>
      <c r="AC289" s="9"/>
      <c r="AD289" s="343"/>
      <c r="AE289" s="4"/>
      <c r="AF289" s="4"/>
      <c r="AG289" s="4"/>
      <c r="AH289" s="4"/>
      <c r="AI289" s="4"/>
      <c r="AJ289" s="4"/>
      <c r="AK289" s="4"/>
      <c r="AL289" s="4"/>
      <c r="AM289" s="4"/>
      <c r="AN289" s="4"/>
      <c r="AO289" s="4"/>
      <c r="AP289" s="4"/>
      <c r="AQ289" s="4"/>
      <c r="AR289" s="4"/>
      <c r="AS289" s="4"/>
      <c r="AT289" s="4"/>
      <c r="AU289" s="4"/>
      <c r="AV289" s="4"/>
      <c r="AW289" s="4"/>
      <c r="AX289" s="4"/>
      <c r="AY289" s="9"/>
    </row>
    <row r="290" ht="12.75" customHeight="1">
      <c r="A290" s="13"/>
      <c r="B290" s="4"/>
      <c r="C290" s="4"/>
      <c r="D290" s="9"/>
      <c r="E290" s="338"/>
      <c r="F290" s="4"/>
      <c r="G290" s="4"/>
      <c r="H290" s="9"/>
      <c r="I290" s="339"/>
      <c r="J290" s="4"/>
      <c r="K290" s="4"/>
      <c r="L290" s="9"/>
      <c r="M290" s="340"/>
      <c r="N290" s="4"/>
      <c r="O290" s="4"/>
      <c r="P290" s="9"/>
      <c r="Q290" s="88"/>
      <c r="R290" s="4"/>
      <c r="S290" s="4"/>
      <c r="T290" s="9"/>
      <c r="U290" s="341"/>
      <c r="V290" s="4"/>
      <c r="W290" s="4"/>
      <c r="X290" s="4"/>
      <c r="Y290" s="9"/>
      <c r="Z290" s="342"/>
      <c r="AA290" s="4"/>
      <c r="AB290" s="4"/>
      <c r="AC290" s="9"/>
      <c r="AD290" s="343"/>
      <c r="AE290" s="4"/>
      <c r="AF290" s="4"/>
      <c r="AG290" s="4"/>
      <c r="AH290" s="4"/>
      <c r="AI290" s="4"/>
      <c r="AJ290" s="4"/>
      <c r="AK290" s="4"/>
      <c r="AL290" s="4"/>
      <c r="AM290" s="4"/>
      <c r="AN290" s="4"/>
      <c r="AO290" s="4"/>
      <c r="AP290" s="4"/>
      <c r="AQ290" s="4"/>
      <c r="AR290" s="4"/>
      <c r="AS290" s="4"/>
      <c r="AT290" s="4"/>
      <c r="AU290" s="4"/>
      <c r="AV290" s="4"/>
      <c r="AW290" s="4"/>
      <c r="AX290" s="4"/>
      <c r="AY290" s="9"/>
    </row>
    <row r="291" ht="12.75" customHeight="1">
      <c r="A291" s="13"/>
      <c r="B291" s="4"/>
      <c r="C291" s="4"/>
      <c r="D291" s="9"/>
      <c r="E291" s="338"/>
      <c r="F291" s="4"/>
      <c r="G291" s="4"/>
      <c r="H291" s="9"/>
      <c r="I291" s="339"/>
      <c r="J291" s="4"/>
      <c r="K291" s="4"/>
      <c r="L291" s="9"/>
      <c r="M291" s="340"/>
      <c r="N291" s="4"/>
      <c r="O291" s="4"/>
      <c r="P291" s="9"/>
      <c r="Q291" s="88"/>
      <c r="R291" s="4"/>
      <c r="S291" s="4"/>
      <c r="T291" s="9"/>
      <c r="U291" s="341"/>
      <c r="V291" s="4"/>
      <c r="W291" s="4"/>
      <c r="X291" s="4"/>
      <c r="Y291" s="9"/>
      <c r="Z291" s="342"/>
      <c r="AA291" s="4"/>
      <c r="AB291" s="4"/>
      <c r="AC291" s="9"/>
      <c r="AD291" s="343"/>
      <c r="AE291" s="4"/>
      <c r="AF291" s="4"/>
      <c r="AG291" s="4"/>
      <c r="AH291" s="4"/>
      <c r="AI291" s="4"/>
      <c r="AJ291" s="4"/>
      <c r="AK291" s="4"/>
      <c r="AL291" s="4"/>
      <c r="AM291" s="4"/>
      <c r="AN291" s="4"/>
      <c r="AO291" s="4"/>
      <c r="AP291" s="4"/>
      <c r="AQ291" s="4"/>
      <c r="AR291" s="4"/>
      <c r="AS291" s="4"/>
      <c r="AT291" s="4"/>
      <c r="AU291" s="4"/>
      <c r="AV291" s="4"/>
      <c r="AW291" s="4"/>
      <c r="AX291" s="4"/>
      <c r="AY291" s="9"/>
    </row>
    <row r="292" ht="12.75" customHeight="1">
      <c r="A292" s="13"/>
      <c r="B292" s="4"/>
      <c r="C292" s="4"/>
      <c r="D292" s="9"/>
      <c r="E292" s="338"/>
      <c r="F292" s="4"/>
      <c r="G292" s="4"/>
      <c r="H292" s="9"/>
      <c r="I292" s="339"/>
      <c r="J292" s="4"/>
      <c r="K292" s="4"/>
      <c r="L292" s="9"/>
      <c r="M292" s="340"/>
      <c r="N292" s="4"/>
      <c r="O292" s="4"/>
      <c r="P292" s="9"/>
      <c r="Q292" s="88"/>
      <c r="R292" s="4"/>
      <c r="S292" s="4"/>
      <c r="T292" s="9"/>
      <c r="U292" s="341"/>
      <c r="V292" s="4"/>
      <c r="W292" s="4"/>
      <c r="X292" s="4"/>
      <c r="Y292" s="9"/>
      <c r="Z292" s="342"/>
      <c r="AA292" s="4"/>
      <c r="AB292" s="4"/>
      <c r="AC292" s="9"/>
      <c r="AD292" s="343"/>
      <c r="AE292" s="4"/>
      <c r="AF292" s="4"/>
      <c r="AG292" s="4"/>
      <c r="AH292" s="4"/>
      <c r="AI292" s="4"/>
      <c r="AJ292" s="4"/>
      <c r="AK292" s="4"/>
      <c r="AL292" s="4"/>
      <c r="AM292" s="4"/>
      <c r="AN292" s="4"/>
      <c r="AO292" s="4"/>
      <c r="AP292" s="4"/>
      <c r="AQ292" s="4"/>
      <c r="AR292" s="4"/>
      <c r="AS292" s="4"/>
      <c r="AT292" s="4"/>
      <c r="AU292" s="4"/>
      <c r="AV292" s="4"/>
      <c r="AW292" s="4"/>
      <c r="AX292" s="4"/>
      <c r="AY292" s="9"/>
    </row>
    <row r="293" ht="12.75" customHeight="1">
      <c r="A293" s="13"/>
      <c r="B293" s="4"/>
      <c r="C293" s="4"/>
      <c r="D293" s="9"/>
      <c r="E293" s="338"/>
      <c r="F293" s="4"/>
      <c r="G293" s="4"/>
      <c r="H293" s="9"/>
      <c r="I293" s="339"/>
      <c r="J293" s="4"/>
      <c r="K293" s="4"/>
      <c r="L293" s="9"/>
      <c r="M293" s="340"/>
      <c r="N293" s="4"/>
      <c r="O293" s="4"/>
      <c r="P293" s="9"/>
      <c r="Q293" s="88"/>
      <c r="R293" s="4"/>
      <c r="S293" s="4"/>
      <c r="T293" s="9"/>
      <c r="U293" s="341"/>
      <c r="V293" s="4"/>
      <c r="W293" s="4"/>
      <c r="X293" s="4"/>
      <c r="Y293" s="9"/>
      <c r="Z293" s="342"/>
      <c r="AA293" s="4"/>
      <c r="AB293" s="4"/>
      <c r="AC293" s="9"/>
      <c r="AD293" s="343"/>
      <c r="AE293" s="4"/>
      <c r="AF293" s="4"/>
      <c r="AG293" s="4"/>
      <c r="AH293" s="4"/>
      <c r="AI293" s="4"/>
      <c r="AJ293" s="4"/>
      <c r="AK293" s="4"/>
      <c r="AL293" s="4"/>
      <c r="AM293" s="4"/>
      <c r="AN293" s="4"/>
      <c r="AO293" s="4"/>
      <c r="AP293" s="4"/>
      <c r="AQ293" s="4"/>
      <c r="AR293" s="4"/>
      <c r="AS293" s="4"/>
      <c r="AT293" s="4"/>
      <c r="AU293" s="4"/>
      <c r="AV293" s="4"/>
      <c r="AW293" s="4"/>
      <c r="AX293" s="4"/>
      <c r="AY293" s="9"/>
    </row>
    <row r="294" ht="12.75" customHeight="1">
      <c r="A294" s="13"/>
      <c r="B294" s="4"/>
      <c r="C294" s="4"/>
      <c r="D294" s="9"/>
      <c r="E294" s="338"/>
      <c r="F294" s="4"/>
      <c r="G294" s="4"/>
      <c r="H294" s="9"/>
      <c r="I294" s="339"/>
      <c r="J294" s="4"/>
      <c r="K294" s="4"/>
      <c r="L294" s="9"/>
      <c r="M294" s="340"/>
      <c r="N294" s="4"/>
      <c r="O294" s="4"/>
      <c r="P294" s="9"/>
      <c r="Q294" s="88"/>
      <c r="R294" s="4"/>
      <c r="S294" s="4"/>
      <c r="T294" s="9"/>
      <c r="U294" s="341"/>
      <c r="V294" s="4"/>
      <c r="W294" s="4"/>
      <c r="X294" s="4"/>
      <c r="Y294" s="9"/>
      <c r="Z294" s="342"/>
      <c r="AA294" s="4"/>
      <c r="AB294" s="4"/>
      <c r="AC294" s="9"/>
      <c r="AD294" s="343"/>
      <c r="AE294" s="4"/>
      <c r="AF294" s="4"/>
      <c r="AG294" s="4"/>
      <c r="AH294" s="4"/>
      <c r="AI294" s="4"/>
      <c r="AJ294" s="4"/>
      <c r="AK294" s="4"/>
      <c r="AL294" s="4"/>
      <c r="AM294" s="4"/>
      <c r="AN294" s="4"/>
      <c r="AO294" s="4"/>
      <c r="AP294" s="4"/>
      <c r="AQ294" s="4"/>
      <c r="AR294" s="4"/>
      <c r="AS294" s="4"/>
      <c r="AT294" s="4"/>
      <c r="AU294" s="4"/>
      <c r="AV294" s="4"/>
      <c r="AW294" s="4"/>
      <c r="AX294" s="4"/>
      <c r="AY294" s="9"/>
    </row>
    <row r="295" ht="12.75" customHeight="1">
      <c r="A295" s="13"/>
      <c r="B295" s="4"/>
      <c r="C295" s="4"/>
      <c r="D295" s="9"/>
      <c r="E295" s="338"/>
      <c r="F295" s="4"/>
      <c r="G295" s="4"/>
      <c r="H295" s="9"/>
      <c r="I295" s="339"/>
      <c r="J295" s="4"/>
      <c r="K295" s="4"/>
      <c r="L295" s="9"/>
      <c r="M295" s="340"/>
      <c r="N295" s="4"/>
      <c r="O295" s="4"/>
      <c r="P295" s="9"/>
      <c r="Q295" s="88"/>
      <c r="R295" s="4"/>
      <c r="S295" s="4"/>
      <c r="T295" s="9"/>
      <c r="U295" s="341"/>
      <c r="V295" s="4"/>
      <c r="W295" s="4"/>
      <c r="X295" s="4"/>
      <c r="Y295" s="9"/>
      <c r="Z295" s="342"/>
      <c r="AA295" s="4"/>
      <c r="AB295" s="4"/>
      <c r="AC295" s="9"/>
      <c r="AD295" s="343"/>
      <c r="AE295" s="4"/>
      <c r="AF295" s="4"/>
      <c r="AG295" s="4"/>
      <c r="AH295" s="4"/>
      <c r="AI295" s="4"/>
      <c r="AJ295" s="4"/>
      <c r="AK295" s="4"/>
      <c r="AL295" s="4"/>
      <c r="AM295" s="4"/>
      <c r="AN295" s="4"/>
      <c r="AO295" s="4"/>
      <c r="AP295" s="4"/>
      <c r="AQ295" s="4"/>
      <c r="AR295" s="4"/>
      <c r="AS295" s="4"/>
      <c r="AT295" s="4"/>
      <c r="AU295" s="4"/>
      <c r="AV295" s="4"/>
      <c r="AW295" s="4"/>
      <c r="AX295" s="4"/>
      <c r="AY295" s="9"/>
    </row>
    <row r="296" ht="12.75" customHeight="1">
      <c r="A296" s="13"/>
      <c r="B296" s="4"/>
      <c r="C296" s="4"/>
      <c r="D296" s="9"/>
      <c r="E296" s="338"/>
      <c r="F296" s="4"/>
      <c r="G296" s="4"/>
      <c r="H296" s="9"/>
      <c r="I296" s="339"/>
      <c r="J296" s="4"/>
      <c r="K296" s="4"/>
      <c r="L296" s="9"/>
      <c r="M296" s="340"/>
      <c r="N296" s="4"/>
      <c r="O296" s="4"/>
      <c r="P296" s="9"/>
      <c r="Q296" s="88"/>
      <c r="R296" s="4"/>
      <c r="S296" s="4"/>
      <c r="T296" s="9"/>
      <c r="U296" s="341"/>
      <c r="V296" s="4"/>
      <c r="W296" s="4"/>
      <c r="X296" s="4"/>
      <c r="Y296" s="9"/>
      <c r="Z296" s="342"/>
      <c r="AA296" s="4"/>
      <c r="AB296" s="4"/>
      <c r="AC296" s="9"/>
      <c r="AD296" s="343"/>
      <c r="AE296" s="4"/>
      <c r="AF296" s="4"/>
      <c r="AG296" s="4"/>
      <c r="AH296" s="4"/>
      <c r="AI296" s="4"/>
      <c r="AJ296" s="4"/>
      <c r="AK296" s="4"/>
      <c r="AL296" s="4"/>
      <c r="AM296" s="4"/>
      <c r="AN296" s="4"/>
      <c r="AO296" s="4"/>
      <c r="AP296" s="4"/>
      <c r="AQ296" s="4"/>
      <c r="AR296" s="4"/>
      <c r="AS296" s="4"/>
      <c r="AT296" s="4"/>
      <c r="AU296" s="4"/>
      <c r="AV296" s="4"/>
      <c r="AW296" s="4"/>
      <c r="AX296" s="4"/>
      <c r="AY296" s="9"/>
    </row>
    <row r="297" ht="12.75" customHeight="1">
      <c r="A297" s="13"/>
      <c r="B297" s="4"/>
      <c r="C297" s="4"/>
      <c r="D297" s="9"/>
      <c r="E297" s="338"/>
      <c r="F297" s="4"/>
      <c r="G297" s="4"/>
      <c r="H297" s="9"/>
      <c r="I297" s="339"/>
      <c r="J297" s="4"/>
      <c r="K297" s="4"/>
      <c r="L297" s="9"/>
      <c r="M297" s="340"/>
      <c r="N297" s="4"/>
      <c r="O297" s="4"/>
      <c r="P297" s="9"/>
      <c r="Q297" s="88"/>
      <c r="R297" s="4"/>
      <c r="S297" s="4"/>
      <c r="T297" s="9"/>
      <c r="U297" s="341"/>
      <c r="V297" s="4"/>
      <c r="W297" s="4"/>
      <c r="X297" s="4"/>
      <c r="Y297" s="9"/>
      <c r="Z297" s="342"/>
      <c r="AA297" s="4"/>
      <c r="AB297" s="4"/>
      <c r="AC297" s="9"/>
      <c r="AD297" s="343"/>
      <c r="AE297" s="4"/>
      <c r="AF297" s="4"/>
      <c r="AG297" s="4"/>
      <c r="AH297" s="4"/>
      <c r="AI297" s="4"/>
      <c r="AJ297" s="4"/>
      <c r="AK297" s="4"/>
      <c r="AL297" s="4"/>
      <c r="AM297" s="4"/>
      <c r="AN297" s="4"/>
      <c r="AO297" s="4"/>
      <c r="AP297" s="4"/>
      <c r="AQ297" s="4"/>
      <c r="AR297" s="4"/>
      <c r="AS297" s="4"/>
      <c r="AT297" s="4"/>
      <c r="AU297" s="4"/>
      <c r="AV297" s="4"/>
      <c r="AW297" s="4"/>
      <c r="AX297" s="4"/>
      <c r="AY297" s="9"/>
    </row>
    <row r="298" ht="12.75" customHeight="1">
      <c r="A298" s="13"/>
      <c r="B298" s="4"/>
      <c r="C298" s="4"/>
      <c r="D298" s="9"/>
      <c r="E298" s="338"/>
      <c r="F298" s="4"/>
      <c r="G298" s="4"/>
      <c r="H298" s="9"/>
      <c r="I298" s="339"/>
      <c r="J298" s="4"/>
      <c r="K298" s="4"/>
      <c r="L298" s="9"/>
      <c r="M298" s="340"/>
      <c r="N298" s="4"/>
      <c r="O298" s="4"/>
      <c r="P298" s="9"/>
      <c r="Q298" s="88"/>
      <c r="R298" s="4"/>
      <c r="S298" s="4"/>
      <c r="T298" s="9"/>
      <c r="U298" s="341"/>
      <c r="V298" s="4"/>
      <c r="W298" s="4"/>
      <c r="X298" s="4"/>
      <c r="Y298" s="9"/>
      <c r="Z298" s="342"/>
      <c r="AA298" s="4"/>
      <c r="AB298" s="4"/>
      <c r="AC298" s="9"/>
      <c r="AD298" s="343"/>
      <c r="AE298" s="4"/>
      <c r="AF298" s="4"/>
      <c r="AG298" s="4"/>
      <c r="AH298" s="4"/>
      <c r="AI298" s="4"/>
      <c r="AJ298" s="4"/>
      <c r="AK298" s="4"/>
      <c r="AL298" s="4"/>
      <c r="AM298" s="4"/>
      <c r="AN298" s="4"/>
      <c r="AO298" s="4"/>
      <c r="AP298" s="4"/>
      <c r="AQ298" s="4"/>
      <c r="AR298" s="4"/>
      <c r="AS298" s="4"/>
      <c r="AT298" s="4"/>
      <c r="AU298" s="4"/>
      <c r="AV298" s="4"/>
      <c r="AW298" s="4"/>
      <c r="AX298" s="4"/>
      <c r="AY298" s="9"/>
    </row>
    <row r="299" ht="12.75" customHeight="1">
      <c r="A299" s="13"/>
      <c r="B299" s="4"/>
      <c r="C299" s="4"/>
      <c r="D299" s="9"/>
      <c r="E299" s="338"/>
      <c r="F299" s="4"/>
      <c r="G299" s="4"/>
      <c r="H299" s="9"/>
      <c r="I299" s="339"/>
      <c r="J299" s="4"/>
      <c r="K299" s="4"/>
      <c r="L299" s="9"/>
      <c r="M299" s="340"/>
      <c r="N299" s="4"/>
      <c r="O299" s="4"/>
      <c r="P299" s="9"/>
      <c r="Q299" s="88"/>
      <c r="R299" s="4"/>
      <c r="S299" s="4"/>
      <c r="T299" s="9"/>
      <c r="U299" s="341"/>
      <c r="V299" s="4"/>
      <c r="W299" s="4"/>
      <c r="X299" s="4"/>
      <c r="Y299" s="9"/>
      <c r="Z299" s="342"/>
      <c r="AA299" s="4"/>
      <c r="AB299" s="4"/>
      <c r="AC299" s="9"/>
      <c r="AD299" s="343"/>
      <c r="AE299" s="4"/>
      <c r="AF299" s="4"/>
      <c r="AG299" s="4"/>
      <c r="AH299" s="4"/>
      <c r="AI299" s="4"/>
      <c r="AJ299" s="4"/>
      <c r="AK299" s="4"/>
      <c r="AL299" s="4"/>
      <c r="AM299" s="4"/>
      <c r="AN299" s="4"/>
      <c r="AO299" s="4"/>
      <c r="AP299" s="4"/>
      <c r="AQ299" s="4"/>
      <c r="AR299" s="4"/>
      <c r="AS299" s="4"/>
      <c r="AT299" s="4"/>
      <c r="AU299" s="4"/>
      <c r="AV299" s="4"/>
      <c r="AW299" s="4"/>
      <c r="AX299" s="4"/>
      <c r="AY299" s="9"/>
    </row>
    <row r="300" ht="12.75" customHeight="1">
      <c r="A300" s="13"/>
      <c r="B300" s="4"/>
      <c r="C300" s="4"/>
      <c r="D300" s="9"/>
      <c r="E300" s="338"/>
      <c r="F300" s="4"/>
      <c r="G300" s="4"/>
      <c r="H300" s="9"/>
      <c r="I300" s="339"/>
      <c r="J300" s="4"/>
      <c r="K300" s="4"/>
      <c r="L300" s="9"/>
      <c r="M300" s="340"/>
      <c r="N300" s="4"/>
      <c r="O300" s="4"/>
      <c r="P300" s="9"/>
      <c r="Q300" s="88"/>
      <c r="R300" s="4"/>
      <c r="S300" s="4"/>
      <c r="T300" s="9"/>
      <c r="U300" s="341"/>
      <c r="V300" s="4"/>
      <c r="W300" s="4"/>
      <c r="X300" s="4"/>
      <c r="Y300" s="9"/>
      <c r="Z300" s="342"/>
      <c r="AA300" s="4"/>
      <c r="AB300" s="4"/>
      <c r="AC300" s="9"/>
      <c r="AD300" s="343"/>
      <c r="AE300" s="4"/>
      <c r="AF300" s="4"/>
      <c r="AG300" s="4"/>
      <c r="AH300" s="4"/>
      <c r="AI300" s="4"/>
      <c r="AJ300" s="4"/>
      <c r="AK300" s="4"/>
      <c r="AL300" s="4"/>
      <c r="AM300" s="4"/>
      <c r="AN300" s="4"/>
      <c r="AO300" s="4"/>
      <c r="AP300" s="4"/>
      <c r="AQ300" s="4"/>
      <c r="AR300" s="4"/>
      <c r="AS300" s="4"/>
      <c r="AT300" s="4"/>
      <c r="AU300" s="4"/>
      <c r="AV300" s="4"/>
      <c r="AW300" s="4"/>
      <c r="AX300" s="4"/>
      <c r="AY300" s="9"/>
    </row>
    <row r="301" ht="12.75" customHeight="1">
      <c r="A301" s="13"/>
      <c r="B301" s="4"/>
      <c r="C301" s="4"/>
      <c r="D301" s="9"/>
      <c r="E301" s="338"/>
      <c r="F301" s="4"/>
      <c r="G301" s="4"/>
      <c r="H301" s="9"/>
      <c r="I301" s="339"/>
      <c r="J301" s="4"/>
      <c r="K301" s="4"/>
      <c r="L301" s="9"/>
      <c r="M301" s="340"/>
      <c r="N301" s="4"/>
      <c r="O301" s="4"/>
      <c r="P301" s="9"/>
      <c r="Q301" s="88"/>
      <c r="R301" s="4"/>
      <c r="S301" s="4"/>
      <c r="T301" s="9"/>
      <c r="U301" s="341"/>
      <c r="V301" s="4"/>
      <c r="W301" s="4"/>
      <c r="X301" s="4"/>
      <c r="Y301" s="9"/>
      <c r="Z301" s="342"/>
      <c r="AA301" s="4"/>
      <c r="AB301" s="4"/>
      <c r="AC301" s="9"/>
      <c r="AD301" s="343"/>
      <c r="AE301" s="4"/>
      <c r="AF301" s="4"/>
      <c r="AG301" s="4"/>
      <c r="AH301" s="4"/>
      <c r="AI301" s="4"/>
      <c r="AJ301" s="4"/>
      <c r="AK301" s="4"/>
      <c r="AL301" s="4"/>
      <c r="AM301" s="4"/>
      <c r="AN301" s="4"/>
      <c r="AO301" s="4"/>
      <c r="AP301" s="4"/>
      <c r="AQ301" s="4"/>
      <c r="AR301" s="4"/>
      <c r="AS301" s="4"/>
      <c r="AT301" s="4"/>
      <c r="AU301" s="4"/>
      <c r="AV301" s="4"/>
      <c r="AW301" s="4"/>
      <c r="AX301" s="4"/>
      <c r="AY301" s="9"/>
    </row>
    <row r="302" ht="12.75" customHeight="1">
      <c r="A302" s="13"/>
      <c r="B302" s="4"/>
      <c r="C302" s="4"/>
      <c r="D302" s="9"/>
      <c r="E302" s="338"/>
      <c r="F302" s="4"/>
      <c r="G302" s="4"/>
      <c r="H302" s="9"/>
      <c r="I302" s="339"/>
      <c r="J302" s="4"/>
      <c r="K302" s="4"/>
      <c r="L302" s="9"/>
      <c r="M302" s="340"/>
      <c r="N302" s="4"/>
      <c r="O302" s="4"/>
      <c r="P302" s="9"/>
      <c r="Q302" s="88"/>
      <c r="R302" s="4"/>
      <c r="S302" s="4"/>
      <c r="T302" s="9"/>
      <c r="U302" s="341"/>
      <c r="V302" s="4"/>
      <c r="W302" s="4"/>
      <c r="X302" s="4"/>
      <c r="Y302" s="9"/>
      <c r="Z302" s="342"/>
      <c r="AA302" s="4"/>
      <c r="AB302" s="4"/>
      <c r="AC302" s="9"/>
      <c r="AD302" s="343"/>
      <c r="AE302" s="4"/>
      <c r="AF302" s="4"/>
      <c r="AG302" s="4"/>
      <c r="AH302" s="4"/>
      <c r="AI302" s="4"/>
      <c r="AJ302" s="4"/>
      <c r="AK302" s="4"/>
      <c r="AL302" s="4"/>
      <c r="AM302" s="4"/>
      <c r="AN302" s="4"/>
      <c r="AO302" s="4"/>
      <c r="AP302" s="4"/>
      <c r="AQ302" s="4"/>
      <c r="AR302" s="4"/>
      <c r="AS302" s="4"/>
      <c r="AT302" s="4"/>
      <c r="AU302" s="4"/>
      <c r="AV302" s="4"/>
      <c r="AW302" s="4"/>
      <c r="AX302" s="4"/>
      <c r="AY302" s="9"/>
    </row>
    <row r="303" ht="12.75" customHeight="1">
      <c r="A303" s="13"/>
      <c r="B303" s="4"/>
      <c r="C303" s="4"/>
      <c r="D303" s="9"/>
      <c r="E303" s="338"/>
      <c r="F303" s="4"/>
      <c r="G303" s="4"/>
      <c r="H303" s="9"/>
      <c r="I303" s="339"/>
      <c r="J303" s="4"/>
      <c r="K303" s="4"/>
      <c r="L303" s="9"/>
      <c r="M303" s="340"/>
      <c r="N303" s="4"/>
      <c r="O303" s="4"/>
      <c r="P303" s="9"/>
      <c r="Q303" s="88"/>
      <c r="R303" s="4"/>
      <c r="S303" s="4"/>
      <c r="T303" s="9"/>
      <c r="U303" s="341"/>
      <c r="V303" s="4"/>
      <c r="W303" s="4"/>
      <c r="X303" s="4"/>
      <c r="Y303" s="9"/>
      <c r="Z303" s="342"/>
      <c r="AA303" s="4"/>
      <c r="AB303" s="4"/>
      <c r="AC303" s="9"/>
      <c r="AD303" s="343"/>
      <c r="AE303" s="4"/>
      <c r="AF303" s="4"/>
      <c r="AG303" s="4"/>
      <c r="AH303" s="4"/>
      <c r="AI303" s="4"/>
      <c r="AJ303" s="4"/>
      <c r="AK303" s="4"/>
      <c r="AL303" s="4"/>
      <c r="AM303" s="4"/>
      <c r="AN303" s="4"/>
      <c r="AO303" s="4"/>
      <c r="AP303" s="4"/>
      <c r="AQ303" s="4"/>
      <c r="AR303" s="4"/>
      <c r="AS303" s="4"/>
      <c r="AT303" s="4"/>
      <c r="AU303" s="4"/>
      <c r="AV303" s="4"/>
      <c r="AW303" s="4"/>
      <c r="AX303" s="4"/>
      <c r="AY303" s="9"/>
    </row>
    <row r="304" ht="12.75" customHeight="1">
      <c r="A304" s="13"/>
      <c r="B304" s="4"/>
      <c r="C304" s="4"/>
      <c r="D304" s="9"/>
      <c r="E304" s="338"/>
      <c r="F304" s="4"/>
      <c r="G304" s="4"/>
      <c r="H304" s="9"/>
      <c r="I304" s="339"/>
      <c r="J304" s="4"/>
      <c r="K304" s="4"/>
      <c r="L304" s="9"/>
      <c r="M304" s="340"/>
      <c r="N304" s="4"/>
      <c r="O304" s="4"/>
      <c r="P304" s="9"/>
      <c r="Q304" s="88"/>
      <c r="R304" s="4"/>
      <c r="S304" s="4"/>
      <c r="T304" s="9"/>
      <c r="U304" s="341"/>
      <c r="V304" s="4"/>
      <c r="W304" s="4"/>
      <c r="X304" s="4"/>
      <c r="Y304" s="9"/>
      <c r="Z304" s="342"/>
      <c r="AA304" s="4"/>
      <c r="AB304" s="4"/>
      <c r="AC304" s="9"/>
      <c r="AD304" s="343"/>
      <c r="AE304" s="4"/>
      <c r="AF304" s="4"/>
      <c r="AG304" s="4"/>
      <c r="AH304" s="4"/>
      <c r="AI304" s="4"/>
      <c r="AJ304" s="4"/>
      <c r="AK304" s="4"/>
      <c r="AL304" s="4"/>
      <c r="AM304" s="4"/>
      <c r="AN304" s="4"/>
      <c r="AO304" s="4"/>
      <c r="AP304" s="4"/>
      <c r="AQ304" s="4"/>
      <c r="AR304" s="4"/>
      <c r="AS304" s="4"/>
      <c r="AT304" s="4"/>
      <c r="AU304" s="4"/>
      <c r="AV304" s="4"/>
      <c r="AW304" s="4"/>
      <c r="AX304" s="4"/>
      <c r="AY304" s="9"/>
    </row>
    <row r="305" ht="12.75" customHeight="1">
      <c r="A305" s="13"/>
      <c r="B305" s="4"/>
      <c r="C305" s="4"/>
      <c r="D305" s="9"/>
      <c r="E305" s="338"/>
      <c r="F305" s="4"/>
      <c r="G305" s="4"/>
      <c r="H305" s="9"/>
      <c r="I305" s="339"/>
      <c r="J305" s="4"/>
      <c r="K305" s="4"/>
      <c r="L305" s="9"/>
      <c r="M305" s="340"/>
      <c r="N305" s="4"/>
      <c r="O305" s="4"/>
      <c r="P305" s="9"/>
      <c r="Q305" s="88"/>
      <c r="R305" s="4"/>
      <c r="S305" s="4"/>
      <c r="T305" s="9"/>
      <c r="U305" s="341"/>
      <c r="V305" s="4"/>
      <c r="W305" s="4"/>
      <c r="X305" s="4"/>
      <c r="Y305" s="9"/>
      <c r="Z305" s="342"/>
      <c r="AA305" s="4"/>
      <c r="AB305" s="4"/>
      <c r="AC305" s="9"/>
      <c r="AD305" s="343"/>
      <c r="AE305" s="4"/>
      <c r="AF305" s="4"/>
      <c r="AG305" s="4"/>
      <c r="AH305" s="4"/>
      <c r="AI305" s="4"/>
      <c r="AJ305" s="4"/>
      <c r="AK305" s="4"/>
      <c r="AL305" s="4"/>
      <c r="AM305" s="4"/>
      <c r="AN305" s="4"/>
      <c r="AO305" s="4"/>
      <c r="AP305" s="4"/>
      <c r="AQ305" s="4"/>
      <c r="AR305" s="4"/>
      <c r="AS305" s="4"/>
      <c r="AT305" s="4"/>
      <c r="AU305" s="4"/>
      <c r="AV305" s="4"/>
      <c r="AW305" s="4"/>
      <c r="AX305" s="4"/>
      <c r="AY305" s="9"/>
    </row>
    <row r="306" ht="12.75" customHeight="1">
      <c r="A306" s="13"/>
      <c r="B306" s="4"/>
      <c r="C306" s="4"/>
      <c r="D306" s="9"/>
      <c r="E306" s="338"/>
      <c r="F306" s="4"/>
      <c r="G306" s="4"/>
      <c r="H306" s="9"/>
      <c r="I306" s="339"/>
      <c r="J306" s="4"/>
      <c r="K306" s="4"/>
      <c r="L306" s="9"/>
      <c r="M306" s="340"/>
      <c r="N306" s="4"/>
      <c r="O306" s="4"/>
      <c r="P306" s="9"/>
      <c r="Q306" s="88"/>
      <c r="R306" s="4"/>
      <c r="S306" s="4"/>
      <c r="T306" s="9"/>
      <c r="U306" s="341"/>
      <c r="V306" s="4"/>
      <c r="W306" s="4"/>
      <c r="X306" s="4"/>
      <c r="Y306" s="9"/>
      <c r="Z306" s="342"/>
      <c r="AA306" s="4"/>
      <c r="AB306" s="4"/>
      <c r="AC306" s="9"/>
      <c r="AD306" s="343"/>
      <c r="AE306" s="4"/>
      <c r="AF306" s="4"/>
      <c r="AG306" s="4"/>
      <c r="AH306" s="4"/>
      <c r="AI306" s="4"/>
      <c r="AJ306" s="4"/>
      <c r="AK306" s="4"/>
      <c r="AL306" s="4"/>
      <c r="AM306" s="4"/>
      <c r="AN306" s="4"/>
      <c r="AO306" s="4"/>
      <c r="AP306" s="4"/>
      <c r="AQ306" s="4"/>
      <c r="AR306" s="4"/>
      <c r="AS306" s="4"/>
      <c r="AT306" s="4"/>
      <c r="AU306" s="4"/>
      <c r="AV306" s="4"/>
      <c r="AW306" s="4"/>
      <c r="AX306" s="4"/>
      <c r="AY306" s="9"/>
    </row>
    <row r="307" ht="12.75" customHeight="1">
      <c r="A307" s="13"/>
      <c r="B307" s="4"/>
      <c r="C307" s="4"/>
      <c r="D307" s="9"/>
      <c r="E307" s="338"/>
      <c r="F307" s="4"/>
      <c r="G307" s="4"/>
      <c r="H307" s="9"/>
      <c r="I307" s="339"/>
      <c r="J307" s="4"/>
      <c r="K307" s="4"/>
      <c r="L307" s="9"/>
      <c r="M307" s="340"/>
      <c r="N307" s="4"/>
      <c r="O307" s="4"/>
      <c r="P307" s="9"/>
      <c r="Q307" s="88"/>
      <c r="R307" s="4"/>
      <c r="S307" s="4"/>
      <c r="T307" s="9"/>
      <c r="U307" s="341"/>
      <c r="V307" s="4"/>
      <c r="W307" s="4"/>
      <c r="X307" s="4"/>
      <c r="Y307" s="9"/>
      <c r="Z307" s="342"/>
      <c r="AA307" s="4"/>
      <c r="AB307" s="4"/>
      <c r="AC307" s="9"/>
      <c r="AD307" s="343"/>
      <c r="AE307" s="4"/>
      <c r="AF307" s="4"/>
      <c r="AG307" s="4"/>
      <c r="AH307" s="4"/>
      <c r="AI307" s="4"/>
      <c r="AJ307" s="4"/>
      <c r="AK307" s="4"/>
      <c r="AL307" s="4"/>
      <c r="AM307" s="4"/>
      <c r="AN307" s="4"/>
      <c r="AO307" s="4"/>
      <c r="AP307" s="4"/>
      <c r="AQ307" s="4"/>
      <c r="AR307" s="4"/>
      <c r="AS307" s="4"/>
      <c r="AT307" s="4"/>
      <c r="AU307" s="4"/>
      <c r="AV307" s="4"/>
      <c r="AW307" s="4"/>
      <c r="AX307" s="4"/>
      <c r="AY307" s="9"/>
    </row>
    <row r="308" ht="12.75" customHeight="1">
      <c r="A308" s="13"/>
      <c r="B308" s="4"/>
      <c r="C308" s="4"/>
      <c r="D308" s="9"/>
      <c r="E308" s="338"/>
      <c r="F308" s="4"/>
      <c r="G308" s="4"/>
      <c r="H308" s="9"/>
      <c r="I308" s="339"/>
      <c r="J308" s="4"/>
      <c r="K308" s="4"/>
      <c r="L308" s="9"/>
      <c r="M308" s="340"/>
      <c r="N308" s="4"/>
      <c r="O308" s="4"/>
      <c r="P308" s="9"/>
      <c r="Q308" s="88"/>
      <c r="R308" s="4"/>
      <c r="S308" s="4"/>
      <c r="T308" s="9"/>
      <c r="U308" s="341"/>
      <c r="V308" s="4"/>
      <c r="W308" s="4"/>
      <c r="X308" s="4"/>
      <c r="Y308" s="9"/>
      <c r="Z308" s="342"/>
      <c r="AA308" s="4"/>
      <c r="AB308" s="4"/>
      <c r="AC308" s="9"/>
      <c r="AD308" s="343"/>
      <c r="AE308" s="4"/>
      <c r="AF308" s="4"/>
      <c r="AG308" s="4"/>
      <c r="AH308" s="4"/>
      <c r="AI308" s="4"/>
      <c r="AJ308" s="4"/>
      <c r="AK308" s="4"/>
      <c r="AL308" s="4"/>
      <c r="AM308" s="4"/>
      <c r="AN308" s="4"/>
      <c r="AO308" s="4"/>
      <c r="AP308" s="4"/>
      <c r="AQ308" s="4"/>
      <c r="AR308" s="4"/>
      <c r="AS308" s="4"/>
      <c r="AT308" s="4"/>
      <c r="AU308" s="4"/>
      <c r="AV308" s="4"/>
      <c r="AW308" s="4"/>
      <c r="AX308" s="4"/>
      <c r="AY308" s="9"/>
    </row>
    <row r="309" ht="12.75" customHeight="1">
      <c r="A309" s="13"/>
      <c r="B309" s="4"/>
      <c r="C309" s="4"/>
      <c r="D309" s="9"/>
      <c r="E309" s="338"/>
      <c r="F309" s="4"/>
      <c r="G309" s="4"/>
      <c r="H309" s="9"/>
      <c r="I309" s="339"/>
      <c r="J309" s="4"/>
      <c r="K309" s="4"/>
      <c r="L309" s="9"/>
      <c r="M309" s="340"/>
      <c r="N309" s="4"/>
      <c r="O309" s="4"/>
      <c r="P309" s="9"/>
      <c r="Q309" s="88"/>
      <c r="R309" s="4"/>
      <c r="S309" s="4"/>
      <c r="T309" s="9"/>
      <c r="U309" s="341"/>
      <c r="V309" s="4"/>
      <c r="W309" s="4"/>
      <c r="X309" s="4"/>
      <c r="Y309" s="9"/>
      <c r="Z309" s="342"/>
      <c r="AA309" s="4"/>
      <c r="AB309" s="4"/>
      <c r="AC309" s="9"/>
      <c r="AD309" s="343"/>
      <c r="AE309" s="4"/>
      <c r="AF309" s="4"/>
      <c r="AG309" s="4"/>
      <c r="AH309" s="4"/>
      <c r="AI309" s="4"/>
      <c r="AJ309" s="4"/>
      <c r="AK309" s="4"/>
      <c r="AL309" s="4"/>
      <c r="AM309" s="4"/>
      <c r="AN309" s="4"/>
      <c r="AO309" s="4"/>
      <c r="AP309" s="4"/>
      <c r="AQ309" s="4"/>
      <c r="AR309" s="4"/>
      <c r="AS309" s="4"/>
      <c r="AT309" s="4"/>
      <c r="AU309" s="4"/>
      <c r="AV309" s="4"/>
      <c r="AW309" s="4"/>
      <c r="AX309" s="4"/>
      <c r="AY309" s="9"/>
    </row>
    <row r="310" ht="12.75" customHeight="1">
      <c r="A310" s="13"/>
      <c r="B310" s="4"/>
      <c r="C310" s="4"/>
      <c r="D310" s="9"/>
      <c r="E310" s="338"/>
      <c r="F310" s="4"/>
      <c r="G310" s="4"/>
      <c r="H310" s="9"/>
      <c r="I310" s="339"/>
      <c r="J310" s="4"/>
      <c r="K310" s="4"/>
      <c r="L310" s="9"/>
      <c r="M310" s="340"/>
      <c r="N310" s="4"/>
      <c r="O310" s="4"/>
      <c r="P310" s="9"/>
      <c r="Q310" s="88"/>
      <c r="R310" s="4"/>
      <c r="S310" s="4"/>
      <c r="T310" s="9"/>
      <c r="U310" s="341"/>
      <c r="V310" s="4"/>
      <c r="W310" s="4"/>
      <c r="X310" s="4"/>
      <c r="Y310" s="9"/>
      <c r="Z310" s="342"/>
      <c r="AA310" s="4"/>
      <c r="AB310" s="4"/>
      <c r="AC310" s="9"/>
      <c r="AD310" s="343"/>
      <c r="AE310" s="4"/>
      <c r="AF310" s="4"/>
      <c r="AG310" s="4"/>
      <c r="AH310" s="4"/>
      <c r="AI310" s="4"/>
      <c r="AJ310" s="4"/>
      <c r="AK310" s="4"/>
      <c r="AL310" s="4"/>
      <c r="AM310" s="4"/>
      <c r="AN310" s="4"/>
      <c r="AO310" s="4"/>
      <c r="AP310" s="4"/>
      <c r="AQ310" s="4"/>
      <c r="AR310" s="4"/>
      <c r="AS310" s="4"/>
      <c r="AT310" s="4"/>
      <c r="AU310" s="4"/>
      <c r="AV310" s="4"/>
      <c r="AW310" s="4"/>
      <c r="AX310" s="4"/>
      <c r="AY310" s="9"/>
    </row>
    <row r="311" ht="12.75" customHeight="1">
      <c r="A311" s="13"/>
      <c r="B311" s="4"/>
      <c r="C311" s="4"/>
      <c r="D311" s="9"/>
      <c r="E311" s="338"/>
      <c r="F311" s="4"/>
      <c r="G311" s="4"/>
      <c r="H311" s="9"/>
      <c r="I311" s="339"/>
      <c r="J311" s="4"/>
      <c r="K311" s="4"/>
      <c r="L311" s="9"/>
      <c r="M311" s="340"/>
      <c r="N311" s="4"/>
      <c r="O311" s="4"/>
      <c r="P311" s="9"/>
      <c r="Q311" s="88"/>
      <c r="R311" s="4"/>
      <c r="S311" s="4"/>
      <c r="T311" s="9"/>
      <c r="U311" s="341"/>
      <c r="V311" s="4"/>
      <c r="W311" s="4"/>
      <c r="X311" s="4"/>
      <c r="Y311" s="9"/>
      <c r="Z311" s="342"/>
      <c r="AA311" s="4"/>
      <c r="AB311" s="4"/>
      <c r="AC311" s="9"/>
      <c r="AD311" s="343"/>
      <c r="AE311" s="4"/>
      <c r="AF311" s="4"/>
      <c r="AG311" s="4"/>
      <c r="AH311" s="4"/>
      <c r="AI311" s="4"/>
      <c r="AJ311" s="4"/>
      <c r="AK311" s="4"/>
      <c r="AL311" s="4"/>
      <c r="AM311" s="4"/>
      <c r="AN311" s="4"/>
      <c r="AO311" s="4"/>
      <c r="AP311" s="4"/>
      <c r="AQ311" s="4"/>
      <c r="AR311" s="4"/>
      <c r="AS311" s="4"/>
      <c r="AT311" s="4"/>
      <c r="AU311" s="4"/>
      <c r="AV311" s="4"/>
      <c r="AW311" s="4"/>
      <c r="AX311" s="4"/>
      <c r="AY311" s="9"/>
    </row>
    <row r="312" ht="12.75" customHeight="1">
      <c r="A312" s="13"/>
      <c r="B312" s="4"/>
      <c r="C312" s="4"/>
      <c r="D312" s="9"/>
      <c r="E312" s="338"/>
      <c r="F312" s="4"/>
      <c r="G312" s="4"/>
      <c r="H312" s="9"/>
      <c r="I312" s="339"/>
      <c r="J312" s="4"/>
      <c r="K312" s="4"/>
      <c r="L312" s="9"/>
      <c r="M312" s="340"/>
      <c r="N312" s="4"/>
      <c r="O312" s="4"/>
      <c r="P312" s="9"/>
      <c r="Q312" s="88"/>
      <c r="R312" s="4"/>
      <c r="S312" s="4"/>
      <c r="T312" s="9"/>
      <c r="U312" s="341"/>
      <c r="V312" s="4"/>
      <c r="W312" s="4"/>
      <c r="X312" s="4"/>
      <c r="Y312" s="9"/>
      <c r="Z312" s="342"/>
      <c r="AA312" s="4"/>
      <c r="AB312" s="4"/>
      <c r="AC312" s="9"/>
      <c r="AD312" s="343"/>
      <c r="AE312" s="4"/>
      <c r="AF312" s="4"/>
      <c r="AG312" s="4"/>
      <c r="AH312" s="4"/>
      <c r="AI312" s="4"/>
      <c r="AJ312" s="4"/>
      <c r="AK312" s="4"/>
      <c r="AL312" s="4"/>
      <c r="AM312" s="4"/>
      <c r="AN312" s="4"/>
      <c r="AO312" s="4"/>
      <c r="AP312" s="4"/>
      <c r="AQ312" s="4"/>
      <c r="AR312" s="4"/>
      <c r="AS312" s="4"/>
      <c r="AT312" s="4"/>
      <c r="AU312" s="4"/>
      <c r="AV312" s="4"/>
      <c r="AW312" s="4"/>
      <c r="AX312" s="4"/>
      <c r="AY312" s="9"/>
    </row>
    <row r="313" ht="12.75" customHeight="1">
      <c r="A313" s="13"/>
      <c r="B313" s="4"/>
      <c r="C313" s="4"/>
      <c r="D313" s="9"/>
      <c r="E313" s="338"/>
      <c r="F313" s="4"/>
      <c r="G313" s="4"/>
      <c r="H313" s="9"/>
      <c r="I313" s="339"/>
      <c r="J313" s="4"/>
      <c r="K313" s="4"/>
      <c r="L313" s="9"/>
      <c r="M313" s="340"/>
      <c r="N313" s="4"/>
      <c r="O313" s="4"/>
      <c r="P313" s="9"/>
      <c r="Q313" s="88"/>
      <c r="R313" s="4"/>
      <c r="S313" s="4"/>
      <c r="T313" s="9"/>
      <c r="U313" s="341"/>
      <c r="V313" s="4"/>
      <c r="W313" s="4"/>
      <c r="X313" s="4"/>
      <c r="Y313" s="9"/>
      <c r="Z313" s="342"/>
      <c r="AA313" s="4"/>
      <c r="AB313" s="4"/>
      <c r="AC313" s="9"/>
      <c r="AD313" s="343"/>
      <c r="AE313" s="4"/>
      <c r="AF313" s="4"/>
      <c r="AG313" s="4"/>
      <c r="AH313" s="4"/>
      <c r="AI313" s="4"/>
      <c r="AJ313" s="4"/>
      <c r="AK313" s="4"/>
      <c r="AL313" s="4"/>
      <c r="AM313" s="4"/>
      <c r="AN313" s="4"/>
      <c r="AO313" s="4"/>
      <c r="AP313" s="4"/>
      <c r="AQ313" s="4"/>
      <c r="AR313" s="4"/>
      <c r="AS313" s="4"/>
      <c r="AT313" s="4"/>
      <c r="AU313" s="4"/>
      <c r="AV313" s="4"/>
      <c r="AW313" s="4"/>
      <c r="AX313" s="4"/>
      <c r="AY313" s="9"/>
    </row>
    <row r="314" ht="12.75" customHeight="1">
      <c r="A314" s="13"/>
      <c r="B314" s="4"/>
      <c r="C314" s="4"/>
      <c r="D314" s="9"/>
      <c r="E314" s="338"/>
      <c r="F314" s="4"/>
      <c r="G314" s="4"/>
      <c r="H314" s="9"/>
      <c r="I314" s="339"/>
      <c r="J314" s="4"/>
      <c r="K314" s="4"/>
      <c r="L314" s="9"/>
      <c r="M314" s="340"/>
      <c r="N314" s="4"/>
      <c r="O314" s="4"/>
      <c r="P314" s="9"/>
      <c r="Q314" s="88"/>
      <c r="R314" s="4"/>
      <c r="S314" s="4"/>
      <c r="T314" s="9"/>
      <c r="U314" s="341"/>
      <c r="V314" s="4"/>
      <c r="W314" s="4"/>
      <c r="X314" s="4"/>
      <c r="Y314" s="9"/>
      <c r="Z314" s="342"/>
      <c r="AA314" s="4"/>
      <c r="AB314" s="4"/>
      <c r="AC314" s="9"/>
      <c r="AD314" s="343"/>
      <c r="AE314" s="4"/>
      <c r="AF314" s="4"/>
      <c r="AG314" s="4"/>
      <c r="AH314" s="4"/>
      <c r="AI314" s="4"/>
      <c r="AJ314" s="4"/>
      <c r="AK314" s="4"/>
      <c r="AL314" s="4"/>
      <c r="AM314" s="4"/>
      <c r="AN314" s="4"/>
      <c r="AO314" s="4"/>
      <c r="AP314" s="4"/>
      <c r="AQ314" s="4"/>
      <c r="AR314" s="4"/>
      <c r="AS314" s="4"/>
      <c r="AT314" s="4"/>
      <c r="AU314" s="4"/>
      <c r="AV314" s="4"/>
      <c r="AW314" s="4"/>
      <c r="AX314" s="4"/>
      <c r="AY314" s="9"/>
    </row>
    <row r="315" ht="12.75" customHeight="1">
      <c r="A315" s="13"/>
      <c r="B315" s="4"/>
      <c r="C315" s="4"/>
      <c r="D315" s="9"/>
      <c r="E315" s="338"/>
      <c r="F315" s="4"/>
      <c r="G315" s="4"/>
      <c r="H315" s="9"/>
      <c r="I315" s="339"/>
      <c r="J315" s="4"/>
      <c r="K315" s="4"/>
      <c r="L315" s="9"/>
      <c r="M315" s="340"/>
      <c r="N315" s="4"/>
      <c r="O315" s="4"/>
      <c r="P315" s="9"/>
      <c r="Q315" s="88"/>
      <c r="R315" s="4"/>
      <c r="S315" s="4"/>
      <c r="T315" s="9"/>
      <c r="U315" s="341"/>
      <c r="V315" s="4"/>
      <c r="W315" s="4"/>
      <c r="X315" s="4"/>
      <c r="Y315" s="9"/>
      <c r="Z315" s="342"/>
      <c r="AA315" s="4"/>
      <c r="AB315" s="4"/>
      <c r="AC315" s="9"/>
      <c r="AD315" s="343"/>
      <c r="AE315" s="4"/>
      <c r="AF315" s="4"/>
      <c r="AG315" s="4"/>
      <c r="AH315" s="4"/>
      <c r="AI315" s="4"/>
      <c r="AJ315" s="4"/>
      <c r="AK315" s="4"/>
      <c r="AL315" s="4"/>
      <c r="AM315" s="4"/>
      <c r="AN315" s="4"/>
      <c r="AO315" s="4"/>
      <c r="AP315" s="4"/>
      <c r="AQ315" s="4"/>
      <c r="AR315" s="4"/>
      <c r="AS315" s="4"/>
      <c r="AT315" s="4"/>
      <c r="AU315" s="4"/>
      <c r="AV315" s="4"/>
      <c r="AW315" s="4"/>
      <c r="AX315" s="4"/>
      <c r="AY315" s="9"/>
    </row>
    <row r="316" ht="12.75" customHeight="1">
      <c r="A316" s="13"/>
      <c r="B316" s="4"/>
      <c r="C316" s="4"/>
      <c r="D316" s="9"/>
      <c r="E316" s="338"/>
      <c r="F316" s="4"/>
      <c r="G316" s="4"/>
      <c r="H316" s="9"/>
      <c r="I316" s="339"/>
      <c r="J316" s="4"/>
      <c r="K316" s="4"/>
      <c r="L316" s="9"/>
      <c r="M316" s="340"/>
      <c r="N316" s="4"/>
      <c r="O316" s="4"/>
      <c r="P316" s="9"/>
      <c r="Q316" s="88"/>
      <c r="R316" s="4"/>
      <c r="S316" s="4"/>
      <c r="T316" s="9"/>
      <c r="U316" s="341"/>
      <c r="V316" s="4"/>
      <c r="W316" s="4"/>
      <c r="X316" s="4"/>
      <c r="Y316" s="9"/>
      <c r="Z316" s="342"/>
      <c r="AA316" s="4"/>
      <c r="AB316" s="4"/>
      <c r="AC316" s="9"/>
      <c r="AD316" s="343"/>
      <c r="AE316" s="4"/>
      <c r="AF316" s="4"/>
      <c r="AG316" s="4"/>
      <c r="AH316" s="4"/>
      <c r="AI316" s="4"/>
      <c r="AJ316" s="4"/>
      <c r="AK316" s="4"/>
      <c r="AL316" s="4"/>
      <c r="AM316" s="4"/>
      <c r="AN316" s="4"/>
      <c r="AO316" s="4"/>
      <c r="AP316" s="4"/>
      <c r="AQ316" s="4"/>
      <c r="AR316" s="4"/>
      <c r="AS316" s="4"/>
      <c r="AT316" s="4"/>
      <c r="AU316" s="4"/>
      <c r="AV316" s="4"/>
      <c r="AW316" s="4"/>
      <c r="AX316" s="4"/>
      <c r="AY316" s="9"/>
    </row>
    <row r="317" ht="12.75" customHeight="1">
      <c r="A317" s="13"/>
      <c r="B317" s="4"/>
      <c r="C317" s="4"/>
      <c r="D317" s="9"/>
      <c r="E317" s="338"/>
      <c r="F317" s="4"/>
      <c r="G317" s="4"/>
      <c r="H317" s="9"/>
      <c r="I317" s="339"/>
      <c r="J317" s="4"/>
      <c r="K317" s="4"/>
      <c r="L317" s="9"/>
      <c r="M317" s="340"/>
      <c r="N317" s="4"/>
      <c r="O317" s="4"/>
      <c r="P317" s="9"/>
      <c r="Q317" s="88"/>
      <c r="R317" s="4"/>
      <c r="S317" s="4"/>
      <c r="T317" s="9"/>
      <c r="U317" s="341"/>
      <c r="V317" s="4"/>
      <c r="W317" s="4"/>
      <c r="X317" s="4"/>
      <c r="Y317" s="9"/>
      <c r="Z317" s="342"/>
      <c r="AA317" s="4"/>
      <c r="AB317" s="4"/>
      <c r="AC317" s="9"/>
      <c r="AD317" s="343"/>
      <c r="AE317" s="4"/>
      <c r="AF317" s="4"/>
      <c r="AG317" s="4"/>
      <c r="AH317" s="4"/>
      <c r="AI317" s="4"/>
      <c r="AJ317" s="4"/>
      <c r="AK317" s="4"/>
      <c r="AL317" s="4"/>
      <c r="AM317" s="4"/>
      <c r="AN317" s="4"/>
      <c r="AO317" s="4"/>
      <c r="AP317" s="4"/>
      <c r="AQ317" s="4"/>
      <c r="AR317" s="4"/>
      <c r="AS317" s="4"/>
      <c r="AT317" s="4"/>
      <c r="AU317" s="4"/>
      <c r="AV317" s="4"/>
      <c r="AW317" s="4"/>
      <c r="AX317" s="4"/>
      <c r="AY317" s="9"/>
    </row>
    <row r="318" ht="12.75" customHeight="1">
      <c r="A318" s="13"/>
      <c r="B318" s="4"/>
      <c r="C318" s="4"/>
      <c r="D318" s="9"/>
      <c r="E318" s="338"/>
      <c r="F318" s="4"/>
      <c r="G318" s="4"/>
      <c r="H318" s="9"/>
      <c r="I318" s="339"/>
      <c r="J318" s="4"/>
      <c r="K318" s="4"/>
      <c r="L318" s="9"/>
      <c r="M318" s="340"/>
      <c r="N318" s="4"/>
      <c r="O318" s="4"/>
      <c r="P318" s="9"/>
      <c r="Q318" s="88"/>
      <c r="R318" s="4"/>
      <c r="S318" s="4"/>
      <c r="T318" s="9"/>
      <c r="U318" s="341"/>
      <c r="V318" s="4"/>
      <c r="W318" s="4"/>
      <c r="X318" s="4"/>
      <c r="Y318" s="9"/>
      <c r="Z318" s="342"/>
      <c r="AA318" s="4"/>
      <c r="AB318" s="4"/>
      <c r="AC318" s="9"/>
      <c r="AD318" s="343"/>
      <c r="AE318" s="4"/>
      <c r="AF318" s="4"/>
      <c r="AG318" s="4"/>
      <c r="AH318" s="4"/>
      <c r="AI318" s="4"/>
      <c r="AJ318" s="4"/>
      <c r="AK318" s="4"/>
      <c r="AL318" s="4"/>
      <c r="AM318" s="4"/>
      <c r="AN318" s="4"/>
      <c r="AO318" s="4"/>
      <c r="AP318" s="4"/>
      <c r="AQ318" s="4"/>
      <c r="AR318" s="4"/>
      <c r="AS318" s="4"/>
      <c r="AT318" s="4"/>
      <c r="AU318" s="4"/>
      <c r="AV318" s="4"/>
      <c r="AW318" s="4"/>
      <c r="AX318" s="4"/>
      <c r="AY318" s="9"/>
    </row>
    <row r="319" ht="12.75" customHeight="1">
      <c r="A319" s="13"/>
      <c r="B319" s="4"/>
      <c r="C319" s="4"/>
      <c r="D319" s="9"/>
      <c r="E319" s="338"/>
      <c r="F319" s="4"/>
      <c r="G319" s="4"/>
      <c r="H319" s="9"/>
      <c r="I319" s="339"/>
      <c r="J319" s="4"/>
      <c r="K319" s="4"/>
      <c r="L319" s="9"/>
      <c r="M319" s="340"/>
      <c r="N319" s="4"/>
      <c r="O319" s="4"/>
      <c r="P319" s="9"/>
      <c r="Q319" s="88"/>
      <c r="R319" s="4"/>
      <c r="S319" s="4"/>
      <c r="T319" s="9"/>
      <c r="U319" s="341"/>
      <c r="V319" s="4"/>
      <c r="W319" s="4"/>
      <c r="X319" s="4"/>
      <c r="Y319" s="9"/>
      <c r="Z319" s="342"/>
      <c r="AA319" s="4"/>
      <c r="AB319" s="4"/>
      <c r="AC319" s="9"/>
      <c r="AD319" s="343"/>
      <c r="AE319" s="4"/>
      <c r="AF319" s="4"/>
      <c r="AG319" s="4"/>
      <c r="AH319" s="4"/>
      <c r="AI319" s="4"/>
      <c r="AJ319" s="4"/>
      <c r="AK319" s="4"/>
      <c r="AL319" s="4"/>
      <c r="AM319" s="4"/>
      <c r="AN319" s="4"/>
      <c r="AO319" s="4"/>
      <c r="AP319" s="4"/>
      <c r="AQ319" s="4"/>
      <c r="AR319" s="4"/>
      <c r="AS319" s="4"/>
      <c r="AT319" s="4"/>
      <c r="AU319" s="4"/>
      <c r="AV319" s="4"/>
      <c r="AW319" s="4"/>
      <c r="AX319" s="4"/>
      <c r="AY319" s="9"/>
    </row>
    <row r="320" ht="12.75" customHeight="1">
      <c r="A320" s="13"/>
      <c r="B320" s="4"/>
      <c r="C320" s="4"/>
      <c r="D320" s="9"/>
      <c r="E320" s="338"/>
      <c r="F320" s="4"/>
      <c r="G320" s="4"/>
      <c r="H320" s="9"/>
      <c r="I320" s="339"/>
      <c r="J320" s="4"/>
      <c r="K320" s="4"/>
      <c r="L320" s="9"/>
      <c r="M320" s="340"/>
      <c r="N320" s="4"/>
      <c r="O320" s="4"/>
      <c r="P320" s="9"/>
      <c r="Q320" s="88"/>
      <c r="R320" s="4"/>
      <c r="S320" s="4"/>
      <c r="T320" s="9"/>
      <c r="U320" s="341"/>
      <c r="V320" s="4"/>
      <c r="W320" s="4"/>
      <c r="X320" s="4"/>
      <c r="Y320" s="9"/>
      <c r="Z320" s="342"/>
      <c r="AA320" s="4"/>
      <c r="AB320" s="4"/>
      <c r="AC320" s="9"/>
      <c r="AD320" s="343"/>
      <c r="AE320" s="4"/>
      <c r="AF320" s="4"/>
      <c r="AG320" s="4"/>
      <c r="AH320" s="4"/>
      <c r="AI320" s="4"/>
      <c r="AJ320" s="4"/>
      <c r="AK320" s="4"/>
      <c r="AL320" s="4"/>
      <c r="AM320" s="4"/>
      <c r="AN320" s="4"/>
      <c r="AO320" s="4"/>
      <c r="AP320" s="4"/>
      <c r="AQ320" s="4"/>
      <c r="AR320" s="4"/>
      <c r="AS320" s="4"/>
      <c r="AT320" s="4"/>
      <c r="AU320" s="4"/>
      <c r="AV320" s="4"/>
      <c r="AW320" s="4"/>
      <c r="AX320" s="4"/>
      <c r="AY320" s="9"/>
    </row>
    <row r="321" ht="12.75" customHeight="1">
      <c r="A321" s="13"/>
      <c r="B321" s="4"/>
      <c r="C321" s="4"/>
      <c r="D321" s="9"/>
      <c r="E321" s="338"/>
      <c r="F321" s="4"/>
      <c r="G321" s="4"/>
      <c r="H321" s="9"/>
      <c r="I321" s="339"/>
      <c r="J321" s="4"/>
      <c r="K321" s="4"/>
      <c r="L321" s="9"/>
      <c r="M321" s="340"/>
      <c r="N321" s="4"/>
      <c r="O321" s="4"/>
      <c r="P321" s="9"/>
      <c r="Q321" s="88"/>
      <c r="R321" s="4"/>
      <c r="S321" s="4"/>
      <c r="T321" s="9"/>
      <c r="U321" s="341"/>
      <c r="V321" s="4"/>
      <c r="W321" s="4"/>
      <c r="X321" s="4"/>
      <c r="Y321" s="9"/>
      <c r="Z321" s="342"/>
      <c r="AA321" s="4"/>
      <c r="AB321" s="4"/>
      <c r="AC321" s="9"/>
      <c r="AD321" s="343"/>
      <c r="AE321" s="4"/>
      <c r="AF321" s="4"/>
      <c r="AG321" s="4"/>
      <c r="AH321" s="4"/>
      <c r="AI321" s="4"/>
      <c r="AJ321" s="4"/>
      <c r="AK321" s="4"/>
      <c r="AL321" s="4"/>
      <c r="AM321" s="4"/>
      <c r="AN321" s="4"/>
      <c r="AO321" s="4"/>
      <c r="AP321" s="4"/>
      <c r="AQ321" s="4"/>
      <c r="AR321" s="4"/>
      <c r="AS321" s="4"/>
      <c r="AT321" s="4"/>
      <c r="AU321" s="4"/>
      <c r="AV321" s="4"/>
      <c r="AW321" s="4"/>
      <c r="AX321" s="4"/>
      <c r="AY321" s="9"/>
    </row>
    <row r="322" ht="12.75" customHeight="1">
      <c r="A322" s="13"/>
      <c r="B322" s="4"/>
      <c r="C322" s="4"/>
      <c r="D322" s="9"/>
      <c r="E322" s="338"/>
      <c r="F322" s="4"/>
      <c r="G322" s="4"/>
      <c r="H322" s="9"/>
      <c r="I322" s="339"/>
      <c r="J322" s="4"/>
      <c r="K322" s="4"/>
      <c r="L322" s="9"/>
      <c r="M322" s="340"/>
      <c r="N322" s="4"/>
      <c r="O322" s="4"/>
      <c r="P322" s="9"/>
      <c r="Q322" s="88"/>
      <c r="R322" s="4"/>
      <c r="S322" s="4"/>
      <c r="T322" s="9"/>
      <c r="U322" s="341"/>
      <c r="V322" s="4"/>
      <c r="W322" s="4"/>
      <c r="X322" s="4"/>
      <c r="Y322" s="9"/>
      <c r="Z322" s="342"/>
      <c r="AA322" s="4"/>
      <c r="AB322" s="4"/>
      <c r="AC322" s="9"/>
      <c r="AD322" s="343"/>
      <c r="AE322" s="4"/>
      <c r="AF322" s="4"/>
      <c r="AG322" s="4"/>
      <c r="AH322" s="4"/>
      <c r="AI322" s="4"/>
      <c r="AJ322" s="4"/>
      <c r="AK322" s="4"/>
      <c r="AL322" s="4"/>
      <c r="AM322" s="4"/>
      <c r="AN322" s="4"/>
      <c r="AO322" s="4"/>
      <c r="AP322" s="4"/>
      <c r="AQ322" s="4"/>
      <c r="AR322" s="4"/>
      <c r="AS322" s="4"/>
      <c r="AT322" s="4"/>
      <c r="AU322" s="4"/>
      <c r="AV322" s="4"/>
      <c r="AW322" s="4"/>
      <c r="AX322" s="4"/>
      <c r="AY322" s="9"/>
    </row>
    <row r="323" ht="12.75" customHeight="1">
      <c r="A323" s="13"/>
      <c r="B323" s="4"/>
      <c r="C323" s="4"/>
      <c r="D323" s="9"/>
      <c r="E323" s="338"/>
      <c r="F323" s="4"/>
      <c r="G323" s="4"/>
      <c r="H323" s="9"/>
      <c r="I323" s="339"/>
      <c r="J323" s="4"/>
      <c r="K323" s="4"/>
      <c r="L323" s="9"/>
      <c r="M323" s="340"/>
      <c r="N323" s="4"/>
      <c r="O323" s="4"/>
      <c r="P323" s="9"/>
      <c r="Q323" s="88"/>
      <c r="R323" s="4"/>
      <c r="S323" s="4"/>
      <c r="T323" s="9"/>
      <c r="U323" s="341"/>
      <c r="V323" s="4"/>
      <c r="W323" s="4"/>
      <c r="X323" s="4"/>
      <c r="Y323" s="9"/>
      <c r="Z323" s="342"/>
      <c r="AA323" s="4"/>
      <c r="AB323" s="4"/>
      <c r="AC323" s="9"/>
      <c r="AD323" s="343"/>
      <c r="AE323" s="4"/>
      <c r="AF323" s="4"/>
      <c r="AG323" s="4"/>
      <c r="AH323" s="4"/>
      <c r="AI323" s="4"/>
      <c r="AJ323" s="4"/>
      <c r="AK323" s="4"/>
      <c r="AL323" s="4"/>
      <c r="AM323" s="4"/>
      <c r="AN323" s="4"/>
      <c r="AO323" s="4"/>
      <c r="AP323" s="4"/>
      <c r="AQ323" s="4"/>
      <c r="AR323" s="4"/>
      <c r="AS323" s="4"/>
      <c r="AT323" s="4"/>
      <c r="AU323" s="4"/>
      <c r="AV323" s="4"/>
      <c r="AW323" s="4"/>
      <c r="AX323" s="4"/>
      <c r="AY323" s="9"/>
    </row>
    <row r="324" ht="12.75" customHeight="1">
      <c r="A324" s="13"/>
      <c r="B324" s="4"/>
      <c r="C324" s="4"/>
      <c r="D324" s="9"/>
      <c r="E324" s="338"/>
      <c r="F324" s="4"/>
      <c r="G324" s="4"/>
      <c r="H324" s="9"/>
      <c r="I324" s="339"/>
      <c r="J324" s="4"/>
      <c r="K324" s="4"/>
      <c r="L324" s="9"/>
      <c r="M324" s="340"/>
      <c r="N324" s="4"/>
      <c r="O324" s="4"/>
      <c r="P324" s="9"/>
      <c r="Q324" s="88"/>
      <c r="R324" s="4"/>
      <c r="S324" s="4"/>
      <c r="T324" s="9"/>
      <c r="U324" s="341"/>
      <c r="V324" s="4"/>
      <c r="W324" s="4"/>
      <c r="X324" s="4"/>
      <c r="Y324" s="9"/>
      <c r="Z324" s="342"/>
      <c r="AA324" s="4"/>
      <c r="AB324" s="4"/>
      <c r="AC324" s="9"/>
      <c r="AD324" s="343"/>
      <c r="AE324" s="4"/>
      <c r="AF324" s="4"/>
      <c r="AG324" s="4"/>
      <c r="AH324" s="4"/>
      <c r="AI324" s="4"/>
      <c r="AJ324" s="4"/>
      <c r="AK324" s="4"/>
      <c r="AL324" s="4"/>
      <c r="AM324" s="4"/>
      <c r="AN324" s="4"/>
      <c r="AO324" s="4"/>
      <c r="AP324" s="4"/>
      <c r="AQ324" s="4"/>
      <c r="AR324" s="4"/>
      <c r="AS324" s="4"/>
      <c r="AT324" s="4"/>
      <c r="AU324" s="4"/>
      <c r="AV324" s="4"/>
      <c r="AW324" s="4"/>
      <c r="AX324" s="4"/>
      <c r="AY324" s="9"/>
    </row>
    <row r="325" ht="12.75" customHeight="1">
      <c r="A325" s="13"/>
      <c r="B325" s="4"/>
      <c r="C325" s="4"/>
      <c r="D325" s="9"/>
      <c r="E325" s="338"/>
      <c r="F325" s="4"/>
      <c r="G325" s="4"/>
      <c r="H325" s="9"/>
      <c r="I325" s="339"/>
      <c r="J325" s="4"/>
      <c r="K325" s="4"/>
      <c r="L325" s="9"/>
      <c r="M325" s="340"/>
      <c r="N325" s="4"/>
      <c r="O325" s="4"/>
      <c r="P325" s="9"/>
      <c r="Q325" s="88"/>
      <c r="R325" s="4"/>
      <c r="S325" s="4"/>
      <c r="T325" s="9"/>
      <c r="U325" s="341"/>
      <c r="V325" s="4"/>
      <c r="W325" s="4"/>
      <c r="X325" s="4"/>
      <c r="Y325" s="9"/>
      <c r="Z325" s="342"/>
      <c r="AA325" s="4"/>
      <c r="AB325" s="4"/>
      <c r="AC325" s="9"/>
      <c r="AD325" s="343"/>
      <c r="AE325" s="4"/>
      <c r="AF325" s="4"/>
      <c r="AG325" s="4"/>
      <c r="AH325" s="4"/>
      <c r="AI325" s="4"/>
      <c r="AJ325" s="4"/>
      <c r="AK325" s="4"/>
      <c r="AL325" s="4"/>
      <c r="AM325" s="4"/>
      <c r="AN325" s="4"/>
      <c r="AO325" s="4"/>
      <c r="AP325" s="4"/>
      <c r="AQ325" s="4"/>
      <c r="AR325" s="4"/>
      <c r="AS325" s="4"/>
      <c r="AT325" s="4"/>
      <c r="AU325" s="4"/>
      <c r="AV325" s="4"/>
      <c r="AW325" s="4"/>
      <c r="AX325" s="4"/>
      <c r="AY325" s="9"/>
    </row>
    <row r="326" ht="12.75" customHeight="1">
      <c r="A326" s="13"/>
      <c r="B326" s="4"/>
      <c r="C326" s="4"/>
      <c r="D326" s="9"/>
      <c r="E326" s="338"/>
      <c r="F326" s="4"/>
      <c r="G326" s="4"/>
      <c r="H326" s="9"/>
      <c r="I326" s="339"/>
      <c r="J326" s="4"/>
      <c r="K326" s="4"/>
      <c r="L326" s="9"/>
      <c r="M326" s="340"/>
      <c r="N326" s="4"/>
      <c r="O326" s="4"/>
      <c r="P326" s="9"/>
      <c r="Q326" s="88"/>
      <c r="R326" s="4"/>
      <c r="S326" s="4"/>
      <c r="T326" s="9"/>
      <c r="U326" s="341"/>
      <c r="V326" s="4"/>
      <c r="W326" s="4"/>
      <c r="X326" s="4"/>
      <c r="Y326" s="9"/>
      <c r="Z326" s="342"/>
      <c r="AA326" s="4"/>
      <c r="AB326" s="4"/>
      <c r="AC326" s="9"/>
      <c r="AD326" s="343"/>
      <c r="AE326" s="4"/>
      <c r="AF326" s="4"/>
      <c r="AG326" s="4"/>
      <c r="AH326" s="4"/>
      <c r="AI326" s="4"/>
      <c r="AJ326" s="4"/>
      <c r="AK326" s="4"/>
      <c r="AL326" s="4"/>
      <c r="AM326" s="4"/>
      <c r="AN326" s="4"/>
      <c r="AO326" s="4"/>
      <c r="AP326" s="4"/>
      <c r="AQ326" s="4"/>
      <c r="AR326" s="4"/>
      <c r="AS326" s="4"/>
      <c r="AT326" s="4"/>
      <c r="AU326" s="4"/>
      <c r="AV326" s="4"/>
      <c r="AW326" s="4"/>
      <c r="AX326" s="4"/>
      <c r="AY326" s="9"/>
    </row>
    <row r="327" ht="12.75" customHeight="1">
      <c r="A327" s="104"/>
      <c r="B327" s="4"/>
      <c r="C327" s="4"/>
      <c r="D327" s="9"/>
      <c r="E327" s="338"/>
      <c r="F327" s="4"/>
      <c r="G327" s="4"/>
      <c r="H327" s="9"/>
      <c r="I327" s="339"/>
      <c r="J327" s="4"/>
      <c r="K327" s="4"/>
      <c r="L327" s="9"/>
      <c r="M327" s="340"/>
      <c r="N327" s="4"/>
      <c r="O327" s="4"/>
      <c r="P327" s="9"/>
      <c r="Q327" s="88"/>
      <c r="R327" s="4"/>
      <c r="S327" s="4"/>
      <c r="T327" s="9"/>
      <c r="U327" s="341"/>
      <c r="V327" s="4"/>
      <c r="W327" s="4"/>
      <c r="X327" s="4"/>
      <c r="Y327" s="9"/>
      <c r="Z327" s="342"/>
      <c r="AA327" s="4"/>
      <c r="AB327" s="4"/>
      <c r="AC327" s="9"/>
      <c r="AD327" s="343"/>
      <c r="AE327" s="4"/>
      <c r="AF327" s="4"/>
      <c r="AG327" s="4"/>
      <c r="AH327" s="4"/>
      <c r="AI327" s="4"/>
      <c r="AJ327" s="4"/>
      <c r="AK327" s="4"/>
      <c r="AL327" s="4"/>
      <c r="AM327" s="4"/>
      <c r="AN327" s="4"/>
      <c r="AO327" s="4"/>
      <c r="AP327" s="4"/>
      <c r="AQ327" s="4"/>
      <c r="AR327" s="4"/>
      <c r="AS327" s="4"/>
      <c r="AT327" s="4"/>
      <c r="AU327" s="4"/>
      <c r="AV327" s="4"/>
      <c r="AW327" s="4"/>
      <c r="AX327" s="4"/>
      <c r="AY327" s="9"/>
    </row>
    <row r="328" ht="12.75" customHeight="1">
      <c r="A328" s="13"/>
      <c r="B328" s="4"/>
      <c r="C328" s="4"/>
      <c r="D328" s="9"/>
      <c r="E328" s="338"/>
      <c r="F328" s="4"/>
      <c r="G328" s="4"/>
      <c r="H328" s="9"/>
      <c r="I328" s="339"/>
      <c r="J328" s="4"/>
      <c r="K328" s="4"/>
      <c r="L328" s="9"/>
      <c r="M328" s="340"/>
      <c r="N328" s="4"/>
      <c r="O328" s="4"/>
      <c r="P328" s="9"/>
      <c r="Q328" s="88"/>
      <c r="R328" s="4"/>
      <c r="S328" s="4"/>
      <c r="T328" s="9"/>
      <c r="U328" s="341"/>
      <c r="V328" s="4"/>
      <c r="W328" s="4"/>
      <c r="X328" s="4"/>
      <c r="Y328" s="9"/>
      <c r="Z328" s="342"/>
      <c r="AA328" s="4"/>
      <c r="AB328" s="4"/>
      <c r="AC328" s="9"/>
      <c r="AD328" s="343"/>
      <c r="AE328" s="4"/>
      <c r="AF328" s="4"/>
      <c r="AG328" s="4"/>
      <c r="AH328" s="4"/>
      <c r="AI328" s="4"/>
      <c r="AJ328" s="4"/>
      <c r="AK328" s="4"/>
      <c r="AL328" s="4"/>
      <c r="AM328" s="4"/>
      <c r="AN328" s="4"/>
      <c r="AO328" s="4"/>
      <c r="AP328" s="4"/>
      <c r="AQ328" s="4"/>
      <c r="AR328" s="4"/>
      <c r="AS328" s="4"/>
      <c r="AT328" s="4"/>
      <c r="AU328" s="4"/>
      <c r="AV328" s="4"/>
      <c r="AW328" s="4"/>
      <c r="AX328" s="4"/>
      <c r="AY328" s="9"/>
    </row>
    <row r="329" ht="12.75" customHeight="1">
      <c r="A329" s="13"/>
      <c r="B329" s="4"/>
      <c r="C329" s="4"/>
      <c r="D329" s="9"/>
      <c r="E329" s="338"/>
      <c r="F329" s="4"/>
      <c r="G329" s="4"/>
      <c r="H329" s="9"/>
      <c r="I329" s="339"/>
      <c r="J329" s="4"/>
      <c r="K329" s="4"/>
      <c r="L329" s="9"/>
      <c r="M329" s="340"/>
      <c r="N329" s="4"/>
      <c r="O329" s="4"/>
      <c r="P329" s="9"/>
      <c r="Q329" s="88"/>
      <c r="R329" s="4"/>
      <c r="S329" s="4"/>
      <c r="T329" s="9"/>
      <c r="U329" s="341"/>
      <c r="V329" s="4"/>
      <c r="W329" s="4"/>
      <c r="X329" s="4"/>
      <c r="Y329" s="9"/>
      <c r="Z329" s="342"/>
      <c r="AA329" s="4"/>
      <c r="AB329" s="4"/>
      <c r="AC329" s="9"/>
      <c r="AD329" s="343"/>
      <c r="AE329" s="4"/>
      <c r="AF329" s="4"/>
      <c r="AG329" s="4"/>
      <c r="AH329" s="4"/>
      <c r="AI329" s="4"/>
      <c r="AJ329" s="4"/>
      <c r="AK329" s="4"/>
      <c r="AL329" s="4"/>
      <c r="AM329" s="4"/>
      <c r="AN329" s="4"/>
      <c r="AO329" s="4"/>
      <c r="AP329" s="4"/>
      <c r="AQ329" s="4"/>
      <c r="AR329" s="4"/>
      <c r="AS329" s="4"/>
      <c r="AT329" s="4"/>
      <c r="AU329" s="4"/>
      <c r="AV329" s="4"/>
      <c r="AW329" s="4"/>
      <c r="AX329" s="4"/>
      <c r="AY329" s="9"/>
    </row>
    <row r="330" ht="12.75" customHeight="1">
      <c r="A330" s="13"/>
      <c r="B330" s="4"/>
      <c r="C330" s="4"/>
      <c r="D330" s="9"/>
      <c r="E330" s="338"/>
      <c r="F330" s="4"/>
      <c r="G330" s="4"/>
      <c r="H330" s="9"/>
      <c r="I330" s="339"/>
      <c r="J330" s="4"/>
      <c r="K330" s="4"/>
      <c r="L330" s="9"/>
      <c r="M330" s="340"/>
      <c r="N330" s="4"/>
      <c r="O330" s="4"/>
      <c r="P330" s="9"/>
      <c r="Q330" s="88"/>
      <c r="R330" s="4"/>
      <c r="S330" s="4"/>
      <c r="T330" s="9"/>
      <c r="U330" s="341"/>
      <c r="V330" s="4"/>
      <c r="W330" s="4"/>
      <c r="X330" s="4"/>
      <c r="Y330" s="9"/>
      <c r="Z330" s="342"/>
      <c r="AA330" s="4"/>
      <c r="AB330" s="4"/>
      <c r="AC330" s="9"/>
      <c r="AD330" s="343"/>
      <c r="AE330" s="4"/>
      <c r="AF330" s="4"/>
      <c r="AG330" s="4"/>
      <c r="AH330" s="4"/>
      <c r="AI330" s="4"/>
      <c r="AJ330" s="4"/>
      <c r="AK330" s="4"/>
      <c r="AL330" s="4"/>
      <c r="AM330" s="4"/>
      <c r="AN330" s="4"/>
      <c r="AO330" s="4"/>
      <c r="AP330" s="4"/>
      <c r="AQ330" s="4"/>
      <c r="AR330" s="4"/>
      <c r="AS330" s="4"/>
      <c r="AT330" s="4"/>
      <c r="AU330" s="4"/>
      <c r="AV330" s="4"/>
      <c r="AW330" s="4"/>
      <c r="AX330" s="4"/>
      <c r="AY330" s="9"/>
    </row>
    <row r="331" ht="12.75" customHeight="1">
      <c r="A331" s="13"/>
      <c r="B331" s="4"/>
      <c r="C331" s="4"/>
      <c r="D331" s="9"/>
      <c r="E331" s="338"/>
      <c r="F331" s="4"/>
      <c r="G331" s="4"/>
      <c r="H331" s="9"/>
      <c r="I331" s="339"/>
      <c r="J331" s="4"/>
      <c r="K331" s="4"/>
      <c r="L331" s="9"/>
      <c r="M331" s="340"/>
      <c r="N331" s="4"/>
      <c r="O331" s="4"/>
      <c r="P331" s="9"/>
      <c r="Q331" s="88"/>
      <c r="R331" s="4"/>
      <c r="S331" s="4"/>
      <c r="T331" s="9"/>
      <c r="U331" s="341"/>
      <c r="V331" s="4"/>
      <c r="W331" s="4"/>
      <c r="X331" s="4"/>
      <c r="Y331" s="9"/>
      <c r="Z331" s="342"/>
      <c r="AA331" s="4"/>
      <c r="AB331" s="4"/>
      <c r="AC331" s="9"/>
      <c r="AD331" s="343"/>
      <c r="AE331" s="4"/>
      <c r="AF331" s="4"/>
      <c r="AG331" s="4"/>
      <c r="AH331" s="4"/>
      <c r="AI331" s="4"/>
      <c r="AJ331" s="4"/>
      <c r="AK331" s="4"/>
      <c r="AL331" s="4"/>
      <c r="AM331" s="4"/>
      <c r="AN331" s="4"/>
      <c r="AO331" s="4"/>
      <c r="AP331" s="4"/>
      <c r="AQ331" s="4"/>
      <c r="AR331" s="4"/>
      <c r="AS331" s="4"/>
      <c r="AT331" s="4"/>
      <c r="AU331" s="4"/>
      <c r="AV331" s="4"/>
      <c r="AW331" s="4"/>
      <c r="AX331" s="4"/>
      <c r="AY331" s="9"/>
    </row>
    <row r="332" ht="12.75" customHeight="1">
      <c r="A332" s="13"/>
      <c r="B332" s="4"/>
      <c r="C332" s="4"/>
      <c r="D332" s="9"/>
      <c r="E332" s="338"/>
      <c r="F332" s="4"/>
      <c r="G332" s="4"/>
      <c r="H332" s="9"/>
      <c r="I332" s="339"/>
      <c r="J332" s="4"/>
      <c r="K332" s="4"/>
      <c r="L332" s="9"/>
      <c r="M332" s="340"/>
      <c r="N332" s="4"/>
      <c r="O332" s="4"/>
      <c r="P332" s="9"/>
      <c r="Q332" s="88"/>
      <c r="R332" s="4"/>
      <c r="S332" s="4"/>
      <c r="T332" s="9"/>
      <c r="U332" s="341"/>
      <c r="V332" s="4"/>
      <c r="W332" s="4"/>
      <c r="X332" s="4"/>
      <c r="Y332" s="9"/>
      <c r="Z332" s="342"/>
      <c r="AA332" s="4"/>
      <c r="AB332" s="4"/>
      <c r="AC332" s="9"/>
      <c r="AD332" s="343"/>
      <c r="AE332" s="4"/>
      <c r="AF332" s="4"/>
      <c r="AG332" s="4"/>
      <c r="AH332" s="4"/>
      <c r="AI332" s="4"/>
      <c r="AJ332" s="4"/>
      <c r="AK332" s="4"/>
      <c r="AL332" s="4"/>
      <c r="AM332" s="4"/>
      <c r="AN332" s="4"/>
      <c r="AO332" s="4"/>
      <c r="AP332" s="4"/>
      <c r="AQ332" s="4"/>
      <c r="AR332" s="4"/>
      <c r="AS332" s="4"/>
      <c r="AT332" s="4"/>
      <c r="AU332" s="4"/>
      <c r="AV332" s="4"/>
      <c r="AW332" s="4"/>
      <c r="AX332" s="4"/>
      <c r="AY332" s="9"/>
    </row>
    <row r="333" ht="12.75" customHeight="1">
      <c r="A333" s="13"/>
      <c r="B333" s="4"/>
      <c r="C333" s="4"/>
      <c r="D333" s="9"/>
      <c r="E333" s="338"/>
      <c r="F333" s="4"/>
      <c r="G333" s="4"/>
      <c r="H333" s="9"/>
      <c r="I333" s="339"/>
      <c r="J333" s="4"/>
      <c r="K333" s="4"/>
      <c r="L333" s="9"/>
      <c r="M333" s="340"/>
      <c r="N333" s="4"/>
      <c r="O333" s="4"/>
      <c r="P333" s="9"/>
      <c r="Q333" s="88"/>
      <c r="R333" s="4"/>
      <c r="S333" s="4"/>
      <c r="T333" s="9"/>
      <c r="U333" s="341"/>
      <c r="V333" s="4"/>
      <c r="W333" s="4"/>
      <c r="X333" s="4"/>
      <c r="Y333" s="9"/>
      <c r="Z333" s="342"/>
      <c r="AA333" s="4"/>
      <c r="AB333" s="4"/>
      <c r="AC333" s="9"/>
      <c r="AD333" s="343"/>
      <c r="AE333" s="4"/>
      <c r="AF333" s="4"/>
      <c r="AG333" s="4"/>
      <c r="AH333" s="4"/>
      <c r="AI333" s="4"/>
      <c r="AJ333" s="4"/>
      <c r="AK333" s="4"/>
      <c r="AL333" s="4"/>
      <c r="AM333" s="4"/>
      <c r="AN333" s="4"/>
      <c r="AO333" s="4"/>
      <c r="AP333" s="4"/>
      <c r="AQ333" s="4"/>
      <c r="AR333" s="4"/>
      <c r="AS333" s="4"/>
      <c r="AT333" s="4"/>
      <c r="AU333" s="4"/>
      <c r="AV333" s="4"/>
      <c r="AW333" s="4"/>
      <c r="AX333" s="4"/>
      <c r="AY333" s="9"/>
    </row>
    <row r="334" ht="12.75" customHeight="1">
      <c r="A334" s="13"/>
      <c r="B334" s="4"/>
      <c r="C334" s="4"/>
      <c r="D334" s="9"/>
      <c r="E334" s="338"/>
      <c r="F334" s="4"/>
      <c r="G334" s="4"/>
      <c r="H334" s="9"/>
      <c r="I334" s="339"/>
      <c r="J334" s="4"/>
      <c r="K334" s="4"/>
      <c r="L334" s="9"/>
      <c r="M334" s="340"/>
      <c r="N334" s="4"/>
      <c r="O334" s="4"/>
      <c r="P334" s="9"/>
      <c r="Q334" s="88"/>
      <c r="R334" s="4"/>
      <c r="S334" s="4"/>
      <c r="T334" s="9"/>
      <c r="U334" s="341"/>
      <c r="V334" s="4"/>
      <c r="W334" s="4"/>
      <c r="X334" s="4"/>
      <c r="Y334" s="9"/>
      <c r="Z334" s="342"/>
      <c r="AA334" s="4"/>
      <c r="AB334" s="4"/>
      <c r="AC334" s="9"/>
      <c r="AD334" s="343"/>
      <c r="AE334" s="4"/>
      <c r="AF334" s="4"/>
      <c r="AG334" s="4"/>
      <c r="AH334" s="4"/>
      <c r="AI334" s="4"/>
      <c r="AJ334" s="4"/>
      <c r="AK334" s="4"/>
      <c r="AL334" s="4"/>
      <c r="AM334" s="4"/>
      <c r="AN334" s="4"/>
      <c r="AO334" s="4"/>
      <c r="AP334" s="4"/>
      <c r="AQ334" s="4"/>
      <c r="AR334" s="4"/>
      <c r="AS334" s="4"/>
      <c r="AT334" s="4"/>
      <c r="AU334" s="4"/>
      <c r="AV334" s="4"/>
      <c r="AW334" s="4"/>
      <c r="AX334" s="4"/>
      <c r="AY334" s="9"/>
    </row>
    <row r="335" ht="12.75" customHeight="1">
      <c r="A335" s="13"/>
      <c r="B335" s="4"/>
      <c r="C335" s="4"/>
      <c r="D335" s="9"/>
      <c r="E335" s="338"/>
      <c r="F335" s="4"/>
      <c r="G335" s="4"/>
      <c r="H335" s="9"/>
      <c r="I335" s="339"/>
      <c r="J335" s="4"/>
      <c r="K335" s="4"/>
      <c r="L335" s="9"/>
      <c r="M335" s="340"/>
      <c r="N335" s="4"/>
      <c r="O335" s="4"/>
      <c r="P335" s="9"/>
      <c r="Q335" s="88"/>
      <c r="R335" s="4"/>
      <c r="S335" s="4"/>
      <c r="T335" s="9"/>
      <c r="U335" s="341"/>
      <c r="V335" s="4"/>
      <c r="W335" s="4"/>
      <c r="X335" s="4"/>
      <c r="Y335" s="9"/>
      <c r="Z335" s="342"/>
      <c r="AA335" s="4"/>
      <c r="AB335" s="4"/>
      <c r="AC335" s="9"/>
      <c r="AD335" s="343"/>
      <c r="AE335" s="4"/>
      <c r="AF335" s="4"/>
      <c r="AG335" s="4"/>
      <c r="AH335" s="4"/>
      <c r="AI335" s="4"/>
      <c r="AJ335" s="4"/>
      <c r="AK335" s="4"/>
      <c r="AL335" s="4"/>
      <c r="AM335" s="4"/>
      <c r="AN335" s="4"/>
      <c r="AO335" s="4"/>
      <c r="AP335" s="4"/>
      <c r="AQ335" s="4"/>
      <c r="AR335" s="4"/>
      <c r="AS335" s="4"/>
      <c r="AT335" s="4"/>
      <c r="AU335" s="4"/>
      <c r="AV335" s="4"/>
      <c r="AW335" s="4"/>
      <c r="AX335" s="4"/>
      <c r="AY335" s="9"/>
    </row>
    <row r="336" ht="12.75" customHeight="1">
      <c r="A336" s="13"/>
      <c r="B336" s="4"/>
      <c r="C336" s="4"/>
      <c r="D336" s="9"/>
      <c r="E336" s="338"/>
      <c r="F336" s="4"/>
      <c r="G336" s="4"/>
      <c r="H336" s="9"/>
      <c r="I336" s="339"/>
      <c r="J336" s="4"/>
      <c r="K336" s="4"/>
      <c r="L336" s="9"/>
      <c r="M336" s="340"/>
      <c r="N336" s="4"/>
      <c r="O336" s="4"/>
      <c r="P336" s="9"/>
      <c r="Q336" s="88"/>
      <c r="R336" s="4"/>
      <c r="S336" s="4"/>
      <c r="T336" s="9"/>
      <c r="U336" s="341"/>
      <c r="V336" s="4"/>
      <c r="W336" s="4"/>
      <c r="X336" s="4"/>
      <c r="Y336" s="9"/>
      <c r="Z336" s="342"/>
      <c r="AA336" s="4"/>
      <c r="AB336" s="4"/>
      <c r="AC336" s="9"/>
      <c r="AD336" s="343"/>
      <c r="AE336" s="4"/>
      <c r="AF336" s="4"/>
      <c r="AG336" s="4"/>
      <c r="AH336" s="4"/>
      <c r="AI336" s="4"/>
      <c r="AJ336" s="4"/>
      <c r="AK336" s="4"/>
      <c r="AL336" s="4"/>
      <c r="AM336" s="4"/>
      <c r="AN336" s="4"/>
      <c r="AO336" s="4"/>
      <c r="AP336" s="4"/>
      <c r="AQ336" s="4"/>
      <c r="AR336" s="4"/>
      <c r="AS336" s="4"/>
      <c r="AT336" s="4"/>
      <c r="AU336" s="4"/>
      <c r="AV336" s="4"/>
      <c r="AW336" s="4"/>
      <c r="AX336" s="4"/>
      <c r="AY336" s="9"/>
    </row>
    <row r="337" ht="12.75" customHeight="1">
      <c r="A337" s="13"/>
      <c r="B337" s="4"/>
      <c r="C337" s="4"/>
      <c r="D337" s="9"/>
      <c r="E337" s="338"/>
      <c r="F337" s="4"/>
      <c r="G337" s="4"/>
      <c r="H337" s="9"/>
      <c r="I337" s="339"/>
      <c r="J337" s="4"/>
      <c r="K337" s="4"/>
      <c r="L337" s="9"/>
      <c r="M337" s="340"/>
      <c r="N337" s="4"/>
      <c r="O337" s="4"/>
      <c r="P337" s="9"/>
      <c r="Q337" s="88"/>
      <c r="R337" s="4"/>
      <c r="S337" s="4"/>
      <c r="T337" s="9"/>
      <c r="U337" s="341"/>
      <c r="V337" s="4"/>
      <c r="W337" s="4"/>
      <c r="X337" s="4"/>
      <c r="Y337" s="9"/>
      <c r="Z337" s="342"/>
      <c r="AA337" s="4"/>
      <c r="AB337" s="4"/>
      <c r="AC337" s="9"/>
      <c r="AD337" s="343"/>
      <c r="AE337" s="4"/>
      <c r="AF337" s="4"/>
      <c r="AG337" s="4"/>
      <c r="AH337" s="4"/>
      <c r="AI337" s="4"/>
      <c r="AJ337" s="4"/>
      <c r="AK337" s="4"/>
      <c r="AL337" s="4"/>
      <c r="AM337" s="4"/>
      <c r="AN337" s="4"/>
      <c r="AO337" s="4"/>
      <c r="AP337" s="4"/>
      <c r="AQ337" s="4"/>
      <c r="AR337" s="4"/>
      <c r="AS337" s="4"/>
      <c r="AT337" s="4"/>
      <c r="AU337" s="4"/>
      <c r="AV337" s="4"/>
      <c r="AW337" s="4"/>
      <c r="AX337" s="4"/>
      <c r="AY337" s="9"/>
    </row>
    <row r="338" ht="12.75" customHeight="1">
      <c r="A338" s="13"/>
      <c r="B338" s="4"/>
      <c r="C338" s="4"/>
      <c r="D338" s="9"/>
      <c r="E338" s="338"/>
      <c r="F338" s="4"/>
      <c r="G338" s="4"/>
      <c r="H338" s="9"/>
      <c r="I338" s="339"/>
      <c r="J338" s="4"/>
      <c r="K338" s="4"/>
      <c r="L338" s="9"/>
      <c r="M338" s="340"/>
      <c r="N338" s="4"/>
      <c r="O338" s="4"/>
      <c r="P338" s="9"/>
      <c r="Q338" s="88"/>
      <c r="R338" s="4"/>
      <c r="S338" s="4"/>
      <c r="T338" s="9"/>
      <c r="U338" s="341"/>
      <c r="V338" s="4"/>
      <c r="W338" s="4"/>
      <c r="X338" s="4"/>
      <c r="Y338" s="9"/>
      <c r="Z338" s="342"/>
      <c r="AA338" s="4"/>
      <c r="AB338" s="4"/>
      <c r="AC338" s="9"/>
      <c r="AD338" s="343"/>
      <c r="AE338" s="4"/>
      <c r="AF338" s="4"/>
      <c r="AG338" s="4"/>
      <c r="AH338" s="4"/>
      <c r="AI338" s="4"/>
      <c r="AJ338" s="4"/>
      <c r="AK338" s="4"/>
      <c r="AL338" s="4"/>
      <c r="AM338" s="4"/>
      <c r="AN338" s="4"/>
      <c r="AO338" s="4"/>
      <c r="AP338" s="4"/>
      <c r="AQ338" s="4"/>
      <c r="AR338" s="4"/>
      <c r="AS338" s="4"/>
      <c r="AT338" s="4"/>
      <c r="AU338" s="4"/>
      <c r="AV338" s="4"/>
      <c r="AW338" s="4"/>
      <c r="AX338" s="4"/>
      <c r="AY338" s="9"/>
    </row>
    <row r="339" ht="12.75" customHeight="1">
      <c r="A339" s="13"/>
      <c r="B339" s="4"/>
      <c r="C339" s="4"/>
      <c r="D339" s="9"/>
      <c r="E339" s="338"/>
      <c r="F339" s="4"/>
      <c r="G339" s="4"/>
      <c r="H339" s="9"/>
      <c r="I339" s="339"/>
      <c r="J339" s="4"/>
      <c r="K339" s="4"/>
      <c r="L339" s="9"/>
      <c r="M339" s="340"/>
      <c r="N339" s="4"/>
      <c r="O339" s="4"/>
      <c r="P339" s="9"/>
      <c r="Q339" s="88"/>
      <c r="R339" s="4"/>
      <c r="S339" s="4"/>
      <c r="T339" s="9"/>
      <c r="U339" s="341"/>
      <c r="V339" s="4"/>
      <c r="W339" s="4"/>
      <c r="X339" s="4"/>
      <c r="Y339" s="9"/>
      <c r="Z339" s="342"/>
      <c r="AA339" s="4"/>
      <c r="AB339" s="4"/>
      <c r="AC339" s="9"/>
      <c r="AD339" s="343"/>
      <c r="AE339" s="4"/>
      <c r="AF339" s="4"/>
      <c r="AG339" s="4"/>
      <c r="AH339" s="4"/>
      <c r="AI339" s="4"/>
      <c r="AJ339" s="4"/>
      <c r="AK339" s="4"/>
      <c r="AL339" s="4"/>
      <c r="AM339" s="4"/>
      <c r="AN339" s="4"/>
      <c r="AO339" s="4"/>
      <c r="AP339" s="4"/>
      <c r="AQ339" s="4"/>
      <c r="AR339" s="4"/>
      <c r="AS339" s="4"/>
      <c r="AT339" s="4"/>
      <c r="AU339" s="4"/>
      <c r="AV339" s="4"/>
      <c r="AW339" s="4"/>
      <c r="AX339" s="4"/>
      <c r="AY339" s="9"/>
    </row>
    <row r="340" ht="12.75" customHeight="1">
      <c r="A340" s="13"/>
      <c r="B340" s="4"/>
      <c r="C340" s="4"/>
      <c r="D340" s="9"/>
      <c r="E340" s="338"/>
      <c r="F340" s="4"/>
      <c r="G340" s="4"/>
      <c r="H340" s="9"/>
      <c r="I340" s="339"/>
      <c r="J340" s="4"/>
      <c r="K340" s="4"/>
      <c r="L340" s="9"/>
      <c r="M340" s="340"/>
      <c r="N340" s="4"/>
      <c r="O340" s="4"/>
      <c r="P340" s="9"/>
      <c r="Q340" s="88"/>
      <c r="R340" s="4"/>
      <c r="S340" s="4"/>
      <c r="T340" s="9"/>
      <c r="U340" s="341"/>
      <c r="V340" s="4"/>
      <c r="W340" s="4"/>
      <c r="X340" s="4"/>
      <c r="Y340" s="9"/>
      <c r="Z340" s="342"/>
      <c r="AA340" s="4"/>
      <c r="AB340" s="4"/>
      <c r="AC340" s="9"/>
      <c r="AD340" s="343"/>
      <c r="AE340" s="4"/>
      <c r="AF340" s="4"/>
      <c r="AG340" s="4"/>
      <c r="AH340" s="4"/>
      <c r="AI340" s="4"/>
      <c r="AJ340" s="4"/>
      <c r="AK340" s="4"/>
      <c r="AL340" s="4"/>
      <c r="AM340" s="4"/>
      <c r="AN340" s="4"/>
      <c r="AO340" s="4"/>
      <c r="AP340" s="4"/>
      <c r="AQ340" s="4"/>
      <c r="AR340" s="4"/>
      <c r="AS340" s="4"/>
      <c r="AT340" s="4"/>
      <c r="AU340" s="4"/>
      <c r="AV340" s="4"/>
      <c r="AW340" s="4"/>
      <c r="AX340" s="4"/>
      <c r="AY340" s="9"/>
    </row>
    <row r="341" ht="12.75" customHeight="1">
      <c r="A341" s="13"/>
      <c r="B341" s="4"/>
      <c r="C341" s="4"/>
      <c r="D341" s="9"/>
      <c r="E341" s="338"/>
      <c r="F341" s="4"/>
      <c r="G341" s="4"/>
      <c r="H341" s="9"/>
      <c r="I341" s="339"/>
      <c r="J341" s="4"/>
      <c r="K341" s="4"/>
      <c r="L341" s="9"/>
      <c r="M341" s="340"/>
      <c r="N341" s="4"/>
      <c r="O341" s="4"/>
      <c r="P341" s="9"/>
      <c r="Q341" s="88"/>
      <c r="R341" s="4"/>
      <c r="S341" s="4"/>
      <c r="T341" s="9"/>
      <c r="U341" s="341"/>
      <c r="V341" s="4"/>
      <c r="W341" s="4"/>
      <c r="X341" s="4"/>
      <c r="Y341" s="9"/>
      <c r="Z341" s="342"/>
      <c r="AA341" s="4"/>
      <c r="AB341" s="4"/>
      <c r="AC341" s="9"/>
      <c r="AD341" s="343"/>
      <c r="AE341" s="4"/>
      <c r="AF341" s="4"/>
      <c r="AG341" s="4"/>
      <c r="AH341" s="4"/>
      <c r="AI341" s="4"/>
      <c r="AJ341" s="4"/>
      <c r="AK341" s="4"/>
      <c r="AL341" s="4"/>
      <c r="AM341" s="4"/>
      <c r="AN341" s="4"/>
      <c r="AO341" s="4"/>
      <c r="AP341" s="4"/>
      <c r="AQ341" s="4"/>
      <c r="AR341" s="4"/>
      <c r="AS341" s="4"/>
      <c r="AT341" s="4"/>
      <c r="AU341" s="4"/>
      <c r="AV341" s="4"/>
      <c r="AW341" s="4"/>
      <c r="AX341" s="4"/>
      <c r="AY341" s="9"/>
    </row>
    <row r="342" ht="12.75" customHeight="1">
      <c r="A342" s="13"/>
      <c r="B342" s="4"/>
      <c r="C342" s="4"/>
      <c r="D342" s="9"/>
      <c r="E342" s="338"/>
      <c r="F342" s="4"/>
      <c r="G342" s="4"/>
      <c r="H342" s="9"/>
      <c r="I342" s="339"/>
      <c r="J342" s="4"/>
      <c r="K342" s="4"/>
      <c r="L342" s="9"/>
      <c r="M342" s="340"/>
      <c r="N342" s="4"/>
      <c r="O342" s="4"/>
      <c r="P342" s="9"/>
      <c r="Q342" s="88"/>
      <c r="R342" s="4"/>
      <c r="S342" s="4"/>
      <c r="T342" s="9"/>
      <c r="U342" s="341"/>
      <c r="V342" s="4"/>
      <c r="W342" s="4"/>
      <c r="X342" s="4"/>
      <c r="Y342" s="9"/>
      <c r="Z342" s="342"/>
      <c r="AA342" s="4"/>
      <c r="AB342" s="4"/>
      <c r="AC342" s="9"/>
      <c r="AD342" s="343"/>
      <c r="AE342" s="4"/>
      <c r="AF342" s="4"/>
      <c r="AG342" s="4"/>
      <c r="AH342" s="4"/>
      <c r="AI342" s="4"/>
      <c r="AJ342" s="4"/>
      <c r="AK342" s="4"/>
      <c r="AL342" s="4"/>
      <c r="AM342" s="4"/>
      <c r="AN342" s="4"/>
      <c r="AO342" s="4"/>
      <c r="AP342" s="4"/>
      <c r="AQ342" s="4"/>
      <c r="AR342" s="4"/>
      <c r="AS342" s="4"/>
      <c r="AT342" s="4"/>
      <c r="AU342" s="4"/>
      <c r="AV342" s="4"/>
      <c r="AW342" s="4"/>
      <c r="AX342" s="4"/>
      <c r="AY342" s="9"/>
    </row>
    <row r="343" ht="12.75" customHeight="1">
      <c r="A343" s="13"/>
      <c r="B343" s="4"/>
      <c r="C343" s="4"/>
      <c r="D343" s="9"/>
      <c r="E343" s="338"/>
      <c r="F343" s="4"/>
      <c r="G343" s="4"/>
      <c r="H343" s="9"/>
      <c r="I343" s="339"/>
      <c r="J343" s="4"/>
      <c r="K343" s="4"/>
      <c r="L343" s="9"/>
      <c r="M343" s="340"/>
      <c r="N343" s="4"/>
      <c r="O343" s="4"/>
      <c r="P343" s="9"/>
      <c r="Q343" s="88"/>
      <c r="R343" s="4"/>
      <c r="S343" s="4"/>
      <c r="T343" s="9"/>
      <c r="U343" s="341"/>
      <c r="V343" s="4"/>
      <c r="W343" s="4"/>
      <c r="X343" s="4"/>
      <c r="Y343" s="9"/>
      <c r="Z343" s="342"/>
      <c r="AA343" s="4"/>
      <c r="AB343" s="4"/>
      <c r="AC343" s="9"/>
      <c r="AD343" s="343"/>
      <c r="AE343" s="4"/>
      <c r="AF343" s="4"/>
      <c r="AG343" s="4"/>
      <c r="AH343" s="4"/>
      <c r="AI343" s="4"/>
      <c r="AJ343" s="4"/>
      <c r="AK343" s="4"/>
      <c r="AL343" s="4"/>
      <c r="AM343" s="4"/>
      <c r="AN343" s="4"/>
      <c r="AO343" s="4"/>
      <c r="AP343" s="4"/>
      <c r="AQ343" s="4"/>
      <c r="AR343" s="4"/>
      <c r="AS343" s="4"/>
      <c r="AT343" s="4"/>
      <c r="AU343" s="4"/>
      <c r="AV343" s="4"/>
      <c r="AW343" s="4"/>
      <c r="AX343" s="4"/>
      <c r="AY343" s="9"/>
    </row>
    <row r="344" ht="12.75" customHeight="1">
      <c r="A344" s="13"/>
      <c r="B344" s="4"/>
      <c r="C344" s="4"/>
      <c r="D344" s="9"/>
      <c r="E344" s="338"/>
      <c r="F344" s="4"/>
      <c r="G344" s="4"/>
      <c r="H344" s="9"/>
      <c r="I344" s="339"/>
      <c r="J344" s="4"/>
      <c r="K344" s="4"/>
      <c r="L344" s="9"/>
      <c r="M344" s="340"/>
      <c r="N344" s="4"/>
      <c r="O344" s="4"/>
      <c r="P344" s="9"/>
      <c r="Q344" s="88"/>
      <c r="R344" s="4"/>
      <c r="S344" s="4"/>
      <c r="T344" s="9"/>
      <c r="U344" s="341"/>
      <c r="V344" s="4"/>
      <c r="W344" s="4"/>
      <c r="X344" s="4"/>
      <c r="Y344" s="9"/>
      <c r="Z344" s="342"/>
      <c r="AA344" s="4"/>
      <c r="AB344" s="4"/>
      <c r="AC344" s="9"/>
      <c r="AD344" s="343"/>
      <c r="AE344" s="4"/>
      <c r="AF344" s="4"/>
      <c r="AG344" s="4"/>
      <c r="AH344" s="4"/>
      <c r="AI344" s="4"/>
      <c r="AJ344" s="4"/>
      <c r="AK344" s="4"/>
      <c r="AL344" s="4"/>
      <c r="AM344" s="4"/>
      <c r="AN344" s="4"/>
      <c r="AO344" s="4"/>
      <c r="AP344" s="4"/>
      <c r="AQ344" s="4"/>
      <c r="AR344" s="4"/>
      <c r="AS344" s="4"/>
      <c r="AT344" s="4"/>
      <c r="AU344" s="4"/>
      <c r="AV344" s="4"/>
      <c r="AW344" s="4"/>
      <c r="AX344" s="4"/>
      <c r="AY344" s="9"/>
    </row>
    <row r="345" ht="12.75" customHeight="1">
      <c r="A345" s="13"/>
      <c r="B345" s="4"/>
      <c r="C345" s="4"/>
      <c r="D345" s="9"/>
      <c r="E345" s="338"/>
      <c r="F345" s="4"/>
      <c r="G345" s="4"/>
      <c r="H345" s="9"/>
      <c r="I345" s="339"/>
      <c r="J345" s="4"/>
      <c r="K345" s="4"/>
      <c r="L345" s="9"/>
      <c r="M345" s="340"/>
      <c r="N345" s="4"/>
      <c r="O345" s="4"/>
      <c r="P345" s="9"/>
      <c r="Q345" s="88"/>
      <c r="R345" s="4"/>
      <c r="S345" s="4"/>
      <c r="T345" s="9"/>
      <c r="U345" s="341"/>
      <c r="V345" s="4"/>
      <c r="W345" s="4"/>
      <c r="X345" s="4"/>
      <c r="Y345" s="9"/>
      <c r="Z345" s="342"/>
      <c r="AA345" s="4"/>
      <c r="AB345" s="4"/>
      <c r="AC345" s="9"/>
      <c r="AD345" s="343"/>
      <c r="AE345" s="4"/>
      <c r="AF345" s="4"/>
      <c r="AG345" s="4"/>
      <c r="AH345" s="4"/>
      <c r="AI345" s="4"/>
      <c r="AJ345" s="4"/>
      <c r="AK345" s="4"/>
      <c r="AL345" s="4"/>
      <c r="AM345" s="4"/>
      <c r="AN345" s="4"/>
      <c r="AO345" s="4"/>
      <c r="AP345" s="4"/>
      <c r="AQ345" s="4"/>
      <c r="AR345" s="4"/>
      <c r="AS345" s="4"/>
      <c r="AT345" s="4"/>
      <c r="AU345" s="4"/>
      <c r="AV345" s="4"/>
      <c r="AW345" s="4"/>
      <c r="AX345" s="4"/>
      <c r="AY345" s="9"/>
    </row>
    <row r="346" ht="12.75" customHeight="1">
      <c r="A346" s="13"/>
      <c r="B346" s="4"/>
      <c r="C346" s="4"/>
      <c r="D346" s="9"/>
      <c r="E346" s="338"/>
      <c r="F346" s="4"/>
      <c r="G346" s="4"/>
      <c r="H346" s="9"/>
      <c r="I346" s="339"/>
      <c r="J346" s="4"/>
      <c r="K346" s="4"/>
      <c r="L346" s="9"/>
      <c r="M346" s="340"/>
      <c r="N346" s="4"/>
      <c r="O346" s="4"/>
      <c r="P346" s="9"/>
      <c r="Q346" s="88"/>
      <c r="R346" s="4"/>
      <c r="S346" s="4"/>
      <c r="T346" s="9"/>
      <c r="U346" s="341"/>
      <c r="V346" s="4"/>
      <c r="W346" s="4"/>
      <c r="X346" s="4"/>
      <c r="Y346" s="9"/>
      <c r="Z346" s="342"/>
      <c r="AA346" s="4"/>
      <c r="AB346" s="4"/>
      <c r="AC346" s="9"/>
      <c r="AD346" s="343"/>
      <c r="AE346" s="4"/>
      <c r="AF346" s="4"/>
      <c r="AG346" s="4"/>
      <c r="AH346" s="4"/>
      <c r="AI346" s="4"/>
      <c r="AJ346" s="4"/>
      <c r="AK346" s="4"/>
      <c r="AL346" s="4"/>
      <c r="AM346" s="4"/>
      <c r="AN346" s="4"/>
      <c r="AO346" s="4"/>
      <c r="AP346" s="4"/>
      <c r="AQ346" s="4"/>
      <c r="AR346" s="4"/>
      <c r="AS346" s="4"/>
      <c r="AT346" s="4"/>
      <c r="AU346" s="4"/>
      <c r="AV346" s="4"/>
      <c r="AW346" s="4"/>
      <c r="AX346" s="4"/>
      <c r="AY346" s="9"/>
    </row>
    <row r="347" ht="12.75" customHeight="1">
      <c r="A347" s="13"/>
      <c r="B347" s="4"/>
      <c r="C347" s="4"/>
      <c r="D347" s="9"/>
      <c r="E347" s="338"/>
      <c r="F347" s="4"/>
      <c r="G347" s="4"/>
      <c r="H347" s="9"/>
      <c r="I347" s="339"/>
      <c r="J347" s="4"/>
      <c r="K347" s="4"/>
      <c r="L347" s="9"/>
      <c r="M347" s="340"/>
      <c r="N347" s="4"/>
      <c r="O347" s="4"/>
      <c r="P347" s="9"/>
      <c r="Q347" s="88"/>
      <c r="R347" s="4"/>
      <c r="S347" s="4"/>
      <c r="T347" s="9"/>
      <c r="U347" s="341"/>
      <c r="V347" s="4"/>
      <c r="W347" s="4"/>
      <c r="X347" s="4"/>
      <c r="Y347" s="9"/>
      <c r="Z347" s="342"/>
      <c r="AA347" s="4"/>
      <c r="AB347" s="4"/>
      <c r="AC347" s="9"/>
      <c r="AD347" s="343"/>
      <c r="AE347" s="4"/>
      <c r="AF347" s="4"/>
      <c r="AG347" s="4"/>
      <c r="AH347" s="4"/>
      <c r="AI347" s="4"/>
      <c r="AJ347" s="4"/>
      <c r="AK347" s="4"/>
      <c r="AL347" s="4"/>
      <c r="AM347" s="4"/>
      <c r="AN347" s="4"/>
      <c r="AO347" s="4"/>
      <c r="AP347" s="4"/>
      <c r="AQ347" s="4"/>
      <c r="AR347" s="4"/>
      <c r="AS347" s="4"/>
      <c r="AT347" s="4"/>
      <c r="AU347" s="4"/>
      <c r="AV347" s="4"/>
      <c r="AW347" s="4"/>
      <c r="AX347" s="4"/>
      <c r="AY347" s="9"/>
    </row>
    <row r="348" ht="12.75" customHeight="1">
      <c r="A348" s="13"/>
      <c r="B348" s="4"/>
      <c r="C348" s="4"/>
      <c r="D348" s="9"/>
      <c r="E348" s="338"/>
      <c r="F348" s="4"/>
      <c r="G348" s="4"/>
      <c r="H348" s="9"/>
      <c r="I348" s="339"/>
      <c r="J348" s="4"/>
      <c r="K348" s="4"/>
      <c r="L348" s="9"/>
      <c r="M348" s="340"/>
      <c r="N348" s="4"/>
      <c r="O348" s="4"/>
      <c r="P348" s="9"/>
      <c r="Q348" s="88"/>
      <c r="R348" s="4"/>
      <c r="S348" s="4"/>
      <c r="T348" s="9"/>
      <c r="U348" s="341"/>
      <c r="V348" s="4"/>
      <c r="W348" s="4"/>
      <c r="X348" s="4"/>
      <c r="Y348" s="9"/>
      <c r="Z348" s="342"/>
      <c r="AA348" s="4"/>
      <c r="AB348" s="4"/>
      <c r="AC348" s="9"/>
      <c r="AD348" s="343"/>
      <c r="AE348" s="4"/>
      <c r="AF348" s="4"/>
      <c r="AG348" s="4"/>
      <c r="AH348" s="4"/>
      <c r="AI348" s="4"/>
      <c r="AJ348" s="4"/>
      <c r="AK348" s="4"/>
      <c r="AL348" s="4"/>
      <c r="AM348" s="4"/>
      <c r="AN348" s="4"/>
      <c r="AO348" s="4"/>
      <c r="AP348" s="4"/>
      <c r="AQ348" s="4"/>
      <c r="AR348" s="4"/>
      <c r="AS348" s="4"/>
      <c r="AT348" s="4"/>
      <c r="AU348" s="4"/>
      <c r="AV348" s="4"/>
      <c r="AW348" s="4"/>
      <c r="AX348" s="4"/>
      <c r="AY348" s="9"/>
    </row>
    <row r="349" ht="12.75" customHeight="1">
      <c r="A349" s="13"/>
      <c r="B349" s="4"/>
      <c r="C349" s="4"/>
      <c r="D349" s="9"/>
      <c r="E349" s="338"/>
      <c r="F349" s="4"/>
      <c r="G349" s="4"/>
      <c r="H349" s="9"/>
      <c r="I349" s="339"/>
      <c r="J349" s="4"/>
      <c r="K349" s="4"/>
      <c r="L349" s="9"/>
      <c r="M349" s="340"/>
      <c r="N349" s="4"/>
      <c r="O349" s="4"/>
      <c r="P349" s="9"/>
      <c r="Q349" s="88"/>
      <c r="R349" s="4"/>
      <c r="S349" s="4"/>
      <c r="T349" s="9"/>
      <c r="U349" s="341"/>
      <c r="V349" s="4"/>
      <c r="W349" s="4"/>
      <c r="X349" s="4"/>
      <c r="Y349" s="9"/>
      <c r="Z349" s="342"/>
      <c r="AA349" s="4"/>
      <c r="AB349" s="4"/>
      <c r="AC349" s="9"/>
      <c r="AD349" s="343"/>
      <c r="AE349" s="4"/>
      <c r="AF349" s="4"/>
      <c r="AG349" s="4"/>
      <c r="AH349" s="4"/>
      <c r="AI349" s="4"/>
      <c r="AJ349" s="4"/>
      <c r="AK349" s="4"/>
      <c r="AL349" s="4"/>
      <c r="AM349" s="4"/>
      <c r="AN349" s="4"/>
      <c r="AO349" s="4"/>
      <c r="AP349" s="4"/>
      <c r="AQ349" s="4"/>
      <c r="AR349" s="4"/>
      <c r="AS349" s="4"/>
      <c r="AT349" s="4"/>
      <c r="AU349" s="4"/>
      <c r="AV349" s="4"/>
      <c r="AW349" s="4"/>
      <c r="AX349" s="4"/>
      <c r="AY349" s="9"/>
    </row>
    <row r="350" ht="12.75" customHeight="1">
      <c r="A350" s="13"/>
      <c r="B350" s="4"/>
      <c r="C350" s="4"/>
      <c r="D350" s="9"/>
      <c r="E350" s="338"/>
      <c r="F350" s="4"/>
      <c r="G350" s="4"/>
      <c r="H350" s="9"/>
      <c r="I350" s="339"/>
      <c r="J350" s="4"/>
      <c r="K350" s="4"/>
      <c r="L350" s="9"/>
      <c r="M350" s="340"/>
      <c r="N350" s="4"/>
      <c r="O350" s="4"/>
      <c r="P350" s="9"/>
      <c r="Q350" s="88"/>
      <c r="R350" s="4"/>
      <c r="S350" s="4"/>
      <c r="T350" s="9"/>
      <c r="U350" s="341"/>
      <c r="V350" s="4"/>
      <c r="W350" s="4"/>
      <c r="X350" s="4"/>
      <c r="Y350" s="9"/>
      <c r="Z350" s="342"/>
      <c r="AA350" s="4"/>
      <c r="AB350" s="4"/>
      <c r="AC350" s="9"/>
      <c r="AD350" s="343"/>
      <c r="AE350" s="4"/>
      <c r="AF350" s="4"/>
      <c r="AG350" s="4"/>
      <c r="AH350" s="4"/>
      <c r="AI350" s="4"/>
      <c r="AJ350" s="4"/>
      <c r="AK350" s="4"/>
      <c r="AL350" s="4"/>
      <c r="AM350" s="4"/>
      <c r="AN350" s="4"/>
      <c r="AO350" s="4"/>
      <c r="AP350" s="4"/>
      <c r="AQ350" s="4"/>
      <c r="AR350" s="4"/>
      <c r="AS350" s="4"/>
      <c r="AT350" s="4"/>
      <c r="AU350" s="4"/>
      <c r="AV350" s="4"/>
      <c r="AW350" s="4"/>
      <c r="AX350" s="4"/>
      <c r="AY350" s="9"/>
    </row>
    <row r="351" ht="12.75" customHeight="1">
      <c r="A351" s="13"/>
      <c r="B351" s="4"/>
      <c r="C351" s="4"/>
      <c r="D351" s="9"/>
      <c r="E351" s="338"/>
      <c r="F351" s="4"/>
      <c r="G351" s="4"/>
      <c r="H351" s="9"/>
      <c r="I351" s="339"/>
      <c r="J351" s="4"/>
      <c r="K351" s="4"/>
      <c r="L351" s="9"/>
      <c r="M351" s="340"/>
      <c r="N351" s="4"/>
      <c r="O351" s="4"/>
      <c r="P351" s="9"/>
      <c r="Q351" s="88"/>
      <c r="R351" s="4"/>
      <c r="S351" s="4"/>
      <c r="T351" s="9"/>
      <c r="U351" s="341"/>
      <c r="V351" s="4"/>
      <c r="W351" s="4"/>
      <c r="X351" s="4"/>
      <c r="Y351" s="9"/>
      <c r="Z351" s="342"/>
      <c r="AA351" s="4"/>
      <c r="AB351" s="4"/>
      <c r="AC351" s="9"/>
      <c r="AD351" s="343"/>
      <c r="AE351" s="4"/>
      <c r="AF351" s="4"/>
      <c r="AG351" s="4"/>
      <c r="AH351" s="4"/>
      <c r="AI351" s="4"/>
      <c r="AJ351" s="4"/>
      <c r="AK351" s="4"/>
      <c r="AL351" s="4"/>
      <c r="AM351" s="4"/>
      <c r="AN351" s="4"/>
      <c r="AO351" s="4"/>
      <c r="AP351" s="4"/>
      <c r="AQ351" s="4"/>
      <c r="AR351" s="4"/>
      <c r="AS351" s="4"/>
      <c r="AT351" s="4"/>
      <c r="AU351" s="4"/>
      <c r="AV351" s="4"/>
      <c r="AW351" s="4"/>
      <c r="AX351" s="4"/>
      <c r="AY351" s="9"/>
    </row>
    <row r="352" ht="12.75" customHeight="1">
      <c r="A352" s="13"/>
      <c r="B352" s="4"/>
      <c r="C352" s="4"/>
      <c r="D352" s="9"/>
      <c r="E352" s="338"/>
      <c r="F352" s="4"/>
      <c r="G352" s="4"/>
      <c r="H352" s="9"/>
      <c r="I352" s="339"/>
      <c r="J352" s="4"/>
      <c r="K352" s="4"/>
      <c r="L352" s="9"/>
      <c r="M352" s="340"/>
      <c r="N352" s="4"/>
      <c r="O352" s="4"/>
      <c r="P352" s="9"/>
      <c r="Q352" s="88"/>
      <c r="R352" s="4"/>
      <c r="S352" s="4"/>
      <c r="T352" s="9"/>
      <c r="U352" s="341"/>
      <c r="V352" s="4"/>
      <c r="W352" s="4"/>
      <c r="X352" s="4"/>
      <c r="Y352" s="9"/>
      <c r="Z352" s="342"/>
      <c r="AA352" s="4"/>
      <c r="AB352" s="4"/>
      <c r="AC352" s="9"/>
      <c r="AD352" s="343"/>
      <c r="AE352" s="4"/>
      <c r="AF352" s="4"/>
      <c r="AG352" s="4"/>
      <c r="AH352" s="4"/>
      <c r="AI352" s="4"/>
      <c r="AJ352" s="4"/>
      <c r="AK352" s="4"/>
      <c r="AL352" s="4"/>
      <c r="AM352" s="4"/>
      <c r="AN352" s="4"/>
      <c r="AO352" s="4"/>
      <c r="AP352" s="4"/>
      <c r="AQ352" s="4"/>
      <c r="AR352" s="4"/>
      <c r="AS352" s="4"/>
      <c r="AT352" s="4"/>
      <c r="AU352" s="4"/>
      <c r="AV352" s="4"/>
      <c r="AW352" s="4"/>
      <c r="AX352" s="4"/>
      <c r="AY352" s="9"/>
    </row>
    <row r="353" ht="12.75" customHeight="1">
      <c r="A353" s="13"/>
      <c r="B353" s="4"/>
      <c r="C353" s="4"/>
      <c r="D353" s="9"/>
      <c r="E353" s="338"/>
      <c r="F353" s="4"/>
      <c r="G353" s="4"/>
      <c r="H353" s="9"/>
      <c r="I353" s="339"/>
      <c r="J353" s="4"/>
      <c r="K353" s="4"/>
      <c r="L353" s="9"/>
      <c r="M353" s="340"/>
      <c r="N353" s="4"/>
      <c r="O353" s="4"/>
      <c r="P353" s="9"/>
      <c r="Q353" s="88"/>
      <c r="R353" s="4"/>
      <c r="S353" s="4"/>
      <c r="T353" s="9"/>
      <c r="U353" s="341"/>
      <c r="V353" s="4"/>
      <c r="W353" s="4"/>
      <c r="X353" s="4"/>
      <c r="Y353" s="9"/>
      <c r="Z353" s="342"/>
      <c r="AA353" s="4"/>
      <c r="AB353" s="4"/>
      <c r="AC353" s="9"/>
      <c r="AD353" s="343"/>
      <c r="AE353" s="4"/>
      <c r="AF353" s="4"/>
      <c r="AG353" s="4"/>
      <c r="AH353" s="4"/>
      <c r="AI353" s="4"/>
      <c r="AJ353" s="4"/>
      <c r="AK353" s="4"/>
      <c r="AL353" s="4"/>
      <c r="AM353" s="4"/>
      <c r="AN353" s="4"/>
      <c r="AO353" s="4"/>
      <c r="AP353" s="4"/>
      <c r="AQ353" s="4"/>
      <c r="AR353" s="4"/>
      <c r="AS353" s="4"/>
      <c r="AT353" s="4"/>
      <c r="AU353" s="4"/>
      <c r="AV353" s="4"/>
      <c r="AW353" s="4"/>
      <c r="AX353" s="4"/>
      <c r="AY353" s="9"/>
    </row>
    <row r="354" ht="12.75" customHeight="1">
      <c r="A354" s="13"/>
      <c r="B354" s="4"/>
      <c r="C354" s="4"/>
      <c r="D354" s="9"/>
      <c r="E354" s="338"/>
      <c r="F354" s="4"/>
      <c r="G354" s="4"/>
      <c r="H354" s="9"/>
      <c r="I354" s="339"/>
      <c r="J354" s="4"/>
      <c r="K354" s="4"/>
      <c r="L354" s="9"/>
      <c r="M354" s="340"/>
      <c r="N354" s="4"/>
      <c r="O354" s="4"/>
      <c r="P354" s="9"/>
      <c r="Q354" s="88"/>
      <c r="R354" s="4"/>
      <c r="S354" s="4"/>
      <c r="T354" s="9"/>
      <c r="U354" s="341"/>
      <c r="V354" s="4"/>
      <c r="W354" s="4"/>
      <c r="X354" s="4"/>
      <c r="Y354" s="9"/>
      <c r="Z354" s="342"/>
      <c r="AA354" s="4"/>
      <c r="AB354" s="4"/>
      <c r="AC354" s="9"/>
      <c r="AD354" s="343"/>
      <c r="AE354" s="4"/>
      <c r="AF354" s="4"/>
      <c r="AG354" s="4"/>
      <c r="AH354" s="4"/>
      <c r="AI354" s="4"/>
      <c r="AJ354" s="4"/>
      <c r="AK354" s="4"/>
      <c r="AL354" s="4"/>
      <c r="AM354" s="4"/>
      <c r="AN354" s="4"/>
      <c r="AO354" s="4"/>
      <c r="AP354" s="4"/>
      <c r="AQ354" s="4"/>
      <c r="AR354" s="4"/>
      <c r="AS354" s="4"/>
      <c r="AT354" s="4"/>
      <c r="AU354" s="4"/>
      <c r="AV354" s="4"/>
      <c r="AW354" s="4"/>
      <c r="AX354" s="4"/>
      <c r="AY354" s="9"/>
    </row>
    <row r="355" ht="12.75" customHeight="1">
      <c r="A355" s="13"/>
      <c r="B355" s="4"/>
      <c r="C355" s="4"/>
      <c r="D355" s="9"/>
      <c r="E355" s="338"/>
      <c r="F355" s="4"/>
      <c r="G355" s="4"/>
      <c r="H355" s="9"/>
      <c r="I355" s="339"/>
      <c r="J355" s="4"/>
      <c r="K355" s="4"/>
      <c r="L355" s="9"/>
      <c r="M355" s="340"/>
      <c r="N355" s="4"/>
      <c r="O355" s="4"/>
      <c r="P355" s="9"/>
      <c r="Q355" s="88"/>
      <c r="R355" s="4"/>
      <c r="S355" s="4"/>
      <c r="T355" s="9"/>
      <c r="U355" s="341"/>
      <c r="V355" s="4"/>
      <c r="W355" s="4"/>
      <c r="X355" s="4"/>
      <c r="Y355" s="9"/>
      <c r="Z355" s="342"/>
      <c r="AA355" s="4"/>
      <c r="AB355" s="4"/>
      <c r="AC355" s="9"/>
      <c r="AD355" s="343"/>
      <c r="AE355" s="4"/>
      <c r="AF355" s="4"/>
      <c r="AG355" s="4"/>
      <c r="AH355" s="4"/>
      <c r="AI355" s="4"/>
      <c r="AJ355" s="4"/>
      <c r="AK355" s="4"/>
      <c r="AL355" s="4"/>
      <c r="AM355" s="4"/>
      <c r="AN355" s="4"/>
      <c r="AO355" s="4"/>
      <c r="AP355" s="4"/>
      <c r="AQ355" s="4"/>
      <c r="AR355" s="4"/>
      <c r="AS355" s="4"/>
      <c r="AT355" s="4"/>
      <c r="AU355" s="4"/>
      <c r="AV355" s="4"/>
      <c r="AW355" s="4"/>
      <c r="AX355" s="4"/>
      <c r="AY355" s="9"/>
    </row>
    <row r="356" ht="12.75" customHeight="1">
      <c r="A356" s="13"/>
      <c r="B356" s="4"/>
      <c r="C356" s="4"/>
      <c r="D356" s="9"/>
      <c r="E356" s="338"/>
      <c r="F356" s="4"/>
      <c r="G356" s="4"/>
      <c r="H356" s="9"/>
      <c r="I356" s="339"/>
      <c r="J356" s="4"/>
      <c r="K356" s="4"/>
      <c r="L356" s="9"/>
      <c r="M356" s="340"/>
      <c r="N356" s="4"/>
      <c r="O356" s="4"/>
      <c r="P356" s="9"/>
      <c r="Q356" s="88"/>
      <c r="R356" s="4"/>
      <c r="S356" s="4"/>
      <c r="T356" s="9"/>
      <c r="U356" s="341"/>
      <c r="V356" s="4"/>
      <c r="W356" s="4"/>
      <c r="X356" s="4"/>
      <c r="Y356" s="9"/>
      <c r="Z356" s="342"/>
      <c r="AA356" s="4"/>
      <c r="AB356" s="4"/>
      <c r="AC356" s="9"/>
      <c r="AD356" s="343"/>
      <c r="AE356" s="4"/>
      <c r="AF356" s="4"/>
      <c r="AG356" s="4"/>
      <c r="AH356" s="4"/>
      <c r="AI356" s="4"/>
      <c r="AJ356" s="4"/>
      <c r="AK356" s="4"/>
      <c r="AL356" s="4"/>
      <c r="AM356" s="4"/>
      <c r="AN356" s="4"/>
      <c r="AO356" s="4"/>
      <c r="AP356" s="4"/>
      <c r="AQ356" s="4"/>
      <c r="AR356" s="4"/>
      <c r="AS356" s="4"/>
      <c r="AT356" s="4"/>
      <c r="AU356" s="4"/>
      <c r="AV356" s="4"/>
      <c r="AW356" s="4"/>
      <c r="AX356" s="4"/>
      <c r="AY356" s="9"/>
    </row>
    <row r="357" ht="12.75" customHeight="1">
      <c r="A357" s="13"/>
      <c r="B357" s="4"/>
      <c r="C357" s="4"/>
      <c r="D357" s="9"/>
      <c r="E357" s="338"/>
      <c r="F357" s="4"/>
      <c r="G357" s="4"/>
      <c r="H357" s="9"/>
      <c r="I357" s="339"/>
      <c r="J357" s="4"/>
      <c r="K357" s="4"/>
      <c r="L357" s="9"/>
      <c r="M357" s="340"/>
      <c r="N357" s="4"/>
      <c r="O357" s="4"/>
      <c r="P357" s="9"/>
      <c r="Q357" s="88"/>
      <c r="R357" s="4"/>
      <c r="S357" s="4"/>
      <c r="T357" s="9"/>
      <c r="U357" s="341"/>
      <c r="V357" s="4"/>
      <c r="W357" s="4"/>
      <c r="X357" s="4"/>
      <c r="Y357" s="9"/>
      <c r="Z357" s="342"/>
      <c r="AA357" s="4"/>
      <c r="AB357" s="4"/>
      <c r="AC357" s="9"/>
      <c r="AD357" s="343"/>
      <c r="AE357" s="4"/>
      <c r="AF357" s="4"/>
      <c r="AG357" s="4"/>
      <c r="AH357" s="4"/>
      <c r="AI357" s="4"/>
      <c r="AJ357" s="4"/>
      <c r="AK357" s="4"/>
      <c r="AL357" s="4"/>
      <c r="AM357" s="4"/>
      <c r="AN357" s="4"/>
      <c r="AO357" s="4"/>
      <c r="AP357" s="4"/>
      <c r="AQ357" s="4"/>
      <c r="AR357" s="4"/>
      <c r="AS357" s="4"/>
      <c r="AT357" s="4"/>
      <c r="AU357" s="4"/>
      <c r="AV357" s="4"/>
      <c r="AW357" s="4"/>
      <c r="AX357" s="4"/>
      <c r="AY357" s="9"/>
    </row>
    <row r="358" ht="12.75" customHeight="1">
      <c r="A358" s="13"/>
      <c r="B358" s="4"/>
      <c r="C358" s="4"/>
      <c r="D358" s="9"/>
      <c r="E358" s="338"/>
      <c r="F358" s="4"/>
      <c r="G358" s="4"/>
      <c r="H358" s="9"/>
      <c r="I358" s="339"/>
      <c r="J358" s="4"/>
      <c r="K358" s="4"/>
      <c r="L358" s="9"/>
      <c r="M358" s="340"/>
      <c r="N358" s="4"/>
      <c r="O358" s="4"/>
      <c r="P358" s="9"/>
      <c r="Q358" s="88"/>
      <c r="R358" s="4"/>
      <c r="S358" s="4"/>
      <c r="T358" s="9"/>
      <c r="U358" s="341"/>
      <c r="V358" s="4"/>
      <c r="W358" s="4"/>
      <c r="X358" s="4"/>
      <c r="Y358" s="9"/>
      <c r="Z358" s="342"/>
      <c r="AA358" s="4"/>
      <c r="AB358" s="4"/>
      <c r="AC358" s="9"/>
      <c r="AD358" s="343"/>
      <c r="AE358" s="4"/>
      <c r="AF358" s="4"/>
      <c r="AG358" s="4"/>
      <c r="AH358" s="4"/>
      <c r="AI358" s="4"/>
      <c r="AJ358" s="4"/>
      <c r="AK358" s="4"/>
      <c r="AL358" s="4"/>
      <c r="AM358" s="4"/>
      <c r="AN358" s="4"/>
      <c r="AO358" s="4"/>
      <c r="AP358" s="4"/>
      <c r="AQ358" s="4"/>
      <c r="AR358" s="4"/>
      <c r="AS358" s="4"/>
      <c r="AT358" s="4"/>
      <c r="AU358" s="4"/>
      <c r="AV358" s="4"/>
      <c r="AW358" s="4"/>
      <c r="AX358" s="4"/>
      <c r="AY358" s="9"/>
    </row>
    <row r="359" ht="12.75" customHeight="1">
      <c r="A359" s="13"/>
      <c r="B359" s="4"/>
      <c r="C359" s="4"/>
      <c r="D359" s="9"/>
      <c r="E359" s="338"/>
      <c r="F359" s="4"/>
      <c r="G359" s="4"/>
      <c r="H359" s="9"/>
      <c r="I359" s="339"/>
      <c r="J359" s="4"/>
      <c r="K359" s="4"/>
      <c r="L359" s="9"/>
      <c r="M359" s="340"/>
      <c r="N359" s="4"/>
      <c r="O359" s="4"/>
      <c r="P359" s="9"/>
      <c r="Q359" s="88"/>
      <c r="R359" s="4"/>
      <c r="S359" s="4"/>
      <c r="T359" s="9"/>
      <c r="U359" s="341"/>
      <c r="V359" s="4"/>
      <c r="W359" s="4"/>
      <c r="X359" s="4"/>
      <c r="Y359" s="9"/>
      <c r="Z359" s="342"/>
      <c r="AA359" s="4"/>
      <c r="AB359" s="4"/>
      <c r="AC359" s="9"/>
      <c r="AD359" s="343"/>
      <c r="AE359" s="4"/>
      <c r="AF359" s="4"/>
      <c r="AG359" s="4"/>
      <c r="AH359" s="4"/>
      <c r="AI359" s="4"/>
      <c r="AJ359" s="4"/>
      <c r="AK359" s="4"/>
      <c r="AL359" s="4"/>
      <c r="AM359" s="4"/>
      <c r="AN359" s="4"/>
      <c r="AO359" s="4"/>
      <c r="AP359" s="4"/>
      <c r="AQ359" s="4"/>
      <c r="AR359" s="4"/>
      <c r="AS359" s="4"/>
      <c r="AT359" s="4"/>
      <c r="AU359" s="4"/>
      <c r="AV359" s="4"/>
      <c r="AW359" s="4"/>
      <c r="AX359" s="4"/>
      <c r="AY359" s="9"/>
    </row>
    <row r="360" ht="12.75" customHeight="1">
      <c r="A360" s="13"/>
      <c r="B360" s="4"/>
      <c r="C360" s="4"/>
      <c r="D360" s="9"/>
      <c r="E360" s="338"/>
      <c r="F360" s="4"/>
      <c r="G360" s="4"/>
      <c r="H360" s="9"/>
      <c r="I360" s="339"/>
      <c r="J360" s="4"/>
      <c r="K360" s="4"/>
      <c r="L360" s="9"/>
      <c r="M360" s="340"/>
      <c r="N360" s="4"/>
      <c r="O360" s="4"/>
      <c r="P360" s="9"/>
      <c r="Q360" s="88"/>
      <c r="R360" s="4"/>
      <c r="S360" s="4"/>
      <c r="T360" s="9"/>
      <c r="U360" s="341"/>
      <c r="V360" s="4"/>
      <c r="W360" s="4"/>
      <c r="X360" s="4"/>
      <c r="Y360" s="9"/>
      <c r="Z360" s="342"/>
      <c r="AA360" s="4"/>
      <c r="AB360" s="4"/>
      <c r="AC360" s="9"/>
      <c r="AD360" s="343"/>
      <c r="AE360" s="4"/>
      <c r="AF360" s="4"/>
      <c r="AG360" s="4"/>
      <c r="AH360" s="4"/>
      <c r="AI360" s="4"/>
      <c r="AJ360" s="4"/>
      <c r="AK360" s="4"/>
      <c r="AL360" s="4"/>
      <c r="AM360" s="4"/>
      <c r="AN360" s="4"/>
      <c r="AO360" s="4"/>
      <c r="AP360" s="4"/>
      <c r="AQ360" s="4"/>
      <c r="AR360" s="4"/>
      <c r="AS360" s="4"/>
      <c r="AT360" s="4"/>
      <c r="AU360" s="4"/>
      <c r="AV360" s="4"/>
      <c r="AW360" s="4"/>
      <c r="AX360" s="4"/>
      <c r="AY360" s="9"/>
    </row>
    <row r="361" ht="12.75" customHeight="1">
      <c r="A361" s="13"/>
      <c r="B361" s="4"/>
      <c r="C361" s="4"/>
      <c r="D361" s="9"/>
      <c r="E361" s="338"/>
      <c r="F361" s="4"/>
      <c r="G361" s="4"/>
      <c r="H361" s="9"/>
      <c r="I361" s="339"/>
      <c r="J361" s="4"/>
      <c r="K361" s="4"/>
      <c r="L361" s="9"/>
      <c r="M361" s="340"/>
      <c r="N361" s="4"/>
      <c r="O361" s="4"/>
      <c r="P361" s="9"/>
      <c r="Q361" s="88"/>
      <c r="R361" s="4"/>
      <c r="S361" s="4"/>
      <c r="T361" s="9"/>
      <c r="U361" s="341"/>
      <c r="V361" s="4"/>
      <c r="W361" s="4"/>
      <c r="X361" s="4"/>
      <c r="Y361" s="9"/>
      <c r="Z361" s="342"/>
      <c r="AA361" s="4"/>
      <c r="AB361" s="4"/>
      <c r="AC361" s="9"/>
      <c r="AD361" s="343"/>
      <c r="AE361" s="4"/>
      <c r="AF361" s="4"/>
      <c r="AG361" s="4"/>
      <c r="AH361" s="4"/>
      <c r="AI361" s="4"/>
      <c r="AJ361" s="4"/>
      <c r="AK361" s="4"/>
      <c r="AL361" s="4"/>
      <c r="AM361" s="4"/>
      <c r="AN361" s="4"/>
      <c r="AO361" s="4"/>
      <c r="AP361" s="4"/>
      <c r="AQ361" s="4"/>
      <c r="AR361" s="4"/>
      <c r="AS361" s="4"/>
      <c r="AT361" s="4"/>
      <c r="AU361" s="4"/>
      <c r="AV361" s="4"/>
      <c r="AW361" s="4"/>
      <c r="AX361" s="4"/>
      <c r="AY361" s="9"/>
    </row>
    <row r="362" ht="12.75" customHeight="1">
      <c r="A362" s="13"/>
      <c r="B362" s="4"/>
      <c r="C362" s="4"/>
      <c r="D362" s="9"/>
      <c r="E362" s="338"/>
      <c r="F362" s="4"/>
      <c r="G362" s="4"/>
      <c r="H362" s="9"/>
      <c r="I362" s="339"/>
      <c r="J362" s="4"/>
      <c r="K362" s="4"/>
      <c r="L362" s="9"/>
      <c r="M362" s="340"/>
      <c r="N362" s="4"/>
      <c r="O362" s="4"/>
      <c r="P362" s="9"/>
      <c r="Q362" s="88"/>
      <c r="R362" s="4"/>
      <c r="S362" s="4"/>
      <c r="T362" s="9"/>
      <c r="U362" s="341"/>
      <c r="V362" s="4"/>
      <c r="W362" s="4"/>
      <c r="X362" s="4"/>
      <c r="Y362" s="9"/>
      <c r="Z362" s="342"/>
      <c r="AA362" s="4"/>
      <c r="AB362" s="4"/>
      <c r="AC362" s="9"/>
      <c r="AD362" s="343"/>
      <c r="AE362" s="4"/>
      <c r="AF362" s="4"/>
      <c r="AG362" s="4"/>
      <c r="AH362" s="4"/>
      <c r="AI362" s="4"/>
      <c r="AJ362" s="4"/>
      <c r="AK362" s="4"/>
      <c r="AL362" s="4"/>
      <c r="AM362" s="4"/>
      <c r="AN362" s="4"/>
      <c r="AO362" s="4"/>
      <c r="AP362" s="4"/>
      <c r="AQ362" s="4"/>
      <c r="AR362" s="4"/>
      <c r="AS362" s="4"/>
      <c r="AT362" s="4"/>
      <c r="AU362" s="4"/>
      <c r="AV362" s="4"/>
      <c r="AW362" s="4"/>
      <c r="AX362" s="4"/>
      <c r="AY362" s="9"/>
    </row>
    <row r="363" ht="12.75" customHeight="1">
      <c r="A363" s="13"/>
      <c r="B363" s="4"/>
      <c r="C363" s="4"/>
      <c r="D363" s="9"/>
      <c r="E363" s="338"/>
      <c r="F363" s="4"/>
      <c r="G363" s="4"/>
      <c r="H363" s="9"/>
      <c r="I363" s="339"/>
      <c r="J363" s="4"/>
      <c r="K363" s="4"/>
      <c r="L363" s="9"/>
      <c r="M363" s="340"/>
      <c r="N363" s="4"/>
      <c r="O363" s="4"/>
      <c r="P363" s="9"/>
      <c r="Q363" s="88"/>
      <c r="R363" s="4"/>
      <c r="S363" s="4"/>
      <c r="T363" s="9"/>
      <c r="U363" s="341"/>
      <c r="V363" s="4"/>
      <c r="W363" s="4"/>
      <c r="X363" s="4"/>
      <c r="Y363" s="9"/>
      <c r="Z363" s="342"/>
      <c r="AA363" s="4"/>
      <c r="AB363" s="4"/>
      <c r="AC363" s="9"/>
      <c r="AD363" s="343"/>
      <c r="AE363" s="4"/>
      <c r="AF363" s="4"/>
      <c r="AG363" s="4"/>
      <c r="AH363" s="4"/>
      <c r="AI363" s="4"/>
      <c r="AJ363" s="4"/>
      <c r="AK363" s="4"/>
      <c r="AL363" s="4"/>
      <c r="AM363" s="4"/>
      <c r="AN363" s="4"/>
      <c r="AO363" s="4"/>
      <c r="AP363" s="4"/>
      <c r="AQ363" s="4"/>
      <c r="AR363" s="4"/>
      <c r="AS363" s="4"/>
      <c r="AT363" s="4"/>
      <c r="AU363" s="4"/>
      <c r="AV363" s="4"/>
      <c r="AW363" s="4"/>
      <c r="AX363" s="4"/>
      <c r="AY363" s="9"/>
    </row>
    <row r="364" ht="12.75" customHeight="1">
      <c r="A364" s="13"/>
      <c r="B364" s="4"/>
      <c r="C364" s="4"/>
      <c r="D364" s="9"/>
      <c r="E364" s="338"/>
      <c r="F364" s="4"/>
      <c r="G364" s="4"/>
      <c r="H364" s="9"/>
      <c r="I364" s="339"/>
      <c r="J364" s="4"/>
      <c r="K364" s="4"/>
      <c r="L364" s="9"/>
      <c r="M364" s="340"/>
      <c r="N364" s="4"/>
      <c r="O364" s="4"/>
      <c r="P364" s="9"/>
      <c r="Q364" s="88"/>
      <c r="R364" s="4"/>
      <c r="S364" s="4"/>
      <c r="T364" s="9"/>
      <c r="U364" s="341"/>
      <c r="V364" s="4"/>
      <c r="W364" s="4"/>
      <c r="X364" s="4"/>
      <c r="Y364" s="9"/>
      <c r="Z364" s="342"/>
      <c r="AA364" s="4"/>
      <c r="AB364" s="4"/>
      <c r="AC364" s="9"/>
      <c r="AD364" s="343"/>
      <c r="AE364" s="4"/>
      <c r="AF364" s="4"/>
      <c r="AG364" s="4"/>
      <c r="AH364" s="4"/>
      <c r="AI364" s="4"/>
      <c r="AJ364" s="4"/>
      <c r="AK364" s="4"/>
      <c r="AL364" s="4"/>
      <c r="AM364" s="4"/>
      <c r="AN364" s="4"/>
      <c r="AO364" s="4"/>
      <c r="AP364" s="4"/>
      <c r="AQ364" s="4"/>
      <c r="AR364" s="4"/>
      <c r="AS364" s="4"/>
      <c r="AT364" s="4"/>
      <c r="AU364" s="4"/>
      <c r="AV364" s="4"/>
      <c r="AW364" s="4"/>
      <c r="AX364" s="4"/>
      <c r="AY364" s="9"/>
    </row>
    <row r="365" ht="12.75" customHeight="1">
      <c r="A365" s="13"/>
      <c r="B365" s="4"/>
      <c r="C365" s="4"/>
      <c r="D365" s="9"/>
      <c r="E365" s="338"/>
      <c r="F365" s="4"/>
      <c r="G365" s="4"/>
      <c r="H365" s="9"/>
      <c r="I365" s="339"/>
      <c r="J365" s="4"/>
      <c r="K365" s="4"/>
      <c r="L365" s="9"/>
      <c r="M365" s="340"/>
      <c r="N365" s="4"/>
      <c r="O365" s="4"/>
      <c r="P365" s="9"/>
      <c r="Q365" s="88"/>
      <c r="R365" s="4"/>
      <c r="S365" s="4"/>
      <c r="T365" s="9"/>
      <c r="U365" s="341"/>
      <c r="V365" s="4"/>
      <c r="W365" s="4"/>
      <c r="X365" s="4"/>
      <c r="Y365" s="9"/>
      <c r="Z365" s="342"/>
      <c r="AA365" s="4"/>
      <c r="AB365" s="4"/>
      <c r="AC365" s="9"/>
      <c r="AD365" s="343"/>
      <c r="AE365" s="4"/>
      <c r="AF365" s="4"/>
      <c r="AG365" s="4"/>
      <c r="AH365" s="4"/>
      <c r="AI365" s="4"/>
      <c r="AJ365" s="4"/>
      <c r="AK365" s="4"/>
      <c r="AL365" s="4"/>
      <c r="AM365" s="4"/>
      <c r="AN365" s="4"/>
      <c r="AO365" s="4"/>
      <c r="AP365" s="4"/>
      <c r="AQ365" s="4"/>
      <c r="AR365" s="4"/>
      <c r="AS365" s="4"/>
      <c r="AT365" s="4"/>
      <c r="AU365" s="4"/>
      <c r="AV365" s="4"/>
      <c r="AW365" s="4"/>
      <c r="AX365" s="4"/>
      <c r="AY365" s="9"/>
    </row>
    <row r="366" ht="12.75" customHeight="1">
      <c r="A366" s="13"/>
      <c r="B366" s="4"/>
      <c r="C366" s="4"/>
      <c r="D366" s="9"/>
      <c r="E366" s="338"/>
      <c r="F366" s="4"/>
      <c r="G366" s="4"/>
      <c r="H366" s="9"/>
      <c r="I366" s="339"/>
      <c r="J366" s="4"/>
      <c r="K366" s="4"/>
      <c r="L366" s="9"/>
      <c r="M366" s="340"/>
      <c r="N366" s="4"/>
      <c r="O366" s="4"/>
      <c r="P366" s="9"/>
      <c r="Q366" s="88"/>
      <c r="R366" s="4"/>
      <c r="S366" s="4"/>
      <c r="T366" s="9"/>
      <c r="U366" s="341"/>
      <c r="V366" s="4"/>
      <c r="W366" s="4"/>
      <c r="X366" s="4"/>
      <c r="Y366" s="9"/>
      <c r="Z366" s="342"/>
      <c r="AA366" s="4"/>
      <c r="AB366" s="4"/>
      <c r="AC366" s="9"/>
      <c r="AD366" s="343"/>
      <c r="AE366" s="4"/>
      <c r="AF366" s="4"/>
      <c r="AG366" s="4"/>
      <c r="AH366" s="4"/>
      <c r="AI366" s="4"/>
      <c r="AJ366" s="4"/>
      <c r="AK366" s="4"/>
      <c r="AL366" s="4"/>
      <c r="AM366" s="4"/>
      <c r="AN366" s="4"/>
      <c r="AO366" s="4"/>
      <c r="AP366" s="4"/>
      <c r="AQ366" s="4"/>
      <c r="AR366" s="4"/>
      <c r="AS366" s="4"/>
      <c r="AT366" s="4"/>
      <c r="AU366" s="4"/>
      <c r="AV366" s="4"/>
      <c r="AW366" s="4"/>
      <c r="AX366" s="4"/>
      <c r="AY366" s="9"/>
    </row>
    <row r="367" ht="12.75" customHeight="1">
      <c r="A367" s="13"/>
      <c r="B367" s="4"/>
      <c r="C367" s="4"/>
      <c r="D367" s="9"/>
      <c r="E367" s="338"/>
      <c r="F367" s="4"/>
      <c r="G367" s="4"/>
      <c r="H367" s="9"/>
      <c r="I367" s="339"/>
      <c r="J367" s="4"/>
      <c r="K367" s="4"/>
      <c r="L367" s="9"/>
      <c r="M367" s="340"/>
      <c r="N367" s="4"/>
      <c r="O367" s="4"/>
      <c r="P367" s="9"/>
      <c r="Q367" s="88"/>
      <c r="R367" s="4"/>
      <c r="S367" s="4"/>
      <c r="T367" s="9"/>
      <c r="U367" s="341"/>
      <c r="V367" s="4"/>
      <c r="W367" s="4"/>
      <c r="X367" s="4"/>
      <c r="Y367" s="9"/>
      <c r="Z367" s="342"/>
      <c r="AA367" s="4"/>
      <c r="AB367" s="4"/>
      <c r="AC367" s="9"/>
      <c r="AD367" s="343"/>
      <c r="AE367" s="4"/>
      <c r="AF367" s="4"/>
      <c r="AG367" s="4"/>
      <c r="AH367" s="4"/>
      <c r="AI367" s="4"/>
      <c r="AJ367" s="4"/>
      <c r="AK367" s="4"/>
      <c r="AL367" s="4"/>
      <c r="AM367" s="4"/>
      <c r="AN367" s="4"/>
      <c r="AO367" s="4"/>
      <c r="AP367" s="4"/>
      <c r="AQ367" s="4"/>
      <c r="AR367" s="4"/>
      <c r="AS367" s="4"/>
      <c r="AT367" s="4"/>
      <c r="AU367" s="4"/>
      <c r="AV367" s="4"/>
      <c r="AW367" s="4"/>
      <c r="AX367" s="4"/>
      <c r="AY367" s="9"/>
    </row>
    <row r="368" ht="12.75" customHeight="1">
      <c r="A368" s="13"/>
      <c r="B368" s="4"/>
      <c r="C368" s="4"/>
      <c r="D368" s="9"/>
      <c r="E368" s="338"/>
      <c r="F368" s="4"/>
      <c r="G368" s="4"/>
      <c r="H368" s="9"/>
      <c r="I368" s="339"/>
      <c r="J368" s="4"/>
      <c r="K368" s="4"/>
      <c r="L368" s="9"/>
      <c r="M368" s="340"/>
      <c r="N368" s="4"/>
      <c r="O368" s="4"/>
      <c r="P368" s="9"/>
      <c r="Q368" s="88"/>
      <c r="R368" s="4"/>
      <c r="S368" s="4"/>
      <c r="T368" s="9"/>
      <c r="U368" s="341"/>
      <c r="V368" s="4"/>
      <c r="W368" s="4"/>
      <c r="X368" s="4"/>
      <c r="Y368" s="9"/>
      <c r="Z368" s="342"/>
      <c r="AA368" s="4"/>
      <c r="AB368" s="4"/>
      <c r="AC368" s="9"/>
      <c r="AD368" s="343"/>
      <c r="AE368" s="4"/>
      <c r="AF368" s="4"/>
      <c r="AG368" s="4"/>
      <c r="AH368" s="4"/>
      <c r="AI368" s="4"/>
      <c r="AJ368" s="4"/>
      <c r="AK368" s="4"/>
      <c r="AL368" s="4"/>
      <c r="AM368" s="4"/>
      <c r="AN368" s="4"/>
      <c r="AO368" s="4"/>
      <c r="AP368" s="4"/>
      <c r="AQ368" s="4"/>
      <c r="AR368" s="4"/>
      <c r="AS368" s="4"/>
      <c r="AT368" s="4"/>
      <c r="AU368" s="4"/>
      <c r="AV368" s="4"/>
      <c r="AW368" s="4"/>
      <c r="AX368" s="4"/>
      <c r="AY368" s="9"/>
    </row>
    <row r="369" ht="12.75" customHeight="1">
      <c r="A369" s="13"/>
      <c r="B369" s="4"/>
      <c r="C369" s="4"/>
      <c r="D369" s="9"/>
      <c r="E369" s="338"/>
      <c r="F369" s="4"/>
      <c r="G369" s="4"/>
      <c r="H369" s="9"/>
      <c r="I369" s="339"/>
      <c r="J369" s="4"/>
      <c r="K369" s="4"/>
      <c r="L369" s="9"/>
      <c r="M369" s="340"/>
      <c r="N369" s="4"/>
      <c r="O369" s="4"/>
      <c r="P369" s="9"/>
      <c r="Q369" s="88"/>
      <c r="R369" s="4"/>
      <c r="S369" s="4"/>
      <c r="T369" s="9"/>
      <c r="U369" s="341"/>
      <c r="V369" s="4"/>
      <c r="W369" s="4"/>
      <c r="X369" s="4"/>
      <c r="Y369" s="9"/>
      <c r="Z369" s="342"/>
      <c r="AA369" s="4"/>
      <c r="AB369" s="4"/>
      <c r="AC369" s="9"/>
      <c r="AD369" s="343"/>
      <c r="AE369" s="4"/>
      <c r="AF369" s="4"/>
      <c r="AG369" s="4"/>
      <c r="AH369" s="4"/>
      <c r="AI369" s="4"/>
      <c r="AJ369" s="4"/>
      <c r="AK369" s="4"/>
      <c r="AL369" s="4"/>
      <c r="AM369" s="4"/>
      <c r="AN369" s="4"/>
      <c r="AO369" s="4"/>
      <c r="AP369" s="4"/>
      <c r="AQ369" s="4"/>
      <c r="AR369" s="4"/>
      <c r="AS369" s="4"/>
      <c r="AT369" s="4"/>
      <c r="AU369" s="4"/>
      <c r="AV369" s="4"/>
      <c r="AW369" s="4"/>
      <c r="AX369" s="4"/>
      <c r="AY369" s="9"/>
    </row>
    <row r="370" ht="12.75" customHeight="1">
      <c r="A370" s="13"/>
      <c r="B370" s="4"/>
      <c r="C370" s="4"/>
      <c r="D370" s="9"/>
      <c r="E370" s="338"/>
      <c r="F370" s="4"/>
      <c r="G370" s="4"/>
      <c r="H370" s="9"/>
      <c r="I370" s="339"/>
      <c r="J370" s="4"/>
      <c r="K370" s="4"/>
      <c r="L370" s="9"/>
      <c r="M370" s="340"/>
      <c r="N370" s="4"/>
      <c r="O370" s="4"/>
      <c r="P370" s="9"/>
      <c r="Q370" s="88"/>
      <c r="R370" s="4"/>
      <c r="S370" s="4"/>
      <c r="T370" s="9"/>
      <c r="U370" s="341"/>
      <c r="V370" s="4"/>
      <c r="W370" s="4"/>
      <c r="X370" s="4"/>
      <c r="Y370" s="9"/>
      <c r="Z370" s="342"/>
      <c r="AA370" s="4"/>
      <c r="AB370" s="4"/>
      <c r="AC370" s="9"/>
      <c r="AD370" s="343"/>
      <c r="AE370" s="4"/>
      <c r="AF370" s="4"/>
      <c r="AG370" s="4"/>
      <c r="AH370" s="4"/>
      <c r="AI370" s="4"/>
      <c r="AJ370" s="4"/>
      <c r="AK370" s="4"/>
      <c r="AL370" s="4"/>
      <c r="AM370" s="4"/>
      <c r="AN370" s="4"/>
      <c r="AO370" s="4"/>
      <c r="AP370" s="4"/>
      <c r="AQ370" s="4"/>
      <c r="AR370" s="4"/>
      <c r="AS370" s="4"/>
      <c r="AT370" s="4"/>
      <c r="AU370" s="4"/>
      <c r="AV370" s="4"/>
      <c r="AW370" s="4"/>
      <c r="AX370" s="4"/>
      <c r="AY370" s="9"/>
    </row>
    <row r="371" ht="12.75" customHeight="1">
      <c r="A371" s="13"/>
      <c r="B371" s="4"/>
      <c r="C371" s="4"/>
      <c r="D371" s="9"/>
      <c r="E371" s="338"/>
      <c r="F371" s="4"/>
      <c r="G371" s="4"/>
      <c r="H371" s="9"/>
      <c r="I371" s="339"/>
      <c r="J371" s="4"/>
      <c r="K371" s="4"/>
      <c r="L371" s="9"/>
      <c r="M371" s="340"/>
      <c r="N371" s="4"/>
      <c r="O371" s="4"/>
      <c r="P371" s="9"/>
      <c r="Q371" s="88"/>
      <c r="R371" s="4"/>
      <c r="S371" s="4"/>
      <c r="T371" s="9"/>
      <c r="U371" s="341"/>
      <c r="V371" s="4"/>
      <c r="W371" s="4"/>
      <c r="X371" s="4"/>
      <c r="Y371" s="9"/>
      <c r="Z371" s="342"/>
      <c r="AA371" s="4"/>
      <c r="AB371" s="4"/>
      <c r="AC371" s="9"/>
      <c r="AD371" s="343"/>
      <c r="AE371" s="4"/>
      <c r="AF371" s="4"/>
      <c r="AG371" s="4"/>
      <c r="AH371" s="4"/>
      <c r="AI371" s="4"/>
      <c r="AJ371" s="4"/>
      <c r="AK371" s="4"/>
      <c r="AL371" s="4"/>
      <c r="AM371" s="4"/>
      <c r="AN371" s="4"/>
      <c r="AO371" s="4"/>
      <c r="AP371" s="4"/>
      <c r="AQ371" s="4"/>
      <c r="AR371" s="4"/>
      <c r="AS371" s="4"/>
      <c r="AT371" s="4"/>
      <c r="AU371" s="4"/>
      <c r="AV371" s="4"/>
      <c r="AW371" s="4"/>
      <c r="AX371" s="4"/>
      <c r="AY371" s="9"/>
    </row>
    <row r="372" ht="12.75" customHeight="1">
      <c r="A372" s="13"/>
      <c r="B372" s="4"/>
      <c r="C372" s="4"/>
      <c r="D372" s="9"/>
      <c r="E372" s="338"/>
      <c r="F372" s="4"/>
      <c r="G372" s="4"/>
      <c r="H372" s="9"/>
      <c r="I372" s="339"/>
      <c r="J372" s="4"/>
      <c r="K372" s="4"/>
      <c r="L372" s="9"/>
      <c r="M372" s="340"/>
      <c r="N372" s="4"/>
      <c r="O372" s="4"/>
      <c r="P372" s="9"/>
      <c r="Q372" s="88"/>
      <c r="R372" s="4"/>
      <c r="S372" s="4"/>
      <c r="T372" s="9"/>
      <c r="U372" s="341"/>
      <c r="V372" s="4"/>
      <c r="W372" s="4"/>
      <c r="X372" s="4"/>
      <c r="Y372" s="9"/>
      <c r="Z372" s="342"/>
      <c r="AA372" s="4"/>
      <c r="AB372" s="4"/>
      <c r="AC372" s="9"/>
      <c r="AD372" s="343"/>
      <c r="AE372" s="4"/>
      <c r="AF372" s="4"/>
      <c r="AG372" s="4"/>
      <c r="AH372" s="4"/>
      <c r="AI372" s="4"/>
      <c r="AJ372" s="4"/>
      <c r="AK372" s="4"/>
      <c r="AL372" s="4"/>
      <c r="AM372" s="4"/>
      <c r="AN372" s="4"/>
      <c r="AO372" s="4"/>
      <c r="AP372" s="4"/>
      <c r="AQ372" s="4"/>
      <c r="AR372" s="4"/>
      <c r="AS372" s="4"/>
      <c r="AT372" s="4"/>
      <c r="AU372" s="4"/>
      <c r="AV372" s="4"/>
      <c r="AW372" s="4"/>
      <c r="AX372" s="4"/>
      <c r="AY372" s="9"/>
    </row>
    <row r="373" ht="12.75" customHeight="1">
      <c r="A373" s="13"/>
      <c r="B373" s="4"/>
      <c r="C373" s="4"/>
      <c r="D373" s="9"/>
      <c r="E373" s="338"/>
      <c r="F373" s="4"/>
      <c r="G373" s="4"/>
      <c r="H373" s="9"/>
      <c r="I373" s="339"/>
      <c r="J373" s="4"/>
      <c r="K373" s="4"/>
      <c r="L373" s="9"/>
      <c r="M373" s="340"/>
      <c r="N373" s="4"/>
      <c r="O373" s="4"/>
      <c r="P373" s="9"/>
      <c r="Q373" s="88"/>
      <c r="R373" s="4"/>
      <c r="S373" s="4"/>
      <c r="T373" s="9"/>
      <c r="U373" s="341"/>
      <c r="V373" s="4"/>
      <c r="W373" s="4"/>
      <c r="X373" s="4"/>
      <c r="Y373" s="9"/>
      <c r="Z373" s="342"/>
      <c r="AA373" s="4"/>
      <c r="AB373" s="4"/>
      <c r="AC373" s="9"/>
      <c r="AD373" s="343"/>
      <c r="AE373" s="4"/>
      <c r="AF373" s="4"/>
      <c r="AG373" s="4"/>
      <c r="AH373" s="4"/>
      <c r="AI373" s="4"/>
      <c r="AJ373" s="4"/>
      <c r="AK373" s="4"/>
      <c r="AL373" s="4"/>
      <c r="AM373" s="4"/>
      <c r="AN373" s="4"/>
      <c r="AO373" s="4"/>
      <c r="AP373" s="4"/>
      <c r="AQ373" s="4"/>
      <c r="AR373" s="4"/>
      <c r="AS373" s="4"/>
      <c r="AT373" s="4"/>
      <c r="AU373" s="4"/>
      <c r="AV373" s="4"/>
      <c r="AW373" s="4"/>
      <c r="AX373" s="4"/>
      <c r="AY373" s="9"/>
    </row>
    <row r="374" ht="12.75" customHeight="1">
      <c r="A374" s="13"/>
      <c r="B374" s="4"/>
      <c r="C374" s="4"/>
      <c r="D374" s="9"/>
      <c r="E374" s="338"/>
      <c r="F374" s="4"/>
      <c r="G374" s="4"/>
      <c r="H374" s="9"/>
      <c r="I374" s="339"/>
      <c r="J374" s="4"/>
      <c r="K374" s="4"/>
      <c r="L374" s="9"/>
      <c r="M374" s="340"/>
      <c r="N374" s="4"/>
      <c r="O374" s="4"/>
      <c r="P374" s="9"/>
      <c r="Q374" s="88"/>
      <c r="R374" s="4"/>
      <c r="S374" s="4"/>
      <c r="T374" s="9"/>
      <c r="U374" s="341"/>
      <c r="V374" s="4"/>
      <c r="W374" s="4"/>
      <c r="X374" s="4"/>
      <c r="Y374" s="9"/>
      <c r="Z374" s="342"/>
      <c r="AA374" s="4"/>
      <c r="AB374" s="4"/>
      <c r="AC374" s="9"/>
      <c r="AD374" s="343"/>
      <c r="AE374" s="4"/>
      <c r="AF374" s="4"/>
      <c r="AG374" s="4"/>
      <c r="AH374" s="4"/>
      <c r="AI374" s="4"/>
      <c r="AJ374" s="4"/>
      <c r="AK374" s="4"/>
      <c r="AL374" s="4"/>
      <c r="AM374" s="4"/>
      <c r="AN374" s="4"/>
      <c r="AO374" s="4"/>
      <c r="AP374" s="4"/>
      <c r="AQ374" s="4"/>
      <c r="AR374" s="4"/>
      <c r="AS374" s="4"/>
      <c r="AT374" s="4"/>
      <c r="AU374" s="4"/>
      <c r="AV374" s="4"/>
      <c r="AW374" s="4"/>
      <c r="AX374" s="4"/>
      <c r="AY374" s="9"/>
    </row>
    <row r="375" ht="12.75" customHeight="1">
      <c r="A375" s="13"/>
      <c r="B375" s="4"/>
      <c r="C375" s="4"/>
      <c r="D375" s="9"/>
      <c r="E375" s="338"/>
      <c r="F375" s="4"/>
      <c r="G375" s="4"/>
      <c r="H375" s="9"/>
      <c r="I375" s="339"/>
      <c r="J375" s="4"/>
      <c r="K375" s="4"/>
      <c r="L375" s="9"/>
      <c r="M375" s="340"/>
      <c r="N375" s="4"/>
      <c r="O375" s="4"/>
      <c r="P375" s="9"/>
      <c r="Q375" s="88"/>
      <c r="R375" s="4"/>
      <c r="S375" s="4"/>
      <c r="T375" s="9"/>
      <c r="U375" s="341"/>
      <c r="V375" s="4"/>
      <c r="W375" s="4"/>
      <c r="X375" s="4"/>
      <c r="Y375" s="9"/>
      <c r="Z375" s="342"/>
      <c r="AA375" s="4"/>
      <c r="AB375" s="4"/>
      <c r="AC375" s="9"/>
      <c r="AD375" s="343"/>
      <c r="AE375" s="4"/>
      <c r="AF375" s="4"/>
      <c r="AG375" s="4"/>
      <c r="AH375" s="4"/>
      <c r="AI375" s="4"/>
      <c r="AJ375" s="4"/>
      <c r="AK375" s="4"/>
      <c r="AL375" s="4"/>
      <c r="AM375" s="4"/>
      <c r="AN375" s="4"/>
      <c r="AO375" s="4"/>
      <c r="AP375" s="4"/>
      <c r="AQ375" s="4"/>
      <c r="AR375" s="4"/>
      <c r="AS375" s="4"/>
      <c r="AT375" s="4"/>
      <c r="AU375" s="4"/>
      <c r="AV375" s="4"/>
      <c r="AW375" s="4"/>
      <c r="AX375" s="4"/>
      <c r="AY375" s="9"/>
    </row>
    <row r="376" ht="12.75" customHeight="1">
      <c r="A376" s="13"/>
      <c r="B376" s="4"/>
      <c r="C376" s="4"/>
      <c r="D376" s="9"/>
      <c r="E376" s="338"/>
      <c r="F376" s="4"/>
      <c r="G376" s="4"/>
      <c r="H376" s="9"/>
      <c r="I376" s="339"/>
      <c r="J376" s="4"/>
      <c r="K376" s="4"/>
      <c r="L376" s="9"/>
      <c r="M376" s="340"/>
      <c r="N376" s="4"/>
      <c r="O376" s="4"/>
      <c r="P376" s="9"/>
      <c r="Q376" s="88"/>
      <c r="R376" s="4"/>
      <c r="S376" s="4"/>
      <c r="T376" s="9"/>
      <c r="U376" s="341"/>
      <c r="V376" s="4"/>
      <c r="W376" s="4"/>
      <c r="X376" s="4"/>
      <c r="Y376" s="9"/>
      <c r="Z376" s="342"/>
      <c r="AA376" s="4"/>
      <c r="AB376" s="4"/>
      <c r="AC376" s="9"/>
      <c r="AD376" s="343"/>
      <c r="AE376" s="4"/>
      <c r="AF376" s="4"/>
      <c r="AG376" s="4"/>
      <c r="AH376" s="4"/>
      <c r="AI376" s="4"/>
      <c r="AJ376" s="4"/>
      <c r="AK376" s="4"/>
      <c r="AL376" s="4"/>
      <c r="AM376" s="4"/>
      <c r="AN376" s="4"/>
      <c r="AO376" s="4"/>
      <c r="AP376" s="4"/>
      <c r="AQ376" s="4"/>
      <c r="AR376" s="4"/>
      <c r="AS376" s="4"/>
      <c r="AT376" s="4"/>
      <c r="AU376" s="4"/>
      <c r="AV376" s="4"/>
      <c r="AW376" s="4"/>
      <c r="AX376" s="4"/>
      <c r="AY376" s="9"/>
    </row>
    <row r="377" ht="12.75" customHeight="1">
      <c r="A377" s="13"/>
      <c r="B377" s="4"/>
      <c r="C377" s="4"/>
      <c r="D377" s="9"/>
      <c r="E377" s="338"/>
      <c r="F377" s="4"/>
      <c r="G377" s="4"/>
      <c r="H377" s="9"/>
      <c r="I377" s="339"/>
      <c r="J377" s="4"/>
      <c r="K377" s="4"/>
      <c r="L377" s="9"/>
      <c r="M377" s="340"/>
      <c r="N377" s="4"/>
      <c r="O377" s="4"/>
      <c r="P377" s="9"/>
      <c r="Q377" s="88"/>
      <c r="R377" s="4"/>
      <c r="S377" s="4"/>
      <c r="T377" s="9"/>
      <c r="U377" s="341"/>
      <c r="V377" s="4"/>
      <c r="W377" s="4"/>
      <c r="X377" s="4"/>
      <c r="Y377" s="9"/>
      <c r="Z377" s="342"/>
      <c r="AA377" s="4"/>
      <c r="AB377" s="4"/>
      <c r="AC377" s="9"/>
      <c r="AD377" s="343"/>
      <c r="AE377" s="4"/>
      <c r="AF377" s="4"/>
      <c r="AG377" s="4"/>
      <c r="AH377" s="4"/>
      <c r="AI377" s="4"/>
      <c r="AJ377" s="4"/>
      <c r="AK377" s="4"/>
      <c r="AL377" s="4"/>
      <c r="AM377" s="4"/>
      <c r="AN377" s="4"/>
      <c r="AO377" s="4"/>
      <c r="AP377" s="4"/>
      <c r="AQ377" s="4"/>
      <c r="AR377" s="4"/>
      <c r="AS377" s="4"/>
      <c r="AT377" s="4"/>
      <c r="AU377" s="4"/>
      <c r="AV377" s="4"/>
      <c r="AW377" s="4"/>
      <c r="AX377" s="4"/>
      <c r="AY377" s="9"/>
    </row>
    <row r="378" ht="12.75" customHeight="1">
      <c r="A378" s="13"/>
      <c r="B378" s="4"/>
      <c r="C378" s="4"/>
      <c r="D378" s="9"/>
      <c r="E378" s="338"/>
      <c r="F378" s="4"/>
      <c r="G378" s="4"/>
      <c r="H378" s="9"/>
      <c r="I378" s="339"/>
      <c r="J378" s="4"/>
      <c r="K378" s="4"/>
      <c r="L378" s="9"/>
      <c r="M378" s="340"/>
      <c r="N378" s="4"/>
      <c r="O378" s="4"/>
      <c r="P378" s="9"/>
      <c r="Q378" s="88"/>
      <c r="R378" s="4"/>
      <c r="S378" s="4"/>
      <c r="T378" s="9"/>
      <c r="U378" s="341"/>
      <c r="V378" s="4"/>
      <c r="W378" s="4"/>
      <c r="X378" s="4"/>
      <c r="Y378" s="9"/>
      <c r="Z378" s="342"/>
      <c r="AA378" s="4"/>
      <c r="AB378" s="4"/>
      <c r="AC378" s="9"/>
      <c r="AD378" s="343"/>
      <c r="AE378" s="4"/>
      <c r="AF378" s="4"/>
      <c r="AG378" s="4"/>
      <c r="AH378" s="4"/>
      <c r="AI378" s="4"/>
      <c r="AJ378" s="4"/>
      <c r="AK378" s="4"/>
      <c r="AL378" s="4"/>
      <c r="AM378" s="4"/>
      <c r="AN378" s="4"/>
      <c r="AO378" s="4"/>
      <c r="AP378" s="4"/>
      <c r="AQ378" s="4"/>
      <c r="AR378" s="4"/>
      <c r="AS378" s="4"/>
      <c r="AT378" s="4"/>
      <c r="AU378" s="4"/>
      <c r="AV378" s="4"/>
      <c r="AW378" s="4"/>
      <c r="AX378" s="4"/>
      <c r="AY378" s="9"/>
    </row>
    <row r="379" ht="12.75" customHeight="1">
      <c r="A379" s="13"/>
      <c r="B379" s="4"/>
      <c r="C379" s="4"/>
      <c r="D379" s="9"/>
      <c r="E379" s="338"/>
      <c r="F379" s="4"/>
      <c r="G379" s="4"/>
      <c r="H379" s="9"/>
      <c r="I379" s="339"/>
      <c r="J379" s="4"/>
      <c r="K379" s="4"/>
      <c r="L379" s="9"/>
      <c r="M379" s="340"/>
      <c r="N379" s="4"/>
      <c r="O379" s="4"/>
      <c r="P379" s="9"/>
      <c r="Q379" s="88"/>
      <c r="R379" s="4"/>
      <c r="S379" s="4"/>
      <c r="T379" s="9"/>
      <c r="U379" s="341"/>
      <c r="V379" s="4"/>
      <c r="W379" s="4"/>
      <c r="X379" s="4"/>
      <c r="Y379" s="9"/>
      <c r="Z379" s="342"/>
      <c r="AA379" s="4"/>
      <c r="AB379" s="4"/>
      <c r="AC379" s="9"/>
      <c r="AD379" s="343"/>
      <c r="AE379" s="4"/>
      <c r="AF379" s="4"/>
      <c r="AG379" s="4"/>
      <c r="AH379" s="4"/>
      <c r="AI379" s="4"/>
      <c r="AJ379" s="4"/>
      <c r="AK379" s="4"/>
      <c r="AL379" s="4"/>
      <c r="AM379" s="4"/>
      <c r="AN379" s="4"/>
      <c r="AO379" s="4"/>
      <c r="AP379" s="4"/>
      <c r="AQ379" s="4"/>
      <c r="AR379" s="4"/>
      <c r="AS379" s="4"/>
      <c r="AT379" s="4"/>
      <c r="AU379" s="4"/>
      <c r="AV379" s="4"/>
      <c r="AW379" s="4"/>
      <c r="AX379" s="4"/>
      <c r="AY379" s="9"/>
    </row>
    <row r="380" ht="12.75" customHeight="1">
      <c r="A380" s="13"/>
      <c r="B380" s="4"/>
      <c r="C380" s="4"/>
      <c r="D380" s="9"/>
      <c r="E380" s="338"/>
      <c r="F380" s="4"/>
      <c r="G380" s="4"/>
      <c r="H380" s="9"/>
      <c r="I380" s="339"/>
      <c r="J380" s="4"/>
      <c r="K380" s="4"/>
      <c r="L380" s="9"/>
      <c r="M380" s="340"/>
      <c r="N380" s="4"/>
      <c r="O380" s="4"/>
      <c r="P380" s="9"/>
      <c r="Q380" s="88"/>
      <c r="R380" s="4"/>
      <c r="S380" s="4"/>
      <c r="T380" s="9"/>
      <c r="U380" s="341"/>
      <c r="V380" s="4"/>
      <c r="W380" s="4"/>
      <c r="X380" s="4"/>
      <c r="Y380" s="9"/>
      <c r="Z380" s="342"/>
      <c r="AA380" s="4"/>
      <c r="AB380" s="4"/>
      <c r="AC380" s="9"/>
      <c r="AD380" s="343"/>
      <c r="AE380" s="4"/>
      <c r="AF380" s="4"/>
      <c r="AG380" s="4"/>
      <c r="AH380" s="4"/>
      <c r="AI380" s="4"/>
      <c r="AJ380" s="4"/>
      <c r="AK380" s="4"/>
      <c r="AL380" s="4"/>
      <c r="AM380" s="4"/>
      <c r="AN380" s="4"/>
      <c r="AO380" s="4"/>
      <c r="AP380" s="4"/>
      <c r="AQ380" s="4"/>
      <c r="AR380" s="4"/>
      <c r="AS380" s="4"/>
      <c r="AT380" s="4"/>
      <c r="AU380" s="4"/>
      <c r="AV380" s="4"/>
      <c r="AW380" s="4"/>
      <c r="AX380" s="4"/>
      <c r="AY380" s="9"/>
    </row>
    <row r="381" ht="12.75" customHeight="1">
      <c r="A381" s="104"/>
      <c r="B381" s="4"/>
      <c r="C381" s="4"/>
      <c r="D381" s="9"/>
      <c r="E381" s="338"/>
      <c r="F381" s="4"/>
      <c r="G381" s="4"/>
      <c r="H381" s="9"/>
      <c r="I381" s="339"/>
      <c r="J381" s="4"/>
      <c r="K381" s="4"/>
      <c r="L381" s="9"/>
      <c r="M381" s="340"/>
      <c r="N381" s="4"/>
      <c r="O381" s="4"/>
      <c r="P381" s="9"/>
      <c r="Q381" s="88"/>
      <c r="R381" s="4"/>
      <c r="S381" s="4"/>
      <c r="T381" s="9"/>
      <c r="U381" s="341"/>
      <c r="V381" s="4"/>
      <c r="W381" s="4"/>
      <c r="X381" s="4"/>
      <c r="Y381" s="9"/>
      <c r="Z381" s="342"/>
      <c r="AA381" s="4"/>
      <c r="AB381" s="4"/>
      <c r="AC381" s="9"/>
      <c r="AD381" s="343"/>
      <c r="AE381" s="4"/>
      <c r="AF381" s="4"/>
      <c r="AG381" s="4"/>
      <c r="AH381" s="4"/>
      <c r="AI381" s="4"/>
      <c r="AJ381" s="4"/>
      <c r="AK381" s="4"/>
      <c r="AL381" s="4"/>
      <c r="AM381" s="4"/>
      <c r="AN381" s="4"/>
      <c r="AO381" s="4"/>
      <c r="AP381" s="4"/>
      <c r="AQ381" s="4"/>
      <c r="AR381" s="4"/>
      <c r="AS381" s="4"/>
      <c r="AT381" s="4"/>
      <c r="AU381" s="4"/>
      <c r="AV381" s="4"/>
      <c r="AW381" s="4"/>
      <c r="AX381" s="4"/>
      <c r="AY381" s="9"/>
    </row>
    <row r="382" ht="12.75" customHeight="1">
      <c r="A382" s="13"/>
      <c r="B382" s="4"/>
      <c r="C382" s="4"/>
      <c r="D382" s="9"/>
      <c r="E382" s="338"/>
      <c r="F382" s="4"/>
      <c r="G382" s="4"/>
      <c r="H382" s="9"/>
      <c r="I382" s="339"/>
      <c r="J382" s="4"/>
      <c r="K382" s="4"/>
      <c r="L382" s="9"/>
      <c r="M382" s="340"/>
      <c r="N382" s="4"/>
      <c r="O382" s="4"/>
      <c r="P382" s="9"/>
      <c r="Q382" s="88"/>
      <c r="R382" s="4"/>
      <c r="S382" s="4"/>
      <c r="T382" s="9"/>
      <c r="U382" s="341"/>
      <c r="V382" s="4"/>
      <c r="W382" s="4"/>
      <c r="X382" s="4"/>
      <c r="Y382" s="9"/>
      <c r="Z382" s="342"/>
      <c r="AA382" s="4"/>
      <c r="AB382" s="4"/>
      <c r="AC382" s="9"/>
      <c r="AD382" s="343"/>
      <c r="AE382" s="4"/>
      <c r="AF382" s="4"/>
      <c r="AG382" s="4"/>
      <c r="AH382" s="4"/>
      <c r="AI382" s="4"/>
      <c r="AJ382" s="4"/>
      <c r="AK382" s="4"/>
      <c r="AL382" s="4"/>
      <c r="AM382" s="4"/>
      <c r="AN382" s="4"/>
      <c r="AO382" s="4"/>
      <c r="AP382" s="4"/>
      <c r="AQ382" s="4"/>
      <c r="AR382" s="4"/>
      <c r="AS382" s="4"/>
      <c r="AT382" s="4"/>
      <c r="AU382" s="4"/>
      <c r="AV382" s="4"/>
      <c r="AW382" s="4"/>
      <c r="AX382" s="4"/>
      <c r="AY382" s="9"/>
    </row>
    <row r="383" ht="12.75" customHeight="1">
      <c r="A383" s="13"/>
      <c r="B383" s="4"/>
      <c r="C383" s="4"/>
      <c r="D383" s="9"/>
      <c r="E383" s="338"/>
      <c r="F383" s="4"/>
      <c r="G383" s="4"/>
      <c r="H383" s="9"/>
      <c r="I383" s="339"/>
      <c r="J383" s="4"/>
      <c r="K383" s="4"/>
      <c r="L383" s="9"/>
      <c r="M383" s="340"/>
      <c r="N383" s="4"/>
      <c r="O383" s="4"/>
      <c r="P383" s="9"/>
      <c r="Q383" s="88"/>
      <c r="R383" s="4"/>
      <c r="S383" s="4"/>
      <c r="T383" s="9"/>
      <c r="U383" s="341"/>
      <c r="V383" s="4"/>
      <c r="W383" s="4"/>
      <c r="X383" s="4"/>
      <c r="Y383" s="9"/>
      <c r="Z383" s="342"/>
      <c r="AA383" s="4"/>
      <c r="AB383" s="4"/>
      <c r="AC383" s="9"/>
      <c r="AD383" s="343"/>
      <c r="AE383" s="4"/>
      <c r="AF383" s="4"/>
      <c r="AG383" s="4"/>
      <c r="AH383" s="4"/>
      <c r="AI383" s="4"/>
      <c r="AJ383" s="4"/>
      <c r="AK383" s="4"/>
      <c r="AL383" s="4"/>
      <c r="AM383" s="4"/>
      <c r="AN383" s="4"/>
      <c r="AO383" s="4"/>
      <c r="AP383" s="4"/>
      <c r="AQ383" s="4"/>
      <c r="AR383" s="4"/>
      <c r="AS383" s="4"/>
      <c r="AT383" s="4"/>
      <c r="AU383" s="4"/>
      <c r="AV383" s="4"/>
      <c r="AW383" s="4"/>
      <c r="AX383" s="4"/>
      <c r="AY383" s="9"/>
    </row>
    <row r="384" ht="12.75" customHeight="1">
      <c r="A384" s="13"/>
      <c r="B384" s="4"/>
      <c r="C384" s="4"/>
      <c r="D384" s="9"/>
      <c r="E384" s="338"/>
      <c r="F384" s="4"/>
      <c r="G384" s="4"/>
      <c r="H384" s="9"/>
      <c r="I384" s="339"/>
      <c r="J384" s="4"/>
      <c r="K384" s="4"/>
      <c r="L384" s="9"/>
      <c r="M384" s="340"/>
      <c r="N384" s="4"/>
      <c r="O384" s="4"/>
      <c r="P384" s="9"/>
      <c r="Q384" s="88"/>
      <c r="R384" s="4"/>
      <c r="S384" s="4"/>
      <c r="T384" s="9"/>
      <c r="U384" s="341"/>
      <c r="V384" s="4"/>
      <c r="W384" s="4"/>
      <c r="X384" s="4"/>
      <c r="Y384" s="9"/>
      <c r="Z384" s="342"/>
      <c r="AA384" s="4"/>
      <c r="AB384" s="4"/>
      <c r="AC384" s="9"/>
      <c r="AD384" s="343"/>
      <c r="AE384" s="4"/>
      <c r="AF384" s="4"/>
      <c r="AG384" s="4"/>
      <c r="AH384" s="4"/>
      <c r="AI384" s="4"/>
      <c r="AJ384" s="4"/>
      <c r="AK384" s="4"/>
      <c r="AL384" s="4"/>
      <c r="AM384" s="4"/>
      <c r="AN384" s="4"/>
      <c r="AO384" s="4"/>
      <c r="AP384" s="4"/>
      <c r="AQ384" s="4"/>
      <c r="AR384" s="4"/>
      <c r="AS384" s="4"/>
      <c r="AT384" s="4"/>
      <c r="AU384" s="4"/>
      <c r="AV384" s="4"/>
      <c r="AW384" s="4"/>
      <c r="AX384" s="4"/>
      <c r="AY384" s="9"/>
    </row>
    <row r="385" ht="12.75" customHeight="1">
      <c r="A385" s="13"/>
      <c r="B385" s="4"/>
      <c r="C385" s="4"/>
      <c r="D385" s="9"/>
      <c r="E385" s="338"/>
      <c r="F385" s="4"/>
      <c r="G385" s="4"/>
      <c r="H385" s="9"/>
      <c r="I385" s="339"/>
      <c r="J385" s="4"/>
      <c r="K385" s="4"/>
      <c r="L385" s="9"/>
      <c r="M385" s="340"/>
      <c r="N385" s="4"/>
      <c r="O385" s="4"/>
      <c r="P385" s="9"/>
      <c r="Q385" s="88"/>
      <c r="R385" s="4"/>
      <c r="S385" s="4"/>
      <c r="T385" s="9"/>
      <c r="U385" s="341"/>
      <c r="V385" s="4"/>
      <c r="W385" s="4"/>
      <c r="X385" s="4"/>
      <c r="Y385" s="9"/>
      <c r="Z385" s="342"/>
      <c r="AA385" s="4"/>
      <c r="AB385" s="4"/>
      <c r="AC385" s="9"/>
      <c r="AD385" s="343"/>
      <c r="AE385" s="4"/>
      <c r="AF385" s="4"/>
      <c r="AG385" s="4"/>
      <c r="AH385" s="4"/>
      <c r="AI385" s="4"/>
      <c r="AJ385" s="4"/>
      <c r="AK385" s="4"/>
      <c r="AL385" s="4"/>
      <c r="AM385" s="4"/>
      <c r="AN385" s="4"/>
      <c r="AO385" s="4"/>
      <c r="AP385" s="4"/>
      <c r="AQ385" s="4"/>
      <c r="AR385" s="4"/>
      <c r="AS385" s="4"/>
      <c r="AT385" s="4"/>
      <c r="AU385" s="4"/>
      <c r="AV385" s="4"/>
      <c r="AW385" s="4"/>
      <c r="AX385" s="4"/>
      <c r="AY385" s="9"/>
    </row>
    <row r="386" ht="12.75" customHeight="1">
      <c r="A386" s="13"/>
      <c r="B386" s="4"/>
      <c r="C386" s="4"/>
      <c r="D386" s="9"/>
      <c r="E386" s="338"/>
      <c r="F386" s="4"/>
      <c r="G386" s="4"/>
      <c r="H386" s="9"/>
      <c r="I386" s="339"/>
      <c r="J386" s="4"/>
      <c r="K386" s="4"/>
      <c r="L386" s="9"/>
      <c r="M386" s="340"/>
      <c r="N386" s="4"/>
      <c r="O386" s="4"/>
      <c r="P386" s="9"/>
      <c r="Q386" s="88"/>
      <c r="R386" s="4"/>
      <c r="S386" s="4"/>
      <c r="T386" s="9"/>
      <c r="U386" s="341"/>
      <c r="V386" s="4"/>
      <c r="W386" s="4"/>
      <c r="X386" s="4"/>
      <c r="Y386" s="9"/>
      <c r="Z386" s="342"/>
      <c r="AA386" s="4"/>
      <c r="AB386" s="4"/>
      <c r="AC386" s="9"/>
      <c r="AD386" s="343"/>
      <c r="AE386" s="4"/>
      <c r="AF386" s="4"/>
      <c r="AG386" s="4"/>
      <c r="AH386" s="4"/>
      <c r="AI386" s="4"/>
      <c r="AJ386" s="4"/>
      <c r="AK386" s="4"/>
      <c r="AL386" s="4"/>
      <c r="AM386" s="4"/>
      <c r="AN386" s="4"/>
      <c r="AO386" s="4"/>
      <c r="AP386" s="4"/>
      <c r="AQ386" s="4"/>
      <c r="AR386" s="4"/>
      <c r="AS386" s="4"/>
      <c r="AT386" s="4"/>
      <c r="AU386" s="4"/>
      <c r="AV386" s="4"/>
      <c r="AW386" s="4"/>
      <c r="AX386" s="4"/>
      <c r="AY386" s="9"/>
    </row>
    <row r="387" ht="12.75" customHeight="1">
      <c r="A387" s="13"/>
      <c r="B387" s="4"/>
      <c r="C387" s="4"/>
      <c r="D387" s="9"/>
      <c r="E387" s="338"/>
      <c r="F387" s="4"/>
      <c r="G387" s="4"/>
      <c r="H387" s="9"/>
      <c r="I387" s="339"/>
      <c r="J387" s="4"/>
      <c r="K387" s="4"/>
      <c r="L387" s="9"/>
      <c r="M387" s="340"/>
      <c r="N387" s="4"/>
      <c r="O387" s="4"/>
      <c r="P387" s="9"/>
      <c r="Q387" s="88"/>
      <c r="R387" s="4"/>
      <c r="S387" s="4"/>
      <c r="T387" s="9"/>
      <c r="U387" s="341"/>
      <c r="V387" s="4"/>
      <c r="W387" s="4"/>
      <c r="X387" s="4"/>
      <c r="Y387" s="9"/>
      <c r="Z387" s="342"/>
      <c r="AA387" s="4"/>
      <c r="AB387" s="4"/>
      <c r="AC387" s="9"/>
      <c r="AD387" s="343"/>
      <c r="AE387" s="4"/>
      <c r="AF387" s="4"/>
      <c r="AG387" s="4"/>
      <c r="AH387" s="4"/>
      <c r="AI387" s="4"/>
      <c r="AJ387" s="4"/>
      <c r="AK387" s="4"/>
      <c r="AL387" s="4"/>
      <c r="AM387" s="4"/>
      <c r="AN387" s="4"/>
      <c r="AO387" s="4"/>
      <c r="AP387" s="4"/>
      <c r="AQ387" s="4"/>
      <c r="AR387" s="4"/>
      <c r="AS387" s="4"/>
      <c r="AT387" s="4"/>
      <c r="AU387" s="4"/>
      <c r="AV387" s="4"/>
      <c r="AW387" s="4"/>
      <c r="AX387" s="4"/>
      <c r="AY387" s="9"/>
    </row>
    <row r="388" ht="12.75" customHeight="1">
      <c r="A388" s="13"/>
      <c r="B388" s="4"/>
      <c r="C388" s="4"/>
      <c r="D388" s="9"/>
      <c r="E388" s="338"/>
      <c r="F388" s="4"/>
      <c r="G388" s="4"/>
      <c r="H388" s="9"/>
      <c r="I388" s="339"/>
      <c r="J388" s="4"/>
      <c r="K388" s="4"/>
      <c r="L388" s="9"/>
      <c r="M388" s="340"/>
      <c r="N388" s="4"/>
      <c r="O388" s="4"/>
      <c r="P388" s="9"/>
      <c r="Q388" s="88"/>
      <c r="R388" s="4"/>
      <c r="S388" s="4"/>
      <c r="T388" s="9"/>
      <c r="U388" s="341"/>
      <c r="V388" s="4"/>
      <c r="W388" s="4"/>
      <c r="X388" s="4"/>
      <c r="Y388" s="9"/>
      <c r="Z388" s="342"/>
      <c r="AA388" s="4"/>
      <c r="AB388" s="4"/>
      <c r="AC388" s="9"/>
      <c r="AD388" s="343"/>
      <c r="AE388" s="4"/>
      <c r="AF388" s="4"/>
      <c r="AG388" s="4"/>
      <c r="AH388" s="4"/>
      <c r="AI388" s="4"/>
      <c r="AJ388" s="4"/>
      <c r="AK388" s="4"/>
      <c r="AL388" s="4"/>
      <c r="AM388" s="4"/>
      <c r="AN388" s="4"/>
      <c r="AO388" s="4"/>
      <c r="AP388" s="4"/>
      <c r="AQ388" s="4"/>
      <c r="AR388" s="4"/>
      <c r="AS388" s="4"/>
      <c r="AT388" s="4"/>
      <c r="AU388" s="4"/>
      <c r="AV388" s="4"/>
      <c r="AW388" s="4"/>
      <c r="AX388" s="4"/>
      <c r="AY388" s="9"/>
    </row>
    <row r="389" ht="12.75" customHeight="1">
      <c r="A389" s="13"/>
      <c r="B389" s="4"/>
      <c r="C389" s="4"/>
      <c r="D389" s="9"/>
      <c r="E389" s="338"/>
      <c r="F389" s="4"/>
      <c r="G389" s="4"/>
      <c r="H389" s="9"/>
      <c r="I389" s="339"/>
      <c r="J389" s="4"/>
      <c r="K389" s="4"/>
      <c r="L389" s="9"/>
      <c r="M389" s="340"/>
      <c r="N389" s="4"/>
      <c r="O389" s="4"/>
      <c r="P389" s="9"/>
      <c r="Q389" s="88"/>
      <c r="R389" s="4"/>
      <c r="S389" s="4"/>
      <c r="T389" s="9"/>
      <c r="U389" s="341"/>
      <c r="V389" s="4"/>
      <c r="W389" s="4"/>
      <c r="X389" s="4"/>
      <c r="Y389" s="9"/>
      <c r="Z389" s="342"/>
      <c r="AA389" s="4"/>
      <c r="AB389" s="4"/>
      <c r="AC389" s="9"/>
      <c r="AD389" s="343"/>
      <c r="AE389" s="4"/>
      <c r="AF389" s="4"/>
      <c r="AG389" s="4"/>
      <c r="AH389" s="4"/>
      <c r="AI389" s="4"/>
      <c r="AJ389" s="4"/>
      <c r="AK389" s="4"/>
      <c r="AL389" s="4"/>
      <c r="AM389" s="4"/>
      <c r="AN389" s="4"/>
      <c r="AO389" s="4"/>
      <c r="AP389" s="4"/>
      <c r="AQ389" s="4"/>
      <c r="AR389" s="4"/>
      <c r="AS389" s="4"/>
      <c r="AT389" s="4"/>
      <c r="AU389" s="4"/>
      <c r="AV389" s="4"/>
      <c r="AW389" s="4"/>
      <c r="AX389" s="4"/>
      <c r="AY389" s="9"/>
    </row>
    <row r="390" ht="12.75" customHeight="1">
      <c r="A390" s="13"/>
      <c r="B390" s="4"/>
      <c r="C390" s="4"/>
      <c r="D390" s="9"/>
      <c r="E390" s="338"/>
      <c r="F390" s="4"/>
      <c r="G390" s="4"/>
      <c r="H390" s="9"/>
      <c r="I390" s="339"/>
      <c r="J390" s="4"/>
      <c r="K390" s="4"/>
      <c r="L390" s="9"/>
      <c r="M390" s="340"/>
      <c r="N390" s="4"/>
      <c r="O390" s="4"/>
      <c r="P390" s="9"/>
      <c r="Q390" s="88"/>
      <c r="R390" s="4"/>
      <c r="S390" s="4"/>
      <c r="T390" s="9"/>
      <c r="U390" s="341"/>
      <c r="V390" s="4"/>
      <c r="W390" s="4"/>
      <c r="X390" s="4"/>
      <c r="Y390" s="9"/>
      <c r="Z390" s="342"/>
      <c r="AA390" s="4"/>
      <c r="AB390" s="4"/>
      <c r="AC390" s="9"/>
      <c r="AD390" s="343"/>
      <c r="AE390" s="4"/>
      <c r="AF390" s="4"/>
      <c r="AG390" s="4"/>
      <c r="AH390" s="4"/>
      <c r="AI390" s="4"/>
      <c r="AJ390" s="4"/>
      <c r="AK390" s="4"/>
      <c r="AL390" s="4"/>
      <c r="AM390" s="4"/>
      <c r="AN390" s="4"/>
      <c r="AO390" s="4"/>
      <c r="AP390" s="4"/>
      <c r="AQ390" s="4"/>
      <c r="AR390" s="4"/>
      <c r="AS390" s="4"/>
      <c r="AT390" s="4"/>
      <c r="AU390" s="4"/>
      <c r="AV390" s="4"/>
      <c r="AW390" s="4"/>
      <c r="AX390" s="4"/>
      <c r="AY390" s="9"/>
    </row>
    <row r="391" ht="12.75" customHeight="1">
      <c r="A391" s="13"/>
      <c r="B391" s="4"/>
      <c r="C391" s="4"/>
      <c r="D391" s="9"/>
      <c r="E391" s="338"/>
      <c r="F391" s="4"/>
      <c r="G391" s="4"/>
      <c r="H391" s="9"/>
      <c r="I391" s="339"/>
      <c r="J391" s="4"/>
      <c r="K391" s="4"/>
      <c r="L391" s="9"/>
      <c r="M391" s="340"/>
      <c r="N391" s="4"/>
      <c r="O391" s="4"/>
      <c r="P391" s="9"/>
      <c r="Q391" s="88"/>
      <c r="R391" s="4"/>
      <c r="S391" s="4"/>
      <c r="T391" s="9"/>
      <c r="U391" s="341"/>
      <c r="V391" s="4"/>
      <c r="W391" s="4"/>
      <c r="X391" s="4"/>
      <c r="Y391" s="9"/>
      <c r="Z391" s="342"/>
      <c r="AA391" s="4"/>
      <c r="AB391" s="4"/>
      <c r="AC391" s="9"/>
      <c r="AD391" s="343"/>
      <c r="AE391" s="4"/>
      <c r="AF391" s="4"/>
      <c r="AG391" s="4"/>
      <c r="AH391" s="4"/>
      <c r="AI391" s="4"/>
      <c r="AJ391" s="4"/>
      <c r="AK391" s="4"/>
      <c r="AL391" s="4"/>
      <c r="AM391" s="4"/>
      <c r="AN391" s="4"/>
      <c r="AO391" s="4"/>
      <c r="AP391" s="4"/>
      <c r="AQ391" s="4"/>
      <c r="AR391" s="4"/>
      <c r="AS391" s="4"/>
      <c r="AT391" s="4"/>
      <c r="AU391" s="4"/>
      <c r="AV391" s="4"/>
      <c r="AW391" s="4"/>
      <c r="AX391" s="4"/>
      <c r="AY391" s="9"/>
    </row>
    <row r="392" ht="12.75" customHeight="1">
      <c r="A392" s="13"/>
      <c r="B392" s="4"/>
      <c r="C392" s="4"/>
      <c r="D392" s="9"/>
      <c r="E392" s="338"/>
      <c r="F392" s="4"/>
      <c r="G392" s="4"/>
      <c r="H392" s="9"/>
      <c r="I392" s="339"/>
      <c r="J392" s="4"/>
      <c r="K392" s="4"/>
      <c r="L392" s="9"/>
      <c r="M392" s="340"/>
      <c r="N392" s="4"/>
      <c r="O392" s="4"/>
      <c r="P392" s="9"/>
      <c r="Q392" s="88"/>
      <c r="R392" s="4"/>
      <c r="S392" s="4"/>
      <c r="T392" s="9"/>
      <c r="U392" s="341"/>
      <c r="V392" s="4"/>
      <c r="W392" s="4"/>
      <c r="X392" s="4"/>
      <c r="Y392" s="9"/>
      <c r="Z392" s="342"/>
      <c r="AA392" s="4"/>
      <c r="AB392" s="4"/>
      <c r="AC392" s="9"/>
      <c r="AD392" s="343"/>
      <c r="AE392" s="4"/>
      <c r="AF392" s="4"/>
      <c r="AG392" s="4"/>
      <c r="AH392" s="4"/>
      <c r="AI392" s="4"/>
      <c r="AJ392" s="4"/>
      <c r="AK392" s="4"/>
      <c r="AL392" s="4"/>
      <c r="AM392" s="4"/>
      <c r="AN392" s="4"/>
      <c r="AO392" s="4"/>
      <c r="AP392" s="4"/>
      <c r="AQ392" s="4"/>
      <c r="AR392" s="4"/>
      <c r="AS392" s="4"/>
      <c r="AT392" s="4"/>
      <c r="AU392" s="4"/>
      <c r="AV392" s="4"/>
      <c r="AW392" s="4"/>
      <c r="AX392" s="4"/>
      <c r="AY392" s="9"/>
    </row>
    <row r="393" ht="12.75" customHeight="1">
      <c r="A393" s="13"/>
      <c r="B393" s="4"/>
      <c r="C393" s="4"/>
      <c r="D393" s="9"/>
      <c r="E393" s="338"/>
      <c r="F393" s="4"/>
      <c r="G393" s="4"/>
      <c r="H393" s="9"/>
      <c r="I393" s="339"/>
      <c r="J393" s="4"/>
      <c r="K393" s="4"/>
      <c r="L393" s="9"/>
      <c r="M393" s="340"/>
      <c r="N393" s="4"/>
      <c r="O393" s="4"/>
      <c r="P393" s="9"/>
      <c r="Q393" s="88"/>
      <c r="R393" s="4"/>
      <c r="S393" s="4"/>
      <c r="T393" s="9"/>
      <c r="U393" s="341"/>
      <c r="V393" s="4"/>
      <c r="W393" s="4"/>
      <c r="X393" s="4"/>
      <c r="Y393" s="9"/>
      <c r="Z393" s="342"/>
      <c r="AA393" s="4"/>
      <c r="AB393" s="4"/>
      <c r="AC393" s="9"/>
      <c r="AD393" s="343"/>
      <c r="AE393" s="4"/>
      <c r="AF393" s="4"/>
      <c r="AG393" s="4"/>
      <c r="AH393" s="4"/>
      <c r="AI393" s="4"/>
      <c r="AJ393" s="4"/>
      <c r="AK393" s="4"/>
      <c r="AL393" s="4"/>
      <c r="AM393" s="4"/>
      <c r="AN393" s="4"/>
      <c r="AO393" s="4"/>
      <c r="AP393" s="4"/>
      <c r="AQ393" s="4"/>
      <c r="AR393" s="4"/>
      <c r="AS393" s="4"/>
      <c r="AT393" s="4"/>
      <c r="AU393" s="4"/>
      <c r="AV393" s="4"/>
      <c r="AW393" s="4"/>
      <c r="AX393" s="4"/>
      <c r="AY393" s="9"/>
    </row>
    <row r="394" ht="12.75" customHeight="1">
      <c r="A394" s="13"/>
      <c r="B394" s="4"/>
      <c r="C394" s="4"/>
      <c r="D394" s="9"/>
      <c r="E394" s="338"/>
      <c r="F394" s="4"/>
      <c r="G394" s="4"/>
      <c r="H394" s="9"/>
      <c r="I394" s="339"/>
      <c r="J394" s="4"/>
      <c r="K394" s="4"/>
      <c r="L394" s="9"/>
      <c r="M394" s="340"/>
      <c r="N394" s="4"/>
      <c r="O394" s="4"/>
      <c r="P394" s="9"/>
      <c r="Q394" s="88"/>
      <c r="R394" s="4"/>
      <c r="S394" s="4"/>
      <c r="T394" s="9"/>
      <c r="U394" s="341"/>
      <c r="V394" s="4"/>
      <c r="W394" s="4"/>
      <c r="X394" s="4"/>
      <c r="Y394" s="9"/>
      <c r="Z394" s="342"/>
      <c r="AA394" s="4"/>
      <c r="AB394" s="4"/>
      <c r="AC394" s="9"/>
      <c r="AD394" s="343"/>
      <c r="AE394" s="4"/>
      <c r="AF394" s="4"/>
      <c r="AG394" s="4"/>
      <c r="AH394" s="4"/>
      <c r="AI394" s="4"/>
      <c r="AJ394" s="4"/>
      <c r="AK394" s="4"/>
      <c r="AL394" s="4"/>
      <c r="AM394" s="4"/>
      <c r="AN394" s="4"/>
      <c r="AO394" s="4"/>
      <c r="AP394" s="4"/>
      <c r="AQ394" s="4"/>
      <c r="AR394" s="4"/>
      <c r="AS394" s="4"/>
      <c r="AT394" s="4"/>
      <c r="AU394" s="4"/>
      <c r="AV394" s="4"/>
      <c r="AW394" s="4"/>
      <c r="AX394" s="4"/>
      <c r="AY394" s="9"/>
    </row>
    <row r="395" ht="12.75" customHeight="1">
      <c r="A395" s="13"/>
      <c r="B395" s="4"/>
      <c r="C395" s="4"/>
      <c r="D395" s="9"/>
      <c r="E395" s="338"/>
      <c r="F395" s="4"/>
      <c r="G395" s="4"/>
      <c r="H395" s="9"/>
      <c r="I395" s="339"/>
      <c r="J395" s="4"/>
      <c r="K395" s="4"/>
      <c r="L395" s="9"/>
      <c r="M395" s="340"/>
      <c r="N395" s="4"/>
      <c r="O395" s="4"/>
      <c r="P395" s="9"/>
      <c r="Q395" s="88"/>
      <c r="R395" s="4"/>
      <c r="S395" s="4"/>
      <c r="T395" s="9"/>
      <c r="U395" s="341"/>
      <c r="V395" s="4"/>
      <c r="W395" s="4"/>
      <c r="X395" s="4"/>
      <c r="Y395" s="9"/>
      <c r="Z395" s="342"/>
      <c r="AA395" s="4"/>
      <c r="AB395" s="4"/>
      <c r="AC395" s="9"/>
      <c r="AD395" s="343"/>
      <c r="AE395" s="4"/>
      <c r="AF395" s="4"/>
      <c r="AG395" s="4"/>
      <c r="AH395" s="4"/>
      <c r="AI395" s="4"/>
      <c r="AJ395" s="4"/>
      <c r="AK395" s="4"/>
      <c r="AL395" s="4"/>
      <c r="AM395" s="4"/>
      <c r="AN395" s="4"/>
      <c r="AO395" s="4"/>
      <c r="AP395" s="4"/>
      <c r="AQ395" s="4"/>
      <c r="AR395" s="4"/>
      <c r="AS395" s="4"/>
      <c r="AT395" s="4"/>
      <c r="AU395" s="4"/>
      <c r="AV395" s="4"/>
      <c r="AW395" s="4"/>
      <c r="AX395" s="4"/>
      <c r="AY395" s="9"/>
    </row>
    <row r="396" ht="12.75" customHeight="1">
      <c r="A396" s="13"/>
      <c r="B396" s="4"/>
      <c r="C396" s="4"/>
      <c r="D396" s="9"/>
      <c r="E396" s="338"/>
      <c r="F396" s="4"/>
      <c r="G396" s="4"/>
      <c r="H396" s="9"/>
      <c r="I396" s="339"/>
      <c r="J396" s="4"/>
      <c r="K396" s="4"/>
      <c r="L396" s="9"/>
      <c r="M396" s="340"/>
      <c r="N396" s="4"/>
      <c r="O396" s="4"/>
      <c r="P396" s="9"/>
      <c r="Q396" s="88"/>
      <c r="R396" s="4"/>
      <c r="S396" s="4"/>
      <c r="T396" s="9"/>
      <c r="U396" s="341"/>
      <c r="V396" s="4"/>
      <c r="W396" s="4"/>
      <c r="X396" s="4"/>
      <c r="Y396" s="9"/>
      <c r="Z396" s="342"/>
      <c r="AA396" s="4"/>
      <c r="AB396" s="4"/>
      <c r="AC396" s="9"/>
      <c r="AD396" s="343"/>
      <c r="AE396" s="4"/>
      <c r="AF396" s="4"/>
      <c r="AG396" s="4"/>
      <c r="AH396" s="4"/>
      <c r="AI396" s="4"/>
      <c r="AJ396" s="4"/>
      <c r="AK396" s="4"/>
      <c r="AL396" s="4"/>
      <c r="AM396" s="4"/>
      <c r="AN396" s="4"/>
      <c r="AO396" s="4"/>
      <c r="AP396" s="4"/>
      <c r="AQ396" s="4"/>
      <c r="AR396" s="4"/>
      <c r="AS396" s="4"/>
      <c r="AT396" s="4"/>
      <c r="AU396" s="4"/>
      <c r="AV396" s="4"/>
      <c r="AW396" s="4"/>
      <c r="AX396" s="4"/>
      <c r="AY396" s="9"/>
    </row>
    <row r="397" ht="12.75" customHeight="1">
      <c r="A397" s="13"/>
      <c r="B397" s="4"/>
      <c r="C397" s="4"/>
      <c r="D397" s="9"/>
      <c r="E397" s="338"/>
      <c r="F397" s="4"/>
      <c r="G397" s="4"/>
      <c r="H397" s="9"/>
      <c r="I397" s="339"/>
      <c r="J397" s="4"/>
      <c r="K397" s="4"/>
      <c r="L397" s="9"/>
      <c r="M397" s="340"/>
      <c r="N397" s="4"/>
      <c r="O397" s="4"/>
      <c r="P397" s="9"/>
      <c r="Q397" s="88"/>
      <c r="R397" s="4"/>
      <c r="S397" s="4"/>
      <c r="T397" s="9"/>
      <c r="U397" s="341"/>
      <c r="V397" s="4"/>
      <c r="W397" s="4"/>
      <c r="X397" s="4"/>
      <c r="Y397" s="9"/>
      <c r="Z397" s="342"/>
      <c r="AA397" s="4"/>
      <c r="AB397" s="4"/>
      <c r="AC397" s="9"/>
      <c r="AD397" s="343"/>
      <c r="AE397" s="4"/>
      <c r="AF397" s="4"/>
      <c r="AG397" s="4"/>
      <c r="AH397" s="4"/>
      <c r="AI397" s="4"/>
      <c r="AJ397" s="4"/>
      <c r="AK397" s="4"/>
      <c r="AL397" s="4"/>
      <c r="AM397" s="4"/>
      <c r="AN397" s="4"/>
      <c r="AO397" s="4"/>
      <c r="AP397" s="4"/>
      <c r="AQ397" s="4"/>
      <c r="AR397" s="4"/>
      <c r="AS397" s="4"/>
      <c r="AT397" s="4"/>
      <c r="AU397" s="4"/>
      <c r="AV397" s="4"/>
      <c r="AW397" s="4"/>
      <c r="AX397" s="4"/>
      <c r="AY397" s="9"/>
    </row>
    <row r="398" ht="12.75" customHeight="1">
      <c r="A398" s="13"/>
      <c r="B398" s="4"/>
      <c r="C398" s="4"/>
      <c r="D398" s="9"/>
      <c r="E398" s="338"/>
      <c r="F398" s="4"/>
      <c r="G398" s="4"/>
      <c r="H398" s="9"/>
      <c r="I398" s="339"/>
      <c r="J398" s="4"/>
      <c r="K398" s="4"/>
      <c r="L398" s="9"/>
      <c r="M398" s="340"/>
      <c r="N398" s="4"/>
      <c r="O398" s="4"/>
      <c r="P398" s="9"/>
      <c r="Q398" s="88"/>
      <c r="R398" s="4"/>
      <c r="S398" s="4"/>
      <c r="T398" s="9"/>
      <c r="U398" s="341"/>
      <c r="V398" s="4"/>
      <c r="W398" s="4"/>
      <c r="X398" s="4"/>
      <c r="Y398" s="9"/>
      <c r="Z398" s="342"/>
      <c r="AA398" s="4"/>
      <c r="AB398" s="4"/>
      <c r="AC398" s="9"/>
      <c r="AD398" s="343"/>
      <c r="AE398" s="4"/>
      <c r="AF398" s="4"/>
      <c r="AG398" s="4"/>
      <c r="AH398" s="4"/>
      <c r="AI398" s="4"/>
      <c r="AJ398" s="4"/>
      <c r="AK398" s="4"/>
      <c r="AL398" s="4"/>
      <c r="AM398" s="4"/>
      <c r="AN398" s="4"/>
      <c r="AO398" s="4"/>
      <c r="AP398" s="4"/>
      <c r="AQ398" s="4"/>
      <c r="AR398" s="4"/>
      <c r="AS398" s="4"/>
      <c r="AT398" s="4"/>
      <c r="AU398" s="4"/>
      <c r="AV398" s="4"/>
      <c r="AW398" s="4"/>
      <c r="AX398" s="4"/>
      <c r="AY398" s="9"/>
    </row>
    <row r="399" ht="12.75" customHeight="1">
      <c r="A399" s="13"/>
      <c r="B399" s="4"/>
      <c r="C399" s="4"/>
      <c r="D399" s="9"/>
      <c r="E399" s="338"/>
      <c r="F399" s="4"/>
      <c r="G399" s="4"/>
      <c r="H399" s="9"/>
      <c r="I399" s="339"/>
      <c r="J399" s="4"/>
      <c r="K399" s="4"/>
      <c r="L399" s="9"/>
      <c r="M399" s="340"/>
      <c r="N399" s="4"/>
      <c r="O399" s="4"/>
      <c r="P399" s="9"/>
      <c r="Q399" s="88"/>
      <c r="R399" s="4"/>
      <c r="S399" s="4"/>
      <c r="T399" s="9"/>
      <c r="U399" s="341"/>
      <c r="V399" s="4"/>
      <c r="W399" s="4"/>
      <c r="X399" s="4"/>
      <c r="Y399" s="9"/>
      <c r="Z399" s="342"/>
      <c r="AA399" s="4"/>
      <c r="AB399" s="4"/>
      <c r="AC399" s="9"/>
      <c r="AD399" s="343"/>
      <c r="AE399" s="4"/>
      <c r="AF399" s="4"/>
      <c r="AG399" s="4"/>
      <c r="AH399" s="4"/>
      <c r="AI399" s="4"/>
      <c r="AJ399" s="4"/>
      <c r="AK399" s="4"/>
      <c r="AL399" s="4"/>
      <c r="AM399" s="4"/>
      <c r="AN399" s="4"/>
      <c r="AO399" s="4"/>
      <c r="AP399" s="4"/>
      <c r="AQ399" s="4"/>
      <c r="AR399" s="4"/>
      <c r="AS399" s="4"/>
      <c r="AT399" s="4"/>
      <c r="AU399" s="4"/>
      <c r="AV399" s="4"/>
      <c r="AW399" s="4"/>
      <c r="AX399" s="4"/>
      <c r="AY399" s="9"/>
    </row>
    <row r="400" ht="12.75" customHeight="1">
      <c r="A400" s="13"/>
      <c r="B400" s="4"/>
      <c r="C400" s="4"/>
      <c r="D400" s="9"/>
      <c r="E400" s="338"/>
      <c r="F400" s="4"/>
      <c r="G400" s="4"/>
      <c r="H400" s="9"/>
      <c r="I400" s="339"/>
      <c r="J400" s="4"/>
      <c r="K400" s="4"/>
      <c r="L400" s="9"/>
      <c r="M400" s="340"/>
      <c r="N400" s="4"/>
      <c r="O400" s="4"/>
      <c r="P400" s="9"/>
      <c r="Q400" s="88"/>
      <c r="R400" s="4"/>
      <c r="S400" s="4"/>
      <c r="T400" s="9"/>
      <c r="U400" s="341"/>
      <c r="V400" s="4"/>
      <c r="W400" s="4"/>
      <c r="X400" s="4"/>
      <c r="Y400" s="9"/>
      <c r="Z400" s="342"/>
      <c r="AA400" s="4"/>
      <c r="AB400" s="4"/>
      <c r="AC400" s="9"/>
      <c r="AD400" s="343"/>
      <c r="AE400" s="4"/>
      <c r="AF400" s="4"/>
      <c r="AG400" s="4"/>
      <c r="AH400" s="4"/>
      <c r="AI400" s="4"/>
      <c r="AJ400" s="4"/>
      <c r="AK400" s="4"/>
      <c r="AL400" s="4"/>
      <c r="AM400" s="4"/>
      <c r="AN400" s="4"/>
      <c r="AO400" s="4"/>
      <c r="AP400" s="4"/>
      <c r="AQ400" s="4"/>
      <c r="AR400" s="4"/>
      <c r="AS400" s="4"/>
      <c r="AT400" s="4"/>
      <c r="AU400" s="4"/>
      <c r="AV400" s="4"/>
      <c r="AW400" s="4"/>
      <c r="AX400" s="4"/>
      <c r="AY400" s="9"/>
    </row>
    <row r="401" ht="12.75" customHeight="1">
      <c r="A401" s="13"/>
      <c r="B401" s="4"/>
      <c r="C401" s="4"/>
      <c r="D401" s="9"/>
      <c r="E401" s="338"/>
      <c r="F401" s="4"/>
      <c r="G401" s="4"/>
      <c r="H401" s="9"/>
      <c r="I401" s="339"/>
      <c r="J401" s="4"/>
      <c r="K401" s="4"/>
      <c r="L401" s="9"/>
      <c r="M401" s="340"/>
      <c r="N401" s="4"/>
      <c r="O401" s="4"/>
      <c r="P401" s="9"/>
      <c r="Q401" s="88"/>
      <c r="R401" s="4"/>
      <c r="S401" s="4"/>
      <c r="T401" s="9"/>
      <c r="U401" s="341"/>
      <c r="V401" s="4"/>
      <c r="W401" s="4"/>
      <c r="X401" s="4"/>
      <c r="Y401" s="9"/>
      <c r="Z401" s="342"/>
      <c r="AA401" s="4"/>
      <c r="AB401" s="4"/>
      <c r="AC401" s="9"/>
      <c r="AD401" s="343"/>
      <c r="AE401" s="4"/>
      <c r="AF401" s="4"/>
      <c r="AG401" s="4"/>
      <c r="AH401" s="4"/>
      <c r="AI401" s="4"/>
      <c r="AJ401" s="4"/>
      <c r="AK401" s="4"/>
      <c r="AL401" s="4"/>
      <c r="AM401" s="4"/>
      <c r="AN401" s="4"/>
      <c r="AO401" s="4"/>
      <c r="AP401" s="4"/>
      <c r="AQ401" s="4"/>
      <c r="AR401" s="4"/>
      <c r="AS401" s="4"/>
      <c r="AT401" s="4"/>
      <c r="AU401" s="4"/>
      <c r="AV401" s="4"/>
      <c r="AW401" s="4"/>
      <c r="AX401" s="4"/>
      <c r="AY401" s="9"/>
    </row>
    <row r="402" ht="12.75" customHeight="1">
      <c r="A402" s="13"/>
      <c r="B402" s="4"/>
      <c r="C402" s="4"/>
      <c r="D402" s="9"/>
      <c r="E402" s="338"/>
      <c r="F402" s="4"/>
      <c r="G402" s="4"/>
      <c r="H402" s="9"/>
      <c r="I402" s="339"/>
      <c r="J402" s="4"/>
      <c r="K402" s="4"/>
      <c r="L402" s="9"/>
      <c r="M402" s="340"/>
      <c r="N402" s="4"/>
      <c r="O402" s="4"/>
      <c r="P402" s="9"/>
      <c r="Q402" s="88"/>
      <c r="R402" s="4"/>
      <c r="S402" s="4"/>
      <c r="T402" s="9"/>
      <c r="U402" s="341"/>
      <c r="V402" s="4"/>
      <c r="W402" s="4"/>
      <c r="X402" s="4"/>
      <c r="Y402" s="9"/>
      <c r="Z402" s="342"/>
      <c r="AA402" s="4"/>
      <c r="AB402" s="4"/>
      <c r="AC402" s="9"/>
      <c r="AD402" s="343"/>
      <c r="AE402" s="4"/>
      <c r="AF402" s="4"/>
      <c r="AG402" s="4"/>
      <c r="AH402" s="4"/>
      <c r="AI402" s="4"/>
      <c r="AJ402" s="4"/>
      <c r="AK402" s="4"/>
      <c r="AL402" s="4"/>
      <c r="AM402" s="4"/>
      <c r="AN402" s="4"/>
      <c r="AO402" s="4"/>
      <c r="AP402" s="4"/>
      <c r="AQ402" s="4"/>
      <c r="AR402" s="4"/>
      <c r="AS402" s="4"/>
      <c r="AT402" s="4"/>
      <c r="AU402" s="4"/>
      <c r="AV402" s="4"/>
      <c r="AW402" s="4"/>
      <c r="AX402" s="4"/>
      <c r="AY402" s="9"/>
    </row>
    <row r="403" ht="12.75" customHeight="1">
      <c r="A403" s="13"/>
      <c r="B403" s="4"/>
      <c r="C403" s="4"/>
      <c r="D403" s="9"/>
      <c r="E403" s="338"/>
      <c r="F403" s="4"/>
      <c r="G403" s="4"/>
      <c r="H403" s="9"/>
      <c r="I403" s="339"/>
      <c r="J403" s="4"/>
      <c r="K403" s="4"/>
      <c r="L403" s="9"/>
      <c r="M403" s="340"/>
      <c r="N403" s="4"/>
      <c r="O403" s="4"/>
      <c r="P403" s="9"/>
      <c r="Q403" s="88"/>
      <c r="R403" s="4"/>
      <c r="S403" s="4"/>
      <c r="T403" s="9"/>
      <c r="U403" s="341"/>
      <c r="V403" s="4"/>
      <c r="W403" s="4"/>
      <c r="X403" s="4"/>
      <c r="Y403" s="9"/>
      <c r="Z403" s="342"/>
      <c r="AA403" s="4"/>
      <c r="AB403" s="4"/>
      <c r="AC403" s="9"/>
      <c r="AD403" s="343"/>
      <c r="AE403" s="4"/>
      <c r="AF403" s="4"/>
      <c r="AG403" s="4"/>
      <c r="AH403" s="4"/>
      <c r="AI403" s="4"/>
      <c r="AJ403" s="4"/>
      <c r="AK403" s="4"/>
      <c r="AL403" s="4"/>
      <c r="AM403" s="4"/>
      <c r="AN403" s="4"/>
      <c r="AO403" s="4"/>
      <c r="AP403" s="4"/>
      <c r="AQ403" s="4"/>
      <c r="AR403" s="4"/>
      <c r="AS403" s="4"/>
      <c r="AT403" s="4"/>
      <c r="AU403" s="4"/>
      <c r="AV403" s="4"/>
      <c r="AW403" s="4"/>
      <c r="AX403" s="4"/>
      <c r="AY403" s="9"/>
    </row>
    <row r="404" ht="12.75" customHeight="1">
      <c r="A404" s="13"/>
      <c r="B404" s="4"/>
      <c r="C404" s="4"/>
      <c r="D404" s="9"/>
      <c r="E404" s="338"/>
      <c r="F404" s="4"/>
      <c r="G404" s="4"/>
      <c r="H404" s="9"/>
      <c r="I404" s="339"/>
      <c r="J404" s="4"/>
      <c r="K404" s="4"/>
      <c r="L404" s="9"/>
      <c r="M404" s="340"/>
      <c r="N404" s="4"/>
      <c r="O404" s="4"/>
      <c r="P404" s="9"/>
      <c r="Q404" s="88"/>
      <c r="R404" s="4"/>
      <c r="S404" s="4"/>
      <c r="T404" s="9"/>
      <c r="U404" s="341"/>
      <c r="V404" s="4"/>
      <c r="W404" s="4"/>
      <c r="X404" s="4"/>
      <c r="Y404" s="9"/>
      <c r="Z404" s="342"/>
      <c r="AA404" s="4"/>
      <c r="AB404" s="4"/>
      <c r="AC404" s="9"/>
      <c r="AD404" s="343"/>
      <c r="AE404" s="4"/>
      <c r="AF404" s="4"/>
      <c r="AG404" s="4"/>
      <c r="AH404" s="4"/>
      <c r="AI404" s="4"/>
      <c r="AJ404" s="4"/>
      <c r="AK404" s="4"/>
      <c r="AL404" s="4"/>
      <c r="AM404" s="4"/>
      <c r="AN404" s="4"/>
      <c r="AO404" s="4"/>
      <c r="AP404" s="4"/>
      <c r="AQ404" s="4"/>
      <c r="AR404" s="4"/>
      <c r="AS404" s="4"/>
      <c r="AT404" s="4"/>
      <c r="AU404" s="4"/>
      <c r="AV404" s="4"/>
      <c r="AW404" s="4"/>
      <c r="AX404" s="4"/>
      <c r="AY404" s="9"/>
    </row>
    <row r="405" ht="12.75" customHeight="1">
      <c r="A405" s="13"/>
      <c r="B405" s="4"/>
      <c r="C405" s="4"/>
      <c r="D405" s="9"/>
      <c r="E405" s="338"/>
      <c r="F405" s="4"/>
      <c r="G405" s="4"/>
      <c r="H405" s="9"/>
      <c r="I405" s="339"/>
      <c r="J405" s="4"/>
      <c r="K405" s="4"/>
      <c r="L405" s="9"/>
      <c r="M405" s="340"/>
      <c r="N405" s="4"/>
      <c r="O405" s="4"/>
      <c r="P405" s="9"/>
      <c r="Q405" s="88"/>
      <c r="R405" s="4"/>
      <c r="S405" s="4"/>
      <c r="T405" s="9"/>
      <c r="U405" s="341"/>
      <c r="V405" s="4"/>
      <c r="W405" s="4"/>
      <c r="X405" s="4"/>
      <c r="Y405" s="9"/>
      <c r="Z405" s="342"/>
      <c r="AA405" s="4"/>
      <c r="AB405" s="4"/>
      <c r="AC405" s="9"/>
      <c r="AD405" s="343"/>
      <c r="AE405" s="4"/>
      <c r="AF405" s="4"/>
      <c r="AG405" s="4"/>
      <c r="AH405" s="4"/>
      <c r="AI405" s="4"/>
      <c r="AJ405" s="4"/>
      <c r="AK405" s="4"/>
      <c r="AL405" s="4"/>
      <c r="AM405" s="4"/>
      <c r="AN405" s="4"/>
      <c r="AO405" s="4"/>
      <c r="AP405" s="4"/>
      <c r="AQ405" s="4"/>
      <c r="AR405" s="4"/>
      <c r="AS405" s="4"/>
      <c r="AT405" s="4"/>
      <c r="AU405" s="4"/>
      <c r="AV405" s="4"/>
      <c r="AW405" s="4"/>
      <c r="AX405" s="4"/>
      <c r="AY405" s="9"/>
    </row>
    <row r="406" ht="12.75" customHeight="1">
      <c r="A406" s="13"/>
      <c r="B406" s="4"/>
      <c r="C406" s="4"/>
      <c r="D406" s="9"/>
      <c r="E406" s="338"/>
      <c r="F406" s="4"/>
      <c r="G406" s="4"/>
      <c r="H406" s="9"/>
      <c r="I406" s="339"/>
      <c r="J406" s="4"/>
      <c r="K406" s="4"/>
      <c r="L406" s="9"/>
      <c r="M406" s="340"/>
      <c r="N406" s="4"/>
      <c r="O406" s="4"/>
      <c r="P406" s="9"/>
      <c r="Q406" s="88"/>
      <c r="R406" s="4"/>
      <c r="S406" s="4"/>
      <c r="T406" s="9"/>
      <c r="U406" s="341"/>
      <c r="V406" s="4"/>
      <c r="W406" s="4"/>
      <c r="X406" s="4"/>
      <c r="Y406" s="9"/>
      <c r="Z406" s="342"/>
      <c r="AA406" s="4"/>
      <c r="AB406" s="4"/>
      <c r="AC406" s="9"/>
      <c r="AD406" s="343"/>
      <c r="AE406" s="4"/>
      <c r="AF406" s="4"/>
      <c r="AG406" s="4"/>
      <c r="AH406" s="4"/>
      <c r="AI406" s="4"/>
      <c r="AJ406" s="4"/>
      <c r="AK406" s="4"/>
      <c r="AL406" s="4"/>
      <c r="AM406" s="4"/>
      <c r="AN406" s="4"/>
      <c r="AO406" s="4"/>
      <c r="AP406" s="4"/>
      <c r="AQ406" s="4"/>
      <c r="AR406" s="4"/>
      <c r="AS406" s="4"/>
      <c r="AT406" s="4"/>
      <c r="AU406" s="4"/>
      <c r="AV406" s="4"/>
      <c r="AW406" s="4"/>
      <c r="AX406" s="4"/>
      <c r="AY406" s="9"/>
    </row>
    <row r="407" ht="12.75" customHeight="1">
      <c r="A407" s="13"/>
      <c r="B407" s="4"/>
      <c r="C407" s="4"/>
      <c r="D407" s="9"/>
      <c r="E407" s="338"/>
      <c r="F407" s="4"/>
      <c r="G407" s="4"/>
      <c r="H407" s="9"/>
      <c r="I407" s="339"/>
      <c r="J407" s="4"/>
      <c r="K407" s="4"/>
      <c r="L407" s="9"/>
      <c r="M407" s="340"/>
      <c r="N407" s="4"/>
      <c r="O407" s="4"/>
      <c r="P407" s="9"/>
      <c r="Q407" s="88"/>
      <c r="R407" s="4"/>
      <c r="S407" s="4"/>
      <c r="T407" s="9"/>
      <c r="U407" s="341"/>
      <c r="V407" s="4"/>
      <c r="W407" s="4"/>
      <c r="X407" s="4"/>
      <c r="Y407" s="9"/>
      <c r="Z407" s="342"/>
      <c r="AA407" s="4"/>
      <c r="AB407" s="4"/>
      <c r="AC407" s="9"/>
      <c r="AD407" s="343"/>
      <c r="AE407" s="4"/>
      <c r="AF407" s="4"/>
      <c r="AG407" s="4"/>
      <c r="AH407" s="4"/>
      <c r="AI407" s="4"/>
      <c r="AJ407" s="4"/>
      <c r="AK407" s="4"/>
      <c r="AL407" s="4"/>
      <c r="AM407" s="4"/>
      <c r="AN407" s="4"/>
      <c r="AO407" s="4"/>
      <c r="AP407" s="4"/>
      <c r="AQ407" s="4"/>
      <c r="AR407" s="4"/>
      <c r="AS407" s="4"/>
      <c r="AT407" s="4"/>
      <c r="AU407" s="4"/>
      <c r="AV407" s="4"/>
      <c r="AW407" s="4"/>
      <c r="AX407" s="4"/>
      <c r="AY407" s="9"/>
    </row>
    <row r="408" ht="12.75" customHeight="1">
      <c r="A408" s="13"/>
      <c r="B408" s="4"/>
      <c r="C408" s="4"/>
      <c r="D408" s="9"/>
      <c r="E408" s="338"/>
      <c r="F408" s="4"/>
      <c r="G408" s="4"/>
      <c r="H408" s="9"/>
      <c r="I408" s="339"/>
      <c r="J408" s="4"/>
      <c r="K408" s="4"/>
      <c r="L408" s="9"/>
      <c r="M408" s="340"/>
      <c r="N408" s="4"/>
      <c r="O408" s="4"/>
      <c r="P408" s="9"/>
      <c r="Q408" s="88"/>
      <c r="R408" s="4"/>
      <c r="S408" s="4"/>
      <c r="T408" s="9"/>
      <c r="U408" s="341"/>
      <c r="V408" s="4"/>
      <c r="W408" s="4"/>
      <c r="X408" s="4"/>
      <c r="Y408" s="9"/>
      <c r="Z408" s="342"/>
      <c r="AA408" s="4"/>
      <c r="AB408" s="4"/>
      <c r="AC408" s="9"/>
      <c r="AD408" s="343"/>
      <c r="AE408" s="4"/>
      <c r="AF408" s="4"/>
      <c r="AG408" s="4"/>
      <c r="AH408" s="4"/>
      <c r="AI408" s="4"/>
      <c r="AJ408" s="4"/>
      <c r="AK408" s="4"/>
      <c r="AL408" s="4"/>
      <c r="AM408" s="4"/>
      <c r="AN408" s="4"/>
      <c r="AO408" s="4"/>
      <c r="AP408" s="4"/>
      <c r="AQ408" s="4"/>
      <c r="AR408" s="4"/>
      <c r="AS408" s="4"/>
      <c r="AT408" s="4"/>
      <c r="AU408" s="4"/>
      <c r="AV408" s="4"/>
      <c r="AW408" s="4"/>
      <c r="AX408" s="4"/>
      <c r="AY408" s="9"/>
    </row>
    <row r="409" ht="12.75" customHeight="1">
      <c r="A409" s="13"/>
      <c r="B409" s="4"/>
      <c r="C409" s="4"/>
      <c r="D409" s="9"/>
      <c r="E409" s="338"/>
      <c r="F409" s="4"/>
      <c r="G409" s="4"/>
      <c r="H409" s="9"/>
      <c r="I409" s="339"/>
      <c r="J409" s="4"/>
      <c r="K409" s="4"/>
      <c r="L409" s="9"/>
      <c r="M409" s="340"/>
      <c r="N409" s="4"/>
      <c r="O409" s="4"/>
      <c r="P409" s="9"/>
      <c r="Q409" s="88"/>
      <c r="R409" s="4"/>
      <c r="S409" s="4"/>
      <c r="T409" s="9"/>
      <c r="U409" s="341"/>
      <c r="V409" s="4"/>
      <c r="W409" s="4"/>
      <c r="X409" s="4"/>
      <c r="Y409" s="9"/>
      <c r="Z409" s="342"/>
      <c r="AA409" s="4"/>
      <c r="AB409" s="4"/>
      <c r="AC409" s="9"/>
      <c r="AD409" s="343"/>
      <c r="AE409" s="4"/>
      <c r="AF409" s="4"/>
      <c r="AG409" s="4"/>
      <c r="AH409" s="4"/>
      <c r="AI409" s="4"/>
      <c r="AJ409" s="4"/>
      <c r="AK409" s="4"/>
      <c r="AL409" s="4"/>
      <c r="AM409" s="4"/>
      <c r="AN409" s="4"/>
      <c r="AO409" s="4"/>
      <c r="AP409" s="4"/>
      <c r="AQ409" s="4"/>
      <c r="AR409" s="4"/>
      <c r="AS409" s="4"/>
      <c r="AT409" s="4"/>
      <c r="AU409" s="4"/>
      <c r="AV409" s="4"/>
      <c r="AW409" s="4"/>
      <c r="AX409" s="4"/>
      <c r="AY409" s="9"/>
    </row>
    <row r="410" ht="12.75" customHeight="1">
      <c r="A410" s="13"/>
      <c r="B410" s="4"/>
      <c r="C410" s="4"/>
      <c r="D410" s="9"/>
      <c r="E410" s="338"/>
      <c r="F410" s="4"/>
      <c r="G410" s="4"/>
      <c r="H410" s="9"/>
      <c r="I410" s="339"/>
      <c r="J410" s="4"/>
      <c r="K410" s="4"/>
      <c r="L410" s="9"/>
      <c r="M410" s="340"/>
      <c r="N410" s="4"/>
      <c r="O410" s="4"/>
      <c r="P410" s="9"/>
      <c r="Q410" s="88"/>
      <c r="R410" s="4"/>
      <c r="S410" s="4"/>
      <c r="T410" s="9"/>
      <c r="U410" s="341"/>
      <c r="V410" s="4"/>
      <c r="W410" s="4"/>
      <c r="X410" s="4"/>
      <c r="Y410" s="9"/>
      <c r="Z410" s="342"/>
      <c r="AA410" s="4"/>
      <c r="AB410" s="4"/>
      <c r="AC410" s="9"/>
      <c r="AD410" s="343"/>
      <c r="AE410" s="4"/>
      <c r="AF410" s="4"/>
      <c r="AG410" s="4"/>
      <c r="AH410" s="4"/>
      <c r="AI410" s="4"/>
      <c r="AJ410" s="4"/>
      <c r="AK410" s="4"/>
      <c r="AL410" s="4"/>
      <c r="AM410" s="4"/>
      <c r="AN410" s="4"/>
      <c r="AO410" s="4"/>
      <c r="AP410" s="4"/>
      <c r="AQ410" s="4"/>
      <c r="AR410" s="4"/>
      <c r="AS410" s="4"/>
      <c r="AT410" s="4"/>
      <c r="AU410" s="4"/>
      <c r="AV410" s="4"/>
      <c r="AW410" s="4"/>
      <c r="AX410" s="4"/>
      <c r="AY410" s="9"/>
    </row>
    <row r="411" ht="12.75" customHeight="1">
      <c r="A411" s="13"/>
      <c r="B411" s="4"/>
      <c r="C411" s="4"/>
      <c r="D411" s="9"/>
      <c r="E411" s="338"/>
      <c r="F411" s="4"/>
      <c r="G411" s="4"/>
      <c r="H411" s="9"/>
      <c r="I411" s="339"/>
      <c r="J411" s="4"/>
      <c r="K411" s="4"/>
      <c r="L411" s="9"/>
      <c r="M411" s="340"/>
      <c r="N411" s="4"/>
      <c r="O411" s="4"/>
      <c r="P411" s="9"/>
      <c r="Q411" s="88"/>
      <c r="R411" s="4"/>
      <c r="S411" s="4"/>
      <c r="T411" s="9"/>
      <c r="U411" s="341"/>
      <c r="V411" s="4"/>
      <c r="W411" s="4"/>
      <c r="X411" s="4"/>
      <c r="Y411" s="9"/>
      <c r="Z411" s="342"/>
      <c r="AA411" s="4"/>
      <c r="AB411" s="4"/>
      <c r="AC411" s="9"/>
      <c r="AD411" s="343"/>
      <c r="AE411" s="4"/>
      <c r="AF411" s="4"/>
      <c r="AG411" s="4"/>
      <c r="AH411" s="4"/>
      <c r="AI411" s="4"/>
      <c r="AJ411" s="4"/>
      <c r="AK411" s="4"/>
      <c r="AL411" s="4"/>
      <c r="AM411" s="4"/>
      <c r="AN411" s="4"/>
      <c r="AO411" s="4"/>
      <c r="AP411" s="4"/>
      <c r="AQ411" s="4"/>
      <c r="AR411" s="4"/>
      <c r="AS411" s="4"/>
      <c r="AT411" s="4"/>
      <c r="AU411" s="4"/>
      <c r="AV411" s="4"/>
      <c r="AW411" s="4"/>
      <c r="AX411" s="4"/>
      <c r="AY411" s="9"/>
    </row>
    <row r="412" ht="12.75" customHeight="1">
      <c r="A412" s="13"/>
      <c r="B412" s="4"/>
      <c r="C412" s="4"/>
      <c r="D412" s="9"/>
      <c r="E412" s="338"/>
      <c r="F412" s="4"/>
      <c r="G412" s="4"/>
      <c r="H412" s="9"/>
      <c r="I412" s="339"/>
      <c r="J412" s="4"/>
      <c r="K412" s="4"/>
      <c r="L412" s="9"/>
      <c r="M412" s="340"/>
      <c r="N412" s="4"/>
      <c r="O412" s="4"/>
      <c r="P412" s="9"/>
      <c r="Q412" s="88"/>
      <c r="R412" s="4"/>
      <c r="S412" s="4"/>
      <c r="T412" s="9"/>
      <c r="U412" s="341"/>
      <c r="V412" s="4"/>
      <c r="W412" s="4"/>
      <c r="X412" s="4"/>
      <c r="Y412" s="9"/>
      <c r="Z412" s="342"/>
      <c r="AA412" s="4"/>
      <c r="AB412" s="4"/>
      <c r="AC412" s="9"/>
      <c r="AD412" s="343"/>
      <c r="AE412" s="4"/>
      <c r="AF412" s="4"/>
      <c r="AG412" s="4"/>
      <c r="AH412" s="4"/>
      <c r="AI412" s="4"/>
      <c r="AJ412" s="4"/>
      <c r="AK412" s="4"/>
      <c r="AL412" s="4"/>
      <c r="AM412" s="4"/>
      <c r="AN412" s="4"/>
      <c r="AO412" s="4"/>
      <c r="AP412" s="4"/>
      <c r="AQ412" s="4"/>
      <c r="AR412" s="4"/>
      <c r="AS412" s="4"/>
      <c r="AT412" s="4"/>
      <c r="AU412" s="4"/>
      <c r="AV412" s="4"/>
      <c r="AW412" s="4"/>
      <c r="AX412" s="4"/>
      <c r="AY412" s="9"/>
    </row>
    <row r="413" ht="12.75" customHeight="1">
      <c r="A413" s="13"/>
      <c r="B413" s="4"/>
      <c r="C413" s="4"/>
      <c r="D413" s="9"/>
      <c r="E413" s="338"/>
      <c r="F413" s="4"/>
      <c r="G413" s="4"/>
      <c r="H413" s="9"/>
      <c r="I413" s="339"/>
      <c r="J413" s="4"/>
      <c r="K413" s="4"/>
      <c r="L413" s="9"/>
      <c r="M413" s="340"/>
      <c r="N413" s="4"/>
      <c r="O413" s="4"/>
      <c r="P413" s="9"/>
      <c r="Q413" s="88"/>
      <c r="R413" s="4"/>
      <c r="S413" s="4"/>
      <c r="T413" s="9"/>
      <c r="U413" s="341"/>
      <c r="V413" s="4"/>
      <c r="W413" s="4"/>
      <c r="X413" s="4"/>
      <c r="Y413" s="9"/>
      <c r="Z413" s="342"/>
      <c r="AA413" s="4"/>
      <c r="AB413" s="4"/>
      <c r="AC413" s="9"/>
      <c r="AD413" s="343"/>
      <c r="AE413" s="4"/>
      <c r="AF413" s="4"/>
      <c r="AG413" s="4"/>
      <c r="AH413" s="4"/>
      <c r="AI413" s="4"/>
      <c r="AJ413" s="4"/>
      <c r="AK413" s="4"/>
      <c r="AL413" s="4"/>
      <c r="AM413" s="4"/>
      <c r="AN413" s="4"/>
      <c r="AO413" s="4"/>
      <c r="AP413" s="4"/>
      <c r="AQ413" s="4"/>
      <c r="AR413" s="4"/>
      <c r="AS413" s="4"/>
      <c r="AT413" s="4"/>
      <c r="AU413" s="4"/>
      <c r="AV413" s="4"/>
      <c r="AW413" s="4"/>
      <c r="AX413" s="4"/>
      <c r="AY413" s="9"/>
    </row>
    <row r="414" ht="12.75" customHeight="1">
      <c r="A414" s="13"/>
      <c r="B414" s="4"/>
      <c r="C414" s="4"/>
      <c r="D414" s="9"/>
      <c r="E414" s="338"/>
      <c r="F414" s="4"/>
      <c r="G414" s="4"/>
      <c r="H414" s="9"/>
      <c r="I414" s="339"/>
      <c r="J414" s="4"/>
      <c r="K414" s="4"/>
      <c r="L414" s="9"/>
      <c r="M414" s="340"/>
      <c r="N414" s="4"/>
      <c r="O414" s="4"/>
      <c r="P414" s="9"/>
      <c r="Q414" s="88"/>
      <c r="R414" s="4"/>
      <c r="S414" s="4"/>
      <c r="T414" s="9"/>
      <c r="U414" s="341"/>
      <c r="V414" s="4"/>
      <c r="W414" s="4"/>
      <c r="X414" s="4"/>
      <c r="Y414" s="9"/>
      <c r="Z414" s="342"/>
      <c r="AA414" s="4"/>
      <c r="AB414" s="4"/>
      <c r="AC414" s="9"/>
      <c r="AD414" s="343"/>
      <c r="AE414" s="4"/>
      <c r="AF414" s="4"/>
      <c r="AG414" s="4"/>
      <c r="AH414" s="4"/>
      <c r="AI414" s="4"/>
      <c r="AJ414" s="4"/>
      <c r="AK414" s="4"/>
      <c r="AL414" s="4"/>
      <c r="AM414" s="4"/>
      <c r="AN414" s="4"/>
      <c r="AO414" s="4"/>
      <c r="AP414" s="4"/>
      <c r="AQ414" s="4"/>
      <c r="AR414" s="4"/>
      <c r="AS414" s="4"/>
      <c r="AT414" s="4"/>
      <c r="AU414" s="4"/>
      <c r="AV414" s="4"/>
      <c r="AW414" s="4"/>
      <c r="AX414" s="4"/>
      <c r="AY414" s="9"/>
    </row>
    <row r="415" ht="12.75" customHeight="1">
      <c r="A415" s="13"/>
      <c r="B415" s="4"/>
      <c r="C415" s="4"/>
      <c r="D415" s="9"/>
      <c r="E415" s="338"/>
      <c r="F415" s="4"/>
      <c r="G415" s="4"/>
      <c r="H415" s="9"/>
      <c r="I415" s="339"/>
      <c r="J415" s="4"/>
      <c r="K415" s="4"/>
      <c r="L415" s="9"/>
      <c r="M415" s="340"/>
      <c r="N415" s="4"/>
      <c r="O415" s="4"/>
      <c r="P415" s="9"/>
      <c r="Q415" s="88"/>
      <c r="R415" s="4"/>
      <c r="S415" s="4"/>
      <c r="T415" s="9"/>
      <c r="U415" s="341"/>
      <c r="V415" s="4"/>
      <c r="W415" s="4"/>
      <c r="X415" s="4"/>
      <c r="Y415" s="9"/>
      <c r="Z415" s="342"/>
      <c r="AA415" s="4"/>
      <c r="AB415" s="4"/>
      <c r="AC415" s="9"/>
      <c r="AD415" s="343"/>
      <c r="AE415" s="4"/>
      <c r="AF415" s="4"/>
      <c r="AG415" s="4"/>
      <c r="AH415" s="4"/>
      <c r="AI415" s="4"/>
      <c r="AJ415" s="4"/>
      <c r="AK415" s="4"/>
      <c r="AL415" s="4"/>
      <c r="AM415" s="4"/>
      <c r="AN415" s="4"/>
      <c r="AO415" s="4"/>
      <c r="AP415" s="4"/>
      <c r="AQ415" s="4"/>
      <c r="AR415" s="4"/>
      <c r="AS415" s="4"/>
      <c r="AT415" s="4"/>
      <c r="AU415" s="4"/>
      <c r="AV415" s="4"/>
      <c r="AW415" s="4"/>
      <c r="AX415" s="4"/>
      <c r="AY415" s="9"/>
    </row>
    <row r="416" ht="12.75" customHeight="1">
      <c r="A416" s="13"/>
      <c r="B416" s="4"/>
      <c r="C416" s="4"/>
      <c r="D416" s="9"/>
      <c r="E416" s="338"/>
      <c r="F416" s="4"/>
      <c r="G416" s="4"/>
      <c r="H416" s="9"/>
      <c r="I416" s="339"/>
      <c r="J416" s="4"/>
      <c r="K416" s="4"/>
      <c r="L416" s="9"/>
      <c r="M416" s="340"/>
      <c r="N416" s="4"/>
      <c r="O416" s="4"/>
      <c r="P416" s="9"/>
      <c r="Q416" s="88"/>
      <c r="R416" s="4"/>
      <c r="S416" s="4"/>
      <c r="T416" s="9"/>
      <c r="U416" s="341"/>
      <c r="V416" s="4"/>
      <c r="W416" s="4"/>
      <c r="X416" s="4"/>
      <c r="Y416" s="9"/>
      <c r="Z416" s="342"/>
      <c r="AA416" s="4"/>
      <c r="AB416" s="4"/>
      <c r="AC416" s="9"/>
      <c r="AD416" s="343"/>
      <c r="AE416" s="4"/>
      <c r="AF416" s="4"/>
      <c r="AG416" s="4"/>
      <c r="AH416" s="4"/>
      <c r="AI416" s="4"/>
      <c r="AJ416" s="4"/>
      <c r="AK416" s="4"/>
      <c r="AL416" s="4"/>
      <c r="AM416" s="4"/>
      <c r="AN416" s="4"/>
      <c r="AO416" s="4"/>
      <c r="AP416" s="4"/>
      <c r="AQ416" s="4"/>
      <c r="AR416" s="4"/>
      <c r="AS416" s="4"/>
      <c r="AT416" s="4"/>
      <c r="AU416" s="4"/>
      <c r="AV416" s="4"/>
      <c r="AW416" s="4"/>
      <c r="AX416" s="4"/>
      <c r="AY416" s="9"/>
    </row>
    <row r="417" ht="12.75" customHeight="1">
      <c r="A417" s="13"/>
      <c r="B417" s="4"/>
      <c r="C417" s="4"/>
      <c r="D417" s="9"/>
      <c r="E417" s="338"/>
      <c r="F417" s="4"/>
      <c r="G417" s="4"/>
      <c r="H417" s="9"/>
      <c r="I417" s="339"/>
      <c r="J417" s="4"/>
      <c r="K417" s="4"/>
      <c r="L417" s="9"/>
      <c r="M417" s="340"/>
      <c r="N417" s="4"/>
      <c r="O417" s="4"/>
      <c r="P417" s="9"/>
      <c r="Q417" s="88"/>
      <c r="R417" s="4"/>
      <c r="S417" s="4"/>
      <c r="T417" s="9"/>
      <c r="U417" s="341"/>
      <c r="V417" s="4"/>
      <c r="W417" s="4"/>
      <c r="X417" s="4"/>
      <c r="Y417" s="9"/>
      <c r="Z417" s="342"/>
      <c r="AA417" s="4"/>
      <c r="AB417" s="4"/>
      <c r="AC417" s="9"/>
      <c r="AD417" s="343"/>
      <c r="AE417" s="4"/>
      <c r="AF417" s="4"/>
      <c r="AG417" s="4"/>
      <c r="AH417" s="4"/>
      <c r="AI417" s="4"/>
      <c r="AJ417" s="4"/>
      <c r="AK417" s="4"/>
      <c r="AL417" s="4"/>
      <c r="AM417" s="4"/>
      <c r="AN417" s="4"/>
      <c r="AO417" s="4"/>
      <c r="AP417" s="4"/>
      <c r="AQ417" s="4"/>
      <c r="AR417" s="4"/>
      <c r="AS417" s="4"/>
      <c r="AT417" s="4"/>
      <c r="AU417" s="4"/>
      <c r="AV417" s="4"/>
      <c r="AW417" s="4"/>
      <c r="AX417" s="4"/>
      <c r="AY417" s="9"/>
    </row>
    <row r="418" ht="12.75" customHeight="1">
      <c r="A418" s="13"/>
      <c r="B418" s="4"/>
      <c r="C418" s="4"/>
      <c r="D418" s="9"/>
      <c r="E418" s="338"/>
      <c r="F418" s="4"/>
      <c r="G418" s="4"/>
      <c r="H418" s="9"/>
      <c r="I418" s="339"/>
      <c r="J418" s="4"/>
      <c r="K418" s="4"/>
      <c r="L418" s="9"/>
      <c r="M418" s="340"/>
      <c r="N418" s="4"/>
      <c r="O418" s="4"/>
      <c r="P418" s="9"/>
      <c r="Q418" s="88"/>
      <c r="R418" s="4"/>
      <c r="S418" s="4"/>
      <c r="T418" s="9"/>
      <c r="U418" s="341"/>
      <c r="V418" s="4"/>
      <c r="W418" s="4"/>
      <c r="X418" s="4"/>
      <c r="Y418" s="9"/>
      <c r="Z418" s="342"/>
      <c r="AA418" s="4"/>
      <c r="AB418" s="4"/>
      <c r="AC418" s="9"/>
      <c r="AD418" s="343"/>
      <c r="AE418" s="4"/>
      <c r="AF418" s="4"/>
      <c r="AG418" s="4"/>
      <c r="AH418" s="4"/>
      <c r="AI418" s="4"/>
      <c r="AJ418" s="4"/>
      <c r="AK418" s="4"/>
      <c r="AL418" s="4"/>
      <c r="AM418" s="4"/>
      <c r="AN418" s="4"/>
      <c r="AO418" s="4"/>
      <c r="AP418" s="4"/>
      <c r="AQ418" s="4"/>
      <c r="AR418" s="4"/>
      <c r="AS418" s="4"/>
      <c r="AT418" s="4"/>
      <c r="AU418" s="4"/>
      <c r="AV418" s="4"/>
      <c r="AW418" s="4"/>
      <c r="AX418" s="4"/>
      <c r="AY418" s="9"/>
    </row>
    <row r="419" ht="12.75" customHeight="1">
      <c r="A419" s="13"/>
      <c r="B419" s="4"/>
      <c r="C419" s="4"/>
      <c r="D419" s="9"/>
      <c r="E419" s="338"/>
      <c r="F419" s="4"/>
      <c r="G419" s="4"/>
      <c r="H419" s="9"/>
      <c r="I419" s="339"/>
      <c r="J419" s="4"/>
      <c r="K419" s="4"/>
      <c r="L419" s="9"/>
      <c r="M419" s="340"/>
      <c r="N419" s="4"/>
      <c r="O419" s="4"/>
      <c r="P419" s="9"/>
      <c r="Q419" s="88"/>
      <c r="R419" s="4"/>
      <c r="S419" s="4"/>
      <c r="T419" s="9"/>
      <c r="U419" s="341"/>
      <c r="V419" s="4"/>
      <c r="W419" s="4"/>
      <c r="X419" s="4"/>
      <c r="Y419" s="9"/>
      <c r="Z419" s="342"/>
      <c r="AA419" s="4"/>
      <c r="AB419" s="4"/>
      <c r="AC419" s="9"/>
      <c r="AD419" s="343"/>
      <c r="AE419" s="4"/>
      <c r="AF419" s="4"/>
      <c r="AG419" s="4"/>
      <c r="AH419" s="4"/>
      <c r="AI419" s="4"/>
      <c r="AJ419" s="4"/>
      <c r="AK419" s="4"/>
      <c r="AL419" s="4"/>
      <c r="AM419" s="4"/>
      <c r="AN419" s="4"/>
      <c r="AO419" s="4"/>
      <c r="AP419" s="4"/>
      <c r="AQ419" s="4"/>
      <c r="AR419" s="4"/>
      <c r="AS419" s="4"/>
      <c r="AT419" s="4"/>
      <c r="AU419" s="4"/>
      <c r="AV419" s="4"/>
      <c r="AW419" s="4"/>
      <c r="AX419" s="4"/>
      <c r="AY419" s="9"/>
    </row>
    <row r="420" ht="12.75" customHeight="1">
      <c r="A420" s="13"/>
      <c r="B420" s="4"/>
      <c r="C420" s="4"/>
      <c r="D420" s="9"/>
      <c r="E420" s="338"/>
      <c r="F420" s="4"/>
      <c r="G420" s="4"/>
      <c r="H420" s="9"/>
      <c r="I420" s="339"/>
      <c r="J420" s="4"/>
      <c r="K420" s="4"/>
      <c r="L420" s="9"/>
      <c r="M420" s="340"/>
      <c r="N420" s="4"/>
      <c r="O420" s="4"/>
      <c r="P420" s="9"/>
      <c r="Q420" s="88"/>
      <c r="R420" s="4"/>
      <c r="S420" s="4"/>
      <c r="T420" s="9"/>
      <c r="U420" s="341"/>
      <c r="V420" s="4"/>
      <c r="W420" s="4"/>
      <c r="X420" s="4"/>
      <c r="Y420" s="9"/>
      <c r="Z420" s="342"/>
      <c r="AA420" s="4"/>
      <c r="AB420" s="4"/>
      <c r="AC420" s="9"/>
      <c r="AD420" s="343"/>
      <c r="AE420" s="4"/>
      <c r="AF420" s="4"/>
      <c r="AG420" s="4"/>
      <c r="AH420" s="4"/>
      <c r="AI420" s="4"/>
      <c r="AJ420" s="4"/>
      <c r="AK420" s="4"/>
      <c r="AL420" s="4"/>
      <c r="AM420" s="4"/>
      <c r="AN420" s="4"/>
      <c r="AO420" s="4"/>
      <c r="AP420" s="4"/>
      <c r="AQ420" s="4"/>
      <c r="AR420" s="4"/>
      <c r="AS420" s="4"/>
      <c r="AT420" s="4"/>
      <c r="AU420" s="4"/>
      <c r="AV420" s="4"/>
      <c r="AW420" s="4"/>
      <c r="AX420" s="4"/>
      <c r="AY420" s="9"/>
    </row>
    <row r="421" ht="12.75" customHeight="1">
      <c r="A421" s="13"/>
      <c r="B421" s="4"/>
      <c r="C421" s="4"/>
      <c r="D421" s="9"/>
      <c r="E421" s="338"/>
      <c r="F421" s="4"/>
      <c r="G421" s="4"/>
      <c r="H421" s="9"/>
      <c r="I421" s="339"/>
      <c r="J421" s="4"/>
      <c r="K421" s="4"/>
      <c r="L421" s="9"/>
      <c r="M421" s="340"/>
      <c r="N421" s="4"/>
      <c r="O421" s="4"/>
      <c r="P421" s="9"/>
      <c r="Q421" s="88"/>
      <c r="R421" s="4"/>
      <c r="S421" s="4"/>
      <c r="T421" s="9"/>
      <c r="U421" s="341"/>
      <c r="V421" s="4"/>
      <c r="W421" s="4"/>
      <c r="X421" s="4"/>
      <c r="Y421" s="9"/>
      <c r="Z421" s="342"/>
      <c r="AA421" s="4"/>
      <c r="AB421" s="4"/>
      <c r="AC421" s="9"/>
      <c r="AD421" s="343"/>
      <c r="AE421" s="4"/>
      <c r="AF421" s="4"/>
      <c r="AG421" s="4"/>
      <c r="AH421" s="4"/>
      <c r="AI421" s="4"/>
      <c r="AJ421" s="4"/>
      <c r="AK421" s="4"/>
      <c r="AL421" s="4"/>
      <c r="AM421" s="4"/>
      <c r="AN421" s="4"/>
      <c r="AO421" s="4"/>
      <c r="AP421" s="4"/>
      <c r="AQ421" s="4"/>
      <c r="AR421" s="4"/>
      <c r="AS421" s="4"/>
      <c r="AT421" s="4"/>
      <c r="AU421" s="4"/>
      <c r="AV421" s="4"/>
      <c r="AW421" s="4"/>
      <c r="AX421" s="4"/>
      <c r="AY421" s="9"/>
    </row>
    <row r="422" ht="12.75" customHeight="1">
      <c r="A422" s="13"/>
      <c r="B422" s="4"/>
      <c r="C422" s="4"/>
      <c r="D422" s="9"/>
      <c r="E422" s="338"/>
      <c r="F422" s="4"/>
      <c r="G422" s="4"/>
      <c r="H422" s="9"/>
      <c r="I422" s="339"/>
      <c r="J422" s="4"/>
      <c r="K422" s="4"/>
      <c r="L422" s="9"/>
      <c r="M422" s="340"/>
      <c r="N422" s="4"/>
      <c r="O422" s="4"/>
      <c r="P422" s="9"/>
      <c r="Q422" s="88"/>
      <c r="R422" s="4"/>
      <c r="S422" s="4"/>
      <c r="T422" s="9"/>
      <c r="U422" s="341"/>
      <c r="V422" s="4"/>
      <c r="W422" s="4"/>
      <c r="X422" s="4"/>
      <c r="Y422" s="9"/>
      <c r="Z422" s="342"/>
      <c r="AA422" s="4"/>
      <c r="AB422" s="4"/>
      <c r="AC422" s="9"/>
      <c r="AD422" s="343"/>
      <c r="AE422" s="4"/>
      <c r="AF422" s="4"/>
      <c r="AG422" s="4"/>
      <c r="AH422" s="4"/>
      <c r="AI422" s="4"/>
      <c r="AJ422" s="4"/>
      <c r="AK422" s="4"/>
      <c r="AL422" s="4"/>
      <c r="AM422" s="4"/>
      <c r="AN422" s="4"/>
      <c r="AO422" s="4"/>
      <c r="AP422" s="4"/>
      <c r="AQ422" s="4"/>
      <c r="AR422" s="4"/>
      <c r="AS422" s="4"/>
      <c r="AT422" s="4"/>
      <c r="AU422" s="4"/>
      <c r="AV422" s="4"/>
      <c r="AW422" s="4"/>
      <c r="AX422" s="4"/>
      <c r="AY422" s="9"/>
    </row>
    <row r="423" ht="12.75" customHeight="1">
      <c r="A423" s="13"/>
      <c r="B423" s="4"/>
      <c r="C423" s="4"/>
      <c r="D423" s="9"/>
      <c r="E423" s="338"/>
      <c r="F423" s="4"/>
      <c r="G423" s="4"/>
      <c r="H423" s="9"/>
      <c r="I423" s="339"/>
      <c r="J423" s="4"/>
      <c r="K423" s="4"/>
      <c r="L423" s="9"/>
      <c r="M423" s="340"/>
      <c r="N423" s="4"/>
      <c r="O423" s="4"/>
      <c r="P423" s="9"/>
      <c r="Q423" s="88"/>
      <c r="R423" s="4"/>
      <c r="S423" s="4"/>
      <c r="T423" s="9"/>
      <c r="U423" s="341"/>
      <c r="V423" s="4"/>
      <c r="W423" s="4"/>
      <c r="X423" s="4"/>
      <c r="Y423" s="9"/>
      <c r="Z423" s="342"/>
      <c r="AA423" s="4"/>
      <c r="AB423" s="4"/>
      <c r="AC423" s="9"/>
      <c r="AD423" s="343"/>
      <c r="AE423" s="4"/>
      <c r="AF423" s="4"/>
      <c r="AG423" s="4"/>
      <c r="AH423" s="4"/>
      <c r="AI423" s="4"/>
      <c r="AJ423" s="4"/>
      <c r="AK423" s="4"/>
      <c r="AL423" s="4"/>
      <c r="AM423" s="4"/>
      <c r="AN423" s="4"/>
      <c r="AO423" s="4"/>
      <c r="AP423" s="4"/>
      <c r="AQ423" s="4"/>
      <c r="AR423" s="4"/>
      <c r="AS423" s="4"/>
      <c r="AT423" s="4"/>
      <c r="AU423" s="4"/>
      <c r="AV423" s="4"/>
      <c r="AW423" s="4"/>
      <c r="AX423" s="4"/>
      <c r="AY423" s="9"/>
    </row>
    <row r="424" ht="12.75" customHeight="1">
      <c r="A424" s="13"/>
      <c r="B424" s="4"/>
      <c r="C424" s="4"/>
      <c r="D424" s="9"/>
      <c r="E424" s="338"/>
      <c r="F424" s="4"/>
      <c r="G424" s="4"/>
      <c r="H424" s="9"/>
      <c r="I424" s="339"/>
      <c r="J424" s="4"/>
      <c r="K424" s="4"/>
      <c r="L424" s="9"/>
      <c r="M424" s="340"/>
      <c r="N424" s="4"/>
      <c r="O424" s="4"/>
      <c r="P424" s="9"/>
      <c r="Q424" s="88"/>
      <c r="R424" s="4"/>
      <c r="S424" s="4"/>
      <c r="T424" s="9"/>
      <c r="U424" s="341"/>
      <c r="V424" s="4"/>
      <c r="W424" s="4"/>
      <c r="X424" s="4"/>
      <c r="Y424" s="9"/>
      <c r="Z424" s="342"/>
      <c r="AA424" s="4"/>
      <c r="AB424" s="4"/>
      <c r="AC424" s="9"/>
      <c r="AD424" s="343"/>
      <c r="AE424" s="4"/>
      <c r="AF424" s="4"/>
      <c r="AG424" s="4"/>
      <c r="AH424" s="4"/>
      <c r="AI424" s="4"/>
      <c r="AJ424" s="4"/>
      <c r="AK424" s="4"/>
      <c r="AL424" s="4"/>
      <c r="AM424" s="4"/>
      <c r="AN424" s="4"/>
      <c r="AO424" s="4"/>
      <c r="AP424" s="4"/>
      <c r="AQ424" s="4"/>
      <c r="AR424" s="4"/>
      <c r="AS424" s="4"/>
      <c r="AT424" s="4"/>
      <c r="AU424" s="4"/>
      <c r="AV424" s="4"/>
      <c r="AW424" s="4"/>
      <c r="AX424" s="4"/>
      <c r="AY424" s="9"/>
    </row>
    <row r="425" ht="12.75" customHeight="1">
      <c r="A425" s="13"/>
      <c r="B425" s="4"/>
      <c r="C425" s="4"/>
      <c r="D425" s="9"/>
      <c r="E425" s="338"/>
      <c r="F425" s="4"/>
      <c r="G425" s="4"/>
      <c r="H425" s="9"/>
      <c r="I425" s="339"/>
      <c r="J425" s="4"/>
      <c r="K425" s="4"/>
      <c r="L425" s="9"/>
      <c r="M425" s="340"/>
      <c r="N425" s="4"/>
      <c r="O425" s="4"/>
      <c r="P425" s="9"/>
      <c r="Q425" s="88"/>
      <c r="R425" s="4"/>
      <c r="S425" s="4"/>
      <c r="T425" s="9"/>
      <c r="U425" s="341"/>
      <c r="V425" s="4"/>
      <c r="W425" s="4"/>
      <c r="X425" s="4"/>
      <c r="Y425" s="9"/>
      <c r="Z425" s="342"/>
      <c r="AA425" s="4"/>
      <c r="AB425" s="4"/>
      <c r="AC425" s="9"/>
      <c r="AD425" s="343"/>
      <c r="AE425" s="4"/>
      <c r="AF425" s="4"/>
      <c r="AG425" s="4"/>
      <c r="AH425" s="4"/>
      <c r="AI425" s="4"/>
      <c r="AJ425" s="4"/>
      <c r="AK425" s="4"/>
      <c r="AL425" s="4"/>
      <c r="AM425" s="4"/>
      <c r="AN425" s="4"/>
      <c r="AO425" s="4"/>
      <c r="AP425" s="4"/>
      <c r="AQ425" s="4"/>
      <c r="AR425" s="4"/>
      <c r="AS425" s="4"/>
      <c r="AT425" s="4"/>
      <c r="AU425" s="4"/>
      <c r="AV425" s="4"/>
      <c r="AW425" s="4"/>
      <c r="AX425" s="4"/>
      <c r="AY425" s="9"/>
    </row>
    <row r="426" ht="12.75" customHeight="1">
      <c r="A426" s="13"/>
      <c r="B426" s="4"/>
      <c r="C426" s="4"/>
      <c r="D426" s="9"/>
      <c r="E426" s="338"/>
      <c r="F426" s="4"/>
      <c r="G426" s="4"/>
      <c r="H426" s="9"/>
      <c r="I426" s="339"/>
      <c r="J426" s="4"/>
      <c r="K426" s="4"/>
      <c r="L426" s="9"/>
      <c r="M426" s="340"/>
      <c r="N426" s="4"/>
      <c r="O426" s="4"/>
      <c r="P426" s="9"/>
      <c r="Q426" s="88"/>
      <c r="R426" s="4"/>
      <c r="S426" s="4"/>
      <c r="T426" s="9"/>
      <c r="U426" s="341"/>
      <c r="V426" s="4"/>
      <c r="W426" s="4"/>
      <c r="X426" s="4"/>
      <c r="Y426" s="9"/>
      <c r="Z426" s="342"/>
      <c r="AA426" s="4"/>
      <c r="AB426" s="4"/>
      <c r="AC426" s="9"/>
      <c r="AD426" s="343"/>
      <c r="AE426" s="4"/>
      <c r="AF426" s="4"/>
      <c r="AG426" s="4"/>
      <c r="AH426" s="4"/>
      <c r="AI426" s="4"/>
      <c r="AJ426" s="4"/>
      <c r="AK426" s="4"/>
      <c r="AL426" s="4"/>
      <c r="AM426" s="4"/>
      <c r="AN426" s="4"/>
      <c r="AO426" s="4"/>
      <c r="AP426" s="4"/>
      <c r="AQ426" s="4"/>
      <c r="AR426" s="4"/>
      <c r="AS426" s="4"/>
      <c r="AT426" s="4"/>
      <c r="AU426" s="4"/>
      <c r="AV426" s="4"/>
      <c r="AW426" s="4"/>
      <c r="AX426" s="4"/>
      <c r="AY426" s="9"/>
    </row>
    <row r="427" ht="12.75" customHeight="1">
      <c r="A427" s="13"/>
      <c r="B427" s="4"/>
      <c r="C427" s="4"/>
      <c r="D427" s="9"/>
      <c r="E427" s="338"/>
      <c r="F427" s="4"/>
      <c r="G427" s="4"/>
      <c r="H427" s="9"/>
      <c r="I427" s="339"/>
      <c r="J427" s="4"/>
      <c r="K427" s="4"/>
      <c r="L427" s="9"/>
      <c r="M427" s="340"/>
      <c r="N427" s="4"/>
      <c r="O427" s="4"/>
      <c r="P427" s="9"/>
      <c r="Q427" s="88"/>
      <c r="R427" s="4"/>
      <c r="S427" s="4"/>
      <c r="T427" s="9"/>
      <c r="U427" s="341"/>
      <c r="V427" s="4"/>
      <c r="W427" s="4"/>
      <c r="X427" s="4"/>
      <c r="Y427" s="9"/>
      <c r="Z427" s="342"/>
      <c r="AA427" s="4"/>
      <c r="AB427" s="4"/>
      <c r="AC427" s="9"/>
      <c r="AD427" s="343"/>
      <c r="AE427" s="4"/>
      <c r="AF427" s="4"/>
      <c r="AG427" s="4"/>
      <c r="AH427" s="4"/>
      <c r="AI427" s="4"/>
      <c r="AJ427" s="4"/>
      <c r="AK427" s="4"/>
      <c r="AL427" s="4"/>
      <c r="AM427" s="4"/>
      <c r="AN427" s="4"/>
      <c r="AO427" s="4"/>
      <c r="AP427" s="4"/>
      <c r="AQ427" s="4"/>
      <c r="AR427" s="4"/>
      <c r="AS427" s="4"/>
      <c r="AT427" s="4"/>
      <c r="AU427" s="4"/>
      <c r="AV427" s="4"/>
      <c r="AW427" s="4"/>
      <c r="AX427" s="4"/>
      <c r="AY427" s="9"/>
    </row>
    <row r="428" ht="12.75" customHeight="1">
      <c r="A428" s="13"/>
      <c r="B428" s="4"/>
      <c r="C428" s="4"/>
      <c r="D428" s="9"/>
      <c r="E428" s="338"/>
      <c r="F428" s="4"/>
      <c r="G428" s="4"/>
      <c r="H428" s="9"/>
      <c r="I428" s="339"/>
      <c r="J428" s="4"/>
      <c r="K428" s="4"/>
      <c r="L428" s="9"/>
      <c r="M428" s="340"/>
      <c r="N428" s="4"/>
      <c r="O428" s="4"/>
      <c r="P428" s="9"/>
      <c r="Q428" s="88"/>
      <c r="R428" s="4"/>
      <c r="S428" s="4"/>
      <c r="T428" s="9"/>
      <c r="U428" s="341"/>
      <c r="V428" s="4"/>
      <c r="W428" s="4"/>
      <c r="X428" s="4"/>
      <c r="Y428" s="9"/>
      <c r="Z428" s="342"/>
      <c r="AA428" s="4"/>
      <c r="AB428" s="4"/>
      <c r="AC428" s="9"/>
      <c r="AD428" s="343"/>
      <c r="AE428" s="4"/>
      <c r="AF428" s="4"/>
      <c r="AG428" s="4"/>
      <c r="AH428" s="4"/>
      <c r="AI428" s="4"/>
      <c r="AJ428" s="4"/>
      <c r="AK428" s="4"/>
      <c r="AL428" s="4"/>
      <c r="AM428" s="4"/>
      <c r="AN428" s="4"/>
      <c r="AO428" s="4"/>
      <c r="AP428" s="4"/>
      <c r="AQ428" s="4"/>
      <c r="AR428" s="4"/>
      <c r="AS428" s="4"/>
      <c r="AT428" s="4"/>
      <c r="AU428" s="4"/>
      <c r="AV428" s="4"/>
      <c r="AW428" s="4"/>
      <c r="AX428" s="4"/>
      <c r="AY428" s="9"/>
    </row>
    <row r="429" ht="12.75" customHeight="1">
      <c r="A429" s="13"/>
      <c r="B429" s="4"/>
      <c r="C429" s="4"/>
      <c r="D429" s="9"/>
      <c r="E429" s="338"/>
      <c r="F429" s="4"/>
      <c r="G429" s="4"/>
      <c r="H429" s="9"/>
      <c r="I429" s="339"/>
      <c r="J429" s="4"/>
      <c r="K429" s="4"/>
      <c r="L429" s="9"/>
      <c r="M429" s="340"/>
      <c r="N429" s="4"/>
      <c r="O429" s="4"/>
      <c r="P429" s="9"/>
      <c r="Q429" s="88"/>
      <c r="R429" s="4"/>
      <c r="S429" s="4"/>
      <c r="T429" s="9"/>
      <c r="U429" s="341"/>
      <c r="V429" s="4"/>
      <c r="W429" s="4"/>
      <c r="X429" s="4"/>
      <c r="Y429" s="9"/>
      <c r="Z429" s="342"/>
      <c r="AA429" s="4"/>
      <c r="AB429" s="4"/>
      <c r="AC429" s="9"/>
      <c r="AD429" s="343"/>
      <c r="AE429" s="4"/>
      <c r="AF429" s="4"/>
      <c r="AG429" s="4"/>
      <c r="AH429" s="4"/>
      <c r="AI429" s="4"/>
      <c r="AJ429" s="4"/>
      <c r="AK429" s="4"/>
      <c r="AL429" s="4"/>
      <c r="AM429" s="4"/>
      <c r="AN429" s="4"/>
      <c r="AO429" s="4"/>
      <c r="AP429" s="4"/>
      <c r="AQ429" s="4"/>
      <c r="AR429" s="4"/>
      <c r="AS429" s="4"/>
      <c r="AT429" s="4"/>
      <c r="AU429" s="4"/>
      <c r="AV429" s="4"/>
      <c r="AW429" s="4"/>
      <c r="AX429" s="4"/>
      <c r="AY429" s="9"/>
    </row>
    <row r="430" ht="12.75" customHeight="1">
      <c r="A430" s="13"/>
      <c r="B430" s="4"/>
      <c r="C430" s="4"/>
      <c r="D430" s="9"/>
      <c r="E430" s="338"/>
      <c r="F430" s="4"/>
      <c r="G430" s="4"/>
      <c r="H430" s="9"/>
      <c r="I430" s="339"/>
      <c r="J430" s="4"/>
      <c r="K430" s="4"/>
      <c r="L430" s="9"/>
      <c r="M430" s="340"/>
      <c r="N430" s="4"/>
      <c r="O430" s="4"/>
      <c r="P430" s="9"/>
      <c r="Q430" s="88"/>
      <c r="R430" s="4"/>
      <c r="S430" s="4"/>
      <c r="T430" s="9"/>
      <c r="U430" s="341"/>
      <c r="V430" s="4"/>
      <c r="W430" s="4"/>
      <c r="X430" s="4"/>
      <c r="Y430" s="9"/>
      <c r="Z430" s="342"/>
      <c r="AA430" s="4"/>
      <c r="AB430" s="4"/>
      <c r="AC430" s="9"/>
      <c r="AD430" s="343"/>
      <c r="AE430" s="4"/>
      <c r="AF430" s="4"/>
      <c r="AG430" s="4"/>
      <c r="AH430" s="4"/>
      <c r="AI430" s="4"/>
      <c r="AJ430" s="4"/>
      <c r="AK430" s="4"/>
      <c r="AL430" s="4"/>
      <c r="AM430" s="4"/>
      <c r="AN430" s="4"/>
      <c r="AO430" s="4"/>
      <c r="AP430" s="4"/>
      <c r="AQ430" s="4"/>
      <c r="AR430" s="4"/>
      <c r="AS430" s="4"/>
      <c r="AT430" s="4"/>
      <c r="AU430" s="4"/>
      <c r="AV430" s="4"/>
      <c r="AW430" s="4"/>
      <c r="AX430" s="4"/>
      <c r="AY430" s="9"/>
    </row>
    <row r="431" ht="12.75" customHeight="1">
      <c r="A431" s="13"/>
      <c r="B431" s="4"/>
      <c r="C431" s="4"/>
      <c r="D431" s="9"/>
      <c r="E431" s="338"/>
      <c r="F431" s="4"/>
      <c r="G431" s="4"/>
      <c r="H431" s="9"/>
      <c r="I431" s="339"/>
      <c r="J431" s="4"/>
      <c r="K431" s="4"/>
      <c r="L431" s="9"/>
      <c r="M431" s="340"/>
      <c r="N431" s="4"/>
      <c r="O431" s="4"/>
      <c r="P431" s="9"/>
      <c r="Q431" s="88"/>
      <c r="R431" s="4"/>
      <c r="S431" s="4"/>
      <c r="T431" s="9"/>
      <c r="U431" s="341"/>
      <c r="V431" s="4"/>
      <c r="W431" s="4"/>
      <c r="X431" s="4"/>
      <c r="Y431" s="9"/>
      <c r="Z431" s="342"/>
      <c r="AA431" s="4"/>
      <c r="AB431" s="4"/>
      <c r="AC431" s="9"/>
      <c r="AD431" s="343"/>
      <c r="AE431" s="4"/>
      <c r="AF431" s="4"/>
      <c r="AG431" s="4"/>
      <c r="AH431" s="4"/>
      <c r="AI431" s="4"/>
      <c r="AJ431" s="4"/>
      <c r="AK431" s="4"/>
      <c r="AL431" s="4"/>
      <c r="AM431" s="4"/>
      <c r="AN431" s="4"/>
      <c r="AO431" s="4"/>
      <c r="AP431" s="4"/>
      <c r="AQ431" s="4"/>
      <c r="AR431" s="4"/>
      <c r="AS431" s="4"/>
      <c r="AT431" s="4"/>
      <c r="AU431" s="4"/>
      <c r="AV431" s="4"/>
      <c r="AW431" s="4"/>
      <c r="AX431" s="4"/>
      <c r="AY431" s="9"/>
    </row>
    <row r="432" ht="12.75" customHeight="1">
      <c r="A432" s="13"/>
      <c r="B432" s="4"/>
      <c r="C432" s="4"/>
      <c r="D432" s="9"/>
      <c r="E432" s="338"/>
      <c r="F432" s="4"/>
      <c r="G432" s="4"/>
      <c r="H432" s="9"/>
      <c r="I432" s="339"/>
      <c r="J432" s="4"/>
      <c r="K432" s="4"/>
      <c r="L432" s="9"/>
      <c r="M432" s="340"/>
      <c r="N432" s="4"/>
      <c r="O432" s="4"/>
      <c r="P432" s="9"/>
      <c r="Q432" s="88"/>
      <c r="R432" s="4"/>
      <c r="S432" s="4"/>
      <c r="T432" s="9"/>
      <c r="U432" s="341"/>
      <c r="V432" s="4"/>
      <c r="W432" s="4"/>
      <c r="X432" s="4"/>
      <c r="Y432" s="9"/>
      <c r="Z432" s="342"/>
      <c r="AA432" s="4"/>
      <c r="AB432" s="4"/>
      <c r="AC432" s="9"/>
      <c r="AD432" s="343"/>
      <c r="AE432" s="4"/>
      <c r="AF432" s="4"/>
      <c r="AG432" s="4"/>
      <c r="AH432" s="4"/>
      <c r="AI432" s="4"/>
      <c r="AJ432" s="4"/>
      <c r="AK432" s="4"/>
      <c r="AL432" s="4"/>
      <c r="AM432" s="4"/>
      <c r="AN432" s="4"/>
      <c r="AO432" s="4"/>
      <c r="AP432" s="4"/>
      <c r="AQ432" s="4"/>
      <c r="AR432" s="4"/>
      <c r="AS432" s="4"/>
      <c r="AT432" s="4"/>
      <c r="AU432" s="4"/>
      <c r="AV432" s="4"/>
      <c r="AW432" s="4"/>
      <c r="AX432" s="4"/>
      <c r="AY432" s="9"/>
    </row>
    <row r="433" ht="12.75" customHeight="1">
      <c r="A433" s="13"/>
      <c r="B433" s="4"/>
      <c r="C433" s="4"/>
      <c r="D433" s="9"/>
      <c r="E433" s="338"/>
      <c r="F433" s="4"/>
      <c r="G433" s="4"/>
      <c r="H433" s="9"/>
      <c r="I433" s="339"/>
      <c r="J433" s="4"/>
      <c r="K433" s="4"/>
      <c r="L433" s="9"/>
      <c r="M433" s="340"/>
      <c r="N433" s="4"/>
      <c r="O433" s="4"/>
      <c r="P433" s="9"/>
      <c r="Q433" s="88"/>
      <c r="R433" s="4"/>
      <c r="S433" s="4"/>
      <c r="T433" s="9"/>
      <c r="U433" s="341"/>
      <c r="V433" s="4"/>
      <c r="W433" s="4"/>
      <c r="X433" s="4"/>
      <c r="Y433" s="9"/>
      <c r="Z433" s="342"/>
      <c r="AA433" s="4"/>
      <c r="AB433" s="4"/>
      <c r="AC433" s="9"/>
      <c r="AD433" s="343"/>
      <c r="AE433" s="4"/>
      <c r="AF433" s="4"/>
      <c r="AG433" s="4"/>
      <c r="AH433" s="4"/>
      <c r="AI433" s="4"/>
      <c r="AJ433" s="4"/>
      <c r="AK433" s="4"/>
      <c r="AL433" s="4"/>
      <c r="AM433" s="4"/>
      <c r="AN433" s="4"/>
      <c r="AO433" s="4"/>
      <c r="AP433" s="4"/>
      <c r="AQ433" s="4"/>
      <c r="AR433" s="4"/>
      <c r="AS433" s="4"/>
      <c r="AT433" s="4"/>
      <c r="AU433" s="4"/>
      <c r="AV433" s="4"/>
      <c r="AW433" s="4"/>
      <c r="AX433" s="4"/>
      <c r="AY433" s="9"/>
    </row>
    <row r="434" ht="12.75" customHeight="1">
      <c r="A434" s="13"/>
      <c r="B434" s="4"/>
      <c r="C434" s="4"/>
      <c r="D434" s="9"/>
      <c r="E434" s="338"/>
      <c r="F434" s="4"/>
      <c r="G434" s="4"/>
      <c r="H434" s="9"/>
      <c r="I434" s="339"/>
      <c r="J434" s="4"/>
      <c r="K434" s="4"/>
      <c r="L434" s="9"/>
      <c r="M434" s="340"/>
      <c r="N434" s="4"/>
      <c r="O434" s="4"/>
      <c r="P434" s="9"/>
      <c r="Q434" s="88"/>
      <c r="R434" s="4"/>
      <c r="S434" s="4"/>
      <c r="T434" s="9"/>
      <c r="U434" s="341"/>
      <c r="V434" s="4"/>
      <c r="W434" s="4"/>
      <c r="X434" s="4"/>
      <c r="Y434" s="9"/>
      <c r="Z434" s="342"/>
      <c r="AA434" s="4"/>
      <c r="AB434" s="4"/>
      <c r="AC434" s="9"/>
      <c r="AD434" s="343"/>
      <c r="AE434" s="4"/>
      <c r="AF434" s="4"/>
      <c r="AG434" s="4"/>
      <c r="AH434" s="4"/>
      <c r="AI434" s="4"/>
      <c r="AJ434" s="4"/>
      <c r="AK434" s="4"/>
      <c r="AL434" s="4"/>
      <c r="AM434" s="4"/>
      <c r="AN434" s="4"/>
      <c r="AO434" s="4"/>
      <c r="AP434" s="4"/>
      <c r="AQ434" s="4"/>
      <c r="AR434" s="4"/>
      <c r="AS434" s="4"/>
      <c r="AT434" s="4"/>
      <c r="AU434" s="4"/>
      <c r="AV434" s="4"/>
      <c r="AW434" s="4"/>
      <c r="AX434" s="4"/>
      <c r="AY434" s="9"/>
    </row>
    <row r="435" ht="12.75" customHeight="1">
      <c r="A435" s="104"/>
      <c r="B435" s="4"/>
      <c r="C435" s="4"/>
      <c r="D435" s="9"/>
      <c r="E435" s="338"/>
      <c r="F435" s="4"/>
      <c r="G435" s="4"/>
      <c r="H435" s="9"/>
      <c r="I435" s="339"/>
      <c r="J435" s="4"/>
      <c r="K435" s="4"/>
      <c r="L435" s="9"/>
      <c r="M435" s="340"/>
      <c r="N435" s="4"/>
      <c r="O435" s="4"/>
      <c r="P435" s="9"/>
      <c r="Q435" s="88"/>
      <c r="R435" s="4"/>
      <c r="S435" s="4"/>
      <c r="T435" s="9"/>
      <c r="U435" s="341"/>
      <c r="V435" s="4"/>
      <c r="W435" s="4"/>
      <c r="X435" s="4"/>
      <c r="Y435" s="9"/>
      <c r="Z435" s="342"/>
      <c r="AA435" s="4"/>
      <c r="AB435" s="4"/>
      <c r="AC435" s="9"/>
      <c r="AD435" s="343"/>
      <c r="AE435" s="4"/>
      <c r="AF435" s="4"/>
      <c r="AG435" s="4"/>
      <c r="AH435" s="4"/>
      <c r="AI435" s="4"/>
      <c r="AJ435" s="4"/>
      <c r="AK435" s="4"/>
      <c r="AL435" s="4"/>
      <c r="AM435" s="4"/>
      <c r="AN435" s="4"/>
      <c r="AO435" s="4"/>
      <c r="AP435" s="4"/>
      <c r="AQ435" s="4"/>
      <c r="AR435" s="4"/>
      <c r="AS435" s="4"/>
      <c r="AT435" s="4"/>
      <c r="AU435" s="4"/>
      <c r="AV435" s="4"/>
      <c r="AW435" s="4"/>
      <c r="AX435" s="4"/>
      <c r="AY435" s="9"/>
    </row>
    <row r="436" ht="12.75" customHeight="1">
      <c r="A436" s="13"/>
      <c r="B436" s="4"/>
      <c r="C436" s="4"/>
      <c r="D436" s="9"/>
      <c r="E436" s="338"/>
      <c r="F436" s="4"/>
      <c r="G436" s="4"/>
      <c r="H436" s="9"/>
      <c r="I436" s="339"/>
      <c r="J436" s="4"/>
      <c r="K436" s="4"/>
      <c r="L436" s="9"/>
      <c r="M436" s="340"/>
      <c r="N436" s="4"/>
      <c r="O436" s="4"/>
      <c r="P436" s="9"/>
      <c r="Q436" s="88"/>
      <c r="R436" s="4"/>
      <c r="S436" s="4"/>
      <c r="T436" s="9"/>
      <c r="U436" s="341"/>
      <c r="V436" s="4"/>
      <c r="W436" s="4"/>
      <c r="X436" s="4"/>
      <c r="Y436" s="9"/>
      <c r="Z436" s="342"/>
      <c r="AA436" s="4"/>
      <c r="AB436" s="4"/>
      <c r="AC436" s="9"/>
      <c r="AD436" s="343"/>
      <c r="AE436" s="4"/>
      <c r="AF436" s="4"/>
      <c r="AG436" s="4"/>
      <c r="AH436" s="4"/>
      <c r="AI436" s="4"/>
      <c r="AJ436" s="4"/>
      <c r="AK436" s="4"/>
      <c r="AL436" s="4"/>
      <c r="AM436" s="4"/>
      <c r="AN436" s="4"/>
      <c r="AO436" s="4"/>
      <c r="AP436" s="4"/>
      <c r="AQ436" s="4"/>
      <c r="AR436" s="4"/>
      <c r="AS436" s="4"/>
      <c r="AT436" s="4"/>
      <c r="AU436" s="4"/>
      <c r="AV436" s="4"/>
      <c r="AW436" s="4"/>
      <c r="AX436" s="4"/>
      <c r="AY436" s="9"/>
    </row>
    <row r="437" ht="12.75" customHeight="1">
      <c r="A437" s="13"/>
      <c r="B437" s="4"/>
      <c r="C437" s="4"/>
      <c r="D437" s="9"/>
      <c r="E437" s="338"/>
      <c r="F437" s="4"/>
      <c r="G437" s="4"/>
      <c r="H437" s="9"/>
      <c r="I437" s="339"/>
      <c r="J437" s="4"/>
      <c r="K437" s="4"/>
      <c r="L437" s="9"/>
      <c r="M437" s="340"/>
      <c r="N437" s="4"/>
      <c r="O437" s="4"/>
      <c r="P437" s="9"/>
      <c r="Q437" s="88"/>
      <c r="R437" s="4"/>
      <c r="S437" s="4"/>
      <c r="T437" s="9"/>
      <c r="U437" s="341"/>
      <c r="V437" s="4"/>
      <c r="W437" s="4"/>
      <c r="X437" s="4"/>
      <c r="Y437" s="9"/>
      <c r="Z437" s="342"/>
      <c r="AA437" s="4"/>
      <c r="AB437" s="4"/>
      <c r="AC437" s="9"/>
      <c r="AD437" s="343"/>
      <c r="AE437" s="4"/>
      <c r="AF437" s="4"/>
      <c r="AG437" s="4"/>
      <c r="AH437" s="4"/>
      <c r="AI437" s="4"/>
      <c r="AJ437" s="4"/>
      <c r="AK437" s="4"/>
      <c r="AL437" s="4"/>
      <c r="AM437" s="4"/>
      <c r="AN437" s="4"/>
      <c r="AO437" s="4"/>
      <c r="AP437" s="4"/>
      <c r="AQ437" s="4"/>
      <c r="AR437" s="4"/>
      <c r="AS437" s="4"/>
      <c r="AT437" s="4"/>
      <c r="AU437" s="4"/>
      <c r="AV437" s="4"/>
      <c r="AW437" s="4"/>
      <c r="AX437" s="4"/>
      <c r="AY437" s="9"/>
    </row>
    <row r="438" ht="12.75" customHeight="1">
      <c r="A438" s="13"/>
      <c r="B438" s="4"/>
      <c r="C438" s="4"/>
      <c r="D438" s="9"/>
      <c r="E438" s="338"/>
      <c r="F438" s="4"/>
      <c r="G438" s="4"/>
      <c r="H438" s="9"/>
      <c r="I438" s="339"/>
      <c r="J438" s="4"/>
      <c r="K438" s="4"/>
      <c r="L438" s="9"/>
      <c r="M438" s="340"/>
      <c r="N438" s="4"/>
      <c r="O438" s="4"/>
      <c r="P438" s="9"/>
      <c r="Q438" s="88"/>
      <c r="R438" s="4"/>
      <c r="S438" s="4"/>
      <c r="T438" s="9"/>
      <c r="U438" s="341"/>
      <c r="V438" s="4"/>
      <c r="W438" s="4"/>
      <c r="X438" s="4"/>
      <c r="Y438" s="9"/>
      <c r="Z438" s="342"/>
      <c r="AA438" s="4"/>
      <c r="AB438" s="4"/>
      <c r="AC438" s="9"/>
      <c r="AD438" s="343"/>
      <c r="AE438" s="4"/>
      <c r="AF438" s="4"/>
      <c r="AG438" s="4"/>
      <c r="AH438" s="4"/>
      <c r="AI438" s="4"/>
      <c r="AJ438" s="4"/>
      <c r="AK438" s="4"/>
      <c r="AL438" s="4"/>
      <c r="AM438" s="4"/>
      <c r="AN438" s="4"/>
      <c r="AO438" s="4"/>
      <c r="AP438" s="4"/>
      <c r="AQ438" s="4"/>
      <c r="AR438" s="4"/>
      <c r="AS438" s="4"/>
      <c r="AT438" s="4"/>
      <c r="AU438" s="4"/>
      <c r="AV438" s="4"/>
      <c r="AW438" s="4"/>
      <c r="AX438" s="4"/>
      <c r="AY438" s="9"/>
    </row>
    <row r="439" ht="12.75" customHeight="1">
      <c r="A439" s="13"/>
      <c r="B439" s="4"/>
      <c r="C439" s="4"/>
      <c r="D439" s="9"/>
      <c r="E439" s="338"/>
      <c r="F439" s="4"/>
      <c r="G439" s="4"/>
      <c r="H439" s="9"/>
      <c r="I439" s="339"/>
      <c r="J439" s="4"/>
      <c r="K439" s="4"/>
      <c r="L439" s="9"/>
      <c r="M439" s="340"/>
      <c r="N439" s="4"/>
      <c r="O439" s="4"/>
      <c r="P439" s="9"/>
      <c r="Q439" s="88"/>
      <c r="R439" s="4"/>
      <c r="S439" s="4"/>
      <c r="T439" s="9"/>
      <c r="U439" s="341"/>
      <c r="V439" s="4"/>
      <c r="W439" s="4"/>
      <c r="X439" s="4"/>
      <c r="Y439" s="9"/>
      <c r="Z439" s="342"/>
      <c r="AA439" s="4"/>
      <c r="AB439" s="4"/>
      <c r="AC439" s="9"/>
      <c r="AD439" s="343"/>
      <c r="AE439" s="4"/>
      <c r="AF439" s="4"/>
      <c r="AG439" s="4"/>
      <c r="AH439" s="4"/>
      <c r="AI439" s="4"/>
      <c r="AJ439" s="4"/>
      <c r="AK439" s="4"/>
      <c r="AL439" s="4"/>
      <c r="AM439" s="4"/>
      <c r="AN439" s="4"/>
      <c r="AO439" s="4"/>
      <c r="AP439" s="4"/>
      <c r="AQ439" s="4"/>
      <c r="AR439" s="4"/>
      <c r="AS439" s="4"/>
      <c r="AT439" s="4"/>
      <c r="AU439" s="4"/>
      <c r="AV439" s="4"/>
      <c r="AW439" s="4"/>
      <c r="AX439" s="4"/>
      <c r="AY439" s="9"/>
    </row>
    <row r="440" ht="12.75" customHeight="1">
      <c r="A440" s="13"/>
      <c r="B440" s="4"/>
      <c r="C440" s="4"/>
      <c r="D440" s="9"/>
      <c r="E440" s="338"/>
      <c r="F440" s="4"/>
      <c r="G440" s="4"/>
      <c r="H440" s="9"/>
      <c r="I440" s="339"/>
      <c r="J440" s="4"/>
      <c r="K440" s="4"/>
      <c r="L440" s="9"/>
      <c r="M440" s="340"/>
      <c r="N440" s="4"/>
      <c r="O440" s="4"/>
      <c r="P440" s="9"/>
      <c r="Q440" s="88"/>
      <c r="R440" s="4"/>
      <c r="S440" s="4"/>
      <c r="T440" s="9"/>
      <c r="U440" s="341"/>
      <c r="V440" s="4"/>
      <c r="W440" s="4"/>
      <c r="X440" s="4"/>
      <c r="Y440" s="9"/>
      <c r="Z440" s="342"/>
      <c r="AA440" s="4"/>
      <c r="AB440" s="4"/>
      <c r="AC440" s="9"/>
      <c r="AD440" s="343"/>
      <c r="AE440" s="4"/>
      <c r="AF440" s="4"/>
      <c r="AG440" s="4"/>
      <c r="AH440" s="4"/>
      <c r="AI440" s="4"/>
      <c r="AJ440" s="4"/>
      <c r="AK440" s="4"/>
      <c r="AL440" s="4"/>
      <c r="AM440" s="4"/>
      <c r="AN440" s="4"/>
      <c r="AO440" s="4"/>
      <c r="AP440" s="4"/>
      <c r="AQ440" s="4"/>
      <c r="AR440" s="4"/>
      <c r="AS440" s="4"/>
      <c r="AT440" s="4"/>
      <c r="AU440" s="4"/>
      <c r="AV440" s="4"/>
      <c r="AW440" s="4"/>
      <c r="AX440" s="4"/>
      <c r="AY440" s="9"/>
    </row>
    <row r="441" ht="12.75" customHeight="1">
      <c r="A441" s="13"/>
      <c r="B441" s="4"/>
      <c r="C441" s="4"/>
      <c r="D441" s="9"/>
      <c r="E441" s="338"/>
      <c r="F441" s="4"/>
      <c r="G441" s="4"/>
      <c r="H441" s="9"/>
      <c r="I441" s="339"/>
      <c r="J441" s="4"/>
      <c r="K441" s="4"/>
      <c r="L441" s="9"/>
      <c r="M441" s="340"/>
      <c r="N441" s="4"/>
      <c r="O441" s="4"/>
      <c r="P441" s="9"/>
      <c r="Q441" s="88"/>
      <c r="R441" s="4"/>
      <c r="S441" s="4"/>
      <c r="T441" s="9"/>
      <c r="U441" s="341"/>
      <c r="V441" s="4"/>
      <c r="W441" s="4"/>
      <c r="X441" s="4"/>
      <c r="Y441" s="9"/>
      <c r="Z441" s="342"/>
      <c r="AA441" s="4"/>
      <c r="AB441" s="4"/>
      <c r="AC441" s="9"/>
      <c r="AD441" s="343"/>
      <c r="AE441" s="4"/>
      <c r="AF441" s="4"/>
      <c r="AG441" s="4"/>
      <c r="AH441" s="4"/>
      <c r="AI441" s="4"/>
      <c r="AJ441" s="4"/>
      <c r="AK441" s="4"/>
      <c r="AL441" s="4"/>
      <c r="AM441" s="4"/>
      <c r="AN441" s="4"/>
      <c r="AO441" s="4"/>
      <c r="AP441" s="4"/>
      <c r="AQ441" s="4"/>
      <c r="AR441" s="4"/>
      <c r="AS441" s="4"/>
      <c r="AT441" s="4"/>
      <c r="AU441" s="4"/>
      <c r="AV441" s="4"/>
      <c r="AW441" s="4"/>
      <c r="AX441" s="4"/>
      <c r="AY441" s="9"/>
    </row>
    <row r="442" ht="12.75" customHeight="1">
      <c r="A442" s="13"/>
      <c r="B442" s="4"/>
      <c r="C442" s="4"/>
      <c r="D442" s="9"/>
      <c r="E442" s="338"/>
      <c r="F442" s="4"/>
      <c r="G442" s="4"/>
      <c r="H442" s="9"/>
      <c r="I442" s="339"/>
      <c r="J442" s="4"/>
      <c r="K442" s="4"/>
      <c r="L442" s="9"/>
      <c r="M442" s="340"/>
      <c r="N442" s="4"/>
      <c r="O442" s="4"/>
      <c r="P442" s="9"/>
      <c r="Q442" s="88"/>
      <c r="R442" s="4"/>
      <c r="S442" s="4"/>
      <c r="T442" s="9"/>
      <c r="U442" s="341"/>
      <c r="V442" s="4"/>
      <c r="W442" s="4"/>
      <c r="X442" s="4"/>
      <c r="Y442" s="9"/>
      <c r="Z442" s="342"/>
      <c r="AA442" s="4"/>
      <c r="AB442" s="4"/>
      <c r="AC442" s="9"/>
      <c r="AD442" s="343"/>
      <c r="AE442" s="4"/>
      <c r="AF442" s="4"/>
      <c r="AG442" s="4"/>
      <c r="AH442" s="4"/>
      <c r="AI442" s="4"/>
      <c r="AJ442" s="4"/>
      <c r="AK442" s="4"/>
      <c r="AL442" s="4"/>
      <c r="AM442" s="4"/>
      <c r="AN442" s="4"/>
      <c r="AO442" s="4"/>
      <c r="AP442" s="4"/>
      <c r="AQ442" s="4"/>
      <c r="AR442" s="4"/>
      <c r="AS442" s="4"/>
      <c r="AT442" s="4"/>
      <c r="AU442" s="4"/>
      <c r="AV442" s="4"/>
      <c r="AW442" s="4"/>
      <c r="AX442" s="4"/>
      <c r="AY442" s="9"/>
    </row>
    <row r="443" ht="12.75" customHeight="1">
      <c r="A443" s="13"/>
      <c r="B443" s="4"/>
      <c r="C443" s="4"/>
      <c r="D443" s="9"/>
      <c r="E443" s="338"/>
      <c r="F443" s="4"/>
      <c r="G443" s="4"/>
      <c r="H443" s="9"/>
      <c r="I443" s="339"/>
      <c r="J443" s="4"/>
      <c r="K443" s="4"/>
      <c r="L443" s="9"/>
      <c r="M443" s="340"/>
      <c r="N443" s="4"/>
      <c r="O443" s="4"/>
      <c r="P443" s="9"/>
      <c r="Q443" s="88"/>
      <c r="R443" s="4"/>
      <c r="S443" s="4"/>
      <c r="T443" s="9"/>
      <c r="U443" s="341"/>
      <c r="V443" s="4"/>
      <c r="W443" s="4"/>
      <c r="X443" s="4"/>
      <c r="Y443" s="9"/>
      <c r="Z443" s="342"/>
      <c r="AA443" s="4"/>
      <c r="AB443" s="4"/>
      <c r="AC443" s="9"/>
      <c r="AD443" s="343"/>
      <c r="AE443" s="4"/>
      <c r="AF443" s="4"/>
      <c r="AG443" s="4"/>
      <c r="AH443" s="4"/>
      <c r="AI443" s="4"/>
      <c r="AJ443" s="4"/>
      <c r="AK443" s="4"/>
      <c r="AL443" s="4"/>
      <c r="AM443" s="4"/>
      <c r="AN443" s="4"/>
      <c r="AO443" s="4"/>
      <c r="AP443" s="4"/>
      <c r="AQ443" s="4"/>
      <c r="AR443" s="4"/>
      <c r="AS443" s="4"/>
      <c r="AT443" s="4"/>
      <c r="AU443" s="4"/>
      <c r="AV443" s="4"/>
      <c r="AW443" s="4"/>
      <c r="AX443" s="4"/>
      <c r="AY443" s="9"/>
    </row>
    <row r="444" ht="12.75" customHeight="1">
      <c r="A444" s="13"/>
      <c r="B444" s="4"/>
      <c r="C444" s="4"/>
      <c r="D444" s="9"/>
      <c r="E444" s="338"/>
      <c r="F444" s="4"/>
      <c r="G444" s="4"/>
      <c r="H444" s="9"/>
      <c r="I444" s="339"/>
      <c r="J444" s="4"/>
      <c r="K444" s="4"/>
      <c r="L444" s="9"/>
      <c r="M444" s="340"/>
      <c r="N444" s="4"/>
      <c r="O444" s="4"/>
      <c r="P444" s="9"/>
      <c r="Q444" s="88"/>
      <c r="R444" s="4"/>
      <c r="S444" s="4"/>
      <c r="T444" s="9"/>
      <c r="U444" s="341"/>
      <c r="V444" s="4"/>
      <c r="W444" s="4"/>
      <c r="X444" s="4"/>
      <c r="Y444" s="9"/>
      <c r="Z444" s="342"/>
      <c r="AA444" s="4"/>
      <c r="AB444" s="4"/>
      <c r="AC444" s="9"/>
      <c r="AD444" s="343"/>
      <c r="AE444" s="4"/>
      <c r="AF444" s="4"/>
      <c r="AG444" s="4"/>
      <c r="AH444" s="4"/>
      <c r="AI444" s="4"/>
      <c r="AJ444" s="4"/>
      <c r="AK444" s="4"/>
      <c r="AL444" s="4"/>
      <c r="AM444" s="4"/>
      <c r="AN444" s="4"/>
      <c r="AO444" s="4"/>
      <c r="AP444" s="4"/>
      <c r="AQ444" s="4"/>
      <c r="AR444" s="4"/>
      <c r="AS444" s="4"/>
      <c r="AT444" s="4"/>
      <c r="AU444" s="4"/>
      <c r="AV444" s="4"/>
      <c r="AW444" s="4"/>
      <c r="AX444" s="4"/>
      <c r="AY444" s="9"/>
    </row>
    <row r="445" ht="12.75" customHeight="1">
      <c r="A445" s="13"/>
      <c r="B445" s="4"/>
      <c r="C445" s="4"/>
      <c r="D445" s="9"/>
      <c r="E445" s="338"/>
      <c r="F445" s="4"/>
      <c r="G445" s="4"/>
      <c r="H445" s="9"/>
      <c r="I445" s="339"/>
      <c r="J445" s="4"/>
      <c r="K445" s="4"/>
      <c r="L445" s="9"/>
      <c r="M445" s="340"/>
      <c r="N445" s="4"/>
      <c r="O445" s="4"/>
      <c r="P445" s="9"/>
      <c r="Q445" s="88"/>
      <c r="R445" s="4"/>
      <c r="S445" s="4"/>
      <c r="T445" s="9"/>
      <c r="U445" s="341"/>
      <c r="V445" s="4"/>
      <c r="W445" s="4"/>
      <c r="X445" s="4"/>
      <c r="Y445" s="9"/>
      <c r="Z445" s="342"/>
      <c r="AA445" s="4"/>
      <c r="AB445" s="4"/>
      <c r="AC445" s="9"/>
      <c r="AD445" s="343"/>
      <c r="AE445" s="4"/>
      <c r="AF445" s="4"/>
      <c r="AG445" s="4"/>
      <c r="AH445" s="4"/>
      <c r="AI445" s="4"/>
      <c r="AJ445" s="4"/>
      <c r="AK445" s="4"/>
      <c r="AL445" s="4"/>
      <c r="AM445" s="4"/>
      <c r="AN445" s="4"/>
      <c r="AO445" s="4"/>
      <c r="AP445" s="4"/>
      <c r="AQ445" s="4"/>
      <c r="AR445" s="4"/>
      <c r="AS445" s="4"/>
      <c r="AT445" s="4"/>
      <c r="AU445" s="4"/>
      <c r="AV445" s="4"/>
      <c r="AW445" s="4"/>
      <c r="AX445" s="4"/>
      <c r="AY445" s="9"/>
    </row>
    <row r="446" ht="12.75" customHeight="1">
      <c r="A446" s="13"/>
      <c r="B446" s="4"/>
      <c r="C446" s="4"/>
      <c r="D446" s="9"/>
      <c r="E446" s="338"/>
      <c r="F446" s="4"/>
      <c r="G446" s="4"/>
      <c r="H446" s="9"/>
      <c r="I446" s="339"/>
      <c r="J446" s="4"/>
      <c r="K446" s="4"/>
      <c r="L446" s="9"/>
      <c r="M446" s="340"/>
      <c r="N446" s="4"/>
      <c r="O446" s="4"/>
      <c r="P446" s="9"/>
      <c r="Q446" s="88"/>
      <c r="R446" s="4"/>
      <c r="S446" s="4"/>
      <c r="T446" s="9"/>
      <c r="U446" s="341"/>
      <c r="V446" s="4"/>
      <c r="W446" s="4"/>
      <c r="X446" s="4"/>
      <c r="Y446" s="9"/>
      <c r="Z446" s="342"/>
      <c r="AA446" s="4"/>
      <c r="AB446" s="4"/>
      <c r="AC446" s="9"/>
      <c r="AD446" s="343"/>
      <c r="AE446" s="4"/>
      <c r="AF446" s="4"/>
      <c r="AG446" s="4"/>
      <c r="AH446" s="4"/>
      <c r="AI446" s="4"/>
      <c r="AJ446" s="4"/>
      <c r="AK446" s="4"/>
      <c r="AL446" s="4"/>
      <c r="AM446" s="4"/>
      <c r="AN446" s="4"/>
      <c r="AO446" s="4"/>
      <c r="AP446" s="4"/>
      <c r="AQ446" s="4"/>
      <c r="AR446" s="4"/>
      <c r="AS446" s="4"/>
      <c r="AT446" s="4"/>
      <c r="AU446" s="4"/>
      <c r="AV446" s="4"/>
      <c r="AW446" s="4"/>
      <c r="AX446" s="4"/>
      <c r="AY446" s="9"/>
    </row>
    <row r="447" ht="12.75" customHeight="1">
      <c r="A447" s="13"/>
      <c r="B447" s="4"/>
      <c r="C447" s="4"/>
      <c r="D447" s="9"/>
      <c r="E447" s="338"/>
      <c r="F447" s="4"/>
      <c r="G447" s="4"/>
      <c r="H447" s="9"/>
      <c r="I447" s="339"/>
      <c r="J447" s="4"/>
      <c r="K447" s="4"/>
      <c r="L447" s="9"/>
      <c r="M447" s="340"/>
      <c r="N447" s="4"/>
      <c r="O447" s="4"/>
      <c r="P447" s="9"/>
      <c r="Q447" s="88"/>
      <c r="R447" s="4"/>
      <c r="S447" s="4"/>
      <c r="T447" s="9"/>
      <c r="U447" s="341"/>
      <c r="V447" s="4"/>
      <c r="W447" s="4"/>
      <c r="X447" s="4"/>
      <c r="Y447" s="9"/>
      <c r="Z447" s="342"/>
      <c r="AA447" s="4"/>
      <c r="AB447" s="4"/>
      <c r="AC447" s="9"/>
      <c r="AD447" s="343"/>
      <c r="AE447" s="4"/>
      <c r="AF447" s="4"/>
      <c r="AG447" s="4"/>
      <c r="AH447" s="4"/>
      <c r="AI447" s="4"/>
      <c r="AJ447" s="4"/>
      <c r="AK447" s="4"/>
      <c r="AL447" s="4"/>
      <c r="AM447" s="4"/>
      <c r="AN447" s="4"/>
      <c r="AO447" s="4"/>
      <c r="AP447" s="4"/>
      <c r="AQ447" s="4"/>
      <c r="AR447" s="4"/>
      <c r="AS447" s="4"/>
      <c r="AT447" s="4"/>
      <c r="AU447" s="4"/>
      <c r="AV447" s="4"/>
      <c r="AW447" s="4"/>
      <c r="AX447" s="4"/>
      <c r="AY447" s="9"/>
    </row>
    <row r="448" ht="12.75" customHeight="1">
      <c r="A448" s="13"/>
      <c r="B448" s="4"/>
      <c r="C448" s="4"/>
      <c r="D448" s="9"/>
      <c r="E448" s="338"/>
      <c r="F448" s="4"/>
      <c r="G448" s="4"/>
      <c r="H448" s="9"/>
      <c r="I448" s="339"/>
      <c r="J448" s="4"/>
      <c r="K448" s="4"/>
      <c r="L448" s="9"/>
      <c r="M448" s="340"/>
      <c r="N448" s="4"/>
      <c r="O448" s="4"/>
      <c r="P448" s="9"/>
      <c r="Q448" s="88"/>
      <c r="R448" s="4"/>
      <c r="S448" s="4"/>
      <c r="T448" s="9"/>
      <c r="U448" s="341"/>
      <c r="V448" s="4"/>
      <c r="W448" s="4"/>
      <c r="X448" s="4"/>
      <c r="Y448" s="9"/>
      <c r="Z448" s="342"/>
      <c r="AA448" s="4"/>
      <c r="AB448" s="4"/>
      <c r="AC448" s="9"/>
      <c r="AD448" s="343"/>
      <c r="AE448" s="4"/>
      <c r="AF448" s="4"/>
      <c r="AG448" s="4"/>
      <c r="AH448" s="4"/>
      <c r="AI448" s="4"/>
      <c r="AJ448" s="4"/>
      <c r="AK448" s="4"/>
      <c r="AL448" s="4"/>
      <c r="AM448" s="4"/>
      <c r="AN448" s="4"/>
      <c r="AO448" s="4"/>
      <c r="AP448" s="4"/>
      <c r="AQ448" s="4"/>
      <c r="AR448" s="4"/>
      <c r="AS448" s="4"/>
      <c r="AT448" s="4"/>
      <c r="AU448" s="4"/>
      <c r="AV448" s="4"/>
      <c r="AW448" s="4"/>
      <c r="AX448" s="4"/>
      <c r="AY448" s="9"/>
    </row>
    <row r="449" ht="12.75" customHeight="1">
      <c r="A449" s="13"/>
      <c r="B449" s="4"/>
      <c r="C449" s="4"/>
      <c r="D449" s="9"/>
      <c r="E449" s="338"/>
      <c r="F449" s="4"/>
      <c r="G449" s="4"/>
      <c r="H449" s="9"/>
      <c r="I449" s="339"/>
      <c r="J449" s="4"/>
      <c r="K449" s="4"/>
      <c r="L449" s="9"/>
      <c r="M449" s="340"/>
      <c r="N449" s="4"/>
      <c r="O449" s="4"/>
      <c r="P449" s="9"/>
      <c r="Q449" s="88"/>
      <c r="R449" s="4"/>
      <c r="S449" s="4"/>
      <c r="T449" s="9"/>
      <c r="U449" s="341"/>
      <c r="V449" s="4"/>
      <c r="W449" s="4"/>
      <c r="X449" s="4"/>
      <c r="Y449" s="9"/>
      <c r="Z449" s="342"/>
      <c r="AA449" s="4"/>
      <c r="AB449" s="4"/>
      <c r="AC449" s="9"/>
      <c r="AD449" s="343"/>
      <c r="AE449" s="4"/>
      <c r="AF449" s="4"/>
      <c r="AG449" s="4"/>
      <c r="AH449" s="4"/>
      <c r="AI449" s="4"/>
      <c r="AJ449" s="4"/>
      <c r="AK449" s="4"/>
      <c r="AL449" s="4"/>
      <c r="AM449" s="4"/>
      <c r="AN449" s="4"/>
      <c r="AO449" s="4"/>
      <c r="AP449" s="4"/>
      <c r="AQ449" s="4"/>
      <c r="AR449" s="4"/>
      <c r="AS449" s="4"/>
      <c r="AT449" s="4"/>
      <c r="AU449" s="4"/>
      <c r="AV449" s="4"/>
      <c r="AW449" s="4"/>
      <c r="AX449" s="4"/>
      <c r="AY449" s="9"/>
    </row>
    <row r="450" ht="12.75" customHeight="1">
      <c r="A450" s="13"/>
      <c r="B450" s="4"/>
      <c r="C450" s="4"/>
      <c r="D450" s="9"/>
      <c r="E450" s="338"/>
      <c r="F450" s="4"/>
      <c r="G450" s="4"/>
      <c r="H450" s="9"/>
      <c r="I450" s="339"/>
      <c r="J450" s="4"/>
      <c r="K450" s="4"/>
      <c r="L450" s="9"/>
      <c r="M450" s="340"/>
      <c r="N450" s="4"/>
      <c r="O450" s="4"/>
      <c r="P450" s="9"/>
      <c r="Q450" s="88"/>
      <c r="R450" s="4"/>
      <c r="S450" s="4"/>
      <c r="T450" s="9"/>
      <c r="U450" s="341"/>
      <c r="V450" s="4"/>
      <c r="W450" s="4"/>
      <c r="X450" s="4"/>
      <c r="Y450" s="9"/>
      <c r="Z450" s="342"/>
      <c r="AA450" s="4"/>
      <c r="AB450" s="4"/>
      <c r="AC450" s="9"/>
      <c r="AD450" s="343"/>
      <c r="AE450" s="4"/>
      <c r="AF450" s="4"/>
      <c r="AG450" s="4"/>
      <c r="AH450" s="4"/>
      <c r="AI450" s="4"/>
      <c r="AJ450" s="4"/>
      <c r="AK450" s="4"/>
      <c r="AL450" s="4"/>
      <c r="AM450" s="4"/>
      <c r="AN450" s="4"/>
      <c r="AO450" s="4"/>
      <c r="AP450" s="4"/>
      <c r="AQ450" s="4"/>
      <c r="AR450" s="4"/>
      <c r="AS450" s="4"/>
      <c r="AT450" s="4"/>
      <c r="AU450" s="4"/>
      <c r="AV450" s="4"/>
      <c r="AW450" s="4"/>
      <c r="AX450" s="4"/>
      <c r="AY450" s="9"/>
    </row>
    <row r="451" ht="12.75" customHeight="1">
      <c r="A451" s="13"/>
      <c r="B451" s="4"/>
      <c r="C451" s="4"/>
      <c r="D451" s="9"/>
      <c r="E451" s="338"/>
      <c r="F451" s="4"/>
      <c r="G451" s="4"/>
      <c r="H451" s="9"/>
      <c r="I451" s="339"/>
      <c r="J451" s="4"/>
      <c r="K451" s="4"/>
      <c r="L451" s="9"/>
      <c r="M451" s="340"/>
      <c r="N451" s="4"/>
      <c r="O451" s="4"/>
      <c r="P451" s="9"/>
      <c r="Q451" s="88"/>
      <c r="R451" s="4"/>
      <c r="S451" s="4"/>
      <c r="T451" s="9"/>
      <c r="U451" s="341"/>
      <c r="V451" s="4"/>
      <c r="W451" s="4"/>
      <c r="X451" s="4"/>
      <c r="Y451" s="9"/>
      <c r="Z451" s="342"/>
      <c r="AA451" s="4"/>
      <c r="AB451" s="4"/>
      <c r="AC451" s="9"/>
      <c r="AD451" s="343"/>
      <c r="AE451" s="4"/>
      <c r="AF451" s="4"/>
      <c r="AG451" s="4"/>
      <c r="AH451" s="4"/>
      <c r="AI451" s="4"/>
      <c r="AJ451" s="4"/>
      <c r="AK451" s="4"/>
      <c r="AL451" s="4"/>
      <c r="AM451" s="4"/>
      <c r="AN451" s="4"/>
      <c r="AO451" s="4"/>
      <c r="AP451" s="4"/>
      <c r="AQ451" s="4"/>
      <c r="AR451" s="4"/>
      <c r="AS451" s="4"/>
      <c r="AT451" s="4"/>
      <c r="AU451" s="4"/>
      <c r="AV451" s="4"/>
      <c r="AW451" s="4"/>
      <c r="AX451" s="4"/>
      <c r="AY451" s="9"/>
    </row>
    <row r="452" ht="12.75" customHeight="1">
      <c r="A452" s="13"/>
      <c r="B452" s="4"/>
      <c r="C452" s="4"/>
      <c r="D452" s="9"/>
      <c r="E452" s="338"/>
      <c r="F452" s="4"/>
      <c r="G452" s="4"/>
      <c r="H452" s="9"/>
      <c r="I452" s="339"/>
      <c r="J452" s="4"/>
      <c r="K452" s="4"/>
      <c r="L452" s="9"/>
      <c r="M452" s="340"/>
      <c r="N452" s="4"/>
      <c r="O452" s="4"/>
      <c r="P452" s="9"/>
      <c r="Q452" s="88"/>
      <c r="R452" s="4"/>
      <c r="S452" s="4"/>
      <c r="T452" s="9"/>
      <c r="U452" s="341"/>
      <c r="V452" s="4"/>
      <c r="W452" s="4"/>
      <c r="X452" s="4"/>
      <c r="Y452" s="9"/>
      <c r="Z452" s="342"/>
      <c r="AA452" s="4"/>
      <c r="AB452" s="4"/>
      <c r="AC452" s="9"/>
      <c r="AD452" s="343"/>
      <c r="AE452" s="4"/>
      <c r="AF452" s="4"/>
      <c r="AG452" s="4"/>
      <c r="AH452" s="4"/>
      <c r="AI452" s="4"/>
      <c r="AJ452" s="4"/>
      <c r="AK452" s="4"/>
      <c r="AL452" s="4"/>
      <c r="AM452" s="4"/>
      <c r="AN452" s="4"/>
      <c r="AO452" s="4"/>
      <c r="AP452" s="4"/>
      <c r="AQ452" s="4"/>
      <c r="AR452" s="4"/>
      <c r="AS452" s="4"/>
      <c r="AT452" s="4"/>
      <c r="AU452" s="4"/>
      <c r="AV452" s="4"/>
      <c r="AW452" s="4"/>
      <c r="AX452" s="4"/>
      <c r="AY452" s="9"/>
    </row>
    <row r="453" ht="12.75" customHeight="1">
      <c r="A453" s="13"/>
      <c r="B453" s="4"/>
      <c r="C453" s="4"/>
      <c r="D453" s="9"/>
      <c r="E453" s="338"/>
      <c r="F453" s="4"/>
      <c r="G453" s="4"/>
      <c r="H453" s="9"/>
      <c r="I453" s="339"/>
      <c r="J453" s="4"/>
      <c r="K453" s="4"/>
      <c r="L453" s="9"/>
      <c r="M453" s="340"/>
      <c r="N453" s="4"/>
      <c r="O453" s="4"/>
      <c r="P453" s="9"/>
      <c r="Q453" s="88"/>
      <c r="R453" s="4"/>
      <c r="S453" s="4"/>
      <c r="T453" s="9"/>
      <c r="U453" s="341"/>
      <c r="V453" s="4"/>
      <c r="W453" s="4"/>
      <c r="X453" s="4"/>
      <c r="Y453" s="9"/>
      <c r="Z453" s="342"/>
      <c r="AA453" s="4"/>
      <c r="AB453" s="4"/>
      <c r="AC453" s="9"/>
      <c r="AD453" s="343"/>
      <c r="AE453" s="4"/>
      <c r="AF453" s="4"/>
      <c r="AG453" s="4"/>
      <c r="AH453" s="4"/>
      <c r="AI453" s="4"/>
      <c r="AJ453" s="4"/>
      <c r="AK453" s="4"/>
      <c r="AL453" s="4"/>
      <c r="AM453" s="4"/>
      <c r="AN453" s="4"/>
      <c r="AO453" s="4"/>
      <c r="AP453" s="4"/>
      <c r="AQ453" s="4"/>
      <c r="AR453" s="4"/>
      <c r="AS453" s="4"/>
      <c r="AT453" s="4"/>
      <c r="AU453" s="4"/>
      <c r="AV453" s="4"/>
      <c r="AW453" s="4"/>
      <c r="AX453" s="4"/>
      <c r="AY453" s="9"/>
    </row>
    <row r="454" ht="12.75" customHeight="1">
      <c r="A454" s="13"/>
      <c r="B454" s="4"/>
      <c r="C454" s="4"/>
      <c r="D454" s="9"/>
      <c r="E454" s="338"/>
      <c r="F454" s="4"/>
      <c r="G454" s="4"/>
      <c r="H454" s="9"/>
      <c r="I454" s="339"/>
      <c r="J454" s="4"/>
      <c r="K454" s="4"/>
      <c r="L454" s="9"/>
      <c r="M454" s="340"/>
      <c r="N454" s="4"/>
      <c r="O454" s="4"/>
      <c r="P454" s="9"/>
      <c r="Q454" s="88"/>
      <c r="R454" s="4"/>
      <c r="S454" s="4"/>
      <c r="T454" s="9"/>
      <c r="U454" s="341"/>
      <c r="V454" s="4"/>
      <c r="W454" s="4"/>
      <c r="X454" s="4"/>
      <c r="Y454" s="9"/>
      <c r="Z454" s="342"/>
      <c r="AA454" s="4"/>
      <c r="AB454" s="4"/>
      <c r="AC454" s="9"/>
      <c r="AD454" s="343"/>
      <c r="AE454" s="4"/>
      <c r="AF454" s="4"/>
      <c r="AG454" s="4"/>
      <c r="AH454" s="4"/>
      <c r="AI454" s="4"/>
      <c r="AJ454" s="4"/>
      <c r="AK454" s="4"/>
      <c r="AL454" s="4"/>
      <c r="AM454" s="4"/>
      <c r="AN454" s="4"/>
      <c r="AO454" s="4"/>
      <c r="AP454" s="4"/>
      <c r="AQ454" s="4"/>
      <c r="AR454" s="4"/>
      <c r="AS454" s="4"/>
      <c r="AT454" s="4"/>
      <c r="AU454" s="4"/>
      <c r="AV454" s="4"/>
      <c r="AW454" s="4"/>
      <c r="AX454" s="4"/>
      <c r="AY454" s="9"/>
    </row>
    <row r="455" ht="12.75" customHeight="1">
      <c r="A455" s="13"/>
      <c r="B455" s="4"/>
      <c r="C455" s="4"/>
      <c r="D455" s="9"/>
      <c r="E455" s="338"/>
      <c r="F455" s="4"/>
      <c r="G455" s="4"/>
      <c r="H455" s="9"/>
      <c r="I455" s="339"/>
      <c r="J455" s="4"/>
      <c r="K455" s="4"/>
      <c r="L455" s="9"/>
      <c r="M455" s="340"/>
      <c r="N455" s="4"/>
      <c r="O455" s="4"/>
      <c r="P455" s="9"/>
      <c r="Q455" s="88"/>
      <c r="R455" s="4"/>
      <c r="S455" s="4"/>
      <c r="T455" s="9"/>
      <c r="U455" s="341"/>
      <c r="V455" s="4"/>
      <c r="W455" s="4"/>
      <c r="X455" s="4"/>
      <c r="Y455" s="9"/>
      <c r="Z455" s="342"/>
      <c r="AA455" s="4"/>
      <c r="AB455" s="4"/>
      <c r="AC455" s="9"/>
      <c r="AD455" s="343"/>
      <c r="AE455" s="4"/>
      <c r="AF455" s="4"/>
      <c r="AG455" s="4"/>
      <c r="AH455" s="4"/>
      <c r="AI455" s="4"/>
      <c r="AJ455" s="4"/>
      <c r="AK455" s="4"/>
      <c r="AL455" s="4"/>
      <c r="AM455" s="4"/>
      <c r="AN455" s="4"/>
      <c r="AO455" s="4"/>
      <c r="AP455" s="4"/>
      <c r="AQ455" s="4"/>
      <c r="AR455" s="4"/>
      <c r="AS455" s="4"/>
      <c r="AT455" s="4"/>
      <c r="AU455" s="4"/>
      <c r="AV455" s="4"/>
      <c r="AW455" s="4"/>
      <c r="AX455" s="4"/>
      <c r="AY455" s="9"/>
    </row>
    <row r="456" ht="12.75" customHeight="1">
      <c r="A456" s="13"/>
      <c r="B456" s="4"/>
      <c r="C456" s="4"/>
      <c r="D456" s="9"/>
      <c r="E456" s="338"/>
      <c r="F456" s="4"/>
      <c r="G456" s="4"/>
      <c r="H456" s="9"/>
      <c r="I456" s="339"/>
      <c r="J456" s="4"/>
      <c r="K456" s="4"/>
      <c r="L456" s="9"/>
      <c r="M456" s="340"/>
      <c r="N456" s="4"/>
      <c r="O456" s="4"/>
      <c r="P456" s="9"/>
      <c r="Q456" s="88"/>
      <c r="R456" s="4"/>
      <c r="S456" s="4"/>
      <c r="T456" s="9"/>
      <c r="U456" s="341"/>
      <c r="V456" s="4"/>
      <c r="W456" s="4"/>
      <c r="X456" s="4"/>
      <c r="Y456" s="9"/>
      <c r="Z456" s="342"/>
      <c r="AA456" s="4"/>
      <c r="AB456" s="4"/>
      <c r="AC456" s="9"/>
      <c r="AD456" s="343"/>
      <c r="AE456" s="4"/>
      <c r="AF456" s="4"/>
      <c r="AG456" s="4"/>
      <c r="AH456" s="4"/>
      <c r="AI456" s="4"/>
      <c r="AJ456" s="4"/>
      <c r="AK456" s="4"/>
      <c r="AL456" s="4"/>
      <c r="AM456" s="4"/>
      <c r="AN456" s="4"/>
      <c r="AO456" s="4"/>
      <c r="AP456" s="4"/>
      <c r="AQ456" s="4"/>
      <c r="AR456" s="4"/>
      <c r="AS456" s="4"/>
      <c r="AT456" s="4"/>
      <c r="AU456" s="4"/>
      <c r="AV456" s="4"/>
      <c r="AW456" s="4"/>
      <c r="AX456" s="4"/>
      <c r="AY456" s="9"/>
    </row>
    <row r="457" ht="12.75" customHeight="1">
      <c r="A457" s="13"/>
      <c r="B457" s="4"/>
      <c r="C457" s="4"/>
      <c r="D457" s="9"/>
      <c r="E457" s="338"/>
      <c r="F457" s="4"/>
      <c r="G457" s="4"/>
      <c r="H457" s="9"/>
      <c r="I457" s="339"/>
      <c r="J457" s="4"/>
      <c r="K457" s="4"/>
      <c r="L457" s="9"/>
      <c r="M457" s="340"/>
      <c r="N457" s="4"/>
      <c r="O457" s="4"/>
      <c r="P457" s="9"/>
      <c r="Q457" s="88"/>
      <c r="R457" s="4"/>
      <c r="S457" s="4"/>
      <c r="T457" s="9"/>
      <c r="U457" s="341"/>
      <c r="V457" s="4"/>
      <c r="W457" s="4"/>
      <c r="X457" s="4"/>
      <c r="Y457" s="9"/>
      <c r="Z457" s="342"/>
      <c r="AA457" s="4"/>
      <c r="AB457" s="4"/>
      <c r="AC457" s="9"/>
      <c r="AD457" s="343"/>
      <c r="AE457" s="4"/>
      <c r="AF457" s="4"/>
      <c r="AG457" s="4"/>
      <c r="AH457" s="4"/>
      <c r="AI457" s="4"/>
      <c r="AJ457" s="4"/>
      <c r="AK457" s="4"/>
      <c r="AL457" s="4"/>
      <c r="AM457" s="4"/>
      <c r="AN457" s="4"/>
      <c r="AO457" s="4"/>
      <c r="AP457" s="4"/>
      <c r="AQ457" s="4"/>
      <c r="AR457" s="4"/>
      <c r="AS457" s="4"/>
      <c r="AT457" s="4"/>
      <c r="AU457" s="4"/>
      <c r="AV457" s="4"/>
      <c r="AW457" s="4"/>
      <c r="AX457" s="4"/>
      <c r="AY457" s="9"/>
    </row>
    <row r="458" ht="12.75" customHeight="1">
      <c r="A458" s="13"/>
      <c r="B458" s="4"/>
      <c r="C458" s="4"/>
      <c r="D458" s="9"/>
      <c r="E458" s="338"/>
      <c r="F458" s="4"/>
      <c r="G458" s="4"/>
      <c r="H458" s="9"/>
      <c r="I458" s="339"/>
      <c r="J458" s="4"/>
      <c r="K458" s="4"/>
      <c r="L458" s="9"/>
      <c r="M458" s="340"/>
      <c r="N458" s="4"/>
      <c r="O458" s="4"/>
      <c r="P458" s="9"/>
      <c r="Q458" s="88"/>
      <c r="R458" s="4"/>
      <c r="S458" s="4"/>
      <c r="T458" s="9"/>
      <c r="U458" s="341"/>
      <c r="V458" s="4"/>
      <c r="W458" s="4"/>
      <c r="X458" s="4"/>
      <c r="Y458" s="9"/>
      <c r="Z458" s="342"/>
      <c r="AA458" s="4"/>
      <c r="AB458" s="4"/>
      <c r="AC458" s="9"/>
      <c r="AD458" s="343"/>
      <c r="AE458" s="4"/>
      <c r="AF458" s="4"/>
      <c r="AG458" s="4"/>
      <c r="AH458" s="4"/>
      <c r="AI458" s="4"/>
      <c r="AJ458" s="4"/>
      <c r="AK458" s="4"/>
      <c r="AL458" s="4"/>
      <c r="AM458" s="4"/>
      <c r="AN458" s="4"/>
      <c r="AO458" s="4"/>
      <c r="AP458" s="4"/>
      <c r="AQ458" s="4"/>
      <c r="AR458" s="4"/>
      <c r="AS458" s="4"/>
      <c r="AT458" s="4"/>
      <c r="AU458" s="4"/>
      <c r="AV458" s="4"/>
      <c r="AW458" s="4"/>
      <c r="AX458" s="4"/>
      <c r="AY458" s="9"/>
    </row>
    <row r="459" ht="12.75" customHeight="1">
      <c r="A459" s="13"/>
      <c r="B459" s="4"/>
      <c r="C459" s="4"/>
      <c r="D459" s="9"/>
      <c r="E459" s="338"/>
      <c r="F459" s="4"/>
      <c r="G459" s="4"/>
      <c r="H459" s="9"/>
      <c r="I459" s="339"/>
      <c r="J459" s="4"/>
      <c r="K459" s="4"/>
      <c r="L459" s="9"/>
      <c r="M459" s="340"/>
      <c r="N459" s="4"/>
      <c r="O459" s="4"/>
      <c r="P459" s="9"/>
      <c r="Q459" s="88"/>
      <c r="R459" s="4"/>
      <c r="S459" s="4"/>
      <c r="T459" s="9"/>
      <c r="U459" s="341"/>
      <c r="V459" s="4"/>
      <c r="W459" s="4"/>
      <c r="X459" s="4"/>
      <c r="Y459" s="9"/>
      <c r="Z459" s="342"/>
      <c r="AA459" s="4"/>
      <c r="AB459" s="4"/>
      <c r="AC459" s="9"/>
      <c r="AD459" s="343"/>
      <c r="AE459" s="4"/>
      <c r="AF459" s="4"/>
      <c r="AG459" s="4"/>
      <c r="AH459" s="4"/>
      <c r="AI459" s="4"/>
      <c r="AJ459" s="4"/>
      <c r="AK459" s="4"/>
      <c r="AL459" s="4"/>
      <c r="AM459" s="4"/>
      <c r="AN459" s="4"/>
      <c r="AO459" s="4"/>
      <c r="AP459" s="4"/>
      <c r="AQ459" s="4"/>
      <c r="AR459" s="4"/>
      <c r="AS459" s="4"/>
      <c r="AT459" s="4"/>
      <c r="AU459" s="4"/>
      <c r="AV459" s="4"/>
      <c r="AW459" s="4"/>
      <c r="AX459" s="4"/>
      <c r="AY459" s="9"/>
    </row>
    <row r="460" ht="12.75" customHeight="1">
      <c r="A460" s="13"/>
      <c r="B460" s="4"/>
      <c r="C460" s="4"/>
      <c r="D460" s="9"/>
      <c r="E460" s="338"/>
      <c r="F460" s="4"/>
      <c r="G460" s="4"/>
      <c r="H460" s="9"/>
      <c r="I460" s="339"/>
      <c r="J460" s="4"/>
      <c r="K460" s="4"/>
      <c r="L460" s="9"/>
      <c r="M460" s="340"/>
      <c r="N460" s="4"/>
      <c r="O460" s="4"/>
      <c r="P460" s="9"/>
      <c r="Q460" s="88"/>
      <c r="R460" s="4"/>
      <c r="S460" s="4"/>
      <c r="T460" s="9"/>
      <c r="U460" s="341"/>
      <c r="V460" s="4"/>
      <c r="W460" s="4"/>
      <c r="X460" s="4"/>
      <c r="Y460" s="9"/>
      <c r="Z460" s="342"/>
      <c r="AA460" s="4"/>
      <c r="AB460" s="4"/>
      <c r="AC460" s="9"/>
      <c r="AD460" s="343"/>
      <c r="AE460" s="4"/>
      <c r="AF460" s="4"/>
      <c r="AG460" s="4"/>
      <c r="AH460" s="4"/>
      <c r="AI460" s="4"/>
      <c r="AJ460" s="4"/>
      <c r="AK460" s="4"/>
      <c r="AL460" s="4"/>
      <c r="AM460" s="4"/>
      <c r="AN460" s="4"/>
      <c r="AO460" s="4"/>
      <c r="AP460" s="4"/>
      <c r="AQ460" s="4"/>
      <c r="AR460" s="4"/>
      <c r="AS460" s="4"/>
      <c r="AT460" s="4"/>
      <c r="AU460" s="4"/>
      <c r="AV460" s="4"/>
      <c r="AW460" s="4"/>
      <c r="AX460" s="4"/>
      <c r="AY460" s="9"/>
    </row>
    <row r="461" ht="12.75" customHeight="1">
      <c r="A461" s="13"/>
      <c r="B461" s="4"/>
      <c r="C461" s="4"/>
      <c r="D461" s="9"/>
      <c r="E461" s="338"/>
      <c r="F461" s="4"/>
      <c r="G461" s="4"/>
      <c r="H461" s="9"/>
      <c r="I461" s="339"/>
      <c r="J461" s="4"/>
      <c r="K461" s="4"/>
      <c r="L461" s="9"/>
      <c r="M461" s="340"/>
      <c r="N461" s="4"/>
      <c r="O461" s="4"/>
      <c r="P461" s="9"/>
      <c r="Q461" s="88"/>
      <c r="R461" s="4"/>
      <c r="S461" s="4"/>
      <c r="T461" s="9"/>
      <c r="U461" s="341"/>
      <c r="V461" s="4"/>
      <c r="W461" s="4"/>
      <c r="X461" s="4"/>
      <c r="Y461" s="9"/>
      <c r="Z461" s="342"/>
      <c r="AA461" s="4"/>
      <c r="AB461" s="4"/>
      <c r="AC461" s="9"/>
      <c r="AD461" s="343"/>
      <c r="AE461" s="4"/>
      <c r="AF461" s="4"/>
      <c r="AG461" s="4"/>
      <c r="AH461" s="4"/>
      <c r="AI461" s="4"/>
      <c r="AJ461" s="4"/>
      <c r="AK461" s="4"/>
      <c r="AL461" s="4"/>
      <c r="AM461" s="4"/>
      <c r="AN461" s="4"/>
      <c r="AO461" s="4"/>
      <c r="AP461" s="4"/>
      <c r="AQ461" s="4"/>
      <c r="AR461" s="4"/>
      <c r="AS461" s="4"/>
      <c r="AT461" s="4"/>
      <c r="AU461" s="4"/>
      <c r="AV461" s="4"/>
      <c r="AW461" s="4"/>
      <c r="AX461" s="4"/>
      <c r="AY461" s="9"/>
    </row>
    <row r="462" ht="12.75" customHeight="1">
      <c r="A462" s="13"/>
      <c r="B462" s="4"/>
      <c r="C462" s="4"/>
      <c r="D462" s="9"/>
      <c r="E462" s="338"/>
      <c r="F462" s="4"/>
      <c r="G462" s="4"/>
      <c r="H462" s="9"/>
      <c r="I462" s="339"/>
      <c r="J462" s="4"/>
      <c r="K462" s="4"/>
      <c r="L462" s="9"/>
      <c r="M462" s="340"/>
      <c r="N462" s="4"/>
      <c r="O462" s="4"/>
      <c r="P462" s="9"/>
      <c r="Q462" s="88"/>
      <c r="R462" s="4"/>
      <c r="S462" s="4"/>
      <c r="T462" s="9"/>
      <c r="U462" s="341"/>
      <c r="V462" s="4"/>
      <c r="W462" s="4"/>
      <c r="X462" s="4"/>
      <c r="Y462" s="9"/>
      <c r="Z462" s="342"/>
      <c r="AA462" s="4"/>
      <c r="AB462" s="4"/>
      <c r="AC462" s="9"/>
      <c r="AD462" s="343"/>
      <c r="AE462" s="4"/>
      <c r="AF462" s="4"/>
      <c r="AG462" s="4"/>
      <c r="AH462" s="4"/>
      <c r="AI462" s="4"/>
      <c r="AJ462" s="4"/>
      <c r="AK462" s="4"/>
      <c r="AL462" s="4"/>
      <c r="AM462" s="4"/>
      <c r="AN462" s="4"/>
      <c r="AO462" s="4"/>
      <c r="AP462" s="4"/>
      <c r="AQ462" s="4"/>
      <c r="AR462" s="4"/>
      <c r="AS462" s="4"/>
      <c r="AT462" s="4"/>
      <c r="AU462" s="4"/>
      <c r="AV462" s="4"/>
      <c r="AW462" s="4"/>
      <c r="AX462" s="4"/>
      <c r="AY462" s="9"/>
    </row>
    <row r="463" ht="12.75" customHeight="1">
      <c r="A463" s="13"/>
      <c r="B463" s="4"/>
      <c r="C463" s="4"/>
      <c r="D463" s="9"/>
      <c r="E463" s="338"/>
      <c r="F463" s="4"/>
      <c r="G463" s="4"/>
      <c r="H463" s="9"/>
      <c r="I463" s="339"/>
      <c r="J463" s="4"/>
      <c r="K463" s="4"/>
      <c r="L463" s="9"/>
      <c r="M463" s="340"/>
      <c r="N463" s="4"/>
      <c r="O463" s="4"/>
      <c r="P463" s="9"/>
      <c r="Q463" s="88"/>
      <c r="R463" s="4"/>
      <c r="S463" s="4"/>
      <c r="T463" s="9"/>
      <c r="U463" s="341"/>
      <c r="V463" s="4"/>
      <c r="W463" s="4"/>
      <c r="X463" s="4"/>
      <c r="Y463" s="9"/>
      <c r="Z463" s="342"/>
      <c r="AA463" s="4"/>
      <c r="AB463" s="4"/>
      <c r="AC463" s="9"/>
      <c r="AD463" s="343"/>
      <c r="AE463" s="4"/>
      <c r="AF463" s="4"/>
      <c r="AG463" s="4"/>
      <c r="AH463" s="4"/>
      <c r="AI463" s="4"/>
      <c r="AJ463" s="4"/>
      <c r="AK463" s="4"/>
      <c r="AL463" s="4"/>
      <c r="AM463" s="4"/>
      <c r="AN463" s="4"/>
      <c r="AO463" s="4"/>
      <c r="AP463" s="4"/>
      <c r="AQ463" s="4"/>
      <c r="AR463" s="4"/>
      <c r="AS463" s="4"/>
      <c r="AT463" s="4"/>
      <c r="AU463" s="4"/>
      <c r="AV463" s="4"/>
      <c r="AW463" s="4"/>
      <c r="AX463" s="4"/>
      <c r="AY463" s="9"/>
    </row>
    <row r="464" ht="12.75" customHeight="1">
      <c r="A464" s="13"/>
      <c r="B464" s="4"/>
      <c r="C464" s="4"/>
      <c r="D464" s="9"/>
      <c r="E464" s="338"/>
      <c r="F464" s="4"/>
      <c r="G464" s="4"/>
      <c r="H464" s="9"/>
      <c r="I464" s="339"/>
      <c r="J464" s="4"/>
      <c r="K464" s="4"/>
      <c r="L464" s="9"/>
      <c r="M464" s="340"/>
      <c r="N464" s="4"/>
      <c r="O464" s="4"/>
      <c r="P464" s="9"/>
      <c r="Q464" s="88"/>
      <c r="R464" s="4"/>
      <c r="S464" s="4"/>
      <c r="T464" s="9"/>
      <c r="U464" s="341"/>
      <c r="V464" s="4"/>
      <c r="W464" s="4"/>
      <c r="X464" s="4"/>
      <c r="Y464" s="9"/>
      <c r="Z464" s="342"/>
      <c r="AA464" s="4"/>
      <c r="AB464" s="4"/>
      <c r="AC464" s="9"/>
      <c r="AD464" s="343"/>
      <c r="AE464" s="4"/>
      <c r="AF464" s="4"/>
      <c r="AG464" s="4"/>
      <c r="AH464" s="4"/>
      <c r="AI464" s="4"/>
      <c r="AJ464" s="4"/>
      <c r="AK464" s="4"/>
      <c r="AL464" s="4"/>
      <c r="AM464" s="4"/>
      <c r="AN464" s="4"/>
      <c r="AO464" s="4"/>
      <c r="AP464" s="4"/>
      <c r="AQ464" s="4"/>
      <c r="AR464" s="4"/>
      <c r="AS464" s="4"/>
      <c r="AT464" s="4"/>
      <c r="AU464" s="4"/>
      <c r="AV464" s="4"/>
      <c r="AW464" s="4"/>
      <c r="AX464" s="4"/>
      <c r="AY464" s="9"/>
    </row>
    <row r="465" ht="12.75" customHeight="1">
      <c r="A465" s="13"/>
      <c r="B465" s="4"/>
      <c r="C465" s="4"/>
      <c r="D465" s="9"/>
      <c r="E465" s="338"/>
      <c r="F465" s="4"/>
      <c r="G465" s="4"/>
      <c r="H465" s="9"/>
      <c r="I465" s="339"/>
      <c r="J465" s="4"/>
      <c r="K465" s="4"/>
      <c r="L465" s="9"/>
      <c r="M465" s="340"/>
      <c r="N465" s="4"/>
      <c r="O465" s="4"/>
      <c r="P465" s="9"/>
      <c r="Q465" s="88"/>
      <c r="R465" s="4"/>
      <c r="S465" s="4"/>
      <c r="T465" s="9"/>
      <c r="U465" s="341"/>
      <c r="V465" s="4"/>
      <c r="W465" s="4"/>
      <c r="X465" s="4"/>
      <c r="Y465" s="9"/>
      <c r="Z465" s="342"/>
      <c r="AA465" s="4"/>
      <c r="AB465" s="4"/>
      <c r="AC465" s="9"/>
      <c r="AD465" s="343"/>
      <c r="AE465" s="4"/>
      <c r="AF465" s="4"/>
      <c r="AG465" s="4"/>
      <c r="AH465" s="4"/>
      <c r="AI465" s="4"/>
      <c r="AJ465" s="4"/>
      <c r="AK465" s="4"/>
      <c r="AL465" s="4"/>
      <c r="AM465" s="4"/>
      <c r="AN465" s="4"/>
      <c r="AO465" s="4"/>
      <c r="AP465" s="4"/>
      <c r="AQ465" s="4"/>
      <c r="AR465" s="4"/>
      <c r="AS465" s="4"/>
      <c r="AT465" s="4"/>
      <c r="AU465" s="4"/>
      <c r="AV465" s="4"/>
      <c r="AW465" s="4"/>
      <c r="AX465" s="4"/>
      <c r="AY465" s="9"/>
    </row>
    <row r="466" ht="12.75" customHeight="1">
      <c r="A466" s="13"/>
      <c r="B466" s="4"/>
      <c r="C466" s="4"/>
      <c r="D466" s="9"/>
      <c r="E466" s="338"/>
      <c r="F466" s="4"/>
      <c r="G466" s="4"/>
      <c r="H466" s="9"/>
      <c r="I466" s="339"/>
      <c r="J466" s="4"/>
      <c r="K466" s="4"/>
      <c r="L466" s="9"/>
      <c r="M466" s="340"/>
      <c r="N466" s="4"/>
      <c r="O466" s="4"/>
      <c r="P466" s="9"/>
      <c r="Q466" s="88"/>
      <c r="R466" s="4"/>
      <c r="S466" s="4"/>
      <c r="T466" s="9"/>
      <c r="U466" s="341"/>
      <c r="V466" s="4"/>
      <c r="W466" s="4"/>
      <c r="X466" s="4"/>
      <c r="Y466" s="9"/>
      <c r="Z466" s="342"/>
      <c r="AA466" s="4"/>
      <c r="AB466" s="4"/>
      <c r="AC466" s="9"/>
      <c r="AD466" s="343"/>
      <c r="AE466" s="4"/>
      <c r="AF466" s="4"/>
      <c r="AG466" s="4"/>
      <c r="AH466" s="4"/>
      <c r="AI466" s="4"/>
      <c r="AJ466" s="4"/>
      <c r="AK466" s="4"/>
      <c r="AL466" s="4"/>
      <c r="AM466" s="4"/>
      <c r="AN466" s="4"/>
      <c r="AO466" s="4"/>
      <c r="AP466" s="4"/>
      <c r="AQ466" s="4"/>
      <c r="AR466" s="4"/>
      <c r="AS466" s="4"/>
      <c r="AT466" s="4"/>
      <c r="AU466" s="4"/>
      <c r="AV466" s="4"/>
      <c r="AW466" s="4"/>
      <c r="AX466" s="4"/>
      <c r="AY466" s="9"/>
    </row>
    <row r="467" ht="12.75" customHeight="1">
      <c r="A467" s="13"/>
      <c r="B467" s="4"/>
      <c r="C467" s="4"/>
      <c r="D467" s="9"/>
      <c r="E467" s="338"/>
      <c r="F467" s="4"/>
      <c r="G467" s="4"/>
      <c r="H467" s="9"/>
      <c r="I467" s="339"/>
      <c r="J467" s="4"/>
      <c r="K467" s="4"/>
      <c r="L467" s="9"/>
      <c r="M467" s="340"/>
      <c r="N467" s="4"/>
      <c r="O467" s="4"/>
      <c r="P467" s="9"/>
      <c r="Q467" s="88"/>
      <c r="R467" s="4"/>
      <c r="S467" s="4"/>
      <c r="T467" s="9"/>
      <c r="U467" s="341"/>
      <c r="V467" s="4"/>
      <c r="W467" s="4"/>
      <c r="X467" s="4"/>
      <c r="Y467" s="9"/>
      <c r="Z467" s="342"/>
      <c r="AA467" s="4"/>
      <c r="AB467" s="4"/>
      <c r="AC467" s="9"/>
      <c r="AD467" s="343"/>
      <c r="AE467" s="4"/>
      <c r="AF467" s="4"/>
      <c r="AG467" s="4"/>
      <c r="AH467" s="4"/>
      <c r="AI467" s="4"/>
      <c r="AJ467" s="4"/>
      <c r="AK467" s="4"/>
      <c r="AL467" s="4"/>
      <c r="AM467" s="4"/>
      <c r="AN467" s="4"/>
      <c r="AO467" s="4"/>
      <c r="AP467" s="4"/>
      <c r="AQ467" s="4"/>
      <c r="AR467" s="4"/>
      <c r="AS467" s="4"/>
      <c r="AT467" s="4"/>
      <c r="AU467" s="4"/>
      <c r="AV467" s="4"/>
      <c r="AW467" s="4"/>
      <c r="AX467" s="4"/>
      <c r="AY467" s="9"/>
    </row>
    <row r="468" ht="12.75" customHeight="1">
      <c r="A468" s="13"/>
      <c r="B468" s="4"/>
      <c r="C468" s="4"/>
      <c r="D468" s="9"/>
      <c r="E468" s="338"/>
      <c r="F468" s="4"/>
      <c r="G468" s="4"/>
      <c r="H468" s="9"/>
      <c r="I468" s="339"/>
      <c r="J468" s="4"/>
      <c r="K468" s="4"/>
      <c r="L468" s="9"/>
      <c r="M468" s="340"/>
      <c r="N468" s="4"/>
      <c r="O468" s="4"/>
      <c r="P468" s="9"/>
      <c r="Q468" s="88"/>
      <c r="R468" s="4"/>
      <c r="S468" s="4"/>
      <c r="T468" s="9"/>
      <c r="U468" s="341"/>
      <c r="V468" s="4"/>
      <c r="W468" s="4"/>
      <c r="X468" s="4"/>
      <c r="Y468" s="9"/>
      <c r="Z468" s="342"/>
      <c r="AA468" s="4"/>
      <c r="AB468" s="4"/>
      <c r="AC468" s="9"/>
      <c r="AD468" s="343"/>
      <c r="AE468" s="4"/>
      <c r="AF468" s="4"/>
      <c r="AG468" s="4"/>
      <c r="AH468" s="4"/>
      <c r="AI468" s="4"/>
      <c r="AJ468" s="4"/>
      <c r="AK468" s="4"/>
      <c r="AL468" s="4"/>
      <c r="AM468" s="4"/>
      <c r="AN468" s="4"/>
      <c r="AO468" s="4"/>
      <c r="AP468" s="4"/>
      <c r="AQ468" s="4"/>
      <c r="AR468" s="4"/>
      <c r="AS468" s="4"/>
      <c r="AT468" s="4"/>
      <c r="AU468" s="4"/>
      <c r="AV468" s="4"/>
      <c r="AW468" s="4"/>
      <c r="AX468" s="4"/>
      <c r="AY468" s="9"/>
    </row>
    <row r="469" ht="12.75" customHeight="1">
      <c r="A469" s="13"/>
      <c r="B469" s="4"/>
      <c r="C469" s="4"/>
      <c r="D469" s="9"/>
      <c r="E469" s="338"/>
      <c r="F469" s="4"/>
      <c r="G469" s="4"/>
      <c r="H469" s="9"/>
      <c r="I469" s="339"/>
      <c r="J469" s="4"/>
      <c r="K469" s="4"/>
      <c r="L469" s="9"/>
      <c r="M469" s="340"/>
      <c r="N469" s="4"/>
      <c r="O469" s="4"/>
      <c r="P469" s="9"/>
      <c r="Q469" s="88"/>
      <c r="R469" s="4"/>
      <c r="S469" s="4"/>
      <c r="T469" s="9"/>
      <c r="U469" s="341"/>
      <c r="V469" s="4"/>
      <c r="W469" s="4"/>
      <c r="X469" s="4"/>
      <c r="Y469" s="9"/>
      <c r="Z469" s="342"/>
      <c r="AA469" s="4"/>
      <c r="AB469" s="4"/>
      <c r="AC469" s="9"/>
      <c r="AD469" s="343"/>
      <c r="AE469" s="4"/>
      <c r="AF469" s="4"/>
      <c r="AG469" s="4"/>
      <c r="AH469" s="4"/>
      <c r="AI469" s="4"/>
      <c r="AJ469" s="4"/>
      <c r="AK469" s="4"/>
      <c r="AL469" s="4"/>
      <c r="AM469" s="4"/>
      <c r="AN469" s="4"/>
      <c r="AO469" s="4"/>
      <c r="AP469" s="4"/>
      <c r="AQ469" s="4"/>
      <c r="AR469" s="4"/>
      <c r="AS469" s="4"/>
      <c r="AT469" s="4"/>
      <c r="AU469" s="4"/>
      <c r="AV469" s="4"/>
      <c r="AW469" s="4"/>
      <c r="AX469" s="4"/>
      <c r="AY469" s="9"/>
    </row>
    <row r="470" ht="12.75" customHeight="1">
      <c r="A470" s="13"/>
      <c r="B470" s="4"/>
      <c r="C470" s="4"/>
      <c r="D470" s="9"/>
      <c r="E470" s="338"/>
      <c r="F470" s="4"/>
      <c r="G470" s="4"/>
      <c r="H470" s="9"/>
      <c r="I470" s="339"/>
      <c r="J470" s="4"/>
      <c r="K470" s="4"/>
      <c r="L470" s="9"/>
      <c r="M470" s="340"/>
      <c r="N470" s="4"/>
      <c r="O470" s="4"/>
      <c r="P470" s="9"/>
      <c r="Q470" s="88"/>
      <c r="R470" s="4"/>
      <c r="S470" s="4"/>
      <c r="T470" s="9"/>
      <c r="U470" s="341"/>
      <c r="V470" s="4"/>
      <c r="W470" s="4"/>
      <c r="X470" s="4"/>
      <c r="Y470" s="9"/>
      <c r="Z470" s="342"/>
      <c r="AA470" s="4"/>
      <c r="AB470" s="4"/>
      <c r="AC470" s="9"/>
      <c r="AD470" s="343"/>
      <c r="AE470" s="4"/>
      <c r="AF470" s="4"/>
      <c r="AG470" s="4"/>
      <c r="AH470" s="4"/>
      <c r="AI470" s="4"/>
      <c r="AJ470" s="4"/>
      <c r="AK470" s="4"/>
      <c r="AL470" s="4"/>
      <c r="AM470" s="4"/>
      <c r="AN470" s="4"/>
      <c r="AO470" s="4"/>
      <c r="AP470" s="4"/>
      <c r="AQ470" s="4"/>
      <c r="AR470" s="4"/>
      <c r="AS470" s="4"/>
      <c r="AT470" s="4"/>
      <c r="AU470" s="4"/>
      <c r="AV470" s="4"/>
      <c r="AW470" s="4"/>
      <c r="AX470" s="4"/>
      <c r="AY470" s="9"/>
    </row>
    <row r="471" ht="12.75" customHeight="1">
      <c r="A471" s="13"/>
      <c r="B471" s="4"/>
      <c r="C471" s="4"/>
      <c r="D471" s="9"/>
      <c r="E471" s="338"/>
      <c r="F471" s="4"/>
      <c r="G471" s="4"/>
      <c r="H471" s="9"/>
      <c r="I471" s="339"/>
      <c r="J471" s="4"/>
      <c r="K471" s="4"/>
      <c r="L471" s="9"/>
      <c r="M471" s="340"/>
      <c r="N471" s="4"/>
      <c r="O471" s="4"/>
      <c r="P471" s="9"/>
      <c r="Q471" s="88"/>
      <c r="R471" s="4"/>
      <c r="S471" s="4"/>
      <c r="T471" s="9"/>
      <c r="U471" s="341"/>
      <c r="V471" s="4"/>
      <c r="W471" s="4"/>
      <c r="X471" s="4"/>
      <c r="Y471" s="9"/>
      <c r="Z471" s="342"/>
      <c r="AA471" s="4"/>
      <c r="AB471" s="4"/>
      <c r="AC471" s="9"/>
      <c r="AD471" s="343"/>
      <c r="AE471" s="4"/>
      <c r="AF471" s="4"/>
      <c r="AG471" s="4"/>
      <c r="AH471" s="4"/>
      <c r="AI471" s="4"/>
      <c r="AJ471" s="4"/>
      <c r="AK471" s="4"/>
      <c r="AL471" s="4"/>
      <c r="AM471" s="4"/>
      <c r="AN471" s="4"/>
      <c r="AO471" s="4"/>
      <c r="AP471" s="4"/>
      <c r="AQ471" s="4"/>
      <c r="AR471" s="4"/>
      <c r="AS471" s="4"/>
      <c r="AT471" s="4"/>
      <c r="AU471" s="4"/>
      <c r="AV471" s="4"/>
      <c r="AW471" s="4"/>
      <c r="AX471" s="4"/>
      <c r="AY471" s="9"/>
    </row>
    <row r="472" ht="12.75" customHeight="1">
      <c r="A472" s="13"/>
      <c r="B472" s="4"/>
      <c r="C472" s="4"/>
      <c r="D472" s="9"/>
      <c r="E472" s="338"/>
      <c r="F472" s="4"/>
      <c r="G472" s="4"/>
      <c r="H472" s="9"/>
      <c r="I472" s="339"/>
      <c r="J472" s="4"/>
      <c r="K472" s="4"/>
      <c r="L472" s="9"/>
      <c r="M472" s="340"/>
      <c r="N472" s="4"/>
      <c r="O472" s="4"/>
      <c r="P472" s="9"/>
      <c r="Q472" s="88"/>
      <c r="R472" s="4"/>
      <c r="S472" s="4"/>
      <c r="T472" s="9"/>
      <c r="U472" s="341"/>
      <c r="V472" s="4"/>
      <c r="W472" s="4"/>
      <c r="X472" s="4"/>
      <c r="Y472" s="9"/>
      <c r="Z472" s="342"/>
      <c r="AA472" s="4"/>
      <c r="AB472" s="4"/>
      <c r="AC472" s="9"/>
      <c r="AD472" s="343"/>
      <c r="AE472" s="4"/>
      <c r="AF472" s="4"/>
      <c r="AG472" s="4"/>
      <c r="AH472" s="4"/>
      <c r="AI472" s="4"/>
      <c r="AJ472" s="4"/>
      <c r="AK472" s="4"/>
      <c r="AL472" s="4"/>
      <c r="AM472" s="4"/>
      <c r="AN472" s="4"/>
      <c r="AO472" s="4"/>
      <c r="AP472" s="4"/>
      <c r="AQ472" s="4"/>
      <c r="AR472" s="4"/>
      <c r="AS472" s="4"/>
      <c r="AT472" s="4"/>
      <c r="AU472" s="4"/>
      <c r="AV472" s="4"/>
      <c r="AW472" s="4"/>
      <c r="AX472" s="4"/>
      <c r="AY472" s="9"/>
    </row>
    <row r="473" ht="12.75" customHeight="1">
      <c r="A473" s="13"/>
      <c r="B473" s="4"/>
      <c r="C473" s="4"/>
      <c r="D473" s="9"/>
      <c r="E473" s="338"/>
      <c r="F473" s="4"/>
      <c r="G473" s="4"/>
      <c r="H473" s="9"/>
      <c r="I473" s="339"/>
      <c r="J473" s="4"/>
      <c r="K473" s="4"/>
      <c r="L473" s="9"/>
      <c r="M473" s="340"/>
      <c r="N473" s="4"/>
      <c r="O473" s="4"/>
      <c r="P473" s="9"/>
      <c r="Q473" s="88"/>
      <c r="R473" s="4"/>
      <c r="S473" s="4"/>
      <c r="T473" s="9"/>
      <c r="U473" s="341"/>
      <c r="V473" s="4"/>
      <c r="W473" s="4"/>
      <c r="X473" s="4"/>
      <c r="Y473" s="9"/>
      <c r="Z473" s="342"/>
      <c r="AA473" s="4"/>
      <c r="AB473" s="4"/>
      <c r="AC473" s="9"/>
      <c r="AD473" s="343"/>
      <c r="AE473" s="4"/>
      <c r="AF473" s="4"/>
      <c r="AG473" s="4"/>
      <c r="AH473" s="4"/>
      <c r="AI473" s="4"/>
      <c r="AJ473" s="4"/>
      <c r="AK473" s="4"/>
      <c r="AL473" s="4"/>
      <c r="AM473" s="4"/>
      <c r="AN473" s="4"/>
      <c r="AO473" s="4"/>
      <c r="AP473" s="4"/>
      <c r="AQ473" s="4"/>
      <c r="AR473" s="4"/>
      <c r="AS473" s="4"/>
      <c r="AT473" s="4"/>
      <c r="AU473" s="4"/>
      <c r="AV473" s="4"/>
      <c r="AW473" s="4"/>
      <c r="AX473" s="4"/>
      <c r="AY473" s="9"/>
    </row>
    <row r="474" ht="12.75" customHeight="1">
      <c r="A474" s="13"/>
      <c r="B474" s="4"/>
      <c r="C474" s="4"/>
      <c r="D474" s="9"/>
      <c r="E474" s="338"/>
      <c r="F474" s="4"/>
      <c r="G474" s="4"/>
      <c r="H474" s="9"/>
      <c r="I474" s="339"/>
      <c r="J474" s="4"/>
      <c r="K474" s="4"/>
      <c r="L474" s="9"/>
      <c r="M474" s="340"/>
      <c r="N474" s="4"/>
      <c r="O474" s="4"/>
      <c r="P474" s="9"/>
      <c r="Q474" s="88"/>
      <c r="R474" s="4"/>
      <c r="S474" s="4"/>
      <c r="T474" s="9"/>
      <c r="U474" s="341"/>
      <c r="V474" s="4"/>
      <c r="W474" s="4"/>
      <c r="X474" s="4"/>
      <c r="Y474" s="9"/>
      <c r="Z474" s="342"/>
      <c r="AA474" s="4"/>
      <c r="AB474" s="4"/>
      <c r="AC474" s="9"/>
      <c r="AD474" s="343"/>
      <c r="AE474" s="4"/>
      <c r="AF474" s="4"/>
      <c r="AG474" s="4"/>
      <c r="AH474" s="4"/>
      <c r="AI474" s="4"/>
      <c r="AJ474" s="4"/>
      <c r="AK474" s="4"/>
      <c r="AL474" s="4"/>
      <c r="AM474" s="4"/>
      <c r="AN474" s="4"/>
      <c r="AO474" s="4"/>
      <c r="AP474" s="4"/>
      <c r="AQ474" s="4"/>
      <c r="AR474" s="4"/>
      <c r="AS474" s="4"/>
      <c r="AT474" s="4"/>
      <c r="AU474" s="4"/>
      <c r="AV474" s="4"/>
      <c r="AW474" s="4"/>
      <c r="AX474" s="4"/>
      <c r="AY474" s="9"/>
    </row>
    <row r="475" ht="12.75" customHeight="1">
      <c r="A475" s="13"/>
      <c r="B475" s="4"/>
      <c r="C475" s="4"/>
      <c r="D475" s="9"/>
      <c r="E475" s="338"/>
      <c r="F475" s="4"/>
      <c r="G475" s="4"/>
      <c r="H475" s="9"/>
      <c r="I475" s="339"/>
      <c r="J475" s="4"/>
      <c r="K475" s="4"/>
      <c r="L475" s="9"/>
      <c r="M475" s="340"/>
      <c r="N475" s="4"/>
      <c r="O475" s="4"/>
      <c r="P475" s="9"/>
      <c r="Q475" s="88"/>
      <c r="R475" s="4"/>
      <c r="S475" s="4"/>
      <c r="T475" s="9"/>
      <c r="U475" s="341"/>
      <c r="V475" s="4"/>
      <c r="W475" s="4"/>
      <c r="X475" s="4"/>
      <c r="Y475" s="9"/>
      <c r="Z475" s="342"/>
      <c r="AA475" s="4"/>
      <c r="AB475" s="4"/>
      <c r="AC475" s="9"/>
      <c r="AD475" s="343"/>
      <c r="AE475" s="4"/>
      <c r="AF475" s="4"/>
      <c r="AG475" s="4"/>
      <c r="AH475" s="4"/>
      <c r="AI475" s="4"/>
      <c r="AJ475" s="4"/>
      <c r="AK475" s="4"/>
      <c r="AL475" s="4"/>
      <c r="AM475" s="4"/>
      <c r="AN475" s="4"/>
      <c r="AO475" s="4"/>
      <c r="AP475" s="4"/>
      <c r="AQ475" s="4"/>
      <c r="AR475" s="4"/>
      <c r="AS475" s="4"/>
      <c r="AT475" s="4"/>
      <c r="AU475" s="4"/>
      <c r="AV475" s="4"/>
      <c r="AW475" s="4"/>
      <c r="AX475" s="4"/>
      <c r="AY475" s="9"/>
    </row>
    <row r="476" ht="12.75" customHeight="1">
      <c r="A476" s="13"/>
      <c r="B476" s="4"/>
      <c r="C476" s="4"/>
      <c r="D476" s="9"/>
      <c r="E476" s="338"/>
      <c r="F476" s="4"/>
      <c r="G476" s="4"/>
      <c r="H476" s="9"/>
      <c r="I476" s="339"/>
      <c r="J476" s="4"/>
      <c r="K476" s="4"/>
      <c r="L476" s="9"/>
      <c r="M476" s="340"/>
      <c r="N476" s="4"/>
      <c r="O476" s="4"/>
      <c r="P476" s="9"/>
      <c r="Q476" s="88"/>
      <c r="R476" s="4"/>
      <c r="S476" s="4"/>
      <c r="T476" s="9"/>
      <c r="U476" s="341"/>
      <c r="V476" s="4"/>
      <c r="W476" s="4"/>
      <c r="X476" s="4"/>
      <c r="Y476" s="9"/>
      <c r="Z476" s="342"/>
      <c r="AA476" s="4"/>
      <c r="AB476" s="4"/>
      <c r="AC476" s="9"/>
      <c r="AD476" s="343"/>
      <c r="AE476" s="4"/>
      <c r="AF476" s="4"/>
      <c r="AG476" s="4"/>
      <c r="AH476" s="4"/>
      <c r="AI476" s="4"/>
      <c r="AJ476" s="4"/>
      <c r="AK476" s="4"/>
      <c r="AL476" s="4"/>
      <c r="AM476" s="4"/>
      <c r="AN476" s="4"/>
      <c r="AO476" s="4"/>
      <c r="AP476" s="4"/>
      <c r="AQ476" s="4"/>
      <c r="AR476" s="4"/>
      <c r="AS476" s="4"/>
      <c r="AT476" s="4"/>
      <c r="AU476" s="4"/>
      <c r="AV476" s="4"/>
      <c r="AW476" s="4"/>
      <c r="AX476" s="4"/>
      <c r="AY476" s="9"/>
    </row>
    <row r="477" ht="12.75" customHeight="1">
      <c r="A477" s="13"/>
      <c r="B477" s="4"/>
      <c r="C477" s="4"/>
      <c r="D477" s="9"/>
      <c r="E477" s="338"/>
      <c r="F477" s="4"/>
      <c r="G477" s="4"/>
      <c r="H477" s="9"/>
      <c r="I477" s="339"/>
      <c r="J477" s="4"/>
      <c r="K477" s="4"/>
      <c r="L477" s="9"/>
      <c r="M477" s="340"/>
      <c r="N477" s="4"/>
      <c r="O477" s="4"/>
      <c r="P477" s="9"/>
      <c r="Q477" s="88"/>
      <c r="R477" s="4"/>
      <c r="S477" s="4"/>
      <c r="T477" s="9"/>
      <c r="U477" s="341"/>
      <c r="V477" s="4"/>
      <c r="W477" s="4"/>
      <c r="X477" s="4"/>
      <c r="Y477" s="9"/>
      <c r="Z477" s="342"/>
      <c r="AA477" s="4"/>
      <c r="AB477" s="4"/>
      <c r="AC477" s="9"/>
      <c r="AD477" s="343"/>
      <c r="AE477" s="4"/>
      <c r="AF477" s="4"/>
      <c r="AG477" s="4"/>
      <c r="AH477" s="4"/>
      <c r="AI477" s="4"/>
      <c r="AJ477" s="4"/>
      <c r="AK477" s="4"/>
      <c r="AL477" s="4"/>
      <c r="AM477" s="4"/>
      <c r="AN477" s="4"/>
      <c r="AO477" s="4"/>
      <c r="AP477" s="4"/>
      <c r="AQ477" s="4"/>
      <c r="AR477" s="4"/>
      <c r="AS477" s="4"/>
      <c r="AT477" s="4"/>
      <c r="AU477" s="4"/>
      <c r="AV477" s="4"/>
      <c r="AW477" s="4"/>
      <c r="AX477" s="4"/>
      <c r="AY477" s="9"/>
    </row>
    <row r="478" ht="12.75" customHeight="1">
      <c r="A478" s="13"/>
      <c r="B478" s="4"/>
      <c r="C478" s="4"/>
      <c r="D478" s="9"/>
      <c r="E478" s="338"/>
      <c r="F478" s="4"/>
      <c r="G478" s="4"/>
      <c r="H478" s="9"/>
      <c r="I478" s="339"/>
      <c r="J478" s="4"/>
      <c r="K478" s="4"/>
      <c r="L478" s="9"/>
      <c r="M478" s="340"/>
      <c r="N478" s="4"/>
      <c r="O478" s="4"/>
      <c r="P478" s="9"/>
      <c r="Q478" s="88"/>
      <c r="R478" s="4"/>
      <c r="S478" s="4"/>
      <c r="T478" s="9"/>
      <c r="U478" s="341"/>
      <c r="V478" s="4"/>
      <c r="W478" s="4"/>
      <c r="X478" s="4"/>
      <c r="Y478" s="9"/>
      <c r="Z478" s="342"/>
      <c r="AA478" s="4"/>
      <c r="AB478" s="4"/>
      <c r="AC478" s="9"/>
      <c r="AD478" s="343"/>
      <c r="AE478" s="4"/>
      <c r="AF478" s="4"/>
      <c r="AG478" s="4"/>
      <c r="AH478" s="4"/>
      <c r="AI478" s="4"/>
      <c r="AJ478" s="4"/>
      <c r="AK478" s="4"/>
      <c r="AL478" s="4"/>
      <c r="AM478" s="4"/>
      <c r="AN478" s="4"/>
      <c r="AO478" s="4"/>
      <c r="AP478" s="4"/>
      <c r="AQ478" s="4"/>
      <c r="AR478" s="4"/>
      <c r="AS478" s="4"/>
      <c r="AT478" s="4"/>
      <c r="AU478" s="4"/>
      <c r="AV478" s="4"/>
      <c r="AW478" s="4"/>
      <c r="AX478" s="4"/>
      <c r="AY478" s="9"/>
    </row>
    <row r="479" ht="12.75" customHeight="1">
      <c r="A479" s="13"/>
      <c r="B479" s="4"/>
      <c r="C479" s="4"/>
      <c r="D479" s="9"/>
      <c r="E479" s="338"/>
      <c r="F479" s="4"/>
      <c r="G479" s="4"/>
      <c r="H479" s="9"/>
      <c r="I479" s="339"/>
      <c r="J479" s="4"/>
      <c r="K479" s="4"/>
      <c r="L479" s="9"/>
      <c r="M479" s="340"/>
      <c r="N479" s="4"/>
      <c r="O479" s="4"/>
      <c r="P479" s="9"/>
      <c r="Q479" s="88"/>
      <c r="R479" s="4"/>
      <c r="S479" s="4"/>
      <c r="T479" s="9"/>
      <c r="U479" s="341"/>
      <c r="V479" s="4"/>
      <c r="W479" s="4"/>
      <c r="X479" s="4"/>
      <c r="Y479" s="9"/>
      <c r="Z479" s="342"/>
      <c r="AA479" s="4"/>
      <c r="AB479" s="4"/>
      <c r="AC479" s="9"/>
      <c r="AD479" s="343"/>
      <c r="AE479" s="4"/>
      <c r="AF479" s="4"/>
      <c r="AG479" s="4"/>
      <c r="AH479" s="4"/>
      <c r="AI479" s="4"/>
      <c r="AJ479" s="4"/>
      <c r="AK479" s="4"/>
      <c r="AL479" s="4"/>
      <c r="AM479" s="4"/>
      <c r="AN479" s="4"/>
      <c r="AO479" s="4"/>
      <c r="AP479" s="4"/>
      <c r="AQ479" s="4"/>
      <c r="AR479" s="4"/>
      <c r="AS479" s="4"/>
      <c r="AT479" s="4"/>
      <c r="AU479" s="4"/>
      <c r="AV479" s="4"/>
      <c r="AW479" s="4"/>
      <c r="AX479" s="4"/>
      <c r="AY479" s="9"/>
    </row>
    <row r="480" ht="12.75" customHeight="1">
      <c r="A480" s="13"/>
      <c r="B480" s="4"/>
      <c r="C480" s="4"/>
      <c r="D480" s="9"/>
      <c r="E480" s="338"/>
      <c r="F480" s="4"/>
      <c r="G480" s="4"/>
      <c r="H480" s="9"/>
      <c r="I480" s="339"/>
      <c r="J480" s="4"/>
      <c r="K480" s="4"/>
      <c r="L480" s="9"/>
      <c r="M480" s="340"/>
      <c r="N480" s="4"/>
      <c r="O480" s="4"/>
      <c r="P480" s="9"/>
      <c r="Q480" s="88"/>
      <c r="R480" s="4"/>
      <c r="S480" s="4"/>
      <c r="T480" s="9"/>
      <c r="U480" s="341"/>
      <c r="V480" s="4"/>
      <c r="W480" s="4"/>
      <c r="X480" s="4"/>
      <c r="Y480" s="9"/>
      <c r="Z480" s="342"/>
      <c r="AA480" s="4"/>
      <c r="AB480" s="4"/>
      <c r="AC480" s="9"/>
      <c r="AD480" s="343"/>
      <c r="AE480" s="4"/>
      <c r="AF480" s="4"/>
      <c r="AG480" s="4"/>
      <c r="AH480" s="4"/>
      <c r="AI480" s="4"/>
      <c r="AJ480" s="4"/>
      <c r="AK480" s="4"/>
      <c r="AL480" s="4"/>
      <c r="AM480" s="4"/>
      <c r="AN480" s="4"/>
      <c r="AO480" s="4"/>
      <c r="AP480" s="4"/>
      <c r="AQ480" s="4"/>
      <c r="AR480" s="4"/>
      <c r="AS480" s="4"/>
      <c r="AT480" s="4"/>
      <c r="AU480" s="4"/>
      <c r="AV480" s="4"/>
      <c r="AW480" s="4"/>
      <c r="AX480" s="4"/>
      <c r="AY480" s="9"/>
    </row>
    <row r="481" ht="12.75" customHeight="1">
      <c r="A481" s="13"/>
      <c r="B481" s="4"/>
      <c r="C481" s="4"/>
      <c r="D481" s="9"/>
      <c r="E481" s="338"/>
      <c r="F481" s="4"/>
      <c r="G481" s="4"/>
      <c r="H481" s="9"/>
      <c r="I481" s="339"/>
      <c r="J481" s="4"/>
      <c r="K481" s="4"/>
      <c r="L481" s="9"/>
      <c r="M481" s="340"/>
      <c r="N481" s="4"/>
      <c r="O481" s="4"/>
      <c r="P481" s="9"/>
      <c r="Q481" s="88"/>
      <c r="R481" s="4"/>
      <c r="S481" s="4"/>
      <c r="T481" s="9"/>
      <c r="U481" s="341"/>
      <c r="V481" s="4"/>
      <c r="W481" s="4"/>
      <c r="X481" s="4"/>
      <c r="Y481" s="9"/>
      <c r="Z481" s="342"/>
      <c r="AA481" s="4"/>
      <c r="AB481" s="4"/>
      <c r="AC481" s="9"/>
      <c r="AD481" s="343"/>
      <c r="AE481" s="4"/>
      <c r="AF481" s="4"/>
      <c r="AG481" s="4"/>
      <c r="AH481" s="4"/>
      <c r="AI481" s="4"/>
      <c r="AJ481" s="4"/>
      <c r="AK481" s="4"/>
      <c r="AL481" s="4"/>
      <c r="AM481" s="4"/>
      <c r="AN481" s="4"/>
      <c r="AO481" s="4"/>
      <c r="AP481" s="4"/>
      <c r="AQ481" s="4"/>
      <c r="AR481" s="4"/>
      <c r="AS481" s="4"/>
      <c r="AT481" s="4"/>
      <c r="AU481" s="4"/>
      <c r="AV481" s="4"/>
      <c r="AW481" s="4"/>
      <c r="AX481" s="4"/>
      <c r="AY481" s="9"/>
    </row>
    <row r="482" ht="12.75" customHeight="1">
      <c r="A482" s="13"/>
      <c r="B482" s="4"/>
      <c r="C482" s="4"/>
      <c r="D482" s="9"/>
      <c r="E482" s="338"/>
      <c r="F482" s="4"/>
      <c r="G482" s="4"/>
      <c r="H482" s="9"/>
      <c r="I482" s="339"/>
      <c r="J482" s="4"/>
      <c r="K482" s="4"/>
      <c r="L482" s="9"/>
      <c r="M482" s="340"/>
      <c r="N482" s="4"/>
      <c r="O482" s="4"/>
      <c r="P482" s="9"/>
      <c r="Q482" s="88"/>
      <c r="R482" s="4"/>
      <c r="S482" s="4"/>
      <c r="T482" s="9"/>
      <c r="U482" s="341"/>
      <c r="V482" s="4"/>
      <c r="W482" s="4"/>
      <c r="X482" s="4"/>
      <c r="Y482" s="9"/>
      <c r="Z482" s="342"/>
      <c r="AA482" s="4"/>
      <c r="AB482" s="4"/>
      <c r="AC482" s="9"/>
      <c r="AD482" s="343"/>
      <c r="AE482" s="4"/>
      <c r="AF482" s="4"/>
      <c r="AG482" s="4"/>
      <c r="AH482" s="4"/>
      <c r="AI482" s="4"/>
      <c r="AJ482" s="4"/>
      <c r="AK482" s="4"/>
      <c r="AL482" s="4"/>
      <c r="AM482" s="4"/>
      <c r="AN482" s="4"/>
      <c r="AO482" s="4"/>
      <c r="AP482" s="4"/>
      <c r="AQ482" s="4"/>
      <c r="AR482" s="4"/>
      <c r="AS482" s="4"/>
      <c r="AT482" s="4"/>
      <c r="AU482" s="4"/>
      <c r="AV482" s="4"/>
      <c r="AW482" s="4"/>
      <c r="AX482" s="4"/>
      <c r="AY482" s="9"/>
    </row>
    <row r="483" ht="12.75" customHeight="1">
      <c r="A483" s="13"/>
      <c r="B483" s="4"/>
      <c r="C483" s="4"/>
      <c r="D483" s="9"/>
      <c r="E483" s="338"/>
      <c r="F483" s="4"/>
      <c r="G483" s="4"/>
      <c r="H483" s="9"/>
      <c r="I483" s="339"/>
      <c r="J483" s="4"/>
      <c r="K483" s="4"/>
      <c r="L483" s="9"/>
      <c r="M483" s="340"/>
      <c r="N483" s="4"/>
      <c r="O483" s="4"/>
      <c r="P483" s="9"/>
      <c r="Q483" s="88"/>
      <c r="R483" s="4"/>
      <c r="S483" s="4"/>
      <c r="T483" s="9"/>
      <c r="U483" s="341"/>
      <c r="V483" s="4"/>
      <c r="W483" s="4"/>
      <c r="X483" s="4"/>
      <c r="Y483" s="9"/>
      <c r="Z483" s="342"/>
      <c r="AA483" s="4"/>
      <c r="AB483" s="4"/>
      <c r="AC483" s="9"/>
      <c r="AD483" s="343"/>
      <c r="AE483" s="4"/>
      <c r="AF483" s="4"/>
      <c r="AG483" s="4"/>
      <c r="AH483" s="4"/>
      <c r="AI483" s="4"/>
      <c r="AJ483" s="4"/>
      <c r="AK483" s="4"/>
      <c r="AL483" s="4"/>
      <c r="AM483" s="4"/>
      <c r="AN483" s="4"/>
      <c r="AO483" s="4"/>
      <c r="AP483" s="4"/>
      <c r="AQ483" s="4"/>
      <c r="AR483" s="4"/>
      <c r="AS483" s="4"/>
      <c r="AT483" s="4"/>
      <c r="AU483" s="4"/>
      <c r="AV483" s="4"/>
      <c r="AW483" s="4"/>
      <c r="AX483" s="4"/>
      <c r="AY483" s="9"/>
    </row>
    <row r="484" ht="12.75" customHeight="1">
      <c r="A484" s="13"/>
      <c r="B484" s="4"/>
      <c r="C484" s="4"/>
      <c r="D484" s="9"/>
      <c r="E484" s="338"/>
      <c r="F484" s="4"/>
      <c r="G484" s="4"/>
      <c r="H484" s="9"/>
      <c r="I484" s="339"/>
      <c r="J484" s="4"/>
      <c r="K484" s="4"/>
      <c r="L484" s="9"/>
      <c r="M484" s="340"/>
      <c r="N484" s="4"/>
      <c r="O484" s="4"/>
      <c r="P484" s="9"/>
      <c r="Q484" s="88"/>
      <c r="R484" s="4"/>
      <c r="S484" s="4"/>
      <c r="T484" s="9"/>
      <c r="U484" s="341"/>
      <c r="V484" s="4"/>
      <c r="W484" s="4"/>
      <c r="X484" s="4"/>
      <c r="Y484" s="9"/>
      <c r="Z484" s="342"/>
      <c r="AA484" s="4"/>
      <c r="AB484" s="4"/>
      <c r="AC484" s="9"/>
      <c r="AD484" s="343"/>
      <c r="AE484" s="4"/>
      <c r="AF484" s="4"/>
      <c r="AG484" s="4"/>
      <c r="AH484" s="4"/>
      <c r="AI484" s="4"/>
      <c r="AJ484" s="4"/>
      <c r="AK484" s="4"/>
      <c r="AL484" s="4"/>
      <c r="AM484" s="4"/>
      <c r="AN484" s="4"/>
      <c r="AO484" s="4"/>
      <c r="AP484" s="4"/>
      <c r="AQ484" s="4"/>
      <c r="AR484" s="4"/>
      <c r="AS484" s="4"/>
      <c r="AT484" s="4"/>
      <c r="AU484" s="4"/>
      <c r="AV484" s="4"/>
      <c r="AW484" s="4"/>
      <c r="AX484" s="4"/>
      <c r="AY484" s="9"/>
    </row>
    <row r="485" ht="12.75" customHeight="1">
      <c r="A485" s="13"/>
      <c r="B485" s="4"/>
      <c r="C485" s="4"/>
      <c r="D485" s="9"/>
      <c r="E485" s="338"/>
      <c r="F485" s="4"/>
      <c r="G485" s="4"/>
      <c r="H485" s="9"/>
      <c r="I485" s="339"/>
      <c r="J485" s="4"/>
      <c r="K485" s="4"/>
      <c r="L485" s="9"/>
      <c r="M485" s="340"/>
      <c r="N485" s="4"/>
      <c r="O485" s="4"/>
      <c r="P485" s="9"/>
      <c r="Q485" s="88"/>
      <c r="R485" s="4"/>
      <c r="S485" s="4"/>
      <c r="T485" s="9"/>
      <c r="U485" s="341"/>
      <c r="V485" s="4"/>
      <c r="W485" s="4"/>
      <c r="X485" s="4"/>
      <c r="Y485" s="9"/>
      <c r="Z485" s="342"/>
      <c r="AA485" s="4"/>
      <c r="AB485" s="4"/>
      <c r="AC485" s="9"/>
      <c r="AD485" s="343"/>
      <c r="AE485" s="4"/>
      <c r="AF485" s="4"/>
      <c r="AG485" s="4"/>
      <c r="AH485" s="4"/>
      <c r="AI485" s="4"/>
      <c r="AJ485" s="4"/>
      <c r="AK485" s="4"/>
      <c r="AL485" s="4"/>
      <c r="AM485" s="4"/>
      <c r="AN485" s="4"/>
      <c r="AO485" s="4"/>
      <c r="AP485" s="4"/>
      <c r="AQ485" s="4"/>
      <c r="AR485" s="4"/>
      <c r="AS485" s="4"/>
      <c r="AT485" s="4"/>
      <c r="AU485" s="4"/>
      <c r="AV485" s="4"/>
      <c r="AW485" s="4"/>
      <c r="AX485" s="4"/>
      <c r="AY485" s="9"/>
    </row>
    <row r="486" ht="12.75" customHeight="1">
      <c r="A486" s="13"/>
      <c r="B486" s="4"/>
      <c r="C486" s="4"/>
      <c r="D486" s="9"/>
      <c r="E486" s="338"/>
      <c r="F486" s="4"/>
      <c r="G486" s="4"/>
      <c r="H486" s="9"/>
      <c r="I486" s="339"/>
      <c r="J486" s="4"/>
      <c r="K486" s="4"/>
      <c r="L486" s="9"/>
      <c r="M486" s="340"/>
      <c r="N486" s="4"/>
      <c r="O486" s="4"/>
      <c r="P486" s="9"/>
      <c r="Q486" s="88"/>
      <c r="R486" s="4"/>
      <c r="S486" s="4"/>
      <c r="T486" s="9"/>
      <c r="U486" s="341"/>
      <c r="V486" s="4"/>
      <c r="W486" s="4"/>
      <c r="X486" s="4"/>
      <c r="Y486" s="9"/>
      <c r="Z486" s="342"/>
      <c r="AA486" s="4"/>
      <c r="AB486" s="4"/>
      <c r="AC486" s="9"/>
      <c r="AD486" s="343"/>
      <c r="AE486" s="4"/>
      <c r="AF486" s="4"/>
      <c r="AG486" s="4"/>
      <c r="AH486" s="4"/>
      <c r="AI486" s="4"/>
      <c r="AJ486" s="4"/>
      <c r="AK486" s="4"/>
      <c r="AL486" s="4"/>
      <c r="AM486" s="4"/>
      <c r="AN486" s="4"/>
      <c r="AO486" s="4"/>
      <c r="AP486" s="4"/>
      <c r="AQ486" s="4"/>
      <c r="AR486" s="4"/>
      <c r="AS486" s="4"/>
      <c r="AT486" s="4"/>
      <c r="AU486" s="4"/>
      <c r="AV486" s="4"/>
      <c r="AW486" s="4"/>
      <c r="AX486" s="4"/>
      <c r="AY486" s="9"/>
    </row>
    <row r="487" ht="12.75" customHeight="1">
      <c r="A487" s="13"/>
      <c r="B487" s="4"/>
      <c r="C487" s="4"/>
      <c r="D487" s="9"/>
      <c r="E487" s="338"/>
      <c r="F487" s="4"/>
      <c r="G487" s="4"/>
      <c r="H487" s="9"/>
      <c r="I487" s="339"/>
      <c r="J487" s="4"/>
      <c r="K487" s="4"/>
      <c r="L487" s="9"/>
      <c r="M487" s="340"/>
      <c r="N487" s="4"/>
      <c r="O487" s="4"/>
      <c r="P487" s="9"/>
      <c r="Q487" s="88"/>
      <c r="R487" s="4"/>
      <c r="S487" s="4"/>
      <c r="T487" s="9"/>
      <c r="U487" s="341"/>
      <c r="V487" s="4"/>
      <c r="W487" s="4"/>
      <c r="X487" s="4"/>
      <c r="Y487" s="9"/>
      <c r="Z487" s="342"/>
      <c r="AA487" s="4"/>
      <c r="AB487" s="4"/>
      <c r="AC487" s="9"/>
      <c r="AD487" s="343"/>
      <c r="AE487" s="4"/>
      <c r="AF487" s="4"/>
      <c r="AG487" s="4"/>
      <c r="AH487" s="4"/>
      <c r="AI487" s="4"/>
      <c r="AJ487" s="4"/>
      <c r="AK487" s="4"/>
      <c r="AL487" s="4"/>
      <c r="AM487" s="4"/>
      <c r="AN487" s="4"/>
      <c r="AO487" s="4"/>
      <c r="AP487" s="4"/>
      <c r="AQ487" s="4"/>
      <c r="AR487" s="4"/>
      <c r="AS487" s="4"/>
      <c r="AT487" s="4"/>
      <c r="AU487" s="4"/>
      <c r="AV487" s="4"/>
      <c r="AW487" s="4"/>
      <c r="AX487" s="4"/>
      <c r="AY487" s="9"/>
    </row>
    <row r="488" ht="12.75" customHeight="1">
      <c r="A488" s="13"/>
      <c r="B488" s="4"/>
      <c r="C488" s="4"/>
      <c r="D488" s="9"/>
      <c r="E488" s="338"/>
      <c r="F488" s="4"/>
      <c r="G488" s="4"/>
      <c r="H488" s="9"/>
      <c r="I488" s="339"/>
      <c r="J488" s="4"/>
      <c r="K488" s="4"/>
      <c r="L488" s="9"/>
      <c r="M488" s="340"/>
      <c r="N488" s="4"/>
      <c r="O488" s="4"/>
      <c r="P488" s="9"/>
      <c r="Q488" s="88"/>
      <c r="R488" s="4"/>
      <c r="S488" s="4"/>
      <c r="T488" s="9"/>
      <c r="U488" s="341"/>
      <c r="V488" s="4"/>
      <c r="W488" s="4"/>
      <c r="X488" s="4"/>
      <c r="Y488" s="9"/>
      <c r="Z488" s="342"/>
      <c r="AA488" s="4"/>
      <c r="AB488" s="4"/>
      <c r="AC488" s="9"/>
      <c r="AD488" s="343"/>
      <c r="AE488" s="4"/>
      <c r="AF488" s="4"/>
      <c r="AG488" s="4"/>
      <c r="AH488" s="4"/>
      <c r="AI488" s="4"/>
      <c r="AJ488" s="4"/>
      <c r="AK488" s="4"/>
      <c r="AL488" s="4"/>
      <c r="AM488" s="4"/>
      <c r="AN488" s="4"/>
      <c r="AO488" s="4"/>
      <c r="AP488" s="4"/>
      <c r="AQ488" s="4"/>
      <c r="AR488" s="4"/>
      <c r="AS488" s="4"/>
      <c r="AT488" s="4"/>
      <c r="AU488" s="4"/>
      <c r="AV488" s="4"/>
      <c r="AW488" s="4"/>
      <c r="AX488" s="4"/>
      <c r="AY488" s="9"/>
    </row>
    <row r="489" ht="12.75" customHeight="1">
      <c r="A489" s="104"/>
      <c r="B489" s="4"/>
      <c r="C489" s="4"/>
      <c r="D489" s="9"/>
      <c r="E489" s="338"/>
      <c r="F489" s="4"/>
      <c r="G489" s="4"/>
      <c r="H489" s="9"/>
      <c r="I489" s="339"/>
      <c r="J489" s="4"/>
      <c r="K489" s="4"/>
      <c r="L489" s="9"/>
      <c r="M489" s="340"/>
      <c r="N489" s="4"/>
      <c r="O489" s="4"/>
      <c r="P489" s="9"/>
      <c r="Q489" s="88"/>
      <c r="R489" s="4"/>
      <c r="S489" s="4"/>
      <c r="T489" s="9"/>
      <c r="U489" s="341"/>
      <c r="V489" s="4"/>
      <c r="W489" s="4"/>
      <c r="X489" s="4"/>
      <c r="Y489" s="9"/>
      <c r="Z489" s="342"/>
      <c r="AA489" s="4"/>
      <c r="AB489" s="4"/>
      <c r="AC489" s="9"/>
      <c r="AD489" s="343"/>
      <c r="AE489" s="4"/>
      <c r="AF489" s="4"/>
      <c r="AG489" s="4"/>
      <c r="AH489" s="4"/>
      <c r="AI489" s="4"/>
      <c r="AJ489" s="4"/>
      <c r="AK489" s="4"/>
      <c r="AL489" s="4"/>
      <c r="AM489" s="4"/>
      <c r="AN489" s="4"/>
      <c r="AO489" s="4"/>
      <c r="AP489" s="4"/>
      <c r="AQ489" s="4"/>
      <c r="AR489" s="4"/>
      <c r="AS489" s="4"/>
      <c r="AT489" s="4"/>
      <c r="AU489" s="4"/>
      <c r="AV489" s="4"/>
      <c r="AW489" s="4"/>
      <c r="AX489" s="4"/>
      <c r="AY489" s="9"/>
    </row>
    <row r="490" ht="12.75" customHeight="1">
      <c r="A490" s="13"/>
      <c r="B490" s="4"/>
      <c r="C490" s="4"/>
      <c r="D490" s="9"/>
      <c r="E490" s="338"/>
      <c r="F490" s="4"/>
      <c r="G490" s="4"/>
      <c r="H490" s="9"/>
      <c r="I490" s="339"/>
      <c r="J490" s="4"/>
      <c r="K490" s="4"/>
      <c r="L490" s="9"/>
      <c r="M490" s="340"/>
      <c r="N490" s="4"/>
      <c r="O490" s="4"/>
      <c r="P490" s="9"/>
      <c r="Q490" s="88"/>
      <c r="R490" s="4"/>
      <c r="S490" s="4"/>
      <c r="T490" s="9"/>
      <c r="U490" s="341"/>
      <c r="V490" s="4"/>
      <c r="W490" s="4"/>
      <c r="X490" s="4"/>
      <c r="Y490" s="9"/>
      <c r="Z490" s="342"/>
      <c r="AA490" s="4"/>
      <c r="AB490" s="4"/>
      <c r="AC490" s="9"/>
      <c r="AD490" s="343"/>
      <c r="AE490" s="4"/>
      <c r="AF490" s="4"/>
      <c r="AG490" s="4"/>
      <c r="AH490" s="4"/>
      <c r="AI490" s="4"/>
      <c r="AJ490" s="4"/>
      <c r="AK490" s="4"/>
      <c r="AL490" s="4"/>
      <c r="AM490" s="4"/>
      <c r="AN490" s="4"/>
      <c r="AO490" s="4"/>
      <c r="AP490" s="4"/>
      <c r="AQ490" s="4"/>
      <c r="AR490" s="4"/>
      <c r="AS490" s="4"/>
      <c r="AT490" s="4"/>
      <c r="AU490" s="4"/>
      <c r="AV490" s="4"/>
      <c r="AW490" s="4"/>
      <c r="AX490" s="4"/>
      <c r="AY490" s="9"/>
    </row>
    <row r="491" ht="12.75" customHeight="1">
      <c r="A491" s="13"/>
      <c r="B491" s="4"/>
      <c r="C491" s="4"/>
      <c r="D491" s="9"/>
      <c r="E491" s="338"/>
      <c r="F491" s="4"/>
      <c r="G491" s="4"/>
      <c r="H491" s="9"/>
      <c r="I491" s="339"/>
      <c r="J491" s="4"/>
      <c r="K491" s="4"/>
      <c r="L491" s="9"/>
      <c r="M491" s="340"/>
      <c r="N491" s="4"/>
      <c r="O491" s="4"/>
      <c r="P491" s="9"/>
      <c r="Q491" s="88"/>
      <c r="R491" s="4"/>
      <c r="S491" s="4"/>
      <c r="T491" s="9"/>
      <c r="U491" s="341"/>
      <c r="V491" s="4"/>
      <c r="W491" s="4"/>
      <c r="X491" s="4"/>
      <c r="Y491" s="9"/>
      <c r="Z491" s="342"/>
      <c r="AA491" s="4"/>
      <c r="AB491" s="4"/>
      <c r="AC491" s="9"/>
      <c r="AD491" s="343"/>
      <c r="AE491" s="4"/>
      <c r="AF491" s="4"/>
      <c r="AG491" s="4"/>
      <c r="AH491" s="4"/>
      <c r="AI491" s="4"/>
      <c r="AJ491" s="4"/>
      <c r="AK491" s="4"/>
      <c r="AL491" s="4"/>
      <c r="AM491" s="4"/>
      <c r="AN491" s="4"/>
      <c r="AO491" s="4"/>
      <c r="AP491" s="4"/>
      <c r="AQ491" s="4"/>
      <c r="AR491" s="4"/>
      <c r="AS491" s="4"/>
      <c r="AT491" s="4"/>
      <c r="AU491" s="4"/>
      <c r="AV491" s="4"/>
      <c r="AW491" s="4"/>
      <c r="AX491" s="4"/>
      <c r="AY491" s="9"/>
    </row>
    <row r="492" ht="12.75" customHeight="1">
      <c r="A492" s="13"/>
      <c r="B492" s="4"/>
      <c r="C492" s="4"/>
      <c r="D492" s="9"/>
      <c r="E492" s="338"/>
      <c r="F492" s="4"/>
      <c r="G492" s="4"/>
      <c r="H492" s="9"/>
      <c r="I492" s="339"/>
      <c r="J492" s="4"/>
      <c r="K492" s="4"/>
      <c r="L492" s="9"/>
      <c r="M492" s="340"/>
      <c r="N492" s="4"/>
      <c r="O492" s="4"/>
      <c r="P492" s="9"/>
      <c r="Q492" s="88"/>
      <c r="R492" s="4"/>
      <c r="S492" s="4"/>
      <c r="T492" s="9"/>
      <c r="U492" s="341"/>
      <c r="V492" s="4"/>
      <c r="W492" s="4"/>
      <c r="X492" s="4"/>
      <c r="Y492" s="9"/>
      <c r="Z492" s="342"/>
      <c r="AA492" s="4"/>
      <c r="AB492" s="4"/>
      <c r="AC492" s="9"/>
      <c r="AD492" s="343"/>
      <c r="AE492" s="4"/>
      <c r="AF492" s="4"/>
      <c r="AG492" s="4"/>
      <c r="AH492" s="4"/>
      <c r="AI492" s="4"/>
      <c r="AJ492" s="4"/>
      <c r="AK492" s="4"/>
      <c r="AL492" s="4"/>
      <c r="AM492" s="4"/>
      <c r="AN492" s="4"/>
      <c r="AO492" s="4"/>
      <c r="AP492" s="4"/>
      <c r="AQ492" s="4"/>
      <c r="AR492" s="4"/>
      <c r="AS492" s="4"/>
      <c r="AT492" s="4"/>
      <c r="AU492" s="4"/>
      <c r="AV492" s="4"/>
      <c r="AW492" s="4"/>
      <c r="AX492" s="4"/>
      <c r="AY492" s="9"/>
    </row>
    <row r="493" ht="12.75" customHeight="1">
      <c r="A493" s="13"/>
      <c r="B493" s="4"/>
      <c r="C493" s="4"/>
      <c r="D493" s="9"/>
      <c r="E493" s="338"/>
      <c r="F493" s="4"/>
      <c r="G493" s="4"/>
      <c r="H493" s="9"/>
      <c r="I493" s="339"/>
      <c r="J493" s="4"/>
      <c r="K493" s="4"/>
      <c r="L493" s="9"/>
      <c r="M493" s="340"/>
      <c r="N493" s="4"/>
      <c r="O493" s="4"/>
      <c r="P493" s="9"/>
      <c r="Q493" s="88"/>
      <c r="R493" s="4"/>
      <c r="S493" s="4"/>
      <c r="T493" s="9"/>
      <c r="U493" s="341"/>
      <c r="V493" s="4"/>
      <c r="W493" s="4"/>
      <c r="X493" s="4"/>
      <c r="Y493" s="9"/>
      <c r="Z493" s="342"/>
      <c r="AA493" s="4"/>
      <c r="AB493" s="4"/>
      <c r="AC493" s="9"/>
      <c r="AD493" s="343"/>
      <c r="AE493" s="4"/>
      <c r="AF493" s="4"/>
      <c r="AG493" s="4"/>
      <c r="AH493" s="4"/>
      <c r="AI493" s="4"/>
      <c r="AJ493" s="4"/>
      <c r="AK493" s="4"/>
      <c r="AL493" s="4"/>
      <c r="AM493" s="4"/>
      <c r="AN493" s="4"/>
      <c r="AO493" s="4"/>
      <c r="AP493" s="4"/>
      <c r="AQ493" s="4"/>
      <c r="AR493" s="4"/>
      <c r="AS493" s="4"/>
      <c r="AT493" s="4"/>
      <c r="AU493" s="4"/>
      <c r="AV493" s="4"/>
      <c r="AW493" s="4"/>
      <c r="AX493" s="4"/>
      <c r="AY493" s="9"/>
    </row>
    <row r="494" ht="12.75" customHeight="1">
      <c r="A494" s="13"/>
      <c r="B494" s="4"/>
      <c r="C494" s="4"/>
      <c r="D494" s="9"/>
      <c r="E494" s="338"/>
      <c r="F494" s="4"/>
      <c r="G494" s="4"/>
      <c r="H494" s="9"/>
      <c r="I494" s="339"/>
      <c r="J494" s="4"/>
      <c r="K494" s="4"/>
      <c r="L494" s="9"/>
      <c r="M494" s="340"/>
      <c r="N494" s="4"/>
      <c r="O494" s="4"/>
      <c r="P494" s="9"/>
      <c r="Q494" s="88"/>
      <c r="R494" s="4"/>
      <c r="S494" s="4"/>
      <c r="T494" s="9"/>
      <c r="U494" s="341"/>
      <c r="V494" s="4"/>
      <c r="W494" s="4"/>
      <c r="X494" s="4"/>
      <c r="Y494" s="9"/>
      <c r="Z494" s="342"/>
      <c r="AA494" s="4"/>
      <c r="AB494" s="4"/>
      <c r="AC494" s="9"/>
      <c r="AD494" s="343"/>
      <c r="AE494" s="4"/>
      <c r="AF494" s="4"/>
      <c r="AG494" s="4"/>
      <c r="AH494" s="4"/>
      <c r="AI494" s="4"/>
      <c r="AJ494" s="4"/>
      <c r="AK494" s="4"/>
      <c r="AL494" s="4"/>
      <c r="AM494" s="4"/>
      <c r="AN494" s="4"/>
      <c r="AO494" s="4"/>
      <c r="AP494" s="4"/>
      <c r="AQ494" s="4"/>
      <c r="AR494" s="4"/>
      <c r="AS494" s="4"/>
      <c r="AT494" s="4"/>
      <c r="AU494" s="4"/>
      <c r="AV494" s="4"/>
      <c r="AW494" s="4"/>
      <c r="AX494" s="4"/>
      <c r="AY494" s="9"/>
    </row>
    <row r="495" ht="12.75" customHeight="1">
      <c r="A495" s="13"/>
      <c r="B495" s="4"/>
      <c r="C495" s="4"/>
      <c r="D495" s="9"/>
      <c r="E495" s="338"/>
      <c r="F495" s="4"/>
      <c r="G495" s="4"/>
      <c r="H495" s="9"/>
      <c r="I495" s="339"/>
      <c r="J495" s="4"/>
      <c r="K495" s="4"/>
      <c r="L495" s="9"/>
      <c r="M495" s="340"/>
      <c r="N495" s="4"/>
      <c r="O495" s="4"/>
      <c r="P495" s="9"/>
      <c r="Q495" s="88"/>
      <c r="R495" s="4"/>
      <c r="S495" s="4"/>
      <c r="T495" s="9"/>
      <c r="U495" s="341"/>
      <c r="V495" s="4"/>
      <c r="W495" s="4"/>
      <c r="X495" s="4"/>
      <c r="Y495" s="9"/>
      <c r="Z495" s="342"/>
      <c r="AA495" s="4"/>
      <c r="AB495" s="4"/>
      <c r="AC495" s="9"/>
      <c r="AD495" s="343"/>
      <c r="AE495" s="4"/>
      <c r="AF495" s="4"/>
      <c r="AG495" s="4"/>
      <c r="AH495" s="4"/>
      <c r="AI495" s="4"/>
      <c r="AJ495" s="4"/>
      <c r="AK495" s="4"/>
      <c r="AL495" s="4"/>
      <c r="AM495" s="4"/>
      <c r="AN495" s="4"/>
      <c r="AO495" s="4"/>
      <c r="AP495" s="4"/>
      <c r="AQ495" s="4"/>
      <c r="AR495" s="4"/>
      <c r="AS495" s="4"/>
      <c r="AT495" s="4"/>
      <c r="AU495" s="4"/>
      <c r="AV495" s="4"/>
      <c r="AW495" s="4"/>
      <c r="AX495" s="4"/>
      <c r="AY495" s="9"/>
    </row>
    <row r="496" ht="12.75" customHeight="1">
      <c r="A496" s="13"/>
      <c r="B496" s="4"/>
      <c r="C496" s="4"/>
      <c r="D496" s="9"/>
      <c r="E496" s="338"/>
      <c r="F496" s="4"/>
      <c r="G496" s="4"/>
      <c r="H496" s="9"/>
      <c r="I496" s="339"/>
      <c r="J496" s="4"/>
      <c r="K496" s="4"/>
      <c r="L496" s="9"/>
      <c r="M496" s="340"/>
      <c r="N496" s="4"/>
      <c r="O496" s="4"/>
      <c r="P496" s="9"/>
      <c r="Q496" s="88"/>
      <c r="R496" s="4"/>
      <c r="S496" s="4"/>
      <c r="T496" s="9"/>
      <c r="U496" s="341"/>
      <c r="V496" s="4"/>
      <c r="W496" s="4"/>
      <c r="X496" s="4"/>
      <c r="Y496" s="9"/>
      <c r="Z496" s="342"/>
      <c r="AA496" s="4"/>
      <c r="AB496" s="4"/>
      <c r="AC496" s="9"/>
      <c r="AD496" s="343"/>
      <c r="AE496" s="4"/>
      <c r="AF496" s="4"/>
      <c r="AG496" s="4"/>
      <c r="AH496" s="4"/>
      <c r="AI496" s="4"/>
      <c r="AJ496" s="4"/>
      <c r="AK496" s="4"/>
      <c r="AL496" s="4"/>
      <c r="AM496" s="4"/>
      <c r="AN496" s="4"/>
      <c r="AO496" s="4"/>
      <c r="AP496" s="4"/>
      <c r="AQ496" s="4"/>
      <c r="AR496" s="4"/>
      <c r="AS496" s="4"/>
      <c r="AT496" s="4"/>
      <c r="AU496" s="4"/>
      <c r="AV496" s="4"/>
      <c r="AW496" s="4"/>
      <c r="AX496" s="4"/>
      <c r="AY496" s="9"/>
    </row>
    <row r="497" ht="12.75" customHeight="1">
      <c r="A497" s="13"/>
      <c r="B497" s="4"/>
      <c r="C497" s="4"/>
      <c r="D497" s="9"/>
      <c r="E497" s="338"/>
      <c r="F497" s="4"/>
      <c r="G497" s="4"/>
      <c r="H497" s="9"/>
      <c r="I497" s="339"/>
      <c r="J497" s="4"/>
      <c r="K497" s="4"/>
      <c r="L497" s="9"/>
      <c r="M497" s="340"/>
      <c r="N497" s="4"/>
      <c r="O497" s="4"/>
      <c r="P497" s="9"/>
      <c r="Q497" s="88"/>
      <c r="R497" s="4"/>
      <c r="S497" s="4"/>
      <c r="T497" s="9"/>
      <c r="U497" s="341"/>
      <c r="V497" s="4"/>
      <c r="W497" s="4"/>
      <c r="X497" s="4"/>
      <c r="Y497" s="9"/>
      <c r="Z497" s="342"/>
      <c r="AA497" s="4"/>
      <c r="AB497" s="4"/>
      <c r="AC497" s="9"/>
      <c r="AD497" s="343"/>
      <c r="AE497" s="4"/>
      <c r="AF497" s="4"/>
      <c r="AG497" s="4"/>
      <c r="AH497" s="4"/>
      <c r="AI497" s="4"/>
      <c r="AJ497" s="4"/>
      <c r="AK497" s="4"/>
      <c r="AL497" s="4"/>
      <c r="AM497" s="4"/>
      <c r="AN497" s="4"/>
      <c r="AO497" s="4"/>
      <c r="AP497" s="4"/>
      <c r="AQ497" s="4"/>
      <c r="AR497" s="4"/>
      <c r="AS497" s="4"/>
      <c r="AT497" s="4"/>
      <c r="AU497" s="4"/>
      <c r="AV497" s="4"/>
      <c r="AW497" s="4"/>
      <c r="AX497" s="4"/>
      <c r="AY497" s="9"/>
    </row>
    <row r="498" ht="12.75" customHeight="1">
      <c r="A498" s="13"/>
      <c r="B498" s="4"/>
      <c r="C498" s="4"/>
      <c r="D498" s="9"/>
      <c r="E498" s="338"/>
      <c r="F498" s="4"/>
      <c r="G498" s="4"/>
      <c r="H498" s="9"/>
      <c r="I498" s="339"/>
      <c r="J498" s="4"/>
      <c r="K498" s="4"/>
      <c r="L498" s="9"/>
      <c r="M498" s="340"/>
      <c r="N498" s="4"/>
      <c r="O498" s="4"/>
      <c r="P498" s="9"/>
      <c r="Q498" s="88"/>
      <c r="R498" s="4"/>
      <c r="S498" s="4"/>
      <c r="T498" s="9"/>
      <c r="U498" s="341"/>
      <c r="V498" s="4"/>
      <c r="W498" s="4"/>
      <c r="X498" s="4"/>
      <c r="Y498" s="9"/>
      <c r="Z498" s="342"/>
      <c r="AA498" s="4"/>
      <c r="AB498" s="4"/>
      <c r="AC498" s="9"/>
      <c r="AD498" s="343"/>
      <c r="AE498" s="4"/>
      <c r="AF498" s="4"/>
      <c r="AG498" s="4"/>
      <c r="AH498" s="4"/>
      <c r="AI498" s="4"/>
      <c r="AJ498" s="4"/>
      <c r="AK498" s="4"/>
      <c r="AL498" s="4"/>
      <c r="AM498" s="4"/>
      <c r="AN498" s="4"/>
      <c r="AO498" s="4"/>
      <c r="AP498" s="4"/>
      <c r="AQ498" s="4"/>
      <c r="AR498" s="4"/>
      <c r="AS498" s="4"/>
      <c r="AT498" s="4"/>
      <c r="AU498" s="4"/>
      <c r="AV498" s="4"/>
      <c r="AW498" s="4"/>
      <c r="AX498" s="4"/>
      <c r="AY498" s="9"/>
    </row>
    <row r="499" ht="12.75" customHeight="1">
      <c r="A499" s="13"/>
      <c r="B499" s="4"/>
      <c r="C499" s="4"/>
      <c r="D499" s="9"/>
      <c r="E499" s="338"/>
      <c r="F499" s="4"/>
      <c r="G499" s="4"/>
      <c r="H499" s="9"/>
      <c r="I499" s="339"/>
      <c r="J499" s="4"/>
      <c r="K499" s="4"/>
      <c r="L499" s="9"/>
      <c r="M499" s="340"/>
      <c r="N499" s="4"/>
      <c r="O499" s="4"/>
      <c r="P499" s="9"/>
      <c r="Q499" s="88"/>
      <c r="R499" s="4"/>
      <c r="S499" s="4"/>
      <c r="T499" s="9"/>
      <c r="U499" s="341"/>
      <c r="V499" s="4"/>
      <c r="W499" s="4"/>
      <c r="X499" s="4"/>
      <c r="Y499" s="9"/>
      <c r="Z499" s="342"/>
      <c r="AA499" s="4"/>
      <c r="AB499" s="4"/>
      <c r="AC499" s="9"/>
      <c r="AD499" s="343"/>
      <c r="AE499" s="4"/>
      <c r="AF499" s="4"/>
      <c r="AG499" s="4"/>
      <c r="AH499" s="4"/>
      <c r="AI499" s="4"/>
      <c r="AJ499" s="4"/>
      <c r="AK499" s="4"/>
      <c r="AL499" s="4"/>
      <c r="AM499" s="4"/>
      <c r="AN499" s="4"/>
      <c r="AO499" s="4"/>
      <c r="AP499" s="4"/>
      <c r="AQ499" s="4"/>
      <c r="AR499" s="4"/>
      <c r="AS499" s="4"/>
      <c r="AT499" s="4"/>
      <c r="AU499" s="4"/>
      <c r="AV499" s="4"/>
      <c r="AW499" s="4"/>
      <c r="AX499" s="4"/>
      <c r="AY499" s="9"/>
    </row>
    <row r="500" ht="12.75" customHeight="1">
      <c r="A500" s="13"/>
      <c r="B500" s="4"/>
      <c r="C500" s="4"/>
      <c r="D500" s="9"/>
      <c r="E500" s="338"/>
      <c r="F500" s="4"/>
      <c r="G500" s="4"/>
      <c r="H500" s="9"/>
      <c r="I500" s="339"/>
      <c r="J500" s="4"/>
      <c r="K500" s="4"/>
      <c r="L500" s="9"/>
      <c r="M500" s="340"/>
      <c r="N500" s="4"/>
      <c r="O500" s="4"/>
      <c r="P500" s="9"/>
      <c r="Q500" s="88"/>
      <c r="R500" s="4"/>
      <c r="S500" s="4"/>
      <c r="T500" s="9"/>
      <c r="U500" s="341"/>
      <c r="V500" s="4"/>
      <c r="W500" s="4"/>
      <c r="X500" s="4"/>
      <c r="Y500" s="9"/>
      <c r="Z500" s="342"/>
      <c r="AA500" s="4"/>
      <c r="AB500" s="4"/>
      <c r="AC500" s="9"/>
      <c r="AD500" s="343"/>
      <c r="AE500" s="4"/>
      <c r="AF500" s="4"/>
      <c r="AG500" s="4"/>
      <c r="AH500" s="4"/>
      <c r="AI500" s="4"/>
      <c r="AJ500" s="4"/>
      <c r="AK500" s="4"/>
      <c r="AL500" s="4"/>
      <c r="AM500" s="4"/>
      <c r="AN500" s="4"/>
      <c r="AO500" s="4"/>
      <c r="AP500" s="4"/>
      <c r="AQ500" s="4"/>
      <c r="AR500" s="4"/>
      <c r="AS500" s="4"/>
      <c r="AT500" s="4"/>
      <c r="AU500" s="4"/>
      <c r="AV500" s="4"/>
      <c r="AW500" s="4"/>
      <c r="AX500" s="4"/>
      <c r="AY500" s="9"/>
    </row>
    <row r="501" ht="12.75" customHeight="1">
      <c r="A501" s="13"/>
      <c r="B501" s="4"/>
      <c r="C501" s="4"/>
      <c r="D501" s="9"/>
      <c r="E501" s="338"/>
      <c r="F501" s="4"/>
      <c r="G501" s="4"/>
      <c r="H501" s="9"/>
      <c r="I501" s="339"/>
      <c r="J501" s="4"/>
      <c r="K501" s="4"/>
      <c r="L501" s="9"/>
      <c r="M501" s="340"/>
      <c r="N501" s="4"/>
      <c r="O501" s="4"/>
      <c r="P501" s="9"/>
      <c r="Q501" s="88"/>
      <c r="R501" s="4"/>
      <c r="S501" s="4"/>
      <c r="T501" s="9"/>
      <c r="U501" s="341"/>
      <c r="V501" s="4"/>
      <c r="W501" s="4"/>
      <c r="X501" s="4"/>
      <c r="Y501" s="9"/>
      <c r="Z501" s="342"/>
      <c r="AA501" s="4"/>
      <c r="AB501" s="4"/>
      <c r="AC501" s="9"/>
      <c r="AD501" s="343"/>
      <c r="AE501" s="4"/>
      <c r="AF501" s="4"/>
      <c r="AG501" s="4"/>
      <c r="AH501" s="4"/>
      <c r="AI501" s="4"/>
      <c r="AJ501" s="4"/>
      <c r="AK501" s="4"/>
      <c r="AL501" s="4"/>
      <c r="AM501" s="4"/>
      <c r="AN501" s="4"/>
      <c r="AO501" s="4"/>
      <c r="AP501" s="4"/>
      <c r="AQ501" s="4"/>
      <c r="AR501" s="4"/>
      <c r="AS501" s="4"/>
      <c r="AT501" s="4"/>
      <c r="AU501" s="4"/>
      <c r="AV501" s="4"/>
      <c r="AW501" s="4"/>
      <c r="AX501" s="4"/>
      <c r="AY501" s="9"/>
    </row>
    <row r="502" ht="12.75" customHeight="1">
      <c r="A502" s="13"/>
      <c r="B502" s="4"/>
      <c r="C502" s="4"/>
      <c r="D502" s="9"/>
      <c r="E502" s="338"/>
      <c r="F502" s="4"/>
      <c r="G502" s="4"/>
      <c r="H502" s="9"/>
      <c r="I502" s="339"/>
      <c r="J502" s="4"/>
      <c r="K502" s="4"/>
      <c r="L502" s="9"/>
      <c r="M502" s="340"/>
      <c r="N502" s="4"/>
      <c r="O502" s="4"/>
      <c r="P502" s="9"/>
      <c r="Q502" s="88"/>
      <c r="R502" s="4"/>
      <c r="S502" s="4"/>
      <c r="T502" s="9"/>
      <c r="U502" s="341"/>
      <c r="V502" s="4"/>
      <c r="W502" s="4"/>
      <c r="X502" s="4"/>
      <c r="Y502" s="9"/>
      <c r="Z502" s="342"/>
      <c r="AA502" s="4"/>
      <c r="AB502" s="4"/>
      <c r="AC502" s="9"/>
      <c r="AD502" s="343"/>
      <c r="AE502" s="4"/>
      <c r="AF502" s="4"/>
      <c r="AG502" s="4"/>
      <c r="AH502" s="4"/>
      <c r="AI502" s="4"/>
      <c r="AJ502" s="4"/>
      <c r="AK502" s="4"/>
      <c r="AL502" s="4"/>
      <c r="AM502" s="4"/>
      <c r="AN502" s="4"/>
      <c r="AO502" s="4"/>
      <c r="AP502" s="4"/>
      <c r="AQ502" s="4"/>
      <c r="AR502" s="4"/>
      <c r="AS502" s="4"/>
      <c r="AT502" s="4"/>
      <c r="AU502" s="4"/>
      <c r="AV502" s="4"/>
      <c r="AW502" s="4"/>
      <c r="AX502" s="4"/>
      <c r="AY502" s="9"/>
    </row>
    <row r="503" ht="12.75" customHeight="1">
      <c r="A503" s="13"/>
      <c r="B503" s="4"/>
      <c r="C503" s="4"/>
      <c r="D503" s="9"/>
      <c r="E503" s="338"/>
      <c r="F503" s="4"/>
      <c r="G503" s="4"/>
      <c r="H503" s="9"/>
      <c r="I503" s="339"/>
      <c r="J503" s="4"/>
      <c r="K503" s="4"/>
      <c r="L503" s="9"/>
      <c r="M503" s="340"/>
      <c r="N503" s="4"/>
      <c r="O503" s="4"/>
      <c r="P503" s="9"/>
      <c r="Q503" s="88"/>
      <c r="R503" s="4"/>
      <c r="S503" s="4"/>
      <c r="T503" s="9"/>
      <c r="U503" s="341"/>
      <c r="V503" s="4"/>
      <c r="W503" s="4"/>
      <c r="X503" s="4"/>
      <c r="Y503" s="9"/>
      <c r="Z503" s="342"/>
      <c r="AA503" s="4"/>
      <c r="AB503" s="4"/>
      <c r="AC503" s="9"/>
      <c r="AD503" s="343"/>
      <c r="AE503" s="4"/>
      <c r="AF503" s="4"/>
      <c r="AG503" s="4"/>
      <c r="AH503" s="4"/>
      <c r="AI503" s="4"/>
      <c r="AJ503" s="4"/>
      <c r="AK503" s="4"/>
      <c r="AL503" s="4"/>
      <c r="AM503" s="4"/>
      <c r="AN503" s="4"/>
      <c r="AO503" s="4"/>
      <c r="AP503" s="4"/>
      <c r="AQ503" s="4"/>
      <c r="AR503" s="4"/>
      <c r="AS503" s="4"/>
      <c r="AT503" s="4"/>
      <c r="AU503" s="4"/>
      <c r="AV503" s="4"/>
      <c r="AW503" s="4"/>
      <c r="AX503" s="4"/>
      <c r="AY503" s="9"/>
    </row>
    <row r="504" ht="12.75" customHeight="1">
      <c r="A504" s="13"/>
      <c r="B504" s="4"/>
      <c r="C504" s="4"/>
      <c r="D504" s="9"/>
      <c r="E504" s="338"/>
      <c r="F504" s="4"/>
      <c r="G504" s="4"/>
      <c r="H504" s="9"/>
      <c r="I504" s="339"/>
      <c r="J504" s="4"/>
      <c r="K504" s="4"/>
      <c r="L504" s="9"/>
      <c r="M504" s="340"/>
      <c r="N504" s="4"/>
      <c r="O504" s="4"/>
      <c r="P504" s="9"/>
      <c r="Q504" s="88"/>
      <c r="R504" s="4"/>
      <c r="S504" s="4"/>
      <c r="T504" s="9"/>
      <c r="U504" s="341"/>
      <c r="V504" s="4"/>
      <c r="W504" s="4"/>
      <c r="X504" s="4"/>
      <c r="Y504" s="9"/>
      <c r="Z504" s="342"/>
      <c r="AA504" s="4"/>
      <c r="AB504" s="4"/>
      <c r="AC504" s="9"/>
      <c r="AD504" s="343"/>
      <c r="AE504" s="4"/>
      <c r="AF504" s="4"/>
      <c r="AG504" s="4"/>
      <c r="AH504" s="4"/>
      <c r="AI504" s="4"/>
      <c r="AJ504" s="4"/>
      <c r="AK504" s="4"/>
      <c r="AL504" s="4"/>
      <c r="AM504" s="4"/>
      <c r="AN504" s="4"/>
      <c r="AO504" s="4"/>
      <c r="AP504" s="4"/>
      <c r="AQ504" s="4"/>
      <c r="AR504" s="4"/>
      <c r="AS504" s="4"/>
      <c r="AT504" s="4"/>
      <c r="AU504" s="4"/>
      <c r="AV504" s="4"/>
      <c r="AW504" s="4"/>
      <c r="AX504" s="4"/>
      <c r="AY504" s="9"/>
    </row>
    <row r="505" ht="12.75" customHeight="1">
      <c r="A505" s="13"/>
      <c r="B505" s="4"/>
      <c r="C505" s="4"/>
      <c r="D505" s="9"/>
      <c r="E505" s="338"/>
      <c r="F505" s="4"/>
      <c r="G505" s="4"/>
      <c r="H505" s="9"/>
      <c r="I505" s="339"/>
      <c r="J505" s="4"/>
      <c r="K505" s="4"/>
      <c r="L505" s="9"/>
      <c r="M505" s="340"/>
      <c r="N505" s="4"/>
      <c r="O505" s="4"/>
      <c r="P505" s="9"/>
      <c r="Q505" s="88"/>
      <c r="R505" s="4"/>
      <c r="S505" s="4"/>
      <c r="T505" s="9"/>
      <c r="U505" s="341"/>
      <c r="V505" s="4"/>
      <c r="W505" s="4"/>
      <c r="X505" s="4"/>
      <c r="Y505" s="9"/>
      <c r="Z505" s="342"/>
      <c r="AA505" s="4"/>
      <c r="AB505" s="4"/>
      <c r="AC505" s="9"/>
      <c r="AD505" s="343"/>
      <c r="AE505" s="4"/>
      <c r="AF505" s="4"/>
      <c r="AG505" s="4"/>
      <c r="AH505" s="4"/>
      <c r="AI505" s="4"/>
      <c r="AJ505" s="4"/>
      <c r="AK505" s="4"/>
      <c r="AL505" s="4"/>
      <c r="AM505" s="4"/>
      <c r="AN505" s="4"/>
      <c r="AO505" s="4"/>
      <c r="AP505" s="4"/>
      <c r="AQ505" s="4"/>
      <c r="AR505" s="4"/>
      <c r="AS505" s="4"/>
      <c r="AT505" s="4"/>
      <c r="AU505" s="4"/>
      <c r="AV505" s="4"/>
      <c r="AW505" s="4"/>
      <c r="AX505" s="4"/>
      <c r="AY505" s="9"/>
    </row>
    <row r="506" ht="12.75" customHeight="1">
      <c r="A506" s="13"/>
      <c r="B506" s="4"/>
      <c r="C506" s="4"/>
      <c r="D506" s="9"/>
      <c r="E506" s="338"/>
      <c r="F506" s="4"/>
      <c r="G506" s="4"/>
      <c r="H506" s="9"/>
      <c r="I506" s="339"/>
      <c r="J506" s="4"/>
      <c r="K506" s="4"/>
      <c r="L506" s="9"/>
      <c r="M506" s="340"/>
      <c r="N506" s="4"/>
      <c r="O506" s="4"/>
      <c r="P506" s="9"/>
      <c r="Q506" s="88"/>
      <c r="R506" s="4"/>
      <c r="S506" s="4"/>
      <c r="T506" s="9"/>
      <c r="U506" s="341"/>
      <c r="V506" s="4"/>
      <c r="W506" s="4"/>
      <c r="X506" s="4"/>
      <c r="Y506" s="9"/>
      <c r="Z506" s="342"/>
      <c r="AA506" s="4"/>
      <c r="AB506" s="4"/>
      <c r="AC506" s="9"/>
      <c r="AD506" s="343"/>
      <c r="AE506" s="4"/>
      <c r="AF506" s="4"/>
      <c r="AG506" s="4"/>
      <c r="AH506" s="4"/>
      <c r="AI506" s="4"/>
      <c r="AJ506" s="4"/>
      <c r="AK506" s="4"/>
      <c r="AL506" s="4"/>
      <c r="AM506" s="4"/>
      <c r="AN506" s="4"/>
      <c r="AO506" s="4"/>
      <c r="AP506" s="4"/>
      <c r="AQ506" s="4"/>
      <c r="AR506" s="4"/>
      <c r="AS506" s="4"/>
      <c r="AT506" s="4"/>
      <c r="AU506" s="4"/>
      <c r="AV506" s="4"/>
      <c r="AW506" s="4"/>
      <c r="AX506" s="4"/>
      <c r="AY506" s="9"/>
    </row>
    <row r="507" ht="12.75" customHeight="1">
      <c r="A507" s="13"/>
      <c r="B507" s="4"/>
      <c r="C507" s="4"/>
      <c r="D507" s="9"/>
      <c r="E507" s="338"/>
      <c r="F507" s="4"/>
      <c r="G507" s="4"/>
      <c r="H507" s="9"/>
      <c r="I507" s="339"/>
      <c r="J507" s="4"/>
      <c r="K507" s="4"/>
      <c r="L507" s="9"/>
      <c r="M507" s="340"/>
      <c r="N507" s="4"/>
      <c r="O507" s="4"/>
      <c r="P507" s="9"/>
      <c r="Q507" s="88"/>
      <c r="R507" s="4"/>
      <c r="S507" s="4"/>
      <c r="T507" s="9"/>
      <c r="U507" s="341"/>
      <c r="V507" s="4"/>
      <c r="W507" s="4"/>
      <c r="X507" s="4"/>
      <c r="Y507" s="9"/>
      <c r="Z507" s="342"/>
      <c r="AA507" s="4"/>
      <c r="AB507" s="4"/>
      <c r="AC507" s="9"/>
      <c r="AD507" s="343"/>
      <c r="AE507" s="4"/>
      <c r="AF507" s="4"/>
      <c r="AG507" s="4"/>
      <c r="AH507" s="4"/>
      <c r="AI507" s="4"/>
      <c r="AJ507" s="4"/>
      <c r="AK507" s="4"/>
      <c r="AL507" s="4"/>
      <c r="AM507" s="4"/>
      <c r="AN507" s="4"/>
      <c r="AO507" s="4"/>
      <c r="AP507" s="4"/>
      <c r="AQ507" s="4"/>
      <c r="AR507" s="4"/>
      <c r="AS507" s="4"/>
      <c r="AT507" s="4"/>
      <c r="AU507" s="4"/>
      <c r="AV507" s="4"/>
      <c r="AW507" s="4"/>
      <c r="AX507" s="4"/>
      <c r="AY507" s="9"/>
    </row>
    <row r="508" ht="12.75" customHeight="1">
      <c r="A508" s="13"/>
      <c r="B508" s="4"/>
      <c r="C508" s="4"/>
      <c r="D508" s="9"/>
      <c r="E508" s="338"/>
      <c r="F508" s="4"/>
      <c r="G508" s="4"/>
      <c r="H508" s="9"/>
      <c r="I508" s="339"/>
      <c r="J508" s="4"/>
      <c r="K508" s="4"/>
      <c r="L508" s="9"/>
      <c r="M508" s="340"/>
      <c r="N508" s="4"/>
      <c r="O508" s="4"/>
      <c r="P508" s="9"/>
      <c r="Q508" s="88"/>
      <c r="R508" s="4"/>
      <c r="S508" s="4"/>
      <c r="T508" s="9"/>
      <c r="U508" s="341"/>
      <c r="V508" s="4"/>
      <c r="W508" s="4"/>
      <c r="X508" s="4"/>
      <c r="Y508" s="9"/>
      <c r="Z508" s="342"/>
      <c r="AA508" s="4"/>
      <c r="AB508" s="4"/>
      <c r="AC508" s="9"/>
      <c r="AD508" s="343"/>
      <c r="AE508" s="4"/>
      <c r="AF508" s="4"/>
      <c r="AG508" s="4"/>
      <c r="AH508" s="4"/>
      <c r="AI508" s="4"/>
      <c r="AJ508" s="4"/>
      <c r="AK508" s="4"/>
      <c r="AL508" s="4"/>
      <c r="AM508" s="4"/>
      <c r="AN508" s="4"/>
      <c r="AO508" s="4"/>
      <c r="AP508" s="4"/>
      <c r="AQ508" s="4"/>
      <c r="AR508" s="4"/>
      <c r="AS508" s="4"/>
      <c r="AT508" s="4"/>
      <c r="AU508" s="4"/>
      <c r="AV508" s="4"/>
      <c r="AW508" s="4"/>
      <c r="AX508" s="4"/>
      <c r="AY508" s="9"/>
    </row>
    <row r="509" ht="12.75" customHeight="1">
      <c r="A509" s="13"/>
      <c r="B509" s="4"/>
      <c r="C509" s="4"/>
      <c r="D509" s="9"/>
      <c r="E509" s="338"/>
      <c r="F509" s="4"/>
      <c r="G509" s="4"/>
      <c r="H509" s="9"/>
      <c r="I509" s="339"/>
      <c r="J509" s="4"/>
      <c r="K509" s="4"/>
      <c r="L509" s="9"/>
      <c r="M509" s="340"/>
      <c r="N509" s="4"/>
      <c r="O509" s="4"/>
      <c r="P509" s="9"/>
      <c r="Q509" s="88"/>
      <c r="R509" s="4"/>
      <c r="S509" s="4"/>
      <c r="T509" s="9"/>
      <c r="U509" s="341"/>
      <c r="V509" s="4"/>
      <c r="W509" s="4"/>
      <c r="X509" s="4"/>
      <c r="Y509" s="9"/>
      <c r="Z509" s="342"/>
      <c r="AA509" s="4"/>
      <c r="AB509" s="4"/>
      <c r="AC509" s="9"/>
      <c r="AD509" s="343"/>
      <c r="AE509" s="4"/>
      <c r="AF509" s="4"/>
      <c r="AG509" s="4"/>
      <c r="AH509" s="4"/>
      <c r="AI509" s="4"/>
      <c r="AJ509" s="4"/>
      <c r="AK509" s="4"/>
      <c r="AL509" s="4"/>
      <c r="AM509" s="4"/>
      <c r="AN509" s="4"/>
      <c r="AO509" s="4"/>
      <c r="AP509" s="4"/>
      <c r="AQ509" s="4"/>
      <c r="AR509" s="4"/>
      <c r="AS509" s="4"/>
      <c r="AT509" s="4"/>
      <c r="AU509" s="4"/>
      <c r="AV509" s="4"/>
      <c r="AW509" s="4"/>
      <c r="AX509" s="4"/>
      <c r="AY509" s="9"/>
    </row>
    <row r="510" ht="12.75" customHeight="1">
      <c r="A510" s="13"/>
      <c r="B510" s="4"/>
      <c r="C510" s="4"/>
      <c r="D510" s="9"/>
      <c r="E510" s="338"/>
      <c r="F510" s="4"/>
      <c r="G510" s="4"/>
      <c r="H510" s="9"/>
      <c r="I510" s="339"/>
      <c r="J510" s="4"/>
      <c r="K510" s="4"/>
      <c r="L510" s="9"/>
      <c r="M510" s="340"/>
      <c r="N510" s="4"/>
      <c r="O510" s="4"/>
      <c r="P510" s="9"/>
      <c r="Q510" s="88"/>
      <c r="R510" s="4"/>
      <c r="S510" s="4"/>
      <c r="T510" s="9"/>
      <c r="U510" s="341"/>
      <c r="V510" s="4"/>
      <c r="W510" s="4"/>
      <c r="X510" s="4"/>
      <c r="Y510" s="9"/>
      <c r="Z510" s="342"/>
      <c r="AA510" s="4"/>
      <c r="AB510" s="4"/>
      <c r="AC510" s="9"/>
      <c r="AD510" s="343"/>
      <c r="AE510" s="4"/>
      <c r="AF510" s="4"/>
      <c r="AG510" s="4"/>
      <c r="AH510" s="4"/>
      <c r="AI510" s="4"/>
      <c r="AJ510" s="4"/>
      <c r="AK510" s="4"/>
      <c r="AL510" s="4"/>
      <c r="AM510" s="4"/>
      <c r="AN510" s="4"/>
      <c r="AO510" s="4"/>
      <c r="AP510" s="4"/>
      <c r="AQ510" s="4"/>
      <c r="AR510" s="4"/>
      <c r="AS510" s="4"/>
      <c r="AT510" s="4"/>
      <c r="AU510" s="4"/>
      <c r="AV510" s="4"/>
      <c r="AW510" s="4"/>
      <c r="AX510" s="4"/>
      <c r="AY510" s="9"/>
    </row>
    <row r="511" ht="12.75" customHeight="1">
      <c r="A511" s="13"/>
      <c r="B511" s="4"/>
      <c r="C511" s="4"/>
      <c r="D511" s="9"/>
      <c r="E511" s="338"/>
      <c r="F511" s="4"/>
      <c r="G511" s="4"/>
      <c r="H511" s="9"/>
      <c r="I511" s="339"/>
      <c r="J511" s="4"/>
      <c r="K511" s="4"/>
      <c r="L511" s="9"/>
      <c r="M511" s="340"/>
      <c r="N511" s="4"/>
      <c r="O511" s="4"/>
      <c r="P511" s="9"/>
      <c r="Q511" s="88"/>
      <c r="R511" s="4"/>
      <c r="S511" s="4"/>
      <c r="T511" s="9"/>
      <c r="U511" s="341"/>
      <c r="V511" s="4"/>
      <c r="W511" s="4"/>
      <c r="X511" s="4"/>
      <c r="Y511" s="9"/>
      <c r="Z511" s="342"/>
      <c r="AA511" s="4"/>
      <c r="AB511" s="4"/>
      <c r="AC511" s="9"/>
      <c r="AD511" s="343"/>
      <c r="AE511" s="4"/>
      <c r="AF511" s="4"/>
      <c r="AG511" s="4"/>
      <c r="AH511" s="4"/>
      <c r="AI511" s="4"/>
      <c r="AJ511" s="4"/>
      <c r="AK511" s="4"/>
      <c r="AL511" s="4"/>
      <c r="AM511" s="4"/>
      <c r="AN511" s="4"/>
      <c r="AO511" s="4"/>
      <c r="AP511" s="4"/>
      <c r="AQ511" s="4"/>
      <c r="AR511" s="4"/>
      <c r="AS511" s="4"/>
      <c r="AT511" s="4"/>
      <c r="AU511" s="4"/>
      <c r="AV511" s="4"/>
      <c r="AW511" s="4"/>
      <c r="AX511" s="4"/>
      <c r="AY511" s="9"/>
    </row>
    <row r="512" ht="12.75" customHeight="1">
      <c r="A512" s="13"/>
      <c r="B512" s="4"/>
      <c r="C512" s="4"/>
      <c r="D512" s="9"/>
      <c r="E512" s="338"/>
      <c r="F512" s="4"/>
      <c r="G512" s="4"/>
      <c r="H512" s="9"/>
      <c r="I512" s="339"/>
      <c r="J512" s="4"/>
      <c r="K512" s="4"/>
      <c r="L512" s="9"/>
      <c r="M512" s="340"/>
      <c r="N512" s="4"/>
      <c r="O512" s="4"/>
      <c r="P512" s="9"/>
      <c r="Q512" s="88"/>
      <c r="R512" s="4"/>
      <c r="S512" s="4"/>
      <c r="T512" s="9"/>
      <c r="U512" s="341"/>
      <c r="V512" s="4"/>
      <c r="W512" s="4"/>
      <c r="X512" s="4"/>
      <c r="Y512" s="9"/>
      <c r="Z512" s="342"/>
      <c r="AA512" s="4"/>
      <c r="AB512" s="4"/>
      <c r="AC512" s="9"/>
      <c r="AD512" s="343"/>
      <c r="AE512" s="4"/>
      <c r="AF512" s="4"/>
      <c r="AG512" s="4"/>
      <c r="AH512" s="4"/>
      <c r="AI512" s="4"/>
      <c r="AJ512" s="4"/>
      <c r="AK512" s="4"/>
      <c r="AL512" s="4"/>
      <c r="AM512" s="4"/>
      <c r="AN512" s="4"/>
      <c r="AO512" s="4"/>
      <c r="AP512" s="4"/>
      <c r="AQ512" s="4"/>
      <c r="AR512" s="4"/>
      <c r="AS512" s="4"/>
      <c r="AT512" s="4"/>
      <c r="AU512" s="4"/>
      <c r="AV512" s="4"/>
      <c r="AW512" s="4"/>
      <c r="AX512" s="4"/>
      <c r="AY512" s="9"/>
    </row>
    <row r="513" ht="12.75" customHeight="1">
      <c r="A513" s="13"/>
      <c r="B513" s="4"/>
      <c r="C513" s="4"/>
      <c r="D513" s="9"/>
      <c r="E513" s="338"/>
      <c r="F513" s="4"/>
      <c r="G513" s="4"/>
      <c r="H513" s="9"/>
      <c r="I513" s="339"/>
      <c r="J513" s="4"/>
      <c r="K513" s="4"/>
      <c r="L513" s="9"/>
      <c r="M513" s="340"/>
      <c r="N513" s="4"/>
      <c r="O513" s="4"/>
      <c r="P513" s="9"/>
      <c r="Q513" s="88"/>
      <c r="R513" s="4"/>
      <c r="S513" s="4"/>
      <c r="T513" s="9"/>
      <c r="U513" s="341"/>
      <c r="V513" s="4"/>
      <c r="W513" s="4"/>
      <c r="X513" s="4"/>
      <c r="Y513" s="9"/>
      <c r="Z513" s="342"/>
      <c r="AA513" s="4"/>
      <c r="AB513" s="4"/>
      <c r="AC513" s="9"/>
      <c r="AD513" s="343"/>
      <c r="AE513" s="4"/>
      <c r="AF513" s="4"/>
      <c r="AG513" s="4"/>
      <c r="AH513" s="4"/>
      <c r="AI513" s="4"/>
      <c r="AJ513" s="4"/>
      <c r="AK513" s="4"/>
      <c r="AL513" s="4"/>
      <c r="AM513" s="4"/>
      <c r="AN513" s="4"/>
      <c r="AO513" s="4"/>
      <c r="AP513" s="4"/>
      <c r="AQ513" s="4"/>
      <c r="AR513" s="4"/>
      <c r="AS513" s="4"/>
      <c r="AT513" s="4"/>
      <c r="AU513" s="4"/>
      <c r="AV513" s="4"/>
      <c r="AW513" s="4"/>
      <c r="AX513" s="4"/>
      <c r="AY513" s="9"/>
    </row>
    <row r="514" ht="12.75" customHeight="1">
      <c r="A514" s="13"/>
      <c r="B514" s="4"/>
      <c r="C514" s="4"/>
      <c r="D514" s="9"/>
      <c r="E514" s="338"/>
      <c r="F514" s="4"/>
      <c r="G514" s="4"/>
      <c r="H514" s="9"/>
      <c r="I514" s="339"/>
      <c r="J514" s="4"/>
      <c r="K514" s="4"/>
      <c r="L514" s="9"/>
      <c r="M514" s="340"/>
      <c r="N514" s="4"/>
      <c r="O514" s="4"/>
      <c r="P514" s="9"/>
      <c r="Q514" s="88"/>
      <c r="R514" s="4"/>
      <c r="S514" s="4"/>
      <c r="T514" s="9"/>
      <c r="U514" s="341"/>
      <c r="V514" s="4"/>
      <c r="W514" s="4"/>
      <c r="X514" s="4"/>
      <c r="Y514" s="9"/>
      <c r="Z514" s="342"/>
      <c r="AA514" s="4"/>
      <c r="AB514" s="4"/>
      <c r="AC514" s="9"/>
      <c r="AD514" s="343"/>
      <c r="AE514" s="4"/>
      <c r="AF514" s="4"/>
      <c r="AG514" s="4"/>
      <c r="AH514" s="4"/>
      <c r="AI514" s="4"/>
      <c r="AJ514" s="4"/>
      <c r="AK514" s="4"/>
      <c r="AL514" s="4"/>
      <c r="AM514" s="4"/>
      <c r="AN514" s="4"/>
      <c r="AO514" s="4"/>
      <c r="AP514" s="4"/>
      <c r="AQ514" s="4"/>
      <c r="AR514" s="4"/>
      <c r="AS514" s="4"/>
      <c r="AT514" s="4"/>
      <c r="AU514" s="4"/>
      <c r="AV514" s="4"/>
      <c r="AW514" s="4"/>
      <c r="AX514" s="4"/>
      <c r="AY514" s="9"/>
    </row>
    <row r="515" ht="12.75" customHeight="1">
      <c r="A515" s="13"/>
      <c r="B515" s="4"/>
      <c r="C515" s="4"/>
      <c r="D515" s="9"/>
      <c r="E515" s="338"/>
      <c r="F515" s="4"/>
      <c r="G515" s="4"/>
      <c r="H515" s="9"/>
      <c r="I515" s="339"/>
      <c r="J515" s="4"/>
      <c r="K515" s="4"/>
      <c r="L515" s="9"/>
      <c r="M515" s="340"/>
      <c r="N515" s="4"/>
      <c r="O515" s="4"/>
      <c r="P515" s="9"/>
      <c r="Q515" s="88"/>
      <c r="R515" s="4"/>
      <c r="S515" s="4"/>
      <c r="T515" s="9"/>
      <c r="U515" s="341"/>
      <c r="V515" s="4"/>
      <c r="W515" s="4"/>
      <c r="X515" s="4"/>
      <c r="Y515" s="9"/>
      <c r="Z515" s="342"/>
      <c r="AA515" s="4"/>
      <c r="AB515" s="4"/>
      <c r="AC515" s="9"/>
      <c r="AD515" s="343"/>
      <c r="AE515" s="4"/>
      <c r="AF515" s="4"/>
      <c r="AG515" s="4"/>
      <c r="AH515" s="4"/>
      <c r="AI515" s="4"/>
      <c r="AJ515" s="4"/>
      <c r="AK515" s="4"/>
      <c r="AL515" s="4"/>
      <c r="AM515" s="4"/>
      <c r="AN515" s="4"/>
      <c r="AO515" s="4"/>
      <c r="AP515" s="4"/>
      <c r="AQ515" s="4"/>
      <c r="AR515" s="4"/>
      <c r="AS515" s="4"/>
      <c r="AT515" s="4"/>
      <c r="AU515" s="4"/>
      <c r="AV515" s="4"/>
      <c r="AW515" s="4"/>
      <c r="AX515" s="4"/>
      <c r="AY515" s="9"/>
    </row>
    <row r="516" ht="12.75" customHeight="1">
      <c r="A516" s="13"/>
      <c r="B516" s="4"/>
      <c r="C516" s="4"/>
      <c r="D516" s="9"/>
      <c r="E516" s="338"/>
      <c r="F516" s="4"/>
      <c r="G516" s="4"/>
      <c r="H516" s="9"/>
      <c r="I516" s="339"/>
      <c r="J516" s="4"/>
      <c r="K516" s="4"/>
      <c r="L516" s="9"/>
      <c r="M516" s="340"/>
      <c r="N516" s="4"/>
      <c r="O516" s="4"/>
      <c r="P516" s="9"/>
      <c r="Q516" s="88"/>
      <c r="R516" s="4"/>
      <c r="S516" s="4"/>
      <c r="T516" s="9"/>
      <c r="U516" s="341"/>
      <c r="V516" s="4"/>
      <c r="W516" s="4"/>
      <c r="X516" s="4"/>
      <c r="Y516" s="9"/>
      <c r="Z516" s="342"/>
      <c r="AA516" s="4"/>
      <c r="AB516" s="4"/>
      <c r="AC516" s="9"/>
      <c r="AD516" s="343"/>
      <c r="AE516" s="4"/>
      <c r="AF516" s="4"/>
      <c r="AG516" s="4"/>
      <c r="AH516" s="4"/>
      <c r="AI516" s="4"/>
      <c r="AJ516" s="4"/>
      <c r="AK516" s="4"/>
      <c r="AL516" s="4"/>
      <c r="AM516" s="4"/>
      <c r="AN516" s="4"/>
      <c r="AO516" s="4"/>
      <c r="AP516" s="4"/>
      <c r="AQ516" s="4"/>
      <c r="AR516" s="4"/>
      <c r="AS516" s="4"/>
      <c r="AT516" s="4"/>
      <c r="AU516" s="4"/>
      <c r="AV516" s="4"/>
      <c r="AW516" s="4"/>
      <c r="AX516" s="4"/>
      <c r="AY516" s="9"/>
    </row>
    <row r="517" ht="12.75" customHeight="1">
      <c r="A517" s="13"/>
      <c r="B517" s="4"/>
      <c r="C517" s="4"/>
      <c r="D517" s="9"/>
      <c r="E517" s="338"/>
      <c r="F517" s="4"/>
      <c r="G517" s="4"/>
      <c r="H517" s="9"/>
      <c r="I517" s="339"/>
      <c r="J517" s="4"/>
      <c r="K517" s="4"/>
      <c r="L517" s="9"/>
      <c r="M517" s="340"/>
      <c r="N517" s="4"/>
      <c r="O517" s="4"/>
      <c r="P517" s="9"/>
      <c r="Q517" s="88"/>
      <c r="R517" s="4"/>
      <c r="S517" s="4"/>
      <c r="T517" s="9"/>
      <c r="U517" s="341"/>
      <c r="V517" s="4"/>
      <c r="W517" s="4"/>
      <c r="X517" s="4"/>
      <c r="Y517" s="9"/>
      <c r="Z517" s="342"/>
      <c r="AA517" s="4"/>
      <c r="AB517" s="4"/>
      <c r="AC517" s="9"/>
      <c r="AD517" s="343"/>
      <c r="AE517" s="4"/>
      <c r="AF517" s="4"/>
      <c r="AG517" s="4"/>
      <c r="AH517" s="4"/>
      <c r="AI517" s="4"/>
      <c r="AJ517" s="4"/>
      <c r="AK517" s="4"/>
      <c r="AL517" s="4"/>
      <c r="AM517" s="4"/>
      <c r="AN517" s="4"/>
      <c r="AO517" s="4"/>
      <c r="AP517" s="4"/>
      <c r="AQ517" s="4"/>
      <c r="AR517" s="4"/>
      <c r="AS517" s="4"/>
      <c r="AT517" s="4"/>
      <c r="AU517" s="4"/>
      <c r="AV517" s="4"/>
      <c r="AW517" s="4"/>
      <c r="AX517" s="4"/>
      <c r="AY517" s="9"/>
    </row>
    <row r="518" ht="12.75" customHeight="1">
      <c r="A518" s="13"/>
      <c r="B518" s="4"/>
      <c r="C518" s="4"/>
      <c r="D518" s="9"/>
      <c r="E518" s="338"/>
      <c r="F518" s="4"/>
      <c r="G518" s="4"/>
      <c r="H518" s="9"/>
      <c r="I518" s="339"/>
      <c r="J518" s="4"/>
      <c r="K518" s="4"/>
      <c r="L518" s="9"/>
      <c r="M518" s="340"/>
      <c r="N518" s="4"/>
      <c r="O518" s="4"/>
      <c r="P518" s="9"/>
      <c r="Q518" s="88"/>
      <c r="R518" s="4"/>
      <c r="S518" s="4"/>
      <c r="T518" s="9"/>
      <c r="U518" s="341"/>
      <c r="V518" s="4"/>
      <c r="W518" s="4"/>
      <c r="X518" s="4"/>
      <c r="Y518" s="9"/>
      <c r="Z518" s="342"/>
      <c r="AA518" s="4"/>
      <c r="AB518" s="4"/>
      <c r="AC518" s="9"/>
      <c r="AD518" s="343"/>
      <c r="AE518" s="4"/>
      <c r="AF518" s="4"/>
      <c r="AG518" s="4"/>
      <c r="AH518" s="4"/>
      <c r="AI518" s="4"/>
      <c r="AJ518" s="4"/>
      <c r="AK518" s="4"/>
      <c r="AL518" s="4"/>
      <c r="AM518" s="4"/>
      <c r="AN518" s="4"/>
      <c r="AO518" s="4"/>
      <c r="AP518" s="4"/>
      <c r="AQ518" s="4"/>
      <c r="AR518" s="4"/>
      <c r="AS518" s="4"/>
      <c r="AT518" s="4"/>
      <c r="AU518" s="4"/>
      <c r="AV518" s="4"/>
      <c r="AW518" s="4"/>
      <c r="AX518" s="4"/>
      <c r="AY518" s="9"/>
    </row>
    <row r="519" ht="12.75" customHeight="1">
      <c r="A519" s="13"/>
      <c r="B519" s="4"/>
      <c r="C519" s="4"/>
      <c r="D519" s="9"/>
      <c r="E519" s="338"/>
      <c r="F519" s="4"/>
      <c r="G519" s="4"/>
      <c r="H519" s="9"/>
      <c r="I519" s="339"/>
      <c r="J519" s="4"/>
      <c r="K519" s="4"/>
      <c r="L519" s="9"/>
      <c r="M519" s="340"/>
      <c r="N519" s="4"/>
      <c r="O519" s="4"/>
      <c r="P519" s="9"/>
      <c r="Q519" s="88"/>
      <c r="R519" s="4"/>
      <c r="S519" s="4"/>
      <c r="T519" s="9"/>
      <c r="U519" s="341"/>
      <c r="V519" s="4"/>
      <c r="W519" s="4"/>
      <c r="X519" s="4"/>
      <c r="Y519" s="9"/>
      <c r="Z519" s="342"/>
      <c r="AA519" s="4"/>
      <c r="AB519" s="4"/>
      <c r="AC519" s="9"/>
      <c r="AD519" s="343"/>
      <c r="AE519" s="4"/>
      <c r="AF519" s="4"/>
      <c r="AG519" s="4"/>
      <c r="AH519" s="4"/>
      <c r="AI519" s="4"/>
      <c r="AJ519" s="4"/>
      <c r="AK519" s="4"/>
      <c r="AL519" s="4"/>
      <c r="AM519" s="4"/>
      <c r="AN519" s="4"/>
      <c r="AO519" s="4"/>
      <c r="AP519" s="4"/>
      <c r="AQ519" s="4"/>
      <c r="AR519" s="4"/>
      <c r="AS519" s="4"/>
      <c r="AT519" s="4"/>
      <c r="AU519" s="4"/>
      <c r="AV519" s="4"/>
      <c r="AW519" s="4"/>
      <c r="AX519" s="4"/>
      <c r="AY519" s="9"/>
    </row>
    <row r="520" ht="12.75" customHeight="1">
      <c r="A520" s="13"/>
      <c r="B520" s="4"/>
      <c r="C520" s="4"/>
      <c r="D520" s="9"/>
      <c r="E520" s="338"/>
      <c r="F520" s="4"/>
      <c r="G520" s="4"/>
      <c r="H520" s="9"/>
      <c r="I520" s="339"/>
      <c r="J520" s="4"/>
      <c r="K520" s="4"/>
      <c r="L520" s="9"/>
      <c r="M520" s="340"/>
      <c r="N520" s="4"/>
      <c r="O520" s="4"/>
      <c r="P520" s="9"/>
      <c r="Q520" s="88"/>
      <c r="R520" s="4"/>
      <c r="S520" s="4"/>
      <c r="T520" s="9"/>
      <c r="U520" s="341"/>
      <c r="V520" s="4"/>
      <c r="W520" s="4"/>
      <c r="X520" s="4"/>
      <c r="Y520" s="9"/>
      <c r="Z520" s="342"/>
      <c r="AA520" s="4"/>
      <c r="AB520" s="4"/>
      <c r="AC520" s="9"/>
      <c r="AD520" s="343"/>
      <c r="AE520" s="4"/>
      <c r="AF520" s="4"/>
      <c r="AG520" s="4"/>
      <c r="AH520" s="4"/>
      <c r="AI520" s="4"/>
      <c r="AJ520" s="4"/>
      <c r="AK520" s="4"/>
      <c r="AL520" s="4"/>
      <c r="AM520" s="4"/>
      <c r="AN520" s="4"/>
      <c r="AO520" s="4"/>
      <c r="AP520" s="4"/>
      <c r="AQ520" s="4"/>
      <c r="AR520" s="4"/>
      <c r="AS520" s="4"/>
      <c r="AT520" s="4"/>
      <c r="AU520" s="4"/>
      <c r="AV520" s="4"/>
      <c r="AW520" s="4"/>
      <c r="AX520" s="4"/>
      <c r="AY520" s="9"/>
    </row>
    <row r="521" ht="12.75" customHeight="1">
      <c r="A521" s="13"/>
      <c r="B521" s="4"/>
      <c r="C521" s="4"/>
      <c r="D521" s="9"/>
      <c r="E521" s="338"/>
      <c r="F521" s="4"/>
      <c r="G521" s="4"/>
      <c r="H521" s="9"/>
      <c r="I521" s="339"/>
      <c r="J521" s="4"/>
      <c r="K521" s="4"/>
      <c r="L521" s="9"/>
      <c r="M521" s="340"/>
      <c r="N521" s="4"/>
      <c r="O521" s="4"/>
      <c r="P521" s="9"/>
      <c r="Q521" s="88"/>
      <c r="R521" s="4"/>
      <c r="S521" s="4"/>
      <c r="T521" s="9"/>
      <c r="U521" s="341"/>
      <c r="V521" s="4"/>
      <c r="W521" s="4"/>
      <c r="X521" s="4"/>
      <c r="Y521" s="9"/>
      <c r="Z521" s="342"/>
      <c r="AA521" s="4"/>
      <c r="AB521" s="4"/>
      <c r="AC521" s="9"/>
      <c r="AD521" s="343"/>
      <c r="AE521" s="4"/>
      <c r="AF521" s="4"/>
      <c r="AG521" s="4"/>
      <c r="AH521" s="4"/>
      <c r="AI521" s="4"/>
      <c r="AJ521" s="4"/>
      <c r="AK521" s="4"/>
      <c r="AL521" s="4"/>
      <c r="AM521" s="4"/>
      <c r="AN521" s="4"/>
      <c r="AO521" s="4"/>
      <c r="AP521" s="4"/>
      <c r="AQ521" s="4"/>
      <c r="AR521" s="4"/>
      <c r="AS521" s="4"/>
      <c r="AT521" s="4"/>
      <c r="AU521" s="4"/>
      <c r="AV521" s="4"/>
      <c r="AW521" s="4"/>
      <c r="AX521" s="4"/>
      <c r="AY521" s="9"/>
    </row>
    <row r="522" ht="12.75" customHeight="1">
      <c r="A522" s="13"/>
      <c r="B522" s="4"/>
      <c r="C522" s="4"/>
      <c r="D522" s="9"/>
      <c r="E522" s="338"/>
      <c r="F522" s="4"/>
      <c r="G522" s="4"/>
      <c r="H522" s="9"/>
      <c r="I522" s="339"/>
      <c r="J522" s="4"/>
      <c r="K522" s="4"/>
      <c r="L522" s="9"/>
      <c r="M522" s="340"/>
      <c r="N522" s="4"/>
      <c r="O522" s="4"/>
      <c r="P522" s="9"/>
      <c r="Q522" s="88"/>
      <c r="R522" s="4"/>
      <c r="S522" s="4"/>
      <c r="T522" s="9"/>
      <c r="U522" s="341"/>
      <c r="V522" s="4"/>
      <c r="W522" s="4"/>
      <c r="X522" s="4"/>
      <c r="Y522" s="9"/>
      <c r="Z522" s="342"/>
      <c r="AA522" s="4"/>
      <c r="AB522" s="4"/>
      <c r="AC522" s="9"/>
      <c r="AD522" s="343"/>
      <c r="AE522" s="4"/>
      <c r="AF522" s="4"/>
      <c r="AG522" s="4"/>
      <c r="AH522" s="4"/>
      <c r="AI522" s="4"/>
      <c r="AJ522" s="4"/>
      <c r="AK522" s="4"/>
      <c r="AL522" s="4"/>
      <c r="AM522" s="4"/>
      <c r="AN522" s="4"/>
      <c r="AO522" s="4"/>
      <c r="AP522" s="4"/>
      <c r="AQ522" s="4"/>
      <c r="AR522" s="4"/>
      <c r="AS522" s="4"/>
      <c r="AT522" s="4"/>
      <c r="AU522" s="4"/>
      <c r="AV522" s="4"/>
      <c r="AW522" s="4"/>
      <c r="AX522" s="4"/>
      <c r="AY522" s="9"/>
    </row>
    <row r="523" ht="12.75" customHeight="1">
      <c r="A523" s="13"/>
      <c r="B523" s="4"/>
      <c r="C523" s="4"/>
      <c r="D523" s="9"/>
      <c r="E523" s="338"/>
      <c r="F523" s="4"/>
      <c r="G523" s="4"/>
      <c r="H523" s="9"/>
      <c r="I523" s="339"/>
      <c r="J523" s="4"/>
      <c r="K523" s="4"/>
      <c r="L523" s="9"/>
      <c r="M523" s="340"/>
      <c r="N523" s="4"/>
      <c r="O523" s="4"/>
      <c r="P523" s="9"/>
      <c r="Q523" s="88"/>
      <c r="R523" s="4"/>
      <c r="S523" s="4"/>
      <c r="T523" s="9"/>
      <c r="U523" s="341"/>
      <c r="V523" s="4"/>
      <c r="W523" s="4"/>
      <c r="X523" s="4"/>
      <c r="Y523" s="9"/>
      <c r="Z523" s="342"/>
      <c r="AA523" s="4"/>
      <c r="AB523" s="4"/>
      <c r="AC523" s="9"/>
      <c r="AD523" s="343"/>
      <c r="AE523" s="4"/>
      <c r="AF523" s="4"/>
      <c r="AG523" s="4"/>
      <c r="AH523" s="4"/>
      <c r="AI523" s="4"/>
      <c r="AJ523" s="4"/>
      <c r="AK523" s="4"/>
      <c r="AL523" s="4"/>
      <c r="AM523" s="4"/>
      <c r="AN523" s="4"/>
      <c r="AO523" s="4"/>
      <c r="AP523" s="4"/>
      <c r="AQ523" s="4"/>
      <c r="AR523" s="4"/>
      <c r="AS523" s="4"/>
      <c r="AT523" s="4"/>
      <c r="AU523" s="4"/>
      <c r="AV523" s="4"/>
      <c r="AW523" s="4"/>
      <c r="AX523" s="4"/>
      <c r="AY523" s="9"/>
    </row>
    <row r="524" ht="12.75" customHeight="1">
      <c r="A524" s="13"/>
      <c r="B524" s="4"/>
      <c r="C524" s="4"/>
      <c r="D524" s="9"/>
      <c r="E524" s="338"/>
      <c r="F524" s="4"/>
      <c r="G524" s="4"/>
      <c r="H524" s="9"/>
      <c r="I524" s="339"/>
      <c r="J524" s="4"/>
      <c r="K524" s="4"/>
      <c r="L524" s="9"/>
      <c r="M524" s="340"/>
      <c r="N524" s="4"/>
      <c r="O524" s="4"/>
      <c r="P524" s="9"/>
      <c r="Q524" s="88"/>
      <c r="R524" s="4"/>
      <c r="S524" s="4"/>
      <c r="T524" s="9"/>
      <c r="U524" s="341"/>
      <c r="V524" s="4"/>
      <c r="W524" s="4"/>
      <c r="X524" s="4"/>
      <c r="Y524" s="9"/>
      <c r="Z524" s="342"/>
      <c r="AA524" s="4"/>
      <c r="AB524" s="4"/>
      <c r="AC524" s="9"/>
      <c r="AD524" s="343"/>
      <c r="AE524" s="4"/>
      <c r="AF524" s="4"/>
      <c r="AG524" s="4"/>
      <c r="AH524" s="4"/>
      <c r="AI524" s="4"/>
      <c r="AJ524" s="4"/>
      <c r="AK524" s="4"/>
      <c r="AL524" s="4"/>
      <c r="AM524" s="4"/>
      <c r="AN524" s="4"/>
      <c r="AO524" s="4"/>
      <c r="AP524" s="4"/>
      <c r="AQ524" s="4"/>
      <c r="AR524" s="4"/>
      <c r="AS524" s="4"/>
      <c r="AT524" s="4"/>
      <c r="AU524" s="4"/>
      <c r="AV524" s="4"/>
      <c r="AW524" s="4"/>
      <c r="AX524" s="4"/>
      <c r="AY524" s="9"/>
    </row>
    <row r="525" ht="12.75" customHeight="1">
      <c r="A525" s="13"/>
      <c r="B525" s="4"/>
      <c r="C525" s="4"/>
      <c r="D525" s="9"/>
      <c r="E525" s="338"/>
      <c r="F525" s="4"/>
      <c r="G525" s="4"/>
      <c r="H525" s="9"/>
      <c r="I525" s="339"/>
      <c r="J525" s="4"/>
      <c r="K525" s="4"/>
      <c r="L525" s="9"/>
      <c r="M525" s="340"/>
      <c r="N525" s="4"/>
      <c r="O525" s="4"/>
      <c r="P525" s="9"/>
      <c r="Q525" s="88"/>
      <c r="R525" s="4"/>
      <c r="S525" s="4"/>
      <c r="T525" s="9"/>
      <c r="U525" s="341"/>
      <c r="V525" s="4"/>
      <c r="W525" s="4"/>
      <c r="X525" s="4"/>
      <c r="Y525" s="9"/>
      <c r="Z525" s="342"/>
      <c r="AA525" s="4"/>
      <c r="AB525" s="4"/>
      <c r="AC525" s="9"/>
      <c r="AD525" s="343"/>
      <c r="AE525" s="4"/>
      <c r="AF525" s="4"/>
      <c r="AG525" s="4"/>
      <c r="AH525" s="4"/>
      <c r="AI525" s="4"/>
      <c r="AJ525" s="4"/>
      <c r="AK525" s="4"/>
      <c r="AL525" s="4"/>
      <c r="AM525" s="4"/>
      <c r="AN525" s="4"/>
      <c r="AO525" s="4"/>
      <c r="AP525" s="4"/>
      <c r="AQ525" s="4"/>
      <c r="AR525" s="4"/>
      <c r="AS525" s="4"/>
      <c r="AT525" s="4"/>
      <c r="AU525" s="4"/>
      <c r="AV525" s="4"/>
      <c r="AW525" s="4"/>
      <c r="AX525" s="4"/>
      <c r="AY525" s="9"/>
    </row>
    <row r="526" ht="12.75" customHeight="1">
      <c r="A526" s="13"/>
      <c r="B526" s="4"/>
      <c r="C526" s="4"/>
      <c r="D526" s="9"/>
      <c r="E526" s="338"/>
      <c r="F526" s="4"/>
      <c r="G526" s="4"/>
      <c r="H526" s="9"/>
      <c r="I526" s="339"/>
      <c r="J526" s="4"/>
      <c r="K526" s="4"/>
      <c r="L526" s="9"/>
      <c r="M526" s="340"/>
      <c r="N526" s="4"/>
      <c r="O526" s="4"/>
      <c r="P526" s="9"/>
      <c r="Q526" s="88"/>
      <c r="R526" s="4"/>
      <c r="S526" s="4"/>
      <c r="T526" s="9"/>
      <c r="U526" s="341"/>
      <c r="V526" s="4"/>
      <c r="W526" s="4"/>
      <c r="X526" s="4"/>
      <c r="Y526" s="9"/>
      <c r="Z526" s="342"/>
      <c r="AA526" s="4"/>
      <c r="AB526" s="4"/>
      <c r="AC526" s="9"/>
      <c r="AD526" s="343"/>
      <c r="AE526" s="4"/>
      <c r="AF526" s="4"/>
      <c r="AG526" s="4"/>
      <c r="AH526" s="4"/>
      <c r="AI526" s="4"/>
      <c r="AJ526" s="4"/>
      <c r="AK526" s="4"/>
      <c r="AL526" s="4"/>
      <c r="AM526" s="4"/>
      <c r="AN526" s="4"/>
      <c r="AO526" s="4"/>
      <c r="AP526" s="4"/>
      <c r="AQ526" s="4"/>
      <c r="AR526" s="4"/>
      <c r="AS526" s="4"/>
      <c r="AT526" s="4"/>
      <c r="AU526" s="4"/>
      <c r="AV526" s="4"/>
      <c r="AW526" s="4"/>
      <c r="AX526" s="4"/>
      <c r="AY526" s="9"/>
    </row>
    <row r="527" ht="12.75" customHeight="1">
      <c r="A527" s="13"/>
      <c r="B527" s="4"/>
      <c r="C527" s="4"/>
      <c r="D527" s="9"/>
      <c r="E527" s="338"/>
      <c r="F527" s="4"/>
      <c r="G527" s="4"/>
      <c r="H527" s="9"/>
      <c r="I527" s="339"/>
      <c r="J527" s="4"/>
      <c r="K527" s="4"/>
      <c r="L527" s="9"/>
      <c r="M527" s="340"/>
      <c r="N527" s="4"/>
      <c r="O527" s="4"/>
      <c r="P527" s="9"/>
      <c r="Q527" s="88"/>
      <c r="R527" s="4"/>
      <c r="S527" s="4"/>
      <c r="T527" s="9"/>
      <c r="U527" s="341"/>
      <c r="V527" s="4"/>
      <c r="W527" s="4"/>
      <c r="X527" s="4"/>
      <c r="Y527" s="9"/>
      <c r="Z527" s="342"/>
      <c r="AA527" s="4"/>
      <c r="AB527" s="4"/>
      <c r="AC527" s="9"/>
      <c r="AD527" s="343"/>
      <c r="AE527" s="4"/>
      <c r="AF527" s="4"/>
      <c r="AG527" s="4"/>
      <c r="AH527" s="4"/>
      <c r="AI527" s="4"/>
      <c r="AJ527" s="4"/>
      <c r="AK527" s="4"/>
      <c r="AL527" s="4"/>
      <c r="AM527" s="4"/>
      <c r="AN527" s="4"/>
      <c r="AO527" s="4"/>
      <c r="AP527" s="4"/>
      <c r="AQ527" s="4"/>
      <c r="AR527" s="4"/>
      <c r="AS527" s="4"/>
      <c r="AT527" s="4"/>
      <c r="AU527" s="4"/>
      <c r="AV527" s="4"/>
      <c r="AW527" s="4"/>
      <c r="AX527" s="4"/>
      <c r="AY527" s="9"/>
    </row>
    <row r="528" ht="12.75" customHeight="1">
      <c r="A528" s="13"/>
      <c r="B528" s="4"/>
      <c r="C528" s="4"/>
      <c r="D528" s="9"/>
      <c r="E528" s="338"/>
      <c r="F528" s="4"/>
      <c r="G528" s="4"/>
      <c r="H528" s="9"/>
      <c r="I528" s="339"/>
      <c r="J528" s="4"/>
      <c r="K528" s="4"/>
      <c r="L528" s="9"/>
      <c r="M528" s="340"/>
      <c r="N528" s="4"/>
      <c r="O528" s="4"/>
      <c r="P528" s="9"/>
      <c r="Q528" s="88"/>
      <c r="R528" s="4"/>
      <c r="S528" s="4"/>
      <c r="T528" s="9"/>
      <c r="U528" s="341"/>
      <c r="V528" s="4"/>
      <c r="W528" s="4"/>
      <c r="X528" s="4"/>
      <c r="Y528" s="9"/>
      <c r="Z528" s="342"/>
      <c r="AA528" s="4"/>
      <c r="AB528" s="4"/>
      <c r="AC528" s="9"/>
      <c r="AD528" s="343"/>
      <c r="AE528" s="4"/>
      <c r="AF528" s="4"/>
      <c r="AG528" s="4"/>
      <c r="AH528" s="4"/>
      <c r="AI528" s="4"/>
      <c r="AJ528" s="4"/>
      <c r="AK528" s="4"/>
      <c r="AL528" s="4"/>
      <c r="AM528" s="4"/>
      <c r="AN528" s="4"/>
      <c r="AO528" s="4"/>
      <c r="AP528" s="4"/>
      <c r="AQ528" s="4"/>
      <c r="AR528" s="4"/>
      <c r="AS528" s="4"/>
      <c r="AT528" s="4"/>
      <c r="AU528" s="4"/>
      <c r="AV528" s="4"/>
      <c r="AW528" s="4"/>
      <c r="AX528" s="4"/>
      <c r="AY528" s="9"/>
    </row>
    <row r="529" ht="12.75" customHeight="1">
      <c r="A529" s="13"/>
      <c r="B529" s="4"/>
      <c r="C529" s="4"/>
      <c r="D529" s="9"/>
      <c r="E529" s="338"/>
      <c r="F529" s="4"/>
      <c r="G529" s="4"/>
      <c r="H529" s="9"/>
      <c r="I529" s="339"/>
      <c r="J529" s="4"/>
      <c r="K529" s="4"/>
      <c r="L529" s="9"/>
      <c r="M529" s="340"/>
      <c r="N529" s="4"/>
      <c r="O529" s="4"/>
      <c r="P529" s="9"/>
      <c r="Q529" s="88"/>
      <c r="R529" s="4"/>
      <c r="S529" s="4"/>
      <c r="T529" s="9"/>
      <c r="U529" s="341"/>
      <c r="V529" s="4"/>
      <c r="W529" s="4"/>
      <c r="X529" s="4"/>
      <c r="Y529" s="9"/>
      <c r="Z529" s="342"/>
      <c r="AA529" s="4"/>
      <c r="AB529" s="4"/>
      <c r="AC529" s="9"/>
      <c r="AD529" s="343"/>
      <c r="AE529" s="4"/>
      <c r="AF529" s="4"/>
      <c r="AG529" s="4"/>
      <c r="AH529" s="4"/>
      <c r="AI529" s="4"/>
      <c r="AJ529" s="4"/>
      <c r="AK529" s="4"/>
      <c r="AL529" s="4"/>
      <c r="AM529" s="4"/>
      <c r="AN529" s="4"/>
      <c r="AO529" s="4"/>
      <c r="AP529" s="4"/>
      <c r="AQ529" s="4"/>
      <c r="AR529" s="4"/>
      <c r="AS529" s="4"/>
      <c r="AT529" s="4"/>
      <c r="AU529" s="4"/>
      <c r="AV529" s="4"/>
      <c r="AW529" s="4"/>
      <c r="AX529" s="4"/>
      <c r="AY529" s="9"/>
    </row>
    <row r="530" ht="12.75" customHeight="1">
      <c r="A530" s="13"/>
      <c r="B530" s="4"/>
      <c r="C530" s="4"/>
      <c r="D530" s="9"/>
      <c r="E530" s="338"/>
      <c r="F530" s="4"/>
      <c r="G530" s="4"/>
      <c r="H530" s="9"/>
      <c r="I530" s="339"/>
      <c r="J530" s="4"/>
      <c r="K530" s="4"/>
      <c r="L530" s="9"/>
      <c r="M530" s="340"/>
      <c r="N530" s="4"/>
      <c r="O530" s="4"/>
      <c r="P530" s="9"/>
      <c r="Q530" s="88"/>
      <c r="R530" s="4"/>
      <c r="S530" s="4"/>
      <c r="T530" s="9"/>
      <c r="U530" s="341"/>
      <c r="V530" s="4"/>
      <c r="W530" s="4"/>
      <c r="X530" s="4"/>
      <c r="Y530" s="9"/>
      <c r="Z530" s="342"/>
      <c r="AA530" s="4"/>
      <c r="AB530" s="4"/>
      <c r="AC530" s="9"/>
      <c r="AD530" s="343"/>
      <c r="AE530" s="4"/>
      <c r="AF530" s="4"/>
      <c r="AG530" s="4"/>
      <c r="AH530" s="4"/>
      <c r="AI530" s="4"/>
      <c r="AJ530" s="4"/>
      <c r="AK530" s="4"/>
      <c r="AL530" s="4"/>
      <c r="AM530" s="4"/>
      <c r="AN530" s="4"/>
      <c r="AO530" s="4"/>
      <c r="AP530" s="4"/>
      <c r="AQ530" s="4"/>
      <c r="AR530" s="4"/>
      <c r="AS530" s="4"/>
      <c r="AT530" s="4"/>
      <c r="AU530" s="4"/>
      <c r="AV530" s="4"/>
      <c r="AW530" s="4"/>
      <c r="AX530" s="4"/>
      <c r="AY530" s="9"/>
    </row>
    <row r="531" ht="12.75" customHeight="1">
      <c r="A531" s="13"/>
      <c r="B531" s="4"/>
      <c r="C531" s="4"/>
      <c r="D531" s="9"/>
      <c r="E531" s="338"/>
      <c r="F531" s="4"/>
      <c r="G531" s="4"/>
      <c r="H531" s="9"/>
      <c r="I531" s="339"/>
      <c r="J531" s="4"/>
      <c r="K531" s="4"/>
      <c r="L531" s="9"/>
      <c r="M531" s="340"/>
      <c r="N531" s="4"/>
      <c r="O531" s="4"/>
      <c r="P531" s="9"/>
      <c r="Q531" s="88"/>
      <c r="R531" s="4"/>
      <c r="S531" s="4"/>
      <c r="T531" s="9"/>
      <c r="U531" s="341"/>
      <c r="V531" s="4"/>
      <c r="W531" s="4"/>
      <c r="X531" s="4"/>
      <c r="Y531" s="9"/>
      <c r="Z531" s="342"/>
      <c r="AA531" s="4"/>
      <c r="AB531" s="4"/>
      <c r="AC531" s="9"/>
      <c r="AD531" s="343"/>
      <c r="AE531" s="4"/>
      <c r="AF531" s="4"/>
      <c r="AG531" s="4"/>
      <c r="AH531" s="4"/>
      <c r="AI531" s="4"/>
      <c r="AJ531" s="4"/>
      <c r="AK531" s="4"/>
      <c r="AL531" s="4"/>
      <c r="AM531" s="4"/>
      <c r="AN531" s="4"/>
      <c r="AO531" s="4"/>
      <c r="AP531" s="4"/>
      <c r="AQ531" s="4"/>
      <c r="AR531" s="4"/>
      <c r="AS531" s="4"/>
      <c r="AT531" s="4"/>
      <c r="AU531" s="4"/>
      <c r="AV531" s="4"/>
      <c r="AW531" s="4"/>
      <c r="AX531" s="4"/>
      <c r="AY531" s="9"/>
    </row>
    <row r="532" ht="12.75" customHeight="1">
      <c r="A532" s="13"/>
      <c r="B532" s="4"/>
      <c r="C532" s="4"/>
      <c r="D532" s="9"/>
      <c r="E532" s="338"/>
      <c r="F532" s="4"/>
      <c r="G532" s="4"/>
      <c r="H532" s="9"/>
      <c r="I532" s="339"/>
      <c r="J532" s="4"/>
      <c r="K532" s="4"/>
      <c r="L532" s="9"/>
      <c r="M532" s="340"/>
      <c r="N532" s="4"/>
      <c r="O532" s="4"/>
      <c r="P532" s="9"/>
      <c r="Q532" s="88"/>
      <c r="R532" s="4"/>
      <c r="S532" s="4"/>
      <c r="T532" s="9"/>
      <c r="U532" s="341"/>
      <c r="V532" s="4"/>
      <c r="W532" s="4"/>
      <c r="X532" s="4"/>
      <c r="Y532" s="9"/>
      <c r="Z532" s="342"/>
      <c r="AA532" s="4"/>
      <c r="AB532" s="4"/>
      <c r="AC532" s="9"/>
      <c r="AD532" s="343"/>
      <c r="AE532" s="4"/>
      <c r="AF532" s="4"/>
      <c r="AG532" s="4"/>
      <c r="AH532" s="4"/>
      <c r="AI532" s="4"/>
      <c r="AJ532" s="4"/>
      <c r="AK532" s="4"/>
      <c r="AL532" s="4"/>
      <c r="AM532" s="4"/>
      <c r="AN532" s="4"/>
      <c r="AO532" s="4"/>
      <c r="AP532" s="4"/>
      <c r="AQ532" s="4"/>
      <c r="AR532" s="4"/>
      <c r="AS532" s="4"/>
      <c r="AT532" s="4"/>
      <c r="AU532" s="4"/>
      <c r="AV532" s="4"/>
      <c r="AW532" s="4"/>
      <c r="AX532" s="4"/>
      <c r="AY532" s="9"/>
    </row>
    <row r="533" ht="12.75" customHeight="1">
      <c r="A533" s="13"/>
      <c r="B533" s="4"/>
      <c r="C533" s="4"/>
      <c r="D533" s="9"/>
      <c r="E533" s="338"/>
      <c r="F533" s="4"/>
      <c r="G533" s="4"/>
      <c r="H533" s="9"/>
      <c r="I533" s="339"/>
      <c r="J533" s="4"/>
      <c r="K533" s="4"/>
      <c r="L533" s="9"/>
      <c r="M533" s="340"/>
      <c r="N533" s="4"/>
      <c r="O533" s="4"/>
      <c r="P533" s="9"/>
      <c r="Q533" s="88"/>
      <c r="R533" s="4"/>
      <c r="S533" s="4"/>
      <c r="T533" s="9"/>
      <c r="U533" s="341"/>
      <c r="V533" s="4"/>
      <c r="W533" s="4"/>
      <c r="X533" s="4"/>
      <c r="Y533" s="9"/>
      <c r="Z533" s="342"/>
      <c r="AA533" s="4"/>
      <c r="AB533" s="4"/>
      <c r="AC533" s="9"/>
      <c r="AD533" s="343"/>
      <c r="AE533" s="4"/>
      <c r="AF533" s="4"/>
      <c r="AG533" s="4"/>
      <c r="AH533" s="4"/>
      <c r="AI533" s="4"/>
      <c r="AJ533" s="4"/>
      <c r="AK533" s="4"/>
      <c r="AL533" s="4"/>
      <c r="AM533" s="4"/>
      <c r="AN533" s="4"/>
      <c r="AO533" s="4"/>
      <c r="AP533" s="4"/>
      <c r="AQ533" s="4"/>
      <c r="AR533" s="4"/>
      <c r="AS533" s="4"/>
      <c r="AT533" s="4"/>
      <c r="AU533" s="4"/>
      <c r="AV533" s="4"/>
      <c r="AW533" s="4"/>
      <c r="AX533" s="4"/>
      <c r="AY533" s="9"/>
    </row>
    <row r="534" ht="12.75" customHeight="1">
      <c r="A534" s="13"/>
      <c r="B534" s="4"/>
      <c r="C534" s="4"/>
      <c r="D534" s="9"/>
      <c r="E534" s="338"/>
      <c r="F534" s="4"/>
      <c r="G534" s="4"/>
      <c r="H534" s="9"/>
      <c r="I534" s="339"/>
      <c r="J534" s="4"/>
      <c r="K534" s="4"/>
      <c r="L534" s="9"/>
      <c r="M534" s="340"/>
      <c r="N534" s="4"/>
      <c r="O534" s="4"/>
      <c r="P534" s="9"/>
      <c r="Q534" s="88"/>
      <c r="R534" s="4"/>
      <c r="S534" s="4"/>
      <c r="T534" s="9"/>
      <c r="U534" s="341"/>
      <c r="V534" s="4"/>
      <c r="W534" s="4"/>
      <c r="X534" s="4"/>
      <c r="Y534" s="9"/>
      <c r="Z534" s="342"/>
      <c r="AA534" s="4"/>
      <c r="AB534" s="4"/>
      <c r="AC534" s="9"/>
      <c r="AD534" s="343"/>
      <c r="AE534" s="4"/>
      <c r="AF534" s="4"/>
      <c r="AG534" s="4"/>
      <c r="AH534" s="4"/>
      <c r="AI534" s="4"/>
      <c r="AJ534" s="4"/>
      <c r="AK534" s="4"/>
      <c r="AL534" s="4"/>
      <c r="AM534" s="4"/>
      <c r="AN534" s="4"/>
      <c r="AO534" s="4"/>
      <c r="AP534" s="4"/>
      <c r="AQ534" s="4"/>
      <c r="AR534" s="4"/>
      <c r="AS534" s="4"/>
      <c r="AT534" s="4"/>
      <c r="AU534" s="4"/>
      <c r="AV534" s="4"/>
      <c r="AW534" s="4"/>
      <c r="AX534" s="4"/>
      <c r="AY534" s="9"/>
    </row>
    <row r="535" ht="12.75" customHeight="1">
      <c r="A535" s="13"/>
      <c r="B535" s="4"/>
      <c r="C535" s="4"/>
      <c r="D535" s="9"/>
      <c r="E535" s="338"/>
      <c r="F535" s="4"/>
      <c r="G535" s="4"/>
      <c r="H535" s="9"/>
      <c r="I535" s="339"/>
      <c r="J535" s="4"/>
      <c r="K535" s="4"/>
      <c r="L535" s="9"/>
      <c r="M535" s="340"/>
      <c r="N535" s="4"/>
      <c r="O535" s="4"/>
      <c r="P535" s="9"/>
      <c r="Q535" s="88"/>
      <c r="R535" s="4"/>
      <c r="S535" s="4"/>
      <c r="T535" s="9"/>
      <c r="U535" s="341"/>
      <c r="V535" s="4"/>
      <c r="W535" s="4"/>
      <c r="X535" s="4"/>
      <c r="Y535" s="9"/>
      <c r="Z535" s="342"/>
      <c r="AA535" s="4"/>
      <c r="AB535" s="4"/>
      <c r="AC535" s="9"/>
      <c r="AD535" s="343"/>
      <c r="AE535" s="4"/>
      <c r="AF535" s="4"/>
      <c r="AG535" s="4"/>
      <c r="AH535" s="4"/>
      <c r="AI535" s="4"/>
      <c r="AJ535" s="4"/>
      <c r="AK535" s="4"/>
      <c r="AL535" s="4"/>
      <c r="AM535" s="4"/>
      <c r="AN535" s="4"/>
      <c r="AO535" s="4"/>
      <c r="AP535" s="4"/>
      <c r="AQ535" s="4"/>
      <c r="AR535" s="4"/>
      <c r="AS535" s="4"/>
      <c r="AT535" s="4"/>
      <c r="AU535" s="4"/>
      <c r="AV535" s="4"/>
      <c r="AW535" s="4"/>
      <c r="AX535" s="4"/>
      <c r="AY535" s="9"/>
    </row>
    <row r="536" ht="12.75" customHeight="1">
      <c r="A536" s="13"/>
      <c r="B536" s="4"/>
      <c r="C536" s="4"/>
      <c r="D536" s="9"/>
      <c r="E536" s="338"/>
      <c r="F536" s="4"/>
      <c r="G536" s="4"/>
      <c r="H536" s="9"/>
      <c r="I536" s="339"/>
      <c r="J536" s="4"/>
      <c r="K536" s="4"/>
      <c r="L536" s="9"/>
      <c r="M536" s="340"/>
      <c r="N536" s="4"/>
      <c r="O536" s="4"/>
      <c r="P536" s="9"/>
      <c r="Q536" s="88"/>
      <c r="R536" s="4"/>
      <c r="S536" s="4"/>
      <c r="T536" s="9"/>
      <c r="U536" s="341"/>
      <c r="V536" s="4"/>
      <c r="W536" s="4"/>
      <c r="X536" s="4"/>
      <c r="Y536" s="9"/>
      <c r="Z536" s="342"/>
      <c r="AA536" s="4"/>
      <c r="AB536" s="4"/>
      <c r="AC536" s="9"/>
      <c r="AD536" s="343"/>
      <c r="AE536" s="4"/>
      <c r="AF536" s="4"/>
      <c r="AG536" s="4"/>
      <c r="AH536" s="4"/>
      <c r="AI536" s="4"/>
      <c r="AJ536" s="4"/>
      <c r="AK536" s="4"/>
      <c r="AL536" s="4"/>
      <c r="AM536" s="4"/>
      <c r="AN536" s="4"/>
      <c r="AO536" s="4"/>
      <c r="AP536" s="4"/>
      <c r="AQ536" s="4"/>
      <c r="AR536" s="4"/>
      <c r="AS536" s="4"/>
      <c r="AT536" s="4"/>
      <c r="AU536" s="4"/>
      <c r="AV536" s="4"/>
      <c r="AW536" s="4"/>
      <c r="AX536" s="4"/>
      <c r="AY536" s="9"/>
    </row>
    <row r="537" ht="12.75" customHeight="1">
      <c r="A537" s="13"/>
      <c r="B537" s="4"/>
      <c r="C537" s="4"/>
      <c r="D537" s="9"/>
      <c r="E537" s="338"/>
      <c r="F537" s="4"/>
      <c r="G537" s="4"/>
      <c r="H537" s="9"/>
      <c r="I537" s="339"/>
      <c r="J537" s="4"/>
      <c r="K537" s="4"/>
      <c r="L537" s="9"/>
      <c r="M537" s="340"/>
      <c r="N537" s="4"/>
      <c r="O537" s="4"/>
      <c r="P537" s="9"/>
      <c r="Q537" s="88"/>
      <c r="R537" s="4"/>
      <c r="S537" s="4"/>
      <c r="T537" s="9"/>
      <c r="U537" s="341"/>
      <c r="V537" s="4"/>
      <c r="W537" s="4"/>
      <c r="X537" s="4"/>
      <c r="Y537" s="9"/>
      <c r="Z537" s="342"/>
      <c r="AA537" s="4"/>
      <c r="AB537" s="4"/>
      <c r="AC537" s="9"/>
      <c r="AD537" s="343"/>
      <c r="AE537" s="4"/>
      <c r="AF537" s="4"/>
      <c r="AG537" s="4"/>
      <c r="AH537" s="4"/>
      <c r="AI537" s="4"/>
      <c r="AJ537" s="4"/>
      <c r="AK537" s="4"/>
      <c r="AL537" s="4"/>
      <c r="AM537" s="4"/>
      <c r="AN537" s="4"/>
      <c r="AO537" s="4"/>
      <c r="AP537" s="4"/>
      <c r="AQ537" s="4"/>
      <c r="AR537" s="4"/>
      <c r="AS537" s="4"/>
      <c r="AT537" s="4"/>
      <c r="AU537" s="4"/>
      <c r="AV537" s="4"/>
      <c r="AW537" s="4"/>
      <c r="AX537" s="4"/>
      <c r="AY537" s="9"/>
    </row>
    <row r="538" ht="12.75" customHeight="1">
      <c r="A538" s="13"/>
      <c r="B538" s="4"/>
      <c r="C538" s="4"/>
      <c r="D538" s="9"/>
      <c r="E538" s="338"/>
      <c r="F538" s="4"/>
      <c r="G538" s="4"/>
      <c r="H538" s="9"/>
      <c r="I538" s="339"/>
      <c r="J538" s="4"/>
      <c r="K538" s="4"/>
      <c r="L538" s="9"/>
      <c r="M538" s="340"/>
      <c r="N538" s="4"/>
      <c r="O538" s="4"/>
      <c r="P538" s="9"/>
      <c r="Q538" s="88"/>
      <c r="R538" s="4"/>
      <c r="S538" s="4"/>
      <c r="T538" s="9"/>
      <c r="U538" s="341"/>
      <c r="V538" s="4"/>
      <c r="W538" s="4"/>
      <c r="X538" s="4"/>
      <c r="Y538" s="9"/>
      <c r="Z538" s="342"/>
      <c r="AA538" s="4"/>
      <c r="AB538" s="4"/>
      <c r="AC538" s="9"/>
      <c r="AD538" s="343"/>
      <c r="AE538" s="4"/>
      <c r="AF538" s="4"/>
      <c r="AG538" s="4"/>
      <c r="AH538" s="4"/>
      <c r="AI538" s="4"/>
      <c r="AJ538" s="4"/>
      <c r="AK538" s="4"/>
      <c r="AL538" s="4"/>
      <c r="AM538" s="4"/>
      <c r="AN538" s="4"/>
      <c r="AO538" s="4"/>
      <c r="AP538" s="4"/>
      <c r="AQ538" s="4"/>
      <c r="AR538" s="4"/>
      <c r="AS538" s="4"/>
      <c r="AT538" s="4"/>
      <c r="AU538" s="4"/>
      <c r="AV538" s="4"/>
      <c r="AW538" s="4"/>
      <c r="AX538" s="4"/>
      <c r="AY538" s="9"/>
    </row>
    <row r="539" ht="12.75" customHeight="1">
      <c r="A539" s="13"/>
      <c r="B539" s="4"/>
      <c r="C539" s="4"/>
      <c r="D539" s="9"/>
      <c r="E539" s="338"/>
      <c r="F539" s="4"/>
      <c r="G539" s="4"/>
      <c r="H539" s="9"/>
      <c r="I539" s="339"/>
      <c r="J539" s="4"/>
      <c r="K539" s="4"/>
      <c r="L539" s="9"/>
      <c r="M539" s="340"/>
      <c r="N539" s="4"/>
      <c r="O539" s="4"/>
      <c r="P539" s="9"/>
      <c r="Q539" s="88"/>
      <c r="R539" s="4"/>
      <c r="S539" s="4"/>
      <c r="T539" s="9"/>
      <c r="U539" s="341"/>
      <c r="V539" s="4"/>
      <c r="W539" s="4"/>
      <c r="X539" s="4"/>
      <c r="Y539" s="9"/>
      <c r="Z539" s="342"/>
      <c r="AA539" s="4"/>
      <c r="AB539" s="4"/>
      <c r="AC539" s="9"/>
      <c r="AD539" s="343"/>
      <c r="AE539" s="4"/>
      <c r="AF539" s="4"/>
      <c r="AG539" s="4"/>
      <c r="AH539" s="4"/>
      <c r="AI539" s="4"/>
      <c r="AJ539" s="4"/>
      <c r="AK539" s="4"/>
      <c r="AL539" s="4"/>
      <c r="AM539" s="4"/>
      <c r="AN539" s="4"/>
      <c r="AO539" s="4"/>
      <c r="AP539" s="4"/>
      <c r="AQ539" s="4"/>
      <c r="AR539" s="4"/>
      <c r="AS539" s="4"/>
      <c r="AT539" s="4"/>
      <c r="AU539" s="4"/>
      <c r="AV539" s="4"/>
      <c r="AW539" s="4"/>
      <c r="AX539" s="4"/>
      <c r="AY539" s="9"/>
    </row>
    <row r="540" ht="12.75" customHeight="1">
      <c r="A540" s="13"/>
      <c r="B540" s="4"/>
      <c r="C540" s="4"/>
      <c r="D540" s="9"/>
      <c r="E540" s="338"/>
      <c r="F540" s="4"/>
      <c r="G540" s="4"/>
      <c r="H540" s="9"/>
      <c r="I540" s="339"/>
      <c r="J540" s="4"/>
      <c r="K540" s="4"/>
      <c r="L540" s="9"/>
      <c r="M540" s="340"/>
      <c r="N540" s="4"/>
      <c r="O540" s="4"/>
      <c r="P540" s="9"/>
      <c r="Q540" s="88"/>
      <c r="R540" s="4"/>
      <c r="S540" s="4"/>
      <c r="T540" s="9"/>
      <c r="U540" s="341"/>
      <c r="V540" s="4"/>
      <c r="W540" s="4"/>
      <c r="X540" s="4"/>
      <c r="Y540" s="9"/>
      <c r="Z540" s="342"/>
      <c r="AA540" s="4"/>
      <c r="AB540" s="4"/>
      <c r="AC540" s="9"/>
      <c r="AD540" s="343"/>
      <c r="AE540" s="4"/>
      <c r="AF540" s="4"/>
      <c r="AG540" s="4"/>
      <c r="AH540" s="4"/>
      <c r="AI540" s="4"/>
      <c r="AJ540" s="4"/>
      <c r="AK540" s="4"/>
      <c r="AL540" s="4"/>
      <c r="AM540" s="4"/>
      <c r="AN540" s="4"/>
      <c r="AO540" s="4"/>
      <c r="AP540" s="4"/>
      <c r="AQ540" s="4"/>
      <c r="AR540" s="4"/>
      <c r="AS540" s="4"/>
      <c r="AT540" s="4"/>
      <c r="AU540" s="4"/>
      <c r="AV540" s="4"/>
      <c r="AW540" s="4"/>
      <c r="AX540" s="4"/>
      <c r="AY540" s="9"/>
    </row>
    <row r="541" ht="12.75" customHeight="1">
      <c r="A541" s="13"/>
      <c r="B541" s="4"/>
      <c r="C541" s="4"/>
      <c r="D541" s="9"/>
      <c r="E541" s="338"/>
      <c r="F541" s="4"/>
      <c r="G541" s="4"/>
      <c r="H541" s="9"/>
      <c r="I541" s="339"/>
      <c r="J541" s="4"/>
      <c r="K541" s="4"/>
      <c r="L541" s="9"/>
      <c r="M541" s="340"/>
      <c r="N541" s="4"/>
      <c r="O541" s="4"/>
      <c r="P541" s="9"/>
      <c r="Q541" s="88"/>
      <c r="R541" s="4"/>
      <c r="S541" s="4"/>
      <c r="T541" s="9"/>
      <c r="U541" s="341"/>
      <c r="V541" s="4"/>
      <c r="W541" s="4"/>
      <c r="X541" s="4"/>
      <c r="Y541" s="9"/>
      <c r="Z541" s="342"/>
      <c r="AA541" s="4"/>
      <c r="AB541" s="4"/>
      <c r="AC541" s="9"/>
      <c r="AD541" s="343"/>
      <c r="AE541" s="4"/>
      <c r="AF541" s="4"/>
      <c r="AG541" s="4"/>
      <c r="AH541" s="4"/>
      <c r="AI541" s="4"/>
      <c r="AJ541" s="4"/>
      <c r="AK541" s="4"/>
      <c r="AL541" s="4"/>
      <c r="AM541" s="4"/>
      <c r="AN541" s="4"/>
      <c r="AO541" s="4"/>
      <c r="AP541" s="4"/>
      <c r="AQ541" s="4"/>
      <c r="AR541" s="4"/>
      <c r="AS541" s="4"/>
      <c r="AT541" s="4"/>
      <c r="AU541" s="4"/>
      <c r="AV541" s="4"/>
      <c r="AW541" s="4"/>
      <c r="AX541" s="4"/>
      <c r="AY541" s="9"/>
    </row>
    <row r="542" ht="12.75" customHeight="1">
      <c r="A542" s="13"/>
      <c r="B542" s="4"/>
      <c r="C542" s="4"/>
      <c r="D542" s="9"/>
      <c r="E542" s="338"/>
      <c r="F542" s="4"/>
      <c r="G542" s="4"/>
      <c r="H542" s="9"/>
      <c r="I542" s="339"/>
      <c r="J542" s="4"/>
      <c r="K542" s="4"/>
      <c r="L542" s="9"/>
      <c r="M542" s="340"/>
      <c r="N542" s="4"/>
      <c r="O542" s="4"/>
      <c r="P542" s="9"/>
      <c r="Q542" s="88"/>
      <c r="R542" s="4"/>
      <c r="S542" s="4"/>
      <c r="T542" s="9"/>
      <c r="U542" s="341"/>
      <c r="V542" s="4"/>
      <c r="W542" s="4"/>
      <c r="X542" s="4"/>
      <c r="Y542" s="9"/>
      <c r="Z542" s="342"/>
      <c r="AA542" s="4"/>
      <c r="AB542" s="4"/>
      <c r="AC542" s="9"/>
      <c r="AD542" s="343"/>
      <c r="AE542" s="4"/>
      <c r="AF542" s="4"/>
      <c r="AG542" s="4"/>
      <c r="AH542" s="4"/>
      <c r="AI542" s="4"/>
      <c r="AJ542" s="4"/>
      <c r="AK542" s="4"/>
      <c r="AL542" s="4"/>
      <c r="AM542" s="4"/>
      <c r="AN542" s="4"/>
      <c r="AO542" s="4"/>
      <c r="AP542" s="4"/>
      <c r="AQ542" s="4"/>
      <c r="AR542" s="4"/>
      <c r="AS542" s="4"/>
      <c r="AT542" s="4"/>
      <c r="AU542" s="4"/>
      <c r="AV542" s="4"/>
      <c r="AW542" s="4"/>
      <c r="AX542" s="4"/>
      <c r="AY542" s="9"/>
    </row>
    <row r="543" ht="12.75" customHeight="1">
      <c r="A543" s="104"/>
      <c r="B543" s="4"/>
      <c r="C543" s="4"/>
      <c r="D543" s="9"/>
      <c r="E543" s="338"/>
      <c r="F543" s="4"/>
      <c r="G543" s="4"/>
      <c r="H543" s="9"/>
      <c r="I543" s="339"/>
      <c r="J543" s="4"/>
      <c r="K543" s="4"/>
      <c r="L543" s="9"/>
      <c r="M543" s="340"/>
      <c r="N543" s="4"/>
      <c r="O543" s="4"/>
      <c r="P543" s="9"/>
      <c r="Q543" s="88"/>
      <c r="R543" s="4"/>
      <c r="S543" s="4"/>
      <c r="T543" s="9"/>
      <c r="U543" s="341"/>
      <c r="V543" s="4"/>
      <c r="W543" s="4"/>
      <c r="X543" s="4"/>
      <c r="Y543" s="9"/>
      <c r="Z543" s="342"/>
      <c r="AA543" s="4"/>
      <c r="AB543" s="4"/>
      <c r="AC543" s="9"/>
      <c r="AD543" s="343"/>
      <c r="AE543" s="4"/>
      <c r="AF543" s="4"/>
      <c r="AG543" s="4"/>
      <c r="AH543" s="4"/>
      <c r="AI543" s="4"/>
      <c r="AJ543" s="4"/>
      <c r="AK543" s="4"/>
      <c r="AL543" s="4"/>
      <c r="AM543" s="4"/>
      <c r="AN543" s="4"/>
      <c r="AO543" s="4"/>
      <c r="AP543" s="4"/>
      <c r="AQ543" s="4"/>
      <c r="AR543" s="4"/>
      <c r="AS543" s="4"/>
      <c r="AT543" s="4"/>
      <c r="AU543" s="4"/>
      <c r="AV543" s="4"/>
      <c r="AW543" s="4"/>
      <c r="AX543" s="4"/>
      <c r="AY543" s="9"/>
    </row>
    <row r="544" ht="12.75" customHeight="1">
      <c r="A544" s="13"/>
      <c r="B544" s="4"/>
      <c r="C544" s="4"/>
      <c r="D544" s="9"/>
      <c r="E544" s="338"/>
      <c r="F544" s="4"/>
      <c r="G544" s="4"/>
      <c r="H544" s="9"/>
      <c r="I544" s="339"/>
      <c r="J544" s="4"/>
      <c r="K544" s="4"/>
      <c r="L544" s="9"/>
      <c r="M544" s="340"/>
      <c r="N544" s="4"/>
      <c r="O544" s="4"/>
      <c r="P544" s="9"/>
      <c r="Q544" s="88"/>
      <c r="R544" s="4"/>
      <c r="S544" s="4"/>
      <c r="T544" s="9"/>
      <c r="U544" s="341"/>
      <c r="V544" s="4"/>
      <c r="W544" s="4"/>
      <c r="X544" s="4"/>
      <c r="Y544" s="9"/>
      <c r="Z544" s="342"/>
      <c r="AA544" s="4"/>
      <c r="AB544" s="4"/>
      <c r="AC544" s="9"/>
      <c r="AD544" s="343"/>
      <c r="AE544" s="4"/>
      <c r="AF544" s="4"/>
      <c r="AG544" s="4"/>
      <c r="AH544" s="4"/>
      <c r="AI544" s="4"/>
      <c r="AJ544" s="4"/>
      <c r="AK544" s="4"/>
      <c r="AL544" s="4"/>
      <c r="AM544" s="4"/>
      <c r="AN544" s="4"/>
      <c r="AO544" s="4"/>
      <c r="AP544" s="4"/>
      <c r="AQ544" s="4"/>
      <c r="AR544" s="4"/>
      <c r="AS544" s="4"/>
      <c r="AT544" s="4"/>
      <c r="AU544" s="4"/>
      <c r="AV544" s="4"/>
      <c r="AW544" s="4"/>
      <c r="AX544" s="4"/>
      <c r="AY544" s="9"/>
    </row>
    <row r="545" ht="12.75" customHeight="1">
      <c r="A545" s="13"/>
      <c r="B545" s="4"/>
      <c r="C545" s="4"/>
      <c r="D545" s="9"/>
      <c r="E545" s="338"/>
      <c r="F545" s="4"/>
      <c r="G545" s="4"/>
      <c r="H545" s="9"/>
      <c r="I545" s="339"/>
      <c r="J545" s="4"/>
      <c r="K545" s="4"/>
      <c r="L545" s="9"/>
      <c r="M545" s="340"/>
      <c r="N545" s="4"/>
      <c r="O545" s="4"/>
      <c r="P545" s="9"/>
      <c r="Q545" s="88"/>
      <c r="R545" s="4"/>
      <c r="S545" s="4"/>
      <c r="T545" s="9"/>
      <c r="U545" s="341"/>
      <c r="V545" s="4"/>
      <c r="W545" s="4"/>
      <c r="X545" s="4"/>
      <c r="Y545" s="9"/>
      <c r="Z545" s="342"/>
      <c r="AA545" s="4"/>
      <c r="AB545" s="4"/>
      <c r="AC545" s="9"/>
      <c r="AD545" s="343"/>
      <c r="AE545" s="4"/>
      <c r="AF545" s="4"/>
      <c r="AG545" s="4"/>
      <c r="AH545" s="4"/>
      <c r="AI545" s="4"/>
      <c r="AJ545" s="4"/>
      <c r="AK545" s="4"/>
      <c r="AL545" s="4"/>
      <c r="AM545" s="4"/>
      <c r="AN545" s="4"/>
      <c r="AO545" s="4"/>
      <c r="AP545" s="4"/>
      <c r="AQ545" s="4"/>
      <c r="AR545" s="4"/>
      <c r="AS545" s="4"/>
      <c r="AT545" s="4"/>
      <c r="AU545" s="4"/>
      <c r="AV545" s="4"/>
      <c r="AW545" s="4"/>
      <c r="AX545" s="4"/>
      <c r="AY545" s="9"/>
    </row>
    <row r="546" ht="12.75" customHeight="1">
      <c r="A546" s="13"/>
      <c r="B546" s="4"/>
      <c r="C546" s="4"/>
      <c r="D546" s="9"/>
      <c r="E546" s="338"/>
      <c r="F546" s="4"/>
      <c r="G546" s="4"/>
      <c r="H546" s="9"/>
      <c r="I546" s="339"/>
      <c r="J546" s="4"/>
      <c r="K546" s="4"/>
      <c r="L546" s="9"/>
      <c r="M546" s="340"/>
      <c r="N546" s="4"/>
      <c r="O546" s="4"/>
      <c r="P546" s="9"/>
      <c r="Q546" s="88"/>
      <c r="R546" s="4"/>
      <c r="S546" s="4"/>
      <c r="T546" s="9"/>
      <c r="U546" s="341"/>
      <c r="V546" s="4"/>
      <c r="W546" s="4"/>
      <c r="X546" s="4"/>
      <c r="Y546" s="9"/>
      <c r="Z546" s="342"/>
      <c r="AA546" s="4"/>
      <c r="AB546" s="4"/>
      <c r="AC546" s="9"/>
      <c r="AD546" s="343"/>
      <c r="AE546" s="4"/>
      <c r="AF546" s="4"/>
      <c r="AG546" s="4"/>
      <c r="AH546" s="4"/>
      <c r="AI546" s="4"/>
      <c r="AJ546" s="4"/>
      <c r="AK546" s="4"/>
      <c r="AL546" s="4"/>
      <c r="AM546" s="4"/>
      <c r="AN546" s="4"/>
      <c r="AO546" s="4"/>
      <c r="AP546" s="4"/>
      <c r="AQ546" s="4"/>
      <c r="AR546" s="4"/>
      <c r="AS546" s="4"/>
      <c r="AT546" s="4"/>
      <c r="AU546" s="4"/>
      <c r="AV546" s="4"/>
      <c r="AW546" s="4"/>
      <c r="AX546" s="4"/>
      <c r="AY546" s="9"/>
    </row>
    <row r="547" ht="12.75" customHeight="1">
      <c r="A547" s="13"/>
      <c r="B547" s="4"/>
      <c r="C547" s="4"/>
      <c r="D547" s="9"/>
      <c r="E547" s="338"/>
      <c r="F547" s="4"/>
      <c r="G547" s="4"/>
      <c r="H547" s="9"/>
      <c r="I547" s="339"/>
      <c r="J547" s="4"/>
      <c r="K547" s="4"/>
      <c r="L547" s="9"/>
      <c r="M547" s="340"/>
      <c r="N547" s="4"/>
      <c r="O547" s="4"/>
      <c r="P547" s="9"/>
      <c r="Q547" s="88"/>
      <c r="R547" s="4"/>
      <c r="S547" s="4"/>
      <c r="T547" s="9"/>
      <c r="U547" s="341"/>
      <c r="V547" s="4"/>
      <c r="W547" s="4"/>
      <c r="X547" s="4"/>
      <c r="Y547" s="9"/>
      <c r="Z547" s="342"/>
      <c r="AA547" s="4"/>
      <c r="AB547" s="4"/>
      <c r="AC547" s="9"/>
      <c r="AD547" s="343"/>
      <c r="AE547" s="4"/>
      <c r="AF547" s="4"/>
      <c r="AG547" s="4"/>
      <c r="AH547" s="4"/>
      <c r="AI547" s="4"/>
      <c r="AJ547" s="4"/>
      <c r="AK547" s="4"/>
      <c r="AL547" s="4"/>
      <c r="AM547" s="4"/>
      <c r="AN547" s="4"/>
      <c r="AO547" s="4"/>
      <c r="AP547" s="4"/>
      <c r="AQ547" s="4"/>
      <c r="AR547" s="4"/>
      <c r="AS547" s="4"/>
      <c r="AT547" s="4"/>
      <c r="AU547" s="4"/>
      <c r="AV547" s="4"/>
      <c r="AW547" s="4"/>
      <c r="AX547" s="4"/>
      <c r="AY547" s="9"/>
    </row>
    <row r="548" ht="12.75" customHeight="1">
      <c r="A548" s="13"/>
      <c r="B548" s="4"/>
      <c r="C548" s="4"/>
      <c r="D548" s="9"/>
      <c r="E548" s="338"/>
      <c r="F548" s="4"/>
      <c r="G548" s="4"/>
      <c r="H548" s="9"/>
      <c r="I548" s="339"/>
      <c r="J548" s="4"/>
      <c r="K548" s="4"/>
      <c r="L548" s="9"/>
      <c r="M548" s="340"/>
      <c r="N548" s="4"/>
      <c r="O548" s="4"/>
      <c r="P548" s="9"/>
      <c r="Q548" s="88"/>
      <c r="R548" s="4"/>
      <c r="S548" s="4"/>
      <c r="T548" s="9"/>
      <c r="U548" s="341"/>
      <c r="V548" s="4"/>
      <c r="W548" s="4"/>
      <c r="X548" s="4"/>
      <c r="Y548" s="9"/>
      <c r="Z548" s="342"/>
      <c r="AA548" s="4"/>
      <c r="AB548" s="4"/>
      <c r="AC548" s="9"/>
      <c r="AD548" s="343"/>
      <c r="AE548" s="4"/>
      <c r="AF548" s="4"/>
      <c r="AG548" s="4"/>
      <c r="AH548" s="4"/>
      <c r="AI548" s="4"/>
      <c r="AJ548" s="4"/>
      <c r="AK548" s="4"/>
      <c r="AL548" s="4"/>
      <c r="AM548" s="4"/>
      <c r="AN548" s="4"/>
      <c r="AO548" s="4"/>
      <c r="AP548" s="4"/>
      <c r="AQ548" s="4"/>
      <c r="AR548" s="4"/>
      <c r="AS548" s="4"/>
      <c r="AT548" s="4"/>
      <c r="AU548" s="4"/>
      <c r="AV548" s="4"/>
      <c r="AW548" s="4"/>
      <c r="AX548" s="4"/>
      <c r="AY548" s="9"/>
    </row>
    <row r="549" ht="12.75" customHeight="1">
      <c r="A549" s="13"/>
      <c r="B549" s="4"/>
      <c r="C549" s="4"/>
      <c r="D549" s="9"/>
      <c r="E549" s="338"/>
      <c r="F549" s="4"/>
      <c r="G549" s="4"/>
      <c r="H549" s="9"/>
      <c r="I549" s="339"/>
      <c r="J549" s="4"/>
      <c r="K549" s="4"/>
      <c r="L549" s="9"/>
      <c r="M549" s="340"/>
      <c r="N549" s="4"/>
      <c r="O549" s="4"/>
      <c r="P549" s="9"/>
      <c r="Q549" s="88"/>
      <c r="R549" s="4"/>
      <c r="S549" s="4"/>
      <c r="T549" s="9"/>
      <c r="U549" s="341"/>
      <c r="V549" s="4"/>
      <c r="W549" s="4"/>
      <c r="X549" s="4"/>
      <c r="Y549" s="9"/>
      <c r="Z549" s="342"/>
      <c r="AA549" s="4"/>
      <c r="AB549" s="4"/>
      <c r="AC549" s="9"/>
      <c r="AD549" s="343"/>
      <c r="AE549" s="4"/>
      <c r="AF549" s="4"/>
      <c r="AG549" s="4"/>
      <c r="AH549" s="4"/>
      <c r="AI549" s="4"/>
      <c r="AJ549" s="4"/>
      <c r="AK549" s="4"/>
      <c r="AL549" s="4"/>
      <c r="AM549" s="4"/>
      <c r="AN549" s="4"/>
      <c r="AO549" s="4"/>
      <c r="AP549" s="4"/>
      <c r="AQ549" s="4"/>
      <c r="AR549" s="4"/>
      <c r="AS549" s="4"/>
      <c r="AT549" s="4"/>
      <c r="AU549" s="4"/>
      <c r="AV549" s="4"/>
      <c r="AW549" s="4"/>
      <c r="AX549" s="4"/>
      <c r="AY549" s="9"/>
    </row>
    <row r="550" ht="12.75" customHeight="1">
      <c r="A550" s="13"/>
      <c r="B550" s="4"/>
      <c r="C550" s="4"/>
      <c r="D550" s="9"/>
      <c r="E550" s="338"/>
      <c r="F550" s="4"/>
      <c r="G550" s="4"/>
      <c r="H550" s="9"/>
      <c r="I550" s="339"/>
      <c r="J550" s="4"/>
      <c r="K550" s="4"/>
      <c r="L550" s="9"/>
      <c r="M550" s="340"/>
      <c r="N550" s="4"/>
      <c r="O550" s="4"/>
      <c r="P550" s="9"/>
      <c r="Q550" s="88"/>
      <c r="R550" s="4"/>
      <c r="S550" s="4"/>
      <c r="T550" s="9"/>
      <c r="U550" s="341"/>
      <c r="V550" s="4"/>
      <c r="W550" s="4"/>
      <c r="X550" s="4"/>
      <c r="Y550" s="9"/>
      <c r="Z550" s="342"/>
      <c r="AA550" s="4"/>
      <c r="AB550" s="4"/>
      <c r="AC550" s="9"/>
      <c r="AD550" s="343"/>
      <c r="AE550" s="4"/>
      <c r="AF550" s="4"/>
      <c r="AG550" s="4"/>
      <c r="AH550" s="4"/>
      <c r="AI550" s="4"/>
      <c r="AJ550" s="4"/>
      <c r="AK550" s="4"/>
      <c r="AL550" s="4"/>
      <c r="AM550" s="4"/>
      <c r="AN550" s="4"/>
      <c r="AO550" s="4"/>
      <c r="AP550" s="4"/>
      <c r="AQ550" s="4"/>
      <c r="AR550" s="4"/>
      <c r="AS550" s="4"/>
      <c r="AT550" s="4"/>
      <c r="AU550" s="4"/>
      <c r="AV550" s="4"/>
      <c r="AW550" s="4"/>
      <c r="AX550" s="4"/>
      <c r="AY550" s="9"/>
    </row>
    <row r="551" ht="12.75" customHeight="1">
      <c r="A551" s="13"/>
      <c r="B551" s="4"/>
      <c r="C551" s="4"/>
      <c r="D551" s="9"/>
      <c r="E551" s="338"/>
      <c r="F551" s="4"/>
      <c r="G551" s="4"/>
      <c r="H551" s="9"/>
      <c r="I551" s="339"/>
      <c r="J551" s="4"/>
      <c r="K551" s="4"/>
      <c r="L551" s="9"/>
      <c r="M551" s="340"/>
      <c r="N551" s="4"/>
      <c r="O551" s="4"/>
      <c r="P551" s="9"/>
      <c r="Q551" s="88"/>
      <c r="R551" s="4"/>
      <c r="S551" s="4"/>
      <c r="T551" s="9"/>
      <c r="U551" s="341"/>
      <c r="V551" s="4"/>
      <c r="W551" s="4"/>
      <c r="X551" s="4"/>
      <c r="Y551" s="9"/>
      <c r="Z551" s="342"/>
      <c r="AA551" s="4"/>
      <c r="AB551" s="4"/>
      <c r="AC551" s="9"/>
      <c r="AD551" s="343"/>
      <c r="AE551" s="4"/>
      <c r="AF551" s="4"/>
      <c r="AG551" s="4"/>
      <c r="AH551" s="4"/>
      <c r="AI551" s="4"/>
      <c r="AJ551" s="4"/>
      <c r="AK551" s="4"/>
      <c r="AL551" s="4"/>
      <c r="AM551" s="4"/>
      <c r="AN551" s="4"/>
      <c r="AO551" s="4"/>
      <c r="AP551" s="4"/>
      <c r="AQ551" s="4"/>
      <c r="AR551" s="4"/>
      <c r="AS551" s="4"/>
      <c r="AT551" s="4"/>
      <c r="AU551" s="4"/>
      <c r="AV551" s="4"/>
      <c r="AW551" s="4"/>
      <c r="AX551" s="4"/>
      <c r="AY551" s="9"/>
    </row>
    <row r="552" ht="12.75" customHeight="1">
      <c r="A552" s="13"/>
      <c r="B552" s="4"/>
      <c r="C552" s="4"/>
      <c r="D552" s="9"/>
      <c r="E552" s="338"/>
      <c r="F552" s="4"/>
      <c r="G552" s="4"/>
      <c r="H552" s="9"/>
      <c r="I552" s="339"/>
      <c r="J552" s="4"/>
      <c r="K552" s="4"/>
      <c r="L552" s="9"/>
      <c r="M552" s="340"/>
      <c r="N552" s="4"/>
      <c r="O552" s="4"/>
      <c r="P552" s="9"/>
      <c r="Q552" s="88"/>
      <c r="R552" s="4"/>
      <c r="S552" s="4"/>
      <c r="T552" s="9"/>
      <c r="U552" s="341"/>
      <c r="V552" s="4"/>
      <c r="W552" s="4"/>
      <c r="X552" s="4"/>
      <c r="Y552" s="9"/>
      <c r="Z552" s="342"/>
      <c r="AA552" s="4"/>
      <c r="AB552" s="4"/>
      <c r="AC552" s="9"/>
      <c r="AD552" s="343"/>
      <c r="AE552" s="4"/>
      <c r="AF552" s="4"/>
      <c r="AG552" s="4"/>
      <c r="AH552" s="4"/>
      <c r="AI552" s="4"/>
      <c r="AJ552" s="4"/>
      <c r="AK552" s="4"/>
      <c r="AL552" s="4"/>
      <c r="AM552" s="4"/>
      <c r="AN552" s="4"/>
      <c r="AO552" s="4"/>
      <c r="AP552" s="4"/>
      <c r="AQ552" s="4"/>
      <c r="AR552" s="4"/>
      <c r="AS552" s="4"/>
      <c r="AT552" s="4"/>
      <c r="AU552" s="4"/>
      <c r="AV552" s="4"/>
      <c r="AW552" s="4"/>
      <c r="AX552" s="4"/>
      <c r="AY552" s="9"/>
    </row>
    <row r="553" ht="12.75" customHeight="1">
      <c r="A553" s="13"/>
      <c r="B553" s="4"/>
      <c r="C553" s="4"/>
      <c r="D553" s="9"/>
      <c r="E553" s="338"/>
      <c r="F553" s="4"/>
      <c r="G553" s="4"/>
      <c r="H553" s="9"/>
      <c r="I553" s="339"/>
      <c r="J553" s="4"/>
      <c r="K553" s="4"/>
      <c r="L553" s="9"/>
      <c r="M553" s="340"/>
      <c r="N553" s="4"/>
      <c r="O553" s="4"/>
      <c r="P553" s="9"/>
      <c r="Q553" s="88"/>
      <c r="R553" s="4"/>
      <c r="S553" s="4"/>
      <c r="T553" s="9"/>
      <c r="U553" s="341"/>
      <c r="V553" s="4"/>
      <c r="W553" s="4"/>
      <c r="X553" s="4"/>
      <c r="Y553" s="9"/>
      <c r="Z553" s="342"/>
      <c r="AA553" s="4"/>
      <c r="AB553" s="4"/>
      <c r="AC553" s="9"/>
      <c r="AD553" s="343"/>
      <c r="AE553" s="4"/>
      <c r="AF553" s="4"/>
      <c r="AG553" s="4"/>
      <c r="AH553" s="4"/>
      <c r="AI553" s="4"/>
      <c r="AJ553" s="4"/>
      <c r="AK553" s="4"/>
      <c r="AL553" s="4"/>
      <c r="AM553" s="4"/>
      <c r="AN553" s="4"/>
      <c r="AO553" s="4"/>
      <c r="AP553" s="4"/>
      <c r="AQ553" s="4"/>
      <c r="AR553" s="4"/>
      <c r="AS553" s="4"/>
      <c r="AT553" s="4"/>
      <c r="AU553" s="4"/>
      <c r="AV553" s="4"/>
      <c r="AW553" s="4"/>
      <c r="AX553" s="4"/>
      <c r="AY553" s="9"/>
    </row>
    <row r="554" ht="12.75" customHeight="1">
      <c r="A554" s="13"/>
      <c r="B554" s="4"/>
      <c r="C554" s="4"/>
      <c r="D554" s="9"/>
      <c r="E554" s="338"/>
      <c r="F554" s="4"/>
      <c r="G554" s="4"/>
      <c r="H554" s="9"/>
      <c r="I554" s="339"/>
      <c r="J554" s="4"/>
      <c r="K554" s="4"/>
      <c r="L554" s="9"/>
      <c r="M554" s="340"/>
      <c r="N554" s="4"/>
      <c r="O554" s="4"/>
      <c r="P554" s="9"/>
      <c r="Q554" s="88"/>
      <c r="R554" s="4"/>
      <c r="S554" s="4"/>
      <c r="T554" s="9"/>
      <c r="U554" s="341"/>
      <c r="V554" s="4"/>
      <c r="W554" s="4"/>
      <c r="X554" s="4"/>
      <c r="Y554" s="9"/>
      <c r="Z554" s="342"/>
      <c r="AA554" s="4"/>
      <c r="AB554" s="4"/>
      <c r="AC554" s="9"/>
      <c r="AD554" s="343"/>
      <c r="AE554" s="4"/>
      <c r="AF554" s="4"/>
      <c r="AG554" s="4"/>
      <c r="AH554" s="4"/>
      <c r="AI554" s="4"/>
      <c r="AJ554" s="4"/>
      <c r="AK554" s="4"/>
      <c r="AL554" s="4"/>
      <c r="AM554" s="4"/>
      <c r="AN554" s="4"/>
      <c r="AO554" s="4"/>
      <c r="AP554" s="4"/>
      <c r="AQ554" s="4"/>
      <c r="AR554" s="4"/>
      <c r="AS554" s="4"/>
      <c r="AT554" s="4"/>
      <c r="AU554" s="4"/>
      <c r="AV554" s="4"/>
      <c r="AW554" s="4"/>
      <c r="AX554" s="4"/>
      <c r="AY554" s="9"/>
    </row>
    <row r="555" ht="12.75" customHeight="1">
      <c r="A555" s="13"/>
      <c r="B555" s="4"/>
      <c r="C555" s="4"/>
      <c r="D555" s="9"/>
      <c r="E555" s="338"/>
      <c r="F555" s="4"/>
      <c r="G555" s="4"/>
      <c r="H555" s="9"/>
      <c r="I555" s="339"/>
      <c r="J555" s="4"/>
      <c r="K555" s="4"/>
      <c r="L555" s="9"/>
      <c r="M555" s="340"/>
      <c r="N555" s="4"/>
      <c r="O555" s="4"/>
      <c r="P555" s="9"/>
      <c r="Q555" s="88"/>
      <c r="R555" s="4"/>
      <c r="S555" s="4"/>
      <c r="T555" s="9"/>
      <c r="U555" s="341"/>
      <c r="V555" s="4"/>
      <c r="W555" s="4"/>
      <c r="X555" s="4"/>
      <c r="Y555" s="9"/>
      <c r="Z555" s="342"/>
      <c r="AA555" s="4"/>
      <c r="AB555" s="4"/>
      <c r="AC555" s="9"/>
      <c r="AD555" s="343"/>
      <c r="AE555" s="4"/>
      <c r="AF555" s="4"/>
      <c r="AG555" s="4"/>
      <c r="AH555" s="4"/>
      <c r="AI555" s="4"/>
      <c r="AJ555" s="4"/>
      <c r="AK555" s="4"/>
      <c r="AL555" s="4"/>
      <c r="AM555" s="4"/>
      <c r="AN555" s="4"/>
      <c r="AO555" s="4"/>
      <c r="AP555" s="4"/>
      <c r="AQ555" s="4"/>
      <c r="AR555" s="4"/>
      <c r="AS555" s="4"/>
      <c r="AT555" s="4"/>
      <c r="AU555" s="4"/>
      <c r="AV555" s="4"/>
      <c r="AW555" s="4"/>
      <c r="AX555" s="4"/>
      <c r="AY555" s="9"/>
    </row>
    <row r="556" ht="12.75" customHeight="1">
      <c r="A556" s="13"/>
      <c r="B556" s="4"/>
      <c r="C556" s="4"/>
      <c r="D556" s="9"/>
      <c r="E556" s="338"/>
      <c r="F556" s="4"/>
      <c r="G556" s="4"/>
      <c r="H556" s="9"/>
      <c r="I556" s="339"/>
      <c r="J556" s="4"/>
      <c r="K556" s="4"/>
      <c r="L556" s="9"/>
      <c r="M556" s="340"/>
      <c r="N556" s="4"/>
      <c r="O556" s="4"/>
      <c r="P556" s="9"/>
      <c r="Q556" s="88"/>
      <c r="R556" s="4"/>
      <c r="S556" s="4"/>
      <c r="T556" s="9"/>
      <c r="U556" s="341"/>
      <c r="V556" s="4"/>
      <c r="W556" s="4"/>
      <c r="X556" s="4"/>
      <c r="Y556" s="9"/>
      <c r="Z556" s="342"/>
      <c r="AA556" s="4"/>
      <c r="AB556" s="4"/>
      <c r="AC556" s="9"/>
      <c r="AD556" s="343"/>
      <c r="AE556" s="4"/>
      <c r="AF556" s="4"/>
      <c r="AG556" s="4"/>
      <c r="AH556" s="4"/>
      <c r="AI556" s="4"/>
      <c r="AJ556" s="4"/>
      <c r="AK556" s="4"/>
      <c r="AL556" s="4"/>
      <c r="AM556" s="4"/>
      <c r="AN556" s="4"/>
      <c r="AO556" s="4"/>
      <c r="AP556" s="4"/>
      <c r="AQ556" s="4"/>
      <c r="AR556" s="4"/>
      <c r="AS556" s="4"/>
      <c r="AT556" s="4"/>
      <c r="AU556" s="4"/>
      <c r="AV556" s="4"/>
      <c r="AW556" s="4"/>
      <c r="AX556" s="4"/>
      <c r="AY556" s="9"/>
    </row>
    <row r="557" ht="12.75" customHeight="1">
      <c r="A557" s="13"/>
      <c r="B557" s="4"/>
      <c r="C557" s="4"/>
      <c r="D557" s="9"/>
      <c r="E557" s="338"/>
      <c r="F557" s="4"/>
      <c r="G557" s="4"/>
      <c r="H557" s="9"/>
      <c r="I557" s="339"/>
      <c r="J557" s="4"/>
      <c r="K557" s="4"/>
      <c r="L557" s="9"/>
      <c r="M557" s="340"/>
      <c r="N557" s="4"/>
      <c r="O557" s="4"/>
      <c r="P557" s="9"/>
      <c r="Q557" s="88"/>
      <c r="R557" s="4"/>
      <c r="S557" s="4"/>
      <c r="T557" s="9"/>
      <c r="U557" s="341"/>
      <c r="V557" s="4"/>
      <c r="W557" s="4"/>
      <c r="X557" s="4"/>
      <c r="Y557" s="9"/>
      <c r="Z557" s="342"/>
      <c r="AA557" s="4"/>
      <c r="AB557" s="4"/>
      <c r="AC557" s="9"/>
      <c r="AD557" s="343"/>
      <c r="AE557" s="4"/>
      <c r="AF557" s="4"/>
      <c r="AG557" s="4"/>
      <c r="AH557" s="4"/>
      <c r="AI557" s="4"/>
      <c r="AJ557" s="4"/>
      <c r="AK557" s="4"/>
      <c r="AL557" s="4"/>
      <c r="AM557" s="4"/>
      <c r="AN557" s="4"/>
      <c r="AO557" s="4"/>
      <c r="AP557" s="4"/>
      <c r="AQ557" s="4"/>
      <c r="AR557" s="4"/>
      <c r="AS557" s="4"/>
      <c r="AT557" s="4"/>
      <c r="AU557" s="4"/>
      <c r="AV557" s="4"/>
      <c r="AW557" s="4"/>
      <c r="AX557" s="4"/>
      <c r="AY557" s="9"/>
    </row>
    <row r="558" ht="12.75" customHeight="1">
      <c r="A558" s="13"/>
      <c r="B558" s="4"/>
      <c r="C558" s="4"/>
      <c r="D558" s="9"/>
      <c r="E558" s="338"/>
      <c r="F558" s="4"/>
      <c r="G558" s="4"/>
      <c r="H558" s="9"/>
      <c r="I558" s="339"/>
      <c r="J558" s="4"/>
      <c r="K558" s="4"/>
      <c r="L558" s="9"/>
      <c r="M558" s="340"/>
      <c r="N558" s="4"/>
      <c r="O558" s="4"/>
      <c r="P558" s="9"/>
      <c r="Q558" s="88"/>
      <c r="R558" s="4"/>
      <c r="S558" s="4"/>
      <c r="T558" s="9"/>
      <c r="U558" s="341"/>
      <c r="V558" s="4"/>
      <c r="W558" s="4"/>
      <c r="X558" s="4"/>
      <c r="Y558" s="9"/>
      <c r="Z558" s="342"/>
      <c r="AA558" s="4"/>
      <c r="AB558" s="4"/>
      <c r="AC558" s="9"/>
      <c r="AD558" s="343"/>
      <c r="AE558" s="4"/>
      <c r="AF558" s="4"/>
      <c r="AG558" s="4"/>
      <c r="AH558" s="4"/>
      <c r="AI558" s="4"/>
      <c r="AJ558" s="4"/>
      <c r="AK558" s="4"/>
      <c r="AL558" s="4"/>
      <c r="AM558" s="4"/>
      <c r="AN558" s="4"/>
      <c r="AO558" s="4"/>
      <c r="AP558" s="4"/>
      <c r="AQ558" s="4"/>
      <c r="AR558" s="4"/>
      <c r="AS558" s="4"/>
      <c r="AT558" s="4"/>
      <c r="AU558" s="4"/>
      <c r="AV558" s="4"/>
      <c r="AW558" s="4"/>
      <c r="AX558" s="4"/>
      <c r="AY558" s="9"/>
    </row>
    <row r="559" ht="12.75" customHeight="1">
      <c r="A559" s="13"/>
      <c r="B559" s="4"/>
      <c r="C559" s="4"/>
      <c r="D559" s="9"/>
      <c r="E559" s="338"/>
      <c r="F559" s="4"/>
      <c r="G559" s="4"/>
      <c r="H559" s="9"/>
      <c r="I559" s="339"/>
      <c r="J559" s="4"/>
      <c r="K559" s="4"/>
      <c r="L559" s="9"/>
      <c r="M559" s="340"/>
      <c r="N559" s="4"/>
      <c r="O559" s="4"/>
      <c r="P559" s="9"/>
      <c r="Q559" s="88"/>
      <c r="R559" s="4"/>
      <c r="S559" s="4"/>
      <c r="T559" s="9"/>
      <c r="U559" s="341"/>
      <c r="V559" s="4"/>
      <c r="W559" s="4"/>
      <c r="X559" s="4"/>
      <c r="Y559" s="9"/>
      <c r="Z559" s="342"/>
      <c r="AA559" s="4"/>
      <c r="AB559" s="4"/>
      <c r="AC559" s="9"/>
      <c r="AD559" s="343"/>
      <c r="AE559" s="4"/>
      <c r="AF559" s="4"/>
      <c r="AG559" s="4"/>
      <c r="AH559" s="4"/>
      <c r="AI559" s="4"/>
      <c r="AJ559" s="4"/>
      <c r="AK559" s="4"/>
      <c r="AL559" s="4"/>
      <c r="AM559" s="4"/>
      <c r="AN559" s="4"/>
      <c r="AO559" s="4"/>
      <c r="AP559" s="4"/>
      <c r="AQ559" s="4"/>
      <c r="AR559" s="4"/>
      <c r="AS559" s="4"/>
      <c r="AT559" s="4"/>
      <c r="AU559" s="4"/>
      <c r="AV559" s="4"/>
      <c r="AW559" s="4"/>
      <c r="AX559" s="4"/>
      <c r="AY559" s="9"/>
    </row>
    <row r="560" ht="12.75" customHeight="1">
      <c r="A560" s="13"/>
      <c r="B560" s="4"/>
      <c r="C560" s="4"/>
      <c r="D560" s="9"/>
      <c r="E560" s="338"/>
      <c r="F560" s="4"/>
      <c r="G560" s="4"/>
      <c r="H560" s="9"/>
      <c r="I560" s="339"/>
      <c r="J560" s="4"/>
      <c r="K560" s="4"/>
      <c r="L560" s="9"/>
      <c r="M560" s="340"/>
      <c r="N560" s="4"/>
      <c r="O560" s="4"/>
      <c r="P560" s="9"/>
      <c r="Q560" s="88"/>
      <c r="R560" s="4"/>
      <c r="S560" s="4"/>
      <c r="T560" s="9"/>
      <c r="U560" s="341"/>
      <c r="V560" s="4"/>
      <c r="W560" s="4"/>
      <c r="X560" s="4"/>
      <c r="Y560" s="9"/>
      <c r="Z560" s="342"/>
      <c r="AA560" s="4"/>
      <c r="AB560" s="4"/>
      <c r="AC560" s="9"/>
      <c r="AD560" s="343"/>
      <c r="AE560" s="4"/>
      <c r="AF560" s="4"/>
      <c r="AG560" s="4"/>
      <c r="AH560" s="4"/>
      <c r="AI560" s="4"/>
      <c r="AJ560" s="4"/>
      <c r="AK560" s="4"/>
      <c r="AL560" s="4"/>
      <c r="AM560" s="4"/>
      <c r="AN560" s="4"/>
      <c r="AO560" s="4"/>
      <c r="AP560" s="4"/>
      <c r="AQ560" s="4"/>
      <c r="AR560" s="4"/>
      <c r="AS560" s="4"/>
      <c r="AT560" s="4"/>
      <c r="AU560" s="4"/>
      <c r="AV560" s="4"/>
      <c r="AW560" s="4"/>
      <c r="AX560" s="4"/>
      <c r="AY560" s="9"/>
    </row>
    <row r="561" ht="12.75" customHeight="1">
      <c r="A561" s="13"/>
      <c r="B561" s="4"/>
      <c r="C561" s="4"/>
      <c r="D561" s="9"/>
      <c r="E561" s="338"/>
      <c r="F561" s="4"/>
      <c r="G561" s="4"/>
      <c r="H561" s="9"/>
      <c r="I561" s="339"/>
      <c r="J561" s="4"/>
      <c r="K561" s="4"/>
      <c r="L561" s="9"/>
      <c r="M561" s="340"/>
      <c r="N561" s="4"/>
      <c r="O561" s="4"/>
      <c r="P561" s="9"/>
      <c r="Q561" s="88"/>
      <c r="R561" s="4"/>
      <c r="S561" s="4"/>
      <c r="T561" s="9"/>
      <c r="U561" s="341"/>
      <c r="V561" s="4"/>
      <c r="W561" s="4"/>
      <c r="X561" s="4"/>
      <c r="Y561" s="9"/>
      <c r="Z561" s="342"/>
      <c r="AA561" s="4"/>
      <c r="AB561" s="4"/>
      <c r="AC561" s="9"/>
      <c r="AD561" s="343"/>
      <c r="AE561" s="4"/>
      <c r="AF561" s="4"/>
      <c r="AG561" s="4"/>
      <c r="AH561" s="4"/>
      <c r="AI561" s="4"/>
      <c r="AJ561" s="4"/>
      <c r="AK561" s="4"/>
      <c r="AL561" s="4"/>
      <c r="AM561" s="4"/>
      <c r="AN561" s="4"/>
      <c r="AO561" s="4"/>
      <c r="AP561" s="4"/>
      <c r="AQ561" s="4"/>
      <c r="AR561" s="4"/>
      <c r="AS561" s="4"/>
      <c r="AT561" s="4"/>
      <c r="AU561" s="4"/>
      <c r="AV561" s="4"/>
      <c r="AW561" s="4"/>
      <c r="AX561" s="4"/>
      <c r="AY561" s="9"/>
    </row>
    <row r="562" ht="12.75" customHeight="1">
      <c r="A562" s="13"/>
      <c r="B562" s="4"/>
      <c r="C562" s="4"/>
      <c r="D562" s="9"/>
      <c r="E562" s="338"/>
      <c r="F562" s="4"/>
      <c r="G562" s="4"/>
      <c r="H562" s="9"/>
      <c r="I562" s="339"/>
      <c r="J562" s="4"/>
      <c r="K562" s="4"/>
      <c r="L562" s="9"/>
      <c r="M562" s="340"/>
      <c r="N562" s="4"/>
      <c r="O562" s="4"/>
      <c r="P562" s="9"/>
      <c r="Q562" s="88"/>
      <c r="R562" s="4"/>
      <c r="S562" s="4"/>
      <c r="T562" s="9"/>
      <c r="U562" s="341"/>
      <c r="V562" s="4"/>
      <c r="W562" s="4"/>
      <c r="X562" s="4"/>
      <c r="Y562" s="9"/>
      <c r="Z562" s="342"/>
      <c r="AA562" s="4"/>
      <c r="AB562" s="4"/>
      <c r="AC562" s="9"/>
      <c r="AD562" s="343"/>
      <c r="AE562" s="4"/>
      <c r="AF562" s="4"/>
      <c r="AG562" s="4"/>
      <c r="AH562" s="4"/>
      <c r="AI562" s="4"/>
      <c r="AJ562" s="4"/>
      <c r="AK562" s="4"/>
      <c r="AL562" s="4"/>
      <c r="AM562" s="4"/>
      <c r="AN562" s="4"/>
      <c r="AO562" s="4"/>
      <c r="AP562" s="4"/>
      <c r="AQ562" s="4"/>
      <c r="AR562" s="4"/>
      <c r="AS562" s="4"/>
      <c r="AT562" s="4"/>
      <c r="AU562" s="4"/>
      <c r="AV562" s="4"/>
      <c r="AW562" s="4"/>
      <c r="AX562" s="4"/>
      <c r="AY562" s="9"/>
    </row>
    <row r="563" ht="12.75" customHeight="1">
      <c r="A563" s="13"/>
      <c r="B563" s="4"/>
      <c r="C563" s="4"/>
      <c r="D563" s="9"/>
      <c r="E563" s="338"/>
      <c r="F563" s="4"/>
      <c r="G563" s="4"/>
      <c r="H563" s="9"/>
      <c r="I563" s="339"/>
      <c r="J563" s="4"/>
      <c r="K563" s="4"/>
      <c r="L563" s="9"/>
      <c r="M563" s="340"/>
      <c r="N563" s="4"/>
      <c r="O563" s="4"/>
      <c r="P563" s="9"/>
      <c r="Q563" s="88"/>
      <c r="R563" s="4"/>
      <c r="S563" s="4"/>
      <c r="T563" s="9"/>
      <c r="U563" s="341"/>
      <c r="V563" s="4"/>
      <c r="W563" s="4"/>
      <c r="X563" s="4"/>
      <c r="Y563" s="9"/>
      <c r="Z563" s="342"/>
      <c r="AA563" s="4"/>
      <c r="AB563" s="4"/>
      <c r="AC563" s="9"/>
      <c r="AD563" s="343"/>
      <c r="AE563" s="4"/>
      <c r="AF563" s="4"/>
      <c r="AG563" s="4"/>
      <c r="AH563" s="4"/>
      <c r="AI563" s="4"/>
      <c r="AJ563" s="4"/>
      <c r="AK563" s="4"/>
      <c r="AL563" s="4"/>
      <c r="AM563" s="4"/>
      <c r="AN563" s="4"/>
      <c r="AO563" s="4"/>
      <c r="AP563" s="4"/>
      <c r="AQ563" s="4"/>
      <c r="AR563" s="4"/>
      <c r="AS563" s="4"/>
      <c r="AT563" s="4"/>
      <c r="AU563" s="4"/>
      <c r="AV563" s="4"/>
      <c r="AW563" s="4"/>
      <c r="AX563" s="4"/>
      <c r="AY563" s="9"/>
    </row>
    <row r="564" ht="12.75" customHeight="1">
      <c r="A564" s="13"/>
      <c r="B564" s="4"/>
      <c r="C564" s="4"/>
      <c r="D564" s="9"/>
      <c r="E564" s="338"/>
      <c r="F564" s="4"/>
      <c r="G564" s="4"/>
      <c r="H564" s="9"/>
      <c r="I564" s="339"/>
      <c r="J564" s="4"/>
      <c r="K564" s="4"/>
      <c r="L564" s="9"/>
      <c r="M564" s="340"/>
      <c r="N564" s="4"/>
      <c r="O564" s="4"/>
      <c r="P564" s="9"/>
      <c r="Q564" s="88"/>
      <c r="R564" s="4"/>
      <c r="S564" s="4"/>
      <c r="T564" s="9"/>
      <c r="U564" s="341"/>
      <c r="V564" s="4"/>
      <c r="W564" s="4"/>
      <c r="X564" s="4"/>
      <c r="Y564" s="9"/>
      <c r="Z564" s="342"/>
      <c r="AA564" s="4"/>
      <c r="AB564" s="4"/>
      <c r="AC564" s="9"/>
      <c r="AD564" s="343"/>
      <c r="AE564" s="4"/>
      <c r="AF564" s="4"/>
      <c r="AG564" s="4"/>
      <c r="AH564" s="4"/>
      <c r="AI564" s="4"/>
      <c r="AJ564" s="4"/>
      <c r="AK564" s="4"/>
      <c r="AL564" s="4"/>
      <c r="AM564" s="4"/>
      <c r="AN564" s="4"/>
      <c r="AO564" s="4"/>
      <c r="AP564" s="4"/>
      <c r="AQ564" s="4"/>
      <c r="AR564" s="4"/>
      <c r="AS564" s="4"/>
      <c r="AT564" s="4"/>
      <c r="AU564" s="4"/>
      <c r="AV564" s="4"/>
      <c r="AW564" s="4"/>
      <c r="AX564" s="4"/>
      <c r="AY564" s="9"/>
    </row>
    <row r="565" ht="12.75" customHeight="1">
      <c r="A565" s="13"/>
      <c r="B565" s="4"/>
      <c r="C565" s="4"/>
      <c r="D565" s="9"/>
      <c r="E565" s="338"/>
      <c r="F565" s="4"/>
      <c r="G565" s="4"/>
      <c r="H565" s="9"/>
      <c r="I565" s="339"/>
      <c r="J565" s="4"/>
      <c r="K565" s="4"/>
      <c r="L565" s="9"/>
      <c r="M565" s="340"/>
      <c r="N565" s="4"/>
      <c r="O565" s="4"/>
      <c r="P565" s="9"/>
      <c r="Q565" s="88"/>
      <c r="R565" s="4"/>
      <c r="S565" s="4"/>
      <c r="T565" s="9"/>
      <c r="U565" s="341"/>
      <c r="V565" s="4"/>
      <c r="W565" s="4"/>
      <c r="X565" s="4"/>
      <c r="Y565" s="9"/>
      <c r="Z565" s="342"/>
      <c r="AA565" s="4"/>
      <c r="AB565" s="4"/>
      <c r="AC565" s="9"/>
      <c r="AD565" s="343"/>
      <c r="AE565" s="4"/>
      <c r="AF565" s="4"/>
      <c r="AG565" s="4"/>
      <c r="AH565" s="4"/>
      <c r="AI565" s="4"/>
      <c r="AJ565" s="4"/>
      <c r="AK565" s="4"/>
      <c r="AL565" s="4"/>
      <c r="AM565" s="4"/>
      <c r="AN565" s="4"/>
      <c r="AO565" s="4"/>
      <c r="AP565" s="4"/>
      <c r="AQ565" s="4"/>
      <c r="AR565" s="4"/>
      <c r="AS565" s="4"/>
      <c r="AT565" s="4"/>
      <c r="AU565" s="4"/>
      <c r="AV565" s="4"/>
      <c r="AW565" s="4"/>
      <c r="AX565" s="4"/>
      <c r="AY565" s="9"/>
    </row>
    <row r="566" ht="12.75" customHeight="1">
      <c r="A566" s="13"/>
      <c r="B566" s="4"/>
      <c r="C566" s="4"/>
      <c r="D566" s="9"/>
      <c r="E566" s="338"/>
      <c r="F566" s="4"/>
      <c r="G566" s="4"/>
      <c r="H566" s="9"/>
      <c r="I566" s="339"/>
      <c r="J566" s="4"/>
      <c r="K566" s="4"/>
      <c r="L566" s="9"/>
      <c r="M566" s="340"/>
      <c r="N566" s="4"/>
      <c r="O566" s="4"/>
      <c r="P566" s="9"/>
      <c r="Q566" s="88"/>
      <c r="R566" s="4"/>
      <c r="S566" s="4"/>
      <c r="T566" s="9"/>
      <c r="U566" s="341"/>
      <c r="V566" s="4"/>
      <c r="W566" s="4"/>
      <c r="X566" s="4"/>
      <c r="Y566" s="9"/>
      <c r="Z566" s="342"/>
      <c r="AA566" s="4"/>
      <c r="AB566" s="4"/>
      <c r="AC566" s="9"/>
      <c r="AD566" s="343"/>
      <c r="AE566" s="4"/>
      <c r="AF566" s="4"/>
      <c r="AG566" s="4"/>
      <c r="AH566" s="4"/>
      <c r="AI566" s="4"/>
      <c r="AJ566" s="4"/>
      <c r="AK566" s="4"/>
      <c r="AL566" s="4"/>
      <c r="AM566" s="4"/>
      <c r="AN566" s="4"/>
      <c r="AO566" s="4"/>
      <c r="AP566" s="4"/>
      <c r="AQ566" s="4"/>
      <c r="AR566" s="4"/>
      <c r="AS566" s="4"/>
      <c r="AT566" s="4"/>
      <c r="AU566" s="4"/>
      <c r="AV566" s="4"/>
      <c r="AW566" s="4"/>
      <c r="AX566" s="4"/>
      <c r="AY566" s="9"/>
    </row>
    <row r="567" ht="12.75" customHeight="1">
      <c r="A567" s="13"/>
      <c r="B567" s="4"/>
      <c r="C567" s="4"/>
      <c r="D567" s="9"/>
      <c r="E567" s="338"/>
      <c r="F567" s="4"/>
      <c r="G567" s="4"/>
      <c r="H567" s="9"/>
      <c r="I567" s="339"/>
      <c r="J567" s="4"/>
      <c r="K567" s="4"/>
      <c r="L567" s="9"/>
      <c r="M567" s="340"/>
      <c r="N567" s="4"/>
      <c r="O567" s="4"/>
      <c r="P567" s="9"/>
      <c r="Q567" s="88"/>
      <c r="R567" s="4"/>
      <c r="S567" s="4"/>
      <c r="T567" s="9"/>
      <c r="U567" s="341"/>
      <c r="V567" s="4"/>
      <c r="W567" s="4"/>
      <c r="X567" s="4"/>
      <c r="Y567" s="9"/>
      <c r="Z567" s="342"/>
      <c r="AA567" s="4"/>
      <c r="AB567" s="4"/>
      <c r="AC567" s="9"/>
      <c r="AD567" s="343"/>
      <c r="AE567" s="4"/>
      <c r="AF567" s="4"/>
      <c r="AG567" s="4"/>
      <c r="AH567" s="4"/>
      <c r="AI567" s="4"/>
      <c r="AJ567" s="4"/>
      <c r="AK567" s="4"/>
      <c r="AL567" s="4"/>
      <c r="AM567" s="4"/>
      <c r="AN567" s="4"/>
      <c r="AO567" s="4"/>
      <c r="AP567" s="4"/>
      <c r="AQ567" s="4"/>
      <c r="AR567" s="4"/>
      <c r="AS567" s="4"/>
      <c r="AT567" s="4"/>
      <c r="AU567" s="4"/>
      <c r="AV567" s="4"/>
      <c r="AW567" s="4"/>
      <c r="AX567" s="4"/>
      <c r="AY567" s="9"/>
    </row>
    <row r="568" ht="12.75" customHeight="1">
      <c r="A568" s="13"/>
      <c r="B568" s="4"/>
      <c r="C568" s="4"/>
      <c r="D568" s="9"/>
      <c r="E568" s="338"/>
      <c r="F568" s="4"/>
      <c r="G568" s="4"/>
      <c r="H568" s="9"/>
      <c r="I568" s="339"/>
      <c r="J568" s="4"/>
      <c r="K568" s="4"/>
      <c r="L568" s="9"/>
      <c r="M568" s="340"/>
      <c r="N568" s="4"/>
      <c r="O568" s="4"/>
      <c r="P568" s="9"/>
      <c r="Q568" s="88"/>
      <c r="R568" s="4"/>
      <c r="S568" s="4"/>
      <c r="T568" s="9"/>
      <c r="U568" s="341"/>
      <c r="V568" s="4"/>
      <c r="W568" s="4"/>
      <c r="X568" s="4"/>
      <c r="Y568" s="9"/>
      <c r="Z568" s="342"/>
      <c r="AA568" s="4"/>
      <c r="AB568" s="4"/>
      <c r="AC568" s="9"/>
      <c r="AD568" s="343"/>
      <c r="AE568" s="4"/>
      <c r="AF568" s="4"/>
      <c r="AG568" s="4"/>
      <c r="AH568" s="4"/>
      <c r="AI568" s="4"/>
      <c r="AJ568" s="4"/>
      <c r="AK568" s="4"/>
      <c r="AL568" s="4"/>
      <c r="AM568" s="4"/>
      <c r="AN568" s="4"/>
      <c r="AO568" s="4"/>
      <c r="AP568" s="4"/>
      <c r="AQ568" s="4"/>
      <c r="AR568" s="4"/>
      <c r="AS568" s="4"/>
      <c r="AT568" s="4"/>
      <c r="AU568" s="4"/>
      <c r="AV568" s="4"/>
      <c r="AW568" s="4"/>
      <c r="AX568" s="4"/>
      <c r="AY568" s="9"/>
    </row>
    <row r="569" ht="12.75" customHeight="1">
      <c r="A569" s="13"/>
      <c r="B569" s="4"/>
      <c r="C569" s="4"/>
      <c r="D569" s="9"/>
      <c r="E569" s="338"/>
      <c r="F569" s="4"/>
      <c r="G569" s="4"/>
      <c r="H569" s="9"/>
      <c r="I569" s="339"/>
      <c r="J569" s="4"/>
      <c r="K569" s="4"/>
      <c r="L569" s="9"/>
      <c r="M569" s="340"/>
      <c r="N569" s="4"/>
      <c r="O569" s="4"/>
      <c r="P569" s="9"/>
      <c r="Q569" s="88"/>
      <c r="R569" s="4"/>
      <c r="S569" s="4"/>
      <c r="T569" s="9"/>
      <c r="U569" s="341"/>
      <c r="V569" s="4"/>
      <c r="W569" s="4"/>
      <c r="X569" s="4"/>
      <c r="Y569" s="9"/>
      <c r="Z569" s="342"/>
      <c r="AA569" s="4"/>
      <c r="AB569" s="4"/>
      <c r="AC569" s="9"/>
      <c r="AD569" s="343"/>
      <c r="AE569" s="4"/>
      <c r="AF569" s="4"/>
      <c r="AG569" s="4"/>
      <c r="AH569" s="4"/>
      <c r="AI569" s="4"/>
      <c r="AJ569" s="4"/>
      <c r="AK569" s="4"/>
      <c r="AL569" s="4"/>
      <c r="AM569" s="4"/>
      <c r="AN569" s="4"/>
      <c r="AO569" s="4"/>
      <c r="AP569" s="4"/>
      <c r="AQ569" s="4"/>
      <c r="AR569" s="4"/>
      <c r="AS569" s="4"/>
      <c r="AT569" s="4"/>
      <c r="AU569" s="4"/>
      <c r="AV569" s="4"/>
      <c r="AW569" s="4"/>
      <c r="AX569" s="4"/>
      <c r="AY569" s="9"/>
    </row>
    <row r="570" ht="12.75" customHeight="1">
      <c r="A570" s="13"/>
      <c r="B570" s="4"/>
      <c r="C570" s="4"/>
      <c r="D570" s="9"/>
      <c r="E570" s="338"/>
      <c r="F570" s="4"/>
      <c r="G570" s="4"/>
      <c r="H570" s="9"/>
      <c r="I570" s="339"/>
      <c r="J570" s="4"/>
      <c r="K570" s="4"/>
      <c r="L570" s="9"/>
      <c r="M570" s="340"/>
      <c r="N570" s="4"/>
      <c r="O570" s="4"/>
      <c r="P570" s="9"/>
      <c r="Q570" s="88"/>
      <c r="R570" s="4"/>
      <c r="S570" s="4"/>
      <c r="T570" s="9"/>
      <c r="U570" s="341"/>
      <c r="V570" s="4"/>
      <c r="W570" s="4"/>
      <c r="X570" s="4"/>
      <c r="Y570" s="9"/>
      <c r="Z570" s="342"/>
      <c r="AA570" s="4"/>
      <c r="AB570" s="4"/>
      <c r="AC570" s="9"/>
      <c r="AD570" s="343"/>
      <c r="AE570" s="4"/>
      <c r="AF570" s="4"/>
      <c r="AG570" s="4"/>
      <c r="AH570" s="4"/>
      <c r="AI570" s="4"/>
      <c r="AJ570" s="4"/>
      <c r="AK570" s="4"/>
      <c r="AL570" s="4"/>
      <c r="AM570" s="4"/>
      <c r="AN570" s="4"/>
      <c r="AO570" s="4"/>
      <c r="AP570" s="4"/>
      <c r="AQ570" s="4"/>
      <c r="AR570" s="4"/>
      <c r="AS570" s="4"/>
      <c r="AT570" s="4"/>
      <c r="AU570" s="4"/>
      <c r="AV570" s="4"/>
      <c r="AW570" s="4"/>
      <c r="AX570" s="4"/>
      <c r="AY570" s="9"/>
    </row>
    <row r="571" ht="12.75" customHeight="1">
      <c r="A571" s="13"/>
      <c r="B571" s="4"/>
      <c r="C571" s="4"/>
      <c r="D571" s="9"/>
      <c r="E571" s="338"/>
      <c r="F571" s="4"/>
      <c r="G571" s="4"/>
      <c r="H571" s="9"/>
      <c r="I571" s="339"/>
      <c r="J571" s="4"/>
      <c r="K571" s="4"/>
      <c r="L571" s="9"/>
      <c r="M571" s="340"/>
      <c r="N571" s="4"/>
      <c r="O571" s="4"/>
      <c r="P571" s="9"/>
      <c r="Q571" s="88"/>
      <c r="R571" s="4"/>
      <c r="S571" s="4"/>
      <c r="T571" s="9"/>
      <c r="U571" s="341"/>
      <c r="V571" s="4"/>
      <c r="W571" s="4"/>
      <c r="X571" s="4"/>
      <c r="Y571" s="9"/>
      <c r="Z571" s="342"/>
      <c r="AA571" s="4"/>
      <c r="AB571" s="4"/>
      <c r="AC571" s="9"/>
      <c r="AD571" s="343"/>
      <c r="AE571" s="4"/>
      <c r="AF571" s="4"/>
      <c r="AG571" s="4"/>
      <c r="AH571" s="4"/>
      <c r="AI571" s="4"/>
      <c r="AJ571" s="4"/>
      <c r="AK571" s="4"/>
      <c r="AL571" s="4"/>
      <c r="AM571" s="4"/>
      <c r="AN571" s="4"/>
      <c r="AO571" s="4"/>
      <c r="AP571" s="4"/>
      <c r="AQ571" s="4"/>
      <c r="AR571" s="4"/>
      <c r="AS571" s="4"/>
      <c r="AT571" s="4"/>
      <c r="AU571" s="4"/>
      <c r="AV571" s="4"/>
      <c r="AW571" s="4"/>
      <c r="AX571" s="4"/>
      <c r="AY571" s="9"/>
    </row>
    <row r="572" ht="12.75" customHeight="1">
      <c r="A572" s="13"/>
      <c r="B572" s="4"/>
      <c r="C572" s="4"/>
      <c r="D572" s="9"/>
      <c r="E572" s="338"/>
      <c r="F572" s="4"/>
      <c r="G572" s="4"/>
      <c r="H572" s="9"/>
      <c r="I572" s="339"/>
      <c r="J572" s="4"/>
      <c r="K572" s="4"/>
      <c r="L572" s="9"/>
      <c r="M572" s="340"/>
      <c r="N572" s="4"/>
      <c r="O572" s="4"/>
      <c r="P572" s="9"/>
      <c r="Q572" s="88"/>
      <c r="R572" s="4"/>
      <c r="S572" s="4"/>
      <c r="T572" s="9"/>
      <c r="U572" s="341"/>
      <c r="V572" s="4"/>
      <c r="W572" s="4"/>
      <c r="X572" s="4"/>
      <c r="Y572" s="9"/>
      <c r="Z572" s="342"/>
      <c r="AA572" s="4"/>
      <c r="AB572" s="4"/>
      <c r="AC572" s="9"/>
      <c r="AD572" s="343"/>
      <c r="AE572" s="4"/>
      <c r="AF572" s="4"/>
      <c r="AG572" s="4"/>
      <c r="AH572" s="4"/>
      <c r="AI572" s="4"/>
      <c r="AJ572" s="4"/>
      <c r="AK572" s="4"/>
      <c r="AL572" s="4"/>
      <c r="AM572" s="4"/>
      <c r="AN572" s="4"/>
      <c r="AO572" s="4"/>
      <c r="AP572" s="4"/>
      <c r="AQ572" s="4"/>
      <c r="AR572" s="4"/>
      <c r="AS572" s="4"/>
      <c r="AT572" s="4"/>
      <c r="AU572" s="4"/>
      <c r="AV572" s="4"/>
      <c r="AW572" s="4"/>
      <c r="AX572" s="4"/>
      <c r="AY572" s="9"/>
    </row>
    <row r="573" ht="12.75" customHeight="1">
      <c r="A573" s="13"/>
      <c r="B573" s="4"/>
      <c r="C573" s="4"/>
      <c r="D573" s="9"/>
      <c r="E573" s="338"/>
      <c r="F573" s="4"/>
      <c r="G573" s="4"/>
      <c r="H573" s="9"/>
      <c r="I573" s="339"/>
      <c r="J573" s="4"/>
      <c r="K573" s="4"/>
      <c r="L573" s="9"/>
      <c r="M573" s="340"/>
      <c r="N573" s="4"/>
      <c r="O573" s="4"/>
      <c r="P573" s="9"/>
      <c r="Q573" s="88"/>
      <c r="R573" s="4"/>
      <c r="S573" s="4"/>
      <c r="T573" s="9"/>
      <c r="U573" s="341"/>
      <c r="V573" s="4"/>
      <c r="W573" s="4"/>
      <c r="X573" s="4"/>
      <c r="Y573" s="9"/>
      <c r="Z573" s="342"/>
      <c r="AA573" s="4"/>
      <c r="AB573" s="4"/>
      <c r="AC573" s="9"/>
      <c r="AD573" s="343"/>
      <c r="AE573" s="4"/>
      <c r="AF573" s="4"/>
      <c r="AG573" s="4"/>
      <c r="AH573" s="4"/>
      <c r="AI573" s="4"/>
      <c r="AJ573" s="4"/>
      <c r="AK573" s="4"/>
      <c r="AL573" s="4"/>
      <c r="AM573" s="4"/>
      <c r="AN573" s="4"/>
      <c r="AO573" s="4"/>
      <c r="AP573" s="4"/>
      <c r="AQ573" s="4"/>
      <c r="AR573" s="4"/>
      <c r="AS573" s="4"/>
      <c r="AT573" s="4"/>
      <c r="AU573" s="4"/>
      <c r="AV573" s="4"/>
      <c r="AW573" s="4"/>
      <c r="AX573" s="4"/>
      <c r="AY573" s="9"/>
    </row>
    <row r="574" ht="12.75" customHeight="1">
      <c r="A574" s="13"/>
      <c r="B574" s="4"/>
      <c r="C574" s="4"/>
      <c r="D574" s="9"/>
      <c r="E574" s="338"/>
      <c r="F574" s="4"/>
      <c r="G574" s="4"/>
      <c r="H574" s="9"/>
      <c r="I574" s="339"/>
      <c r="J574" s="4"/>
      <c r="K574" s="4"/>
      <c r="L574" s="9"/>
      <c r="M574" s="340"/>
      <c r="N574" s="4"/>
      <c r="O574" s="4"/>
      <c r="P574" s="9"/>
      <c r="Q574" s="88"/>
      <c r="R574" s="4"/>
      <c r="S574" s="4"/>
      <c r="T574" s="9"/>
      <c r="U574" s="341"/>
      <c r="V574" s="4"/>
      <c r="W574" s="4"/>
      <c r="X574" s="4"/>
      <c r="Y574" s="9"/>
      <c r="Z574" s="342"/>
      <c r="AA574" s="4"/>
      <c r="AB574" s="4"/>
      <c r="AC574" s="9"/>
      <c r="AD574" s="343"/>
      <c r="AE574" s="4"/>
      <c r="AF574" s="4"/>
      <c r="AG574" s="4"/>
      <c r="AH574" s="4"/>
      <c r="AI574" s="4"/>
      <c r="AJ574" s="4"/>
      <c r="AK574" s="4"/>
      <c r="AL574" s="4"/>
      <c r="AM574" s="4"/>
      <c r="AN574" s="4"/>
      <c r="AO574" s="4"/>
      <c r="AP574" s="4"/>
      <c r="AQ574" s="4"/>
      <c r="AR574" s="4"/>
      <c r="AS574" s="4"/>
      <c r="AT574" s="4"/>
      <c r="AU574" s="4"/>
      <c r="AV574" s="4"/>
      <c r="AW574" s="4"/>
      <c r="AX574" s="4"/>
      <c r="AY574" s="9"/>
    </row>
    <row r="575" ht="12.75" customHeight="1">
      <c r="A575" s="13"/>
      <c r="B575" s="4"/>
      <c r="C575" s="4"/>
      <c r="D575" s="9"/>
      <c r="E575" s="338"/>
      <c r="F575" s="4"/>
      <c r="G575" s="4"/>
      <c r="H575" s="9"/>
      <c r="I575" s="339"/>
      <c r="J575" s="4"/>
      <c r="K575" s="4"/>
      <c r="L575" s="9"/>
      <c r="M575" s="340"/>
      <c r="N575" s="4"/>
      <c r="O575" s="4"/>
      <c r="P575" s="9"/>
      <c r="Q575" s="88"/>
      <c r="R575" s="4"/>
      <c r="S575" s="4"/>
      <c r="T575" s="9"/>
      <c r="U575" s="341"/>
      <c r="V575" s="4"/>
      <c r="W575" s="4"/>
      <c r="X575" s="4"/>
      <c r="Y575" s="9"/>
      <c r="Z575" s="342"/>
      <c r="AA575" s="4"/>
      <c r="AB575" s="4"/>
      <c r="AC575" s="9"/>
      <c r="AD575" s="343"/>
      <c r="AE575" s="4"/>
      <c r="AF575" s="4"/>
      <c r="AG575" s="4"/>
      <c r="AH575" s="4"/>
      <c r="AI575" s="4"/>
      <c r="AJ575" s="4"/>
      <c r="AK575" s="4"/>
      <c r="AL575" s="4"/>
      <c r="AM575" s="4"/>
      <c r="AN575" s="4"/>
      <c r="AO575" s="4"/>
      <c r="AP575" s="4"/>
      <c r="AQ575" s="4"/>
      <c r="AR575" s="4"/>
      <c r="AS575" s="4"/>
      <c r="AT575" s="4"/>
      <c r="AU575" s="4"/>
      <c r="AV575" s="4"/>
      <c r="AW575" s="4"/>
      <c r="AX575" s="4"/>
      <c r="AY575" s="9"/>
    </row>
    <row r="576" ht="12.75" customHeight="1">
      <c r="A576" s="13"/>
      <c r="B576" s="4"/>
      <c r="C576" s="4"/>
      <c r="D576" s="9"/>
      <c r="E576" s="338"/>
      <c r="F576" s="4"/>
      <c r="G576" s="4"/>
      <c r="H576" s="9"/>
      <c r="I576" s="339"/>
      <c r="J576" s="4"/>
      <c r="K576" s="4"/>
      <c r="L576" s="9"/>
      <c r="M576" s="340"/>
      <c r="N576" s="4"/>
      <c r="O576" s="4"/>
      <c r="P576" s="9"/>
      <c r="Q576" s="88"/>
      <c r="R576" s="4"/>
      <c r="S576" s="4"/>
      <c r="T576" s="9"/>
      <c r="U576" s="341"/>
      <c r="V576" s="4"/>
      <c r="W576" s="4"/>
      <c r="X576" s="4"/>
      <c r="Y576" s="9"/>
      <c r="Z576" s="342"/>
      <c r="AA576" s="4"/>
      <c r="AB576" s="4"/>
      <c r="AC576" s="9"/>
      <c r="AD576" s="343"/>
      <c r="AE576" s="4"/>
      <c r="AF576" s="4"/>
      <c r="AG576" s="4"/>
      <c r="AH576" s="4"/>
      <c r="AI576" s="4"/>
      <c r="AJ576" s="4"/>
      <c r="AK576" s="4"/>
      <c r="AL576" s="4"/>
      <c r="AM576" s="4"/>
      <c r="AN576" s="4"/>
      <c r="AO576" s="4"/>
      <c r="AP576" s="4"/>
      <c r="AQ576" s="4"/>
      <c r="AR576" s="4"/>
      <c r="AS576" s="4"/>
      <c r="AT576" s="4"/>
      <c r="AU576" s="4"/>
      <c r="AV576" s="4"/>
      <c r="AW576" s="4"/>
      <c r="AX576" s="4"/>
      <c r="AY576" s="9"/>
    </row>
    <row r="577" ht="12.75" customHeight="1">
      <c r="A577" s="13"/>
      <c r="B577" s="4"/>
      <c r="C577" s="4"/>
      <c r="D577" s="9"/>
      <c r="E577" s="338"/>
      <c r="F577" s="4"/>
      <c r="G577" s="4"/>
      <c r="H577" s="9"/>
      <c r="I577" s="339"/>
      <c r="J577" s="4"/>
      <c r="K577" s="4"/>
      <c r="L577" s="9"/>
      <c r="M577" s="340"/>
      <c r="N577" s="4"/>
      <c r="O577" s="4"/>
      <c r="P577" s="9"/>
      <c r="Q577" s="88"/>
      <c r="R577" s="4"/>
      <c r="S577" s="4"/>
      <c r="T577" s="9"/>
      <c r="U577" s="341"/>
      <c r="V577" s="4"/>
      <c r="W577" s="4"/>
      <c r="X577" s="4"/>
      <c r="Y577" s="9"/>
      <c r="Z577" s="342"/>
      <c r="AA577" s="4"/>
      <c r="AB577" s="4"/>
      <c r="AC577" s="9"/>
      <c r="AD577" s="343"/>
      <c r="AE577" s="4"/>
      <c r="AF577" s="4"/>
      <c r="AG577" s="4"/>
      <c r="AH577" s="4"/>
      <c r="AI577" s="4"/>
      <c r="AJ577" s="4"/>
      <c r="AK577" s="4"/>
      <c r="AL577" s="4"/>
      <c r="AM577" s="4"/>
      <c r="AN577" s="4"/>
      <c r="AO577" s="4"/>
      <c r="AP577" s="4"/>
      <c r="AQ577" s="4"/>
      <c r="AR577" s="4"/>
      <c r="AS577" s="4"/>
      <c r="AT577" s="4"/>
      <c r="AU577" s="4"/>
      <c r="AV577" s="4"/>
      <c r="AW577" s="4"/>
      <c r="AX577" s="4"/>
      <c r="AY577" s="9"/>
    </row>
    <row r="578" ht="12.75" customHeight="1">
      <c r="A578" s="13"/>
      <c r="B578" s="4"/>
      <c r="C578" s="4"/>
      <c r="D578" s="9"/>
      <c r="E578" s="338"/>
      <c r="F578" s="4"/>
      <c r="G578" s="4"/>
      <c r="H578" s="9"/>
      <c r="I578" s="339"/>
      <c r="J578" s="4"/>
      <c r="K578" s="4"/>
      <c r="L578" s="9"/>
      <c r="M578" s="340"/>
      <c r="N578" s="4"/>
      <c r="O578" s="4"/>
      <c r="P578" s="9"/>
      <c r="Q578" s="88"/>
      <c r="R578" s="4"/>
      <c r="S578" s="4"/>
      <c r="T578" s="9"/>
      <c r="U578" s="341"/>
      <c r="V578" s="4"/>
      <c r="W578" s="4"/>
      <c r="X578" s="4"/>
      <c r="Y578" s="9"/>
      <c r="Z578" s="342"/>
      <c r="AA578" s="4"/>
      <c r="AB578" s="4"/>
      <c r="AC578" s="9"/>
      <c r="AD578" s="343"/>
      <c r="AE578" s="4"/>
      <c r="AF578" s="4"/>
      <c r="AG578" s="4"/>
      <c r="AH578" s="4"/>
      <c r="AI578" s="4"/>
      <c r="AJ578" s="4"/>
      <c r="AK578" s="4"/>
      <c r="AL578" s="4"/>
      <c r="AM578" s="4"/>
      <c r="AN578" s="4"/>
      <c r="AO578" s="4"/>
      <c r="AP578" s="4"/>
      <c r="AQ578" s="4"/>
      <c r="AR578" s="4"/>
      <c r="AS578" s="4"/>
      <c r="AT578" s="4"/>
      <c r="AU578" s="4"/>
      <c r="AV578" s="4"/>
      <c r="AW578" s="4"/>
      <c r="AX578" s="4"/>
      <c r="AY578" s="9"/>
    </row>
    <row r="579" ht="12.75" customHeight="1">
      <c r="A579" s="13"/>
      <c r="B579" s="4"/>
      <c r="C579" s="4"/>
      <c r="D579" s="9"/>
      <c r="E579" s="338"/>
      <c r="F579" s="4"/>
      <c r="G579" s="4"/>
      <c r="H579" s="9"/>
      <c r="I579" s="339"/>
      <c r="J579" s="4"/>
      <c r="K579" s="4"/>
      <c r="L579" s="9"/>
      <c r="M579" s="340"/>
      <c r="N579" s="4"/>
      <c r="O579" s="4"/>
      <c r="P579" s="9"/>
      <c r="Q579" s="88"/>
      <c r="R579" s="4"/>
      <c r="S579" s="4"/>
      <c r="T579" s="9"/>
      <c r="U579" s="341"/>
      <c r="V579" s="4"/>
      <c r="W579" s="4"/>
      <c r="X579" s="4"/>
      <c r="Y579" s="9"/>
      <c r="Z579" s="342"/>
      <c r="AA579" s="4"/>
      <c r="AB579" s="4"/>
      <c r="AC579" s="9"/>
      <c r="AD579" s="343"/>
      <c r="AE579" s="4"/>
      <c r="AF579" s="4"/>
      <c r="AG579" s="4"/>
      <c r="AH579" s="4"/>
      <c r="AI579" s="4"/>
      <c r="AJ579" s="4"/>
      <c r="AK579" s="4"/>
      <c r="AL579" s="4"/>
      <c r="AM579" s="4"/>
      <c r="AN579" s="4"/>
      <c r="AO579" s="4"/>
      <c r="AP579" s="4"/>
      <c r="AQ579" s="4"/>
      <c r="AR579" s="4"/>
      <c r="AS579" s="4"/>
      <c r="AT579" s="4"/>
      <c r="AU579" s="4"/>
      <c r="AV579" s="4"/>
      <c r="AW579" s="4"/>
      <c r="AX579" s="4"/>
      <c r="AY579" s="9"/>
    </row>
    <row r="580" ht="12.75" customHeight="1">
      <c r="A580" s="13"/>
      <c r="B580" s="4"/>
      <c r="C580" s="4"/>
      <c r="D580" s="9"/>
      <c r="E580" s="338"/>
      <c r="F580" s="4"/>
      <c r="G580" s="4"/>
      <c r="H580" s="9"/>
      <c r="I580" s="339"/>
      <c r="J580" s="4"/>
      <c r="K580" s="4"/>
      <c r="L580" s="9"/>
      <c r="M580" s="340"/>
      <c r="N580" s="4"/>
      <c r="O580" s="4"/>
      <c r="P580" s="9"/>
      <c r="Q580" s="88"/>
      <c r="R580" s="4"/>
      <c r="S580" s="4"/>
      <c r="T580" s="9"/>
      <c r="U580" s="341"/>
      <c r="V580" s="4"/>
      <c r="W580" s="4"/>
      <c r="X580" s="4"/>
      <c r="Y580" s="9"/>
      <c r="Z580" s="342"/>
      <c r="AA580" s="4"/>
      <c r="AB580" s="4"/>
      <c r="AC580" s="9"/>
      <c r="AD580" s="343"/>
      <c r="AE580" s="4"/>
      <c r="AF580" s="4"/>
      <c r="AG580" s="4"/>
      <c r="AH580" s="4"/>
      <c r="AI580" s="4"/>
      <c r="AJ580" s="4"/>
      <c r="AK580" s="4"/>
      <c r="AL580" s="4"/>
      <c r="AM580" s="4"/>
      <c r="AN580" s="4"/>
      <c r="AO580" s="4"/>
      <c r="AP580" s="4"/>
      <c r="AQ580" s="4"/>
      <c r="AR580" s="4"/>
      <c r="AS580" s="4"/>
      <c r="AT580" s="4"/>
      <c r="AU580" s="4"/>
      <c r="AV580" s="4"/>
      <c r="AW580" s="4"/>
      <c r="AX580" s="4"/>
      <c r="AY580" s="9"/>
    </row>
    <row r="581" ht="12.75" customHeight="1">
      <c r="A581" s="13"/>
      <c r="B581" s="4"/>
      <c r="C581" s="4"/>
      <c r="D581" s="9"/>
      <c r="E581" s="338"/>
      <c r="F581" s="4"/>
      <c r="G581" s="4"/>
      <c r="H581" s="9"/>
      <c r="I581" s="339"/>
      <c r="J581" s="4"/>
      <c r="K581" s="4"/>
      <c r="L581" s="9"/>
      <c r="M581" s="340"/>
      <c r="N581" s="4"/>
      <c r="O581" s="4"/>
      <c r="P581" s="9"/>
      <c r="Q581" s="88"/>
      <c r="R581" s="4"/>
      <c r="S581" s="4"/>
      <c r="T581" s="9"/>
      <c r="U581" s="341"/>
      <c r="V581" s="4"/>
      <c r="W581" s="4"/>
      <c r="X581" s="4"/>
      <c r="Y581" s="9"/>
      <c r="Z581" s="342"/>
      <c r="AA581" s="4"/>
      <c r="AB581" s="4"/>
      <c r="AC581" s="9"/>
      <c r="AD581" s="343"/>
      <c r="AE581" s="4"/>
      <c r="AF581" s="4"/>
      <c r="AG581" s="4"/>
      <c r="AH581" s="4"/>
      <c r="AI581" s="4"/>
      <c r="AJ581" s="4"/>
      <c r="AK581" s="4"/>
      <c r="AL581" s="4"/>
      <c r="AM581" s="4"/>
      <c r="AN581" s="4"/>
      <c r="AO581" s="4"/>
      <c r="AP581" s="4"/>
      <c r="AQ581" s="4"/>
      <c r="AR581" s="4"/>
      <c r="AS581" s="4"/>
      <c r="AT581" s="4"/>
      <c r="AU581" s="4"/>
      <c r="AV581" s="4"/>
      <c r="AW581" s="4"/>
      <c r="AX581" s="4"/>
      <c r="AY581" s="9"/>
    </row>
    <row r="582" ht="12.75" customHeight="1">
      <c r="A582" s="13"/>
      <c r="B582" s="4"/>
      <c r="C582" s="4"/>
      <c r="D582" s="9"/>
      <c r="E582" s="338"/>
      <c r="F582" s="4"/>
      <c r="G582" s="4"/>
      <c r="H582" s="9"/>
      <c r="I582" s="339"/>
      <c r="J582" s="4"/>
      <c r="K582" s="4"/>
      <c r="L582" s="9"/>
      <c r="M582" s="340"/>
      <c r="N582" s="4"/>
      <c r="O582" s="4"/>
      <c r="P582" s="9"/>
      <c r="Q582" s="88"/>
      <c r="R582" s="4"/>
      <c r="S582" s="4"/>
      <c r="T582" s="9"/>
      <c r="U582" s="341"/>
      <c r="V582" s="4"/>
      <c r="W582" s="4"/>
      <c r="X582" s="4"/>
      <c r="Y582" s="9"/>
      <c r="Z582" s="342"/>
      <c r="AA582" s="4"/>
      <c r="AB582" s="4"/>
      <c r="AC582" s="9"/>
      <c r="AD582" s="343"/>
      <c r="AE582" s="4"/>
      <c r="AF582" s="4"/>
      <c r="AG582" s="4"/>
      <c r="AH582" s="4"/>
      <c r="AI582" s="4"/>
      <c r="AJ582" s="4"/>
      <c r="AK582" s="4"/>
      <c r="AL582" s="4"/>
      <c r="AM582" s="4"/>
      <c r="AN582" s="4"/>
      <c r="AO582" s="4"/>
      <c r="AP582" s="4"/>
      <c r="AQ582" s="4"/>
      <c r="AR582" s="4"/>
      <c r="AS582" s="4"/>
      <c r="AT582" s="4"/>
      <c r="AU582" s="4"/>
      <c r="AV582" s="4"/>
      <c r="AW582" s="4"/>
      <c r="AX582" s="4"/>
      <c r="AY582" s="9"/>
    </row>
    <row r="583" ht="12.75" customHeight="1">
      <c r="A583" s="13"/>
      <c r="B583" s="4"/>
      <c r="C583" s="4"/>
      <c r="D583" s="9"/>
      <c r="E583" s="338"/>
      <c r="F583" s="4"/>
      <c r="G583" s="4"/>
      <c r="H583" s="9"/>
      <c r="I583" s="339"/>
      <c r="J583" s="4"/>
      <c r="K583" s="4"/>
      <c r="L583" s="9"/>
      <c r="M583" s="340"/>
      <c r="N583" s="4"/>
      <c r="O583" s="4"/>
      <c r="P583" s="9"/>
      <c r="Q583" s="88"/>
      <c r="R583" s="4"/>
      <c r="S583" s="4"/>
      <c r="T583" s="9"/>
      <c r="U583" s="341"/>
      <c r="V583" s="4"/>
      <c r="W583" s="4"/>
      <c r="X583" s="4"/>
      <c r="Y583" s="9"/>
      <c r="Z583" s="342"/>
      <c r="AA583" s="4"/>
      <c r="AB583" s="4"/>
      <c r="AC583" s="9"/>
      <c r="AD583" s="343"/>
      <c r="AE583" s="4"/>
      <c r="AF583" s="4"/>
      <c r="AG583" s="4"/>
      <c r="AH583" s="4"/>
      <c r="AI583" s="4"/>
      <c r="AJ583" s="4"/>
      <c r="AK583" s="4"/>
      <c r="AL583" s="4"/>
      <c r="AM583" s="4"/>
      <c r="AN583" s="4"/>
      <c r="AO583" s="4"/>
      <c r="AP583" s="4"/>
      <c r="AQ583" s="4"/>
      <c r="AR583" s="4"/>
      <c r="AS583" s="4"/>
      <c r="AT583" s="4"/>
      <c r="AU583" s="4"/>
      <c r="AV583" s="4"/>
      <c r="AW583" s="4"/>
      <c r="AX583" s="4"/>
      <c r="AY583" s="9"/>
    </row>
    <row r="584" ht="12.75" customHeight="1">
      <c r="A584" s="13"/>
      <c r="B584" s="4"/>
      <c r="C584" s="4"/>
      <c r="D584" s="9"/>
      <c r="E584" s="338"/>
      <c r="F584" s="4"/>
      <c r="G584" s="4"/>
      <c r="H584" s="9"/>
      <c r="I584" s="339"/>
      <c r="J584" s="4"/>
      <c r="K584" s="4"/>
      <c r="L584" s="9"/>
      <c r="M584" s="340"/>
      <c r="N584" s="4"/>
      <c r="O584" s="4"/>
      <c r="P584" s="9"/>
      <c r="Q584" s="88"/>
      <c r="R584" s="4"/>
      <c r="S584" s="4"/>
      <c r="T584" s="9"/>
      <c r="U584" s="341"/>
      <c r="V584" s="4"/>
      <c r="W584" s="4"/>
      <c r="X584" s="4"/>
      <c r="Y584" s="9"/>
      <c r="Z584" s="342"/>
      <c r="AA584" s="4"/>
      <c r="AB584" s="4"/>
      <c r="AC584" s="9"/>
      <c r="AD584" s="343"/>
      <c r="AE584" s="4"/>
      <c r="AF584" s="4"/>
      <c r="AG584" s="4"/>
      <c r="AH584" s="4"/>
      <c r="AI584" s="4"/>
      <c r="AJ584" s="4"/>
      <c r="AK584" s="4"/>
      <c r="AL584" s="4"/>
      <c r="AM584" s="4"/>
      <c r="AN584" s="4"/>
      <c r="AO584" s="4"/>
      <c r="AP584" s="4"/>
      <c r="AQ584" s="4"/>
      <c r="AR584" s="4"/>
      <c r="AS584" s="4"/>
      <c r="AT584" s="4"/>
      <c r="AU584" s="4"/>
      <c r="AV584" s="4"/>
      <c r="AW584" s="4"/>
      <c r="AX584" s="4"/>
      <c r="AY584" s="9"/>
    </row>
    <row r="585" ht="12.75" customHeight="1">
      <c r="A585" s="13"/>
      <c r="B585" s="4"/>
      <c r="C585" s="4"/>
      <c r="D585" s="9"/>
      <c r="E585" s="338"/>
      <c r="F585" s="4"/>
      <c r="G585" s="4"/>
      <c r="H585" s="9"/>
      <c r="I585" s="339"/>
      <c r="J585" s="4"/>
      <c r="K585" s="4"/>
      <c r="L585" s="9"/>
      <c r="M585" s="340"/>
      <c r="N585" s="4"/>
      <c r="O585" s="4"/>
      <c r="P585" s="9"/>
      <c r="Q585" s="88"/>
      <c r="R585" s="4"/>
      <c r="S585" s="4"/>
      <c r="T585" s="9"/>
      <c r="U585" s="341"/>
      <c r="V585" s="4"/>
      <c r="W585" s="4"/>
      <c r="X585" s="4"/>
      <c r="Y585" s="9"/>
      <c r="Z585" s="342"/>
      <c r="AA585" s="4"/>
      <c r="AB585" s="4"/>
      <c r="AC585" s="9"/>
      <c r="AD585" s="343"/>
      <c r="AE585" s="4"/>
      <c r="AF585" s="4"/>
      <c r="AG585" s="4"/>
      <c r="AH585" s="4"/>
      <c r="AI585" s="4"/>
      <c r="AJ585" s="4"/>
      <c r="AK585" s="4"/>
      <c r="AL585" s="4"/>
      <c r="AM585" s="4"/>
      <c r="AN585" s="4"/>
      <c r="AO585" s="4"/>
      <c r="AP585" s="4"/>
      <c r="AQ585" s="4"/>
      <c r="AR585" s="4"/>
      <c r="AS585" s="4"/>
      <c r="AT585" s="4"/>
      <c r="AU585" s="4"/>
      <c r="AV585" s="4"/>
      <c r="AW585" s="4"/>
      <c r="AX585" s="4"/>
      <c r="AY585" s="9"/>
    </row>
    <row r="586" ht="12.75" customHeight="1">
      <c r="A586" s="13"/>
      <c r="B586" s="4"/>
      <c r="C586" s="4"/>
      <c r="D586" s="9"/>
      <c r="E586" s="338"/>
      <c r="F586" s="4"/>
      <c r="G586" s="4"/>
      <c r="H586" s="9"/>
      <c r="I586" s="339"/>
      <c r="J586" s="4"/>
      <c r="K586" s="4"/>
      <c r="L586" s="9"/>
      <c r="M586" s="340"/>
      <c r="N586" s="4"/>
      <c r="O586" s="4"/>
      <c r="P586" s="9"/>
      <c r="Q586" s="88"/>
      <c r="R586" s="4"/>
      <c r="S586" s="4"/>
      <c r="T586" s="9"/>
      <c r="U586" s="341"/>
      <c r="V586" s="4"/>
      <c r="W586" s="4"/>
      <c r="X586" s="4"/>
      <c r="Y586" s="9"/>
      <c r="Z586" s="342"/>
      <c r="AA586" s="4"/>
      <c r="AB586" s="4"/>
      <c r="AC586" s="9"/>
      <c r="AD586" s="343"/>
      <c r="AE586" s="4"/>
      <c r="AF586" s="4"/>
      <c r="AG586" s="4"/>
      <c r="AH586" s="4"/>
      <c r="AI586" s="4"/>
      <c r="AJ586" s="4"/>
      <c r="AK586" s="4"/>
      <c r="AL586" s="4"/>
      <c r="AM586" s="4"/>
      <c r="AN586" s="4"/>
      <c r="AO586" s="4"/>
      <c r="AP586" s="4"/>
      <c r="AQ586" s="4"/>
      <c r="AR586" s="4"/>
      <c r="AS586" s="4"/>
      <c r="AT586" s="4"/>
      <c r="AU586" s="4"/>
      <c r="AV586" s="4"/>
      <c r="AW586" s="4"/>
      <c r="AX586" s="4"/>
      <c r="AY586" s="9"/>
    </row>
    <row r="587" ht="12.75" customHeight="1">
      <c r="A587" s="13"/>
      <c r="B587" s="4"/>
      <c r="C587" s="4"/>
      <c r="D587" s="9"/>
      <c r="E587" s="338"/>
      <c r="F587" s="4"/>
      <c r="G587" s="4"/>
      <c r="H587" s="9"/>
      <c r="I587" s="339"/>
      <c r="J587" s="4"/>
      <c r="K587" s="4"/>
      <c r="L587" s="9"/>
      <c r="M587" s="340"/>
      <c r="N587" s="4"/>
      <c r="O587" s="4"/>
      <c r="P587" s="9"/>
      <c r="Q587" s="88"/>
      <c r="R587" s="4"/>
      <c r="S587" s="4"/>
      <c r="T587" s="9"/>
      <c r="U587" s="341"/>
      <c r="V587" s="4"/>
      <c r="W587" s="4"/>
      <c r="X587" s="4"/>
      <c r="Y587" s="9"/>
      <c r="Z587" s="342"/>
      <c r="AA587" s="4"/>
      <c r="AB587" s="4"/>
      <c r="AC587" s="9"/>
      <c r="AD587" s="343"/>
      <c r="AE587" s="4"/>
      <c r="AF587" s="4"/>
      <c r="AG587" s="4"/>
      <c r="AH587" s="4"/>
      <c r="AI587" s="4"/>
      <c r="AJ587" s="4"/>
      <c r="AK587" s="4"/>
      <c r="AL587" s="4"/>
      <c r="AM587" s="4"/>
      <c r="AN587" s="4"/>
      <c r="AO587" s="4"/>
      <c r="AP587" s="4"/>
      <c r="AQ587" s="4"/>
      <c r="AR587" s="4"/>
      <c r="AS587" s="4"/>
      <c r="AT587" s="4"/>
      <c r="AU587" s="4"/>
      <c r="AV587" s="4"/>
      <c r="AW587" s="4"/>
      <c r="AX587" s="4"/>
      <c r="AY587" s="9"/>
    </row>
    <row r="588" ht="12.75" customHeight="1">
      <c r="A588" s="13"/>
      <c r="B588" s="4"/>
      <c r="C588" s="4"/>
      <c r="D588" s="9"/>
      <c r="E588" s="338"/>
      <c r="F588" s="4"/>
      <c r="G588" s="4"/>
      <c r="H588" s="9"/>
      <c r="I588" s="339"/>
      <c r="J588" s="4"/>
      <c r="K588" s="4"/>
      <c r="L588" s="9"/>
      <c r="M588" s="340"/>
      <c r="N588" s="4"/>
      <c r="O588" s="4"/>
      <c r="P588" s="9"/>
      <c r="Q588" s="88"/>
      <c r="R588" s="4"/>
      <c r="S588" s="4"/>
      <c r="T588" s="9"/>
      <c r="U588" s="341"/>
      <c r="V588" s="4"/>
      <c r="W588" s="4"/>
      <c r="X588" s="4"/>
      <c r="Y588" s="9"/>
      <c r="Z588" s="342"/>
      <c r="AA588" s="4"/>
      <c r="AB588" s="4"/>
      <c r="AC588" s="9"/>
      <c r="AD588" s="343"/>
      <c r="AE588" s="4"/>
      <c r="AF588" s="4"/>
      <c r="AG588" s="4"/>
      <c r="AH588" s="4"/>
      <c r="AI588" s="4"/>
      <c r="AJ588" s="4"/>
      <c r="AK588" s="4"/>
      <c r="AL588" s="4"/>
      <c r="AM588" s="4"/>
      <c r="AN588" s="4"/>
      <c r="AO588" s="4"/>
      <c r="AP588" s="4"/>
      <c r="AQ588" s="4"/>
      <c r="AR588" s="4"/>
      <c r="AS588" s="4"/>
      <c r="AT588" s="4"/>
      <c r="AU588" s="4"/>
      <c r="AV588" s="4"/>
      <c r="AW588" s="4"/>
      <c r="AX588" s="4"/>
      <c r="AY588" s="9"/>
    </row>
    <row r="589" ht="12.75" customHeight="1">
      <c r="A589" s="13"/>
      <c r="B589" s="4"/>
      <c r="C589" s="4"/>
      <c r="D589" s="9"/>
      <c r="E589" s="338"/>
      <c r="F589" s="4"/>
      <c r="G589" s="4"/>
      <c r="H589" s="9"/>
      <c r="I589" s="339"/>
      <c r="J589" s="4"/>
      <c r="K589" s="4"/>
      <c r="L589" s="9"/>
      <c r="M589" s="340"/>
      <c r="N589" s="4"/>
      <c r="O589" s="4"/>
      <c r="P589" s="9"/>
      <c r="Q589" s="88"/>
      <c r="R589" s="4"/>
      <c r="S589" s="4"/>
      <c r="T589" s="9"/>
      <c r="U589" s="341"/>
      <c r="V589" s="4"/>
      <c r="W589" s="4"/>
      <c r="X589" s="4"/>
      <c r="Y589" s="9"/>
      <c r="Z589" s="342"/>
      <c r="AA589" s="4"/>
      <c r="AB589" s="4"/>
      <c r="AC589" s="9"/>
      <c r="AD589" s="343"/>
      <c r="AE589" s="4"/>
      <c r="AF589" s="4"/>
      <c r="AG589" s="4"/>
      <c r="AH589" s="4"/>
      <c r="AI589" s="4"/>
      <c r="AJ589" s="4"/>
      <c r="AK589" s="4"/>
      <c r="AL589" s="4"/>
      <c r="AM589" s="4"/>
      <c r="AN589" s="4"/>
      <c r="AO589" s="4"/>
      <c r="AP589" s="4"/>
      <c r="AQ589" s="4"/>
      <c r="AR589" s="4"/>
      <c r="AS589" s="4"/>
      <c r="AT589" s="4"/>
      <c r="AU589" s="4"/>
      <c r="AV589" s="4"/>
      <c r="AW589" s="4"/>
      <c r="AX589" s="4"/>
      <c r="AY589" s="9"/>
    </row>
    <row r="590" ht="12.75" customHeight="1">
      <c r="A590" s="13"/>
      <c r="B590" s="4"/>
      <c r="C590" s="4"/>
      <c r="D590" s="9"/>
      <c r="E590" s="338"/>
      <c r="F590" s="4"/>
      <c r="G590" s="4"/>
      <c r="H590" s="9"/>
      <c r="I590" s="339"/>
      <c r="J590" s="4"/>
      <c r="K590" s="4"/>
      <c r="L590" s="9"/>
      <c r="M590" s="340"/>
      <c r="N590" s="4"/>
      <c r="O590" s="4"/>
      <c r="P590" s="9"/>
      <c r="Q590" s="88"/>
      <c r="R590" s="4"/>
      <c r="S590" s="4"/>
      <c r="T590" s="9"/>
      <c r="U590" s="341"/>
      <c r="V590" s="4"/>
      <c r="W590" s="4"/>
      <c r="X590" s="4"/>
      <c r="Y590" s="9"/>
      <c r="Z590" s="342"/>
      <c r="AA590" s="4"/>
      <c r="AB590" s="4"/>
      <c r="AC590" s="9"/>
      <c r="AD590" s="343"/>
      <c r="AE590" s="4"/>
      <c r="AF590" s="4"/>
      <c r="AG590" s="4"/>
      <c r="AH590" s="4"/>
      <c r="AI590" s="4"/>
      <c r="AJ590" s="4"/>
      <c r="AK590" s="4"/>
      <c r="AL590" s="4"/>
      <c r="AM590" s="4"/>
      <c r="AN590" s="4"/>
      <c r="AO590" s="4"/>
      <c r="AP590" s="4"/>
      <c r="AQ590" s="4"/>
      <c r="AR590" s="4"/>
      <c r="AS590" s="4"/>
      <c r="AT590" s="4"/>
      <c r="AU590" s="4"/>
      <c r="AV590" s="4"/>
      <c r="AW590" s="4"/>
      <c r="AX590" s="4"/>
      <c r="AY590" s="9"/>
    </row>
    <row r="591" ht="12.75" customHeight="1">
      <c r="A591" s="13"/>
      <c r="B591" s="4"/>
      <c r="C591" s="4"/>
      <c r="D591" s="9"/>
      <c r="E591" s="338"/>
      <c r="F591" s="4"/>
      <c r="G591" s="4"/>
      <c r="H591" s="9"/>
      <c r="I591" s="339"/>
      <c r="J591" s="4"/>
      <c r="K591" s="4"/>
      <c r="L591" s="9"/>
      <c r="M591" s="340"/>
      <c r="N591" s="4"/>
      <c r="O591" s="4"/>
      <c r="P591" s="9"/>
      <c r="Q591" s="88"/>
      <c r="R591" s="4"/>
      <c r="S591" s="4"/>
      <c r="T591" s="9"/>
      <c r="U591" s="341"/>
      <c r="V591" s="4"/>
      <c r="W591" s="4"/>
      <c r="X591" s="4"/>
      <c r="Y591" s="9"/>
      <c r="Z591" s="342"/>
      <c r="AA591" s="4"/>
      <c r="AB591" s="4"/>
      <c r="AC591" s="9"/>
      <c r="AD591" s="343"/>
      <c r="AE591" s="4"/>
      <c r="AF591" s="4"/>
      <c r="AG591" s="4"/>
      <c r="AH591" s="4"/>
      <c r="AI591" s="4"/>
      <c r="AJ591" s="4"/>
      <c r="AK591" s="4"/>
      <c r="AL591" s="4"/>
      <c r="AM591" s="4"/>
      <c r="AN591" s="4"/>
      <c r="AO591" s="4"/>
      <c r="AP591" s="4"/>
      <c r="AQ591" s="4"/>
      <c r="AR591" s="4"/>
      <c r="AS591" s="4"/>
      <c r="AT591" s="4"/>
      <c r="AU591" s="4"/>
      <c r="AV591" s="4"/>
      <c r="AW591" s="4"/>
      <c r="AX591" s="4"/>
      <c r="AY591" s="9"/>
    </row>
    <row r="592" ht="12.75" customHeight="1">
      <c r="A592" s="13"/>
      <c r="B592" s="4"/>
      <c r="C592" s="4"/>
      <c r="D592" s="9"/>
      <c r="E592" s="338"/>
      <c r="F592" s="4"/>
      <c r="G592" s="4"/>
      <c r="H592" s="9"/>
      <c r="I592" s="339"/>
      <c r="J592" s="4"/>
      <c r="K592" s="4"/>
      <c r="L592" s="9"/>
      <c r="M592" s="340"/>
      <c r="N592" s="4"/>
      <c r="O592" s="4"/>
      <c r="P592" s="9"/>
      <c r="Q592" s="88"/>
      <c r="R592" s="4"/>
      <c r="S592" s="4"/>
      <c r="T592" s="9"/>
      <c r="U592" s="341"/>
      <c r="V592" s="4"/>
      <c r="W592" s="4"/>
      <c r="X592" s="4"/>
      <c r="Y592" s="9"/>
      <c r="Z592" s="342"/>
      <c r="AA592" s="4"/>
      <c r="AB592" s="4"/>
      <c r="AC592" s="9"/>
      <c r="AD592" s="343"/>
      <c r="AE592" s="4"/>
      <c r="AF592" s="4"/>
      <c r="AG592" s="4"/>
      <c r="AH592" s="4"/>
      <c r="AI592" s="4"/>
      <c r="AJ592" s="4"/>
      <c r="AK592" s="4"/>
      <c r="AL592" s="4"/>
      <c r="AM592" s="4"/>
      <c r="AN592" s="4"/>
      <c r="AO592" s="4"/>
      <c r="AP592" s="4"/>
      <c r="AQ592" s="4"/>
      <c r="AR592" s="4"/>
      <c r="AS592" s="4"/>
      <c r="AT592" s="4"/>
      <c r="AU592" s="4"/>
      <c r="AV592" s="4"/>
      <c r="AW592" s="4"/>
      <c r="AX592" s="4"/>
      <c r="AY592" s="9"/>
    </row>
    <row r="593" ht="12.75" customHeight="1">
      <c r="A593" s="13"/>
      <c r="B593" s="4"/>
      <c r="C593" s="4"/>
      <c r="D593" s="9"/>
      <c r="E593" s="338"/>
      <c r="F593" s="4"/>
      <c r="G593" s="4"/>
      <c r="H593" s="9"/>
      <c r="I593" s="339"/>
      <c r="J593" s="4"/>
      <c r="K593" s="4"/>
      <c r="L593" s="9"/>
      <c r="M593" s="340"/>
      <c r="N593" s="4"/>
      <c r="O593" s="4"/>
      <c r="P593" s="9"/>
      <c r="Q593" s="88"/>
      <c r="R593" s="4"/>
      <c r="S593" s="4"/>
      <c r="T593" s="9"/>
      <c r="U593" s="341"/>
      <c r="V593" s="4"/>
      <c r="W593" s="4"/>
      <c r="X593" s="4"/>
      <c r="Y593" s="9"/>
      <c r="Z593" s="342"/>
      <c r="AA593" s="4"/>
      <c r="AB593" s="4"/>
      <c r="AC593" s="9"/>
      <c r="AD593" s="343"/>
      <c r="AE593" s="4"/>
      <c r="AF593" s="4"/>
      <c r="AG593" s="4"/>
      <c r="AH593" s="4"/>
      <c r="AI593" s="4"/>
      <c r="AJ593" s="4"/>
      <c r="AK593" s="4"/>
      <c r="AL593" s="4"/>
      <c r="AM593" s="4"/>
      <c r="AN593" s="4"/>
      <c r="AO593" s="4"/>
      <c r="AP593" s="4"/>
      <c r="AQ593" s="4"/>
      <c r="AR593" s="4"/>
      <c r="AS593" s="4"/>
      <c r="AT593" s="4"/>
      <c r="AU593" s="4"/>
      <c r="AV593" s="4"/>
      <c r="AW593" s="4"/>
      <c r="AX593" s="4"/>
      <c r="AY593" s="9"/>
    </row>
    <row r="594" ht="12.75" customHeight="1">
      <c r="A594" s="13"/>
      <c r="B594" s="4"/>
      <c r="C594" s="4"/>
      <c r="D594" s="9"/>
      <c r="E594" s="338"/>
      <c r="F594" s="4"/>
      <c r="G594" s="4"/>
      <c r="H594" s="9"/>
      <c r="I594" s="339"/>
      <c r="J594" s="4"/>
      <c r="K594" s="4"/>
      <c r="L594" s="9"/>
      <c r="M594" s="340"/>
      <c r="N594" s="4"/>
      <c r="O594" s="4"/>
      <c r="P594" s="9"/>
      <c r="Q594" s="88"/>
      <c r="R594" s="4"/>
      <c r="S594" s="4"/>
      <c r="T594" s="9"/>
      <c r="U594" s="341"/>
      <c r="V594" s="4"/>
      <c r="W594" s="4"/>
      <c r="X594" s="4"/>
      <c r="Y594" s="9"/>
      <c r="Z594" s="342"/>
      <c r="AA594" s="4"/>
      <c r="AB594" s="4"/>
      <c r="AC594" s="9"/>
      <c r="AD594" s="343"/>
      <c r="AE594" s="4"/>
      <c r="AF594" s="4"/>
      <c r="AG594" s="4"/>
      <c r="AH594" s="4"/>
      <c r="AI594" s="4"/>
      <c r="AJ594" s="4"/>
      <c r="AK594" s="4"/>
      <c r="AL594" s="4"/>
      <c r="AM594" s="4"/>
      <c r="AN594" s="4"/>
      <c r="AO594" s="4"/>
      <c r="AP594" s="4"/>
      <c r="AQ594" s="4"/>
      <c r="AR594" s="4"/>
      <c r="AS594" s="4"/>
      <c r="AT594" s="4"/>
      <c r="AU594" s="4"/>
      <c r="AV594" s="4"/>
      <c r="AW594" s="4"/>
      <c r="AX594" s="4"/>
      <c r="AY594" s="9"/>
    </row>
    <row r="595" ht="12.75" customHeight="1">
      <c r="A595" s="13"/>
      <c r="B595" s="4"/>
      <c r="C595" s="4"/>
      <c r="D595" s="9"/>
      <c r="E595" s="338"/>
      <c r="F595" s="4"/>
      <c r="G595" s="4"/>
      <c r="H595" s="9"/>
      <c r="I595" s="339"/>
      <c r="J595" s="4"/>
      <c r="K595" s="4"/>
      <c r="L595" s="9"/>
      <c r="M595" s="340"/>
      <c r="N595" s="4"/>
      <c r="O595" s="4"/>
      <c r="P595" s="9"/>
      <c r="Q595" s="88"/>
      <c r="R595" s="4"/>
      <c r="S595" s="4"/>
      <c r="T595" s="9"/>
      <c r="U595" s="341"/>
      <c r="V595" s="4"/>
      <c r="W595" s="4"/>
      <c r="X595" s="4"/>
      <c r="Y595" s="9"/>
      <c r="Z595" s="342"/>
      <c r="AA595" s="4"/>
      <c r="AB595" s="4"/>
      <c r="AC595" s="9"/>
      <c r="AD595" s="343"/>
      <c r="AE595" s="4"/>
      <c r="AF595" s="4"/>
      <c r="AG595" s="4"/>
      <c r="AH595" s="4"/>
      <c r="AI595" s="4"/>
      <c r="AJ595" s="4"/>
      <c r="AK595" s="4"/>
      <c r="AL595" s="4"/>
      <c r="AM595" s="4"/>
      <c r="AN595" s="4"/>
      <c r="AO595" s="4"/>
      <c r="AP595" s="4"/>
      <c r="AQ595" s="4"/>
      <c r="AR595" s="4"/>
      <c r="AS595" s="4"/>
      <c r="AT595" s="4"/>
      <c r="AU595" s="4"/>
      <c r="AV595" s="4"/>
      <c r="AW595" s="4"/>
      <c r="AX595" s="4"/>
      <c r="AY595" s="9"/>
    </row>
    <row r="596" ht="12.75" customHeight="1">
      <c r="A596" s="13"/>
      <c r="B596" s="4"/>
      <c r="C596" s="4"/>
      <c r="D596" s="9"/>
      <c r="E596" s="338"/>
      <c r="F596" s="4"/>
      <c r="G596" s="4"/>
      <c r="H596" s="9"/>
      <c r="I596" s="339"/>
      <c r="J596" s="4"/>
      <c r="K596" s="4"/>
      <c r="L596" s="9"/>
      <c r="M596" s="340"/>
      <c r="N596" s="4"/>
      <c r="O596" s="4"/>
      <c r="P596" s="9"/>
      <c r="Q596" s="88"/>
      <c r="R596" s="4"/>
      <c r="S596" s="4"/>
      <c r="T596" s="9"/>
      <c r="U596" s="341"/>
      <c r="V596" s="4"/>
      <c r="W596" s="4"/>
      <c r="X596" s="4"/>
      <c r="Y596" s="9"/>
      <c r="Z596" s="342"/>
      <c r="AA596" s="4"/>
      <c r="AB596" s="4"/>
      <c r="AC596" s="9"/>
      <c r="AD596" s="343"/>
      <c r="AE596" s="4"/>
      <c r="AF596" s="4"/>
      <c r="AG596" s="4"/>
      <c r="AH596" s="4"/>
      <c r="AI596" s="4"/>
      <c r="AJ596" s="4"/>
      <c r="AK596" s="4"/>
      <c r="AL596" s="4"/>
      <c r="AM596" s="4"/>
      <c r="AN596" s="4"/>
      <c r="AO596" s="4"/>
      <c r="AP596" s="4"/>
      <c r="AQ596" s="4"/>
      <c r="AR596" s="4"/>
      <c r="AS596" s="4"/>
      <c r="AT596" s="4"/>
      <c r="AU596" s="4"/>
      <c r="AV596" s="4"/>
      <c r="AW596" s="4"/>
      <c r="AX596" s="4"/>
      <c r="AY596" s="9"/>
    </row>
    <row r="597" ht="12.75" customHeight="1">
      <c r="A597" s="104"/>
      <c r="B597" s="4"/>
      <c r="C597" s="4"/>
      <c r="D597" s="9"/>
      <c r="E597" s="338"/>
      <c r="F597" s="4"/>
      <c r="G597" s="4"/>
      <c r="H597" s="9"/>
      <c r="I597" s="339"/>
      <c r="J597" s="4"/>
      <c r="K597" s="4"/>
      <c r="L597" s="9"/>
      <c r="M597" s="340"/>
      <c r="N597" s="4"/>
      <c r="O597" s="4"/>
      <c r="P597" s="9"/>
      <c r="Q597" s="88"/>
      <c r="R597" s="4"/>
      <c r="S597" s="4"/>
      <c r="T597" s="9"/>
      <c r="U597" s="341"/>
      <c r="V597" s="4"/>
      <c r="W597" s="4"/>
      <c r="X597" s="4"/>
      <c r="Y597" s="9"/>
      <c r="Z597" s="342"/>
      <c r="AA597" s="4"/>
      <c r="AB597" s="4"/>
      <c r="AC597" s="9"/>
      <c r="AD597" s="343"/>
      <c r="AE597" s="4"/>
      <c r="AF597" s="4"/>
      <c r="AG597" s="4"/>
      <c r="AH597" s="4"/>
      <c r="AI597" s="4"/>
      <c r="AJ597" s="4"/>
      <c r="AK597" s="4"/>
      <c r="AL597" s="4"/>
      <c r="AM597" s="4"/>
      <c r="AN597" s="4"/>
      <c r="AO597" s="4"/>
      <c r="AP597" s="4"/>
      <c r="AQ597" s="4"/>
      <c r="AR597" s="4"/>
      <c r="AS597" s="4"/>
      <c r="AT597" s="4"/>
      <c r="AU597" s="4"/>
      <c r="AV597" s="4"/>
      <c r="AW597" s="4"/>
      <c r="AX597" s="4"/>
      <c r="AY597" s="9"/>
    </row>
    <row r="598" ht="12.75" customHeight="1">
      <c r="A598" s="13"/>
      <c r="B598" s="4"/>
      <c r="C598" s="4"/>
      <c r="D598" s="9"/>
      <c r="E598" s="338"/>
      <c r="F598" s="4"/>
      <c r="G598" s="4"/>
      <c r="H598" s="9"/>
      <c r="I598" s="339"/>
      <c r="J598" s="4"/>
      <c r="K598" s="4"/>
      <c r="L598" s="9"/>
      <c r="M598" s="340"/>
      <c r="N598" s="4"/>
      <c r="O598" s="4"/>
      <c r="P598" s="9"/>
      <c r="Q598" s="88"/>
      <c r="R598" s="4"/>
      <c r="S598" s="4"/>
      <c r="T598" s="9"/>
      <c r="U598" s="341"/>
      <c r="V598" s="4"/>
      <c r="W598" s="4"/>
      <c r="X598" s="4"/>
      <c r="Y598" s="9"/>
      <c r="Z598" s="342"/>
      <c r="AA598" s="4"/>
      <c r="AB598" s="4"/>
      <c r="AC598" s="9"/>
      <c r="AD598" s="343"/>
      <c r="AE598" s="4"/>
      <c r="AF598" s="4"/>
      <c r="AG598" s="4"/>
      <c r="AH598" s="4"/>
      <c r="AI598" s="4"/>
      <c r="AJ598" s="4"/>
      <c r="AK598" s="4"/>
      <c r="AL598" s="4"/>
      <c r="AM598" s="4"/>
      <c r="AN598" s="4"/>
      <c r="AO598" s="4"/>
      <c r="AP598" s="4"/>
      <c r="AQ598" s="4"/>
      <c r="AR598" s="4"/>
      <c r="AS598" s="4"/>
      <c r="AT598" s="4"/>
      <c r="AU598" s="4"/>
      <c r="AV598" s="4"/>
      <c r="AW598" s="4"/>
      <c r="AX598" s="4"/>
      <c r="AY598" s="9"/>
    </row>
    <row r="599" ht="12.75" customHeight="1">
      <c r="A599" s="13"/>
      <c r="B599" s="4"/>
      <c r="C599" s="4"/>
      <c r="D599" s="9"/>
      <c r="E599" s="338"/>
      <c r="F599" s="4"/>
      <c r="G599" s="4"/>
      <c r="H599" s="9"/>
      <c r="I599" s="339"/>
      <c r="J599" s="4"/>
      <c r="K599" s="4"/>
      <c r="L599" s="9"/>
      <c r="M599" s="340"/>
      <c r="N599" s="4"/>
      <c r="O599" s="4"/>
      <c r="P599" s="9"/>
      <c r="Q599" s="88"/>
      <c r="R599" s="4"/>
      <c r="S599" s="4"/>
      <c r="T599" s="9"/>
      <c r="U599" s="341"/>
      <c r="V599" s="4"/>
      <c r="W599" s="4"/>
      <c r="X599" s="4"/>
      <c r="Y599" s="9"/>
      <c r="Z599" s="342"/>
      <c r="AA599" s="4"/>
      <c r="AB599" s="4"/>
      <c r="AC599" s="9"/>
      <c r="AD599" s="343"/>
      <c r="AE599" s="4"/>
      <c r="AF599" s="4"/>
      <c r="AG599" s="4"/>
      <c r="AH599" s="4"/>
      <c r="AI599" s="4"/>
      <c r="AJ599" s="4"/>
      <c r="AK599" s="4"/>
      <c r="AL599" s="4"/>
      <c r="AM599" s="4"/>
      <c r="AN599" s="4"/>
      <c r="AO599" s="4"/>
      <c r="AP599" s="4"/>
      <c r="AQ599" s="4"/>
      <c r="AR599" s="4"/>
      <c r="AS599" s="4"/>
      <c r="AT599" s="4"/>
      <c r="AU599" s="4"/>
      <c r="AV599" s="4"/>
      <c r="AW599" s="4"/>
      <c r="AX599" s="4"/>
      <c r="AY599" s="9"/>
    </row>
    <row r="600" ht="12.75" customHeight="1">
      <c r="A600" s="13"/>
      <c r="B600" s="4"/>
      <c r="C600" s="4"/>
      <c r="D600" s="9"/>
      <c r="E600" s="338"/>
      <c r="F600" s="4"/>
      <c r="G600" s="4"/>
      <c r="H600" s="9"/>
      <c r="I600" s="339"/>
      <c r="J600" s="4"/>
      <c r="K600" s="4"/>
      <c r="L600" s="9"/>
      <c r="M600" s="340"/>
      <c r="N600" s="4"/>
      <c r="O600" s="4"/>
      <c r="P600" s="9"/>
      <c r="Q600" s="88"/>
      <c r="R600" s="4"/>
      <c r="S600" s="4"/>
      <c r="T600" s="9"/>
      <c r="U600" s="341"/>
      <c r="V600" s="4"/>
      <c r="W600" s="4"/>
      <c r="X600" s="4"/>
      <c r="Y600" s="9"/>
      <c r="Z600" s="342"/>
      <c r="AA600" s="4"/>
      <c r="AB600" s="4"/>
      <c r="AC600" s="9"/>
      <c r="AD600" s="343"/>
      <c r="AE600" s="4"/>
      <c r="AF600" s="4"/>
      <c r="AG600" s="4"/>
      <c r="AH600" s="4"/>
      <c r="AI600" s="4"/>
      <c r="AJ600" s="4"/>
      <c r="AK600" s="4"/>
      <c r="AL600" s="4"/>
      <c r="AM600" s="4"/>
      <c r="AN600" s="4"/>
      <c r="AO600" s="4"/>
      <c r="AP600" s="4"/>
      <c r="AQ600" s="4"/>
      <c r="AR600" s="4"/>
      <c r="AS600" s="4"/>
      <c r="AT600" s="4"/>
      <c r="AU600" s="4"/>
      <c r="AV600" s="4"/>
      <c r="AW600" s="4"/>
      <c r="AX600" s="4"/>
      <c r="AY600" s="9"/>
    </row>
    <row r="601" ht="12.75" customHeight="1">
      <c r="A601" s="13"/>
      <c r="B601" s="4"/>
      <c r="C601" s="4"/>
      <c r="D601" s="9"/>
      <c r="E601" s="338"/>
      <c r="F601" s="4"/>
      <c r="G601" s="4"/>
      <c r="H601" s="9"/>
      <c r="I601" s="339"/>
      <c r="J601" s="4"/>
      <c r="K601" s="4"/>
      <c r="L601" s="9"/>
      <c r="M601" s="340"/>
      <c r="N601" s="4"/>
      <c r="O601" s="4"/>
      <c r="P601" s="9"/>
      <c r="Q601" s="88"/>
      <c r="R601" s="4"/>
      <c r="S601" s="4"/>
      <c r="T601" s="9"/>
      <c r="U601" s="341"/>
      <c r="V601" s="4"/>
      <c r="W601" s="4"/>
      <c r="X601" s="4"/>
      <c r="Y601" s="9"/>
      <c r="Z601" s="342"/>
      <c r="AA601" s="4"/>
      <c r="AB601" s="4"/>
      <c r="AC601" s="9"/>
      <c r="AD601" s="343"/>
      <c r="AE601" s="4"/>
      <c r="AF601" s="4"/>
      <c r="AG601" s="4"/>
      <c r="AH601" s="4"/>
      <c r="AI601" s="4"/>
      <c r="AJ601" s="4"/>
      <c r="AK601" s="4"/>
      <c r="AL601" s="4"/>
      <c r="AM601" s="4"/>
      <c r="AN601" s="4"/>
      <c r="AO601" s="4"/>
      <c r="AP601" s="4"/>
      <c r="AQ601" s="4"/>
      <c r="AR601" s="4"/>
      <c r="AS601" s="4"/>
      <c r="AT601" s="4"/>
      <c r="AU601" s="4"/>
      <c r="AV601" s="4"/>
      <c r="AW601" s="4"/>
      <c r="AX601" s="4"/>
      <c r="AY601" s="9"/>
    </row>
    <row r="602" ht="12.75" customHeight="1">
      <c r="A602" s="13"/>
      <c r="B602" s="4"/>
      <c r="C602" s="4"/>
      <c r="D602" s="9"/>
      <c r="E602" s="338"/>
      <c r="F602" s="4"/>
      <c r="G602" s="4"/>
      <c r="H602" s="9"/>
      <c r="I602" s="339"/>
      <c r="J602" s="4"/>
      <c r="K602" s="4"/>
      <c r="L602" s="9"/>
      <c r="M602" s="340"/>
      <c r="N602" s="4"/>
      <c r="O602" s="4"/>
      <c r="P602" s="9"/>
      <c r="Q602" s="88"/>
      <c r="R602" s="4"/>
      <c r="S602" s="4"/>
      <c r="T602" s="9"/>
      <c r="U602" s="341"/>
      <c r="V602" s="4"/>
      <c r="W602" s="4"/>
      <c r="X602" s="4"/>
      <c r="Y602" s="9"/>
      <c r="Z602" s="342"/>
      <c r="AA602" s="4"/>
      <c r="AB602" s="4"/>
      <c r="AC602" s="9"/>
      <c r="AD602" s="343"/>
      <c r="AE602" s="4"/>
      <c r="AF602" s="4"/>
      <c r="AG602" s="4"/>
      <c r="AH602" s="4"/>
      <c r="AI602" s="4"/>
      <c r="AJ602" s="4"/>
      <c r="AK602" s="4"/>
      <c r="AL602" s="4"/>
      <c r="AM602" s="4"/>
      <c r="AN602" s="4"/>
      <c r="AO602" s="4"/>
      <c r="AP602" s="4"/>
      <c r="AQ602" s="4"/>
      <c r="AR602" s="4"/>
      <c r="AS602" s="4"/>
      <c r="AT602" s="4"/>
      <c r="AU602" s="4"/>
      <c r="AV602" s="4"/>
      <c r="AW602" s="4"/>
      <c r="AX602" s="4"/>
      <c r="AY602" s="9"/>
    </row>
    <row r="603" ht="12.75" customHeight="1">
      <c r="A603" s="13"/>
      <c r="B603" s="4"/>
      <c r="C603" s="4"/>
      <c r="D603" s="9"/>
      <c r="E603" s="338"/>
      <c r="F603" s="4"/>
      <c r="G603" s="4"/>
      <c r="H603" s="9"/>
      <c r="I603" s="339"/>
      <c r="J603" s="4"/>
      <c r="K603" s="4"/>
      <c r="L603" s="9"/>
      <c r="M603" s="340"/>
      <c r="N603" s="4"/>
      <c r="O603" s="4"/>
      <c r="P603" s="9"/>
      <c r="Q603" s="88"/>
      <c r="R603" s="4"/>
      <c r="S603" s="4"/>
      <c r="T603" s="9"/>
      <c r="U603" s="341"/>
      <c r="V603" s="4"/>
      <c r="W603" s="4"/>
      <c r="X603" s="4"/>
      <c r="Y603" s="9"/>
      <c r="Z603" s="342"/>
      <c r="AA603" s="4"/>
      <c r="AB603" s="4"/>
      <c r="AC603" s="9"/>
      <c r="AD603" s="343"/>
      <c r="AE603" s="4"/>
      <c r="AF603" s="4"/>
      <c r="AG603" s="4"/>
      <c r="AH603" s="4"/>
      <c r="AI603" s="4"/>
      <c r="AJ603" s="4"/>
      <c r="AK603" s="4"/>
      <c r="AL603" s="4"/>
      <c r="AM603" s="4"/>
      <c r="AN603" s="4"/>
      <c r="AO603" s="4"/>
      <c r="AP603" s="4"/>
      <c r="AQ603" s="4"/>
      <c r="AR603" s="4"/>
      <c r="AS603" s="4"/>
      <c r="AT603" s="4"/>
      <c r="AU603" s="4"/>
      <c r="AV603" s="4"/>
      <c r="AW603" s="4"/>
      <c r="AX603" s="4"/>
      <c r="AY603" s="9"/>
    </row>
    <row r="604" ht="12.75" customHeight="1">
      <c r="A604" s="13"/>
      <c r="B604" s="4"/>
      <c r="C604" s="4"/>
      <c r="D604" s="9"/>
      <c r="E604" s="338"/>
      <c r="F604" s="4"/>
      <c r="G604" s="4"/>
      <c r="H604" s="9"/>
      <c r="I604" s="339"/>
      <c r="J604" s="4"/>
      <c r="K604" s="4"/>
      <c r="L604" s="9"/>
      <c r="M604" s="340"/>
      <c r="N604" s="4"/>
      <c r="O604" s="4"/>
      <c r="P604" s="9"/>
      <c r="Q604" s="88"/>
      <c r="R604" s="4"/>
      <c r="S604" s="4"/>
      <c r="T604" s="9"/>
      <c r="U604" s="341"/>
      <c r="V604" s="4"/>
      <c r="W604" s="4"/>
      <c r="X604" s="4"/>
      <c r="Y604" s="9"/>
      <c r="Z604" s="342"/>
      <c r="AA604" s="4"/>
      <c r="AB604" s="4"/>
      <c r="AC604" s="9"/>
      <c r="AD604" s="343"/>
      <c r="AE604" s="4"/>
      <c r="AF604" s="4"/>
      <c r="AG604" s="4"/>
      <c r="AH604" s="4"/>
      <c r="AI604" s="4"/>
      <c r="AJ604" s="4"/>
      <c r="AK604" s="4"/>
      <c r="AL604" s="4"/>
      <c r="AM604" s="4"/>
      <c r="AN604" s="4"/>
      <c r="AO604" s="4"/>
      <c r="AP604" s="4"/>
      <c r="AQ604" s="4"/>
      <c r="AR604" s="4"/>
      <c r="AS604" s="4"/>
      <c r="AT604" s="4"/>
      <c r="AU604" s="4"/>
      <c r="AV604" s="4"/>
      <c r="AW604" s="4"/>
      <c r="AX604" s="4"/>
      <c r="AY604" s="9"/>
    </row>
    <row r="605" ht="12.75" customHeight="1">
      <c r="A605" s="13"/>
      <c r="B605" s="4"/>
      <c r="C605" s="4"/>
      <c r="D605" s="9"/>
      <c r="E605" s="338"/>
      <c r="F605" s="4"/>
      <c r="G605" s="4"/>
      <c r="H605" s="9"/>
      <c r="I605" s="339"/>
      <c r="J605" s="4"/>
      <c r="K605" s="4"/>
      <c r="L605" s="9"/>
      <c r="M605" s="340"/>
      <c r="N605" s="4"/>
      <c r="O605" s="4"/>
      <c r="P605" s="9"/>
      <c r="Q605" s="88"/>
      <c r="R605" s="4"/>
      <c r="S605" s="4"/>
      <c r="T605" s="9"/>
      <c r="U605" s="341"/>
      <c r="V605" s="4"/>
      <c r="W605" s="4"/>
      <c r="X605" s="4"/>
      <c r="Y605" s="9"/>
      <c r="Z605" s="342"/>
      <c r="AA605" s="4"/>
      <c r="AB605" s="4"/>
      <c r="AC605" s="9"/>
      <c r="AD605" s="343"/>
      <c r="AE605" s="4"/>
      <c r="AF605" s="4"/>
      <c r="AG605" s="4"/>
      <c r="AH605" s="4"/>
      <c r="AI605" s="4"/>
      <c r="AJ605" s="4"/>
      <c r="AK605" s="4"/>
      <c r="AL605" s="4"/>
      <c r="AM605" s="4"/>
      <c r="AN605" s="4"/>
      <c r="AO605" s="4"/>
      <c r="AP605" s="4"/>
      <c r="AQ605" s="4"/>
      <c r="AR605" s="4"/>
      <c r="AS605" s="4"/>
      <c r="AT605" s="4"/>
      <c r="AU605" s="4"/>
      <c r="AV605" s="4"/>
      <c r="AW605" s="4"/>
      <c r="AX605" s="4"/>
      <c r="AY605" s="9"/>
    </row>
    <row r="606" ht="12.75" customHeight="1">
      <c r="A606" s="13"/>
      <c r="B606" s="4"/>
      <c r="C606" s="4"/>
      <c r="D606" s="9"/>
      <c r="E606" s="338"/>
      <c r="F606" s="4"/>
      <c r="G606" s="4"/>
      <c r="H606" s="9"/>
      <c r="I606" s="339"/>
      <c r="J606" s="4"/>
      <c r="K606" s="4"/>
      <c r="L606" s="9"/>
      <c r="M606" s="340"/>
      <c r="N606" s="4"/>
      <c r="O606" s="4"/>
      <c r="P606" s="9"/>
      <c r="Q606" s="88"/>
      <c r="R606" s="4"/>
      <c r="S606" s="4"/>
      <c r="T606" s="9"/>
      <c r="U606" s="341"/>
      <c r="V606" s="4"/>
      <c r="W606" s="4"/>
      <c r="X606" s="4"/>
      <c r="Y606" s="9"/>
      <c r="Z606" s="342"/>
      <c r="AA606" s="4"/>
      <c r="AB606" s="4"/>
      <c r="AC606" s="9"/>
      <c r="AD606" s="343"/>
      <c r="AE606" s="4"/>
      <c r="AF606" s="4"/>
      <c r="AG606" s="4"/>
      <c r="AH606" s="4"/>
      <c r="AI606" s="4"/>
      <c r="AJ606" s="4"/>
      <c r="AK606" s="4"/>
      <c r="AL606" s="4"/>
      <c r="AM606" s="4"/>
      <c r="AN606" s="4"/>
      <c r="AO606" s="4"/>
      <c r="AP606" s="4"/>
      <c r="AQ606" s="4"/>
      <c r="AR606" s="4"/>
      <c r="AS606" s="4"/>
      <c r="AT606" s="4"/>
      <c r="AU606" s="4"/>
      <c r="AV606" s="4"/>
      <c r="AW606" s="4"/>
      <c r="AX606" s="4"/>
      <c r="AY606" s="9"/>
    </row>
    <row r="607" ht="12.75" customHeight="1">
      <c r="A607" s="13"/>
      <c r="B607" s="4"/>
      <c r="C607" s="4"/>
      <c r="D607" s="9"/>
      <c r="E607" s="338"/>
      <c r="F607" s="4"/>
      <c r="G607" s="4"/>
      <c r="H607" s="9"/>
      <c r="I607" s="339"/>
      <c r="J607" s="4"/>
      <c r="K607" s="4"/>
      <c r="L607" s="9"/>
      <c r="M607" s="340"/>
      <c r="N607" s="4"/>
      <c r="O607" s="4"/>
      <c r="P607" s="9"/>
      <c r="Q607" s="88"/>
      <c r="R607" s="4"/>
      <c r="S607" s="4"/>
      <c r="T607" s="9"/>
      <c r="U607" s="341"/>
      <c r="V607" s="4"/>
      <c r="W607" s="4"/>
      <c r="X607" s="4"/>
      <c r="Y607" s="9"/>
      <c r="Z607" s="342"/>
      <c r="AA607" s="4"/>
      <c r="AB607" s="4"/>
      <c r="AC607" s="9"/>
      <c r="AD607" s="343"/>
      <c r="AE607" s="4"/>
      <c r="AF607" s="4"/>
      <c r="AG607" s="4"/>
      <c r="AH607" s="4"/>
      <c r="AI607" s="4"/>
      <c r="AJ607" s="4"/>
      <c r="AK607" s="4"/>
      <c r="AL607" s="4"/>
      <c r="AM607" s="4"/>
      <c r="AN607" s="4"/>
      <c r="AO607" s="4"/>
      <c r="AP607" s="4"/>
      <c r="AQ607" s="4"/>
      <c r="AR607" s="4"/>
      <c r="AS607" s="4"/>
      <c r="AT607" s="4"/>
      <c r="AU607" s="4"/>
      <c r="AV607" s="4"/>
      <c r="AW607" s="4"/>
      <c r="AX607" s="4"/>
      <c r="AY607" s="9"/>
    </row>
    <row r="608" ht="12.75" customHeight="1">
      <c r="A608" s="13"/>
      <c r="B608" s="4"/>
      <c r="C608" s="4"/>
      <c r="D608" s="9"/>
      <c r="E608" s="338"/>
      <c r="F608" s="4"/>
      <c r="G608" s="4"/>
      <c r="H608" s="9"/>
      <c r="I608" s="339"/>
      <c r="J608" s="4"/>
      <c r="K608" s="4"/>
      <c r="L608" s="9"/>
      <c r="M608" s="340"/>
      <c r="N608" s="4"/>
      <c r="O608" s="4"/>
      <c r="P608" s="9"/>
      <c r="Q608" s="88"/>
      <c r="R608" s="4"/>
      <c r="S608" s="4"/>
      <c r="T608" s="9"/>
      <c r="U608" s="341"/>
      <c r="V608" s="4"/>
      <c r="W608" s="4"/>
      <c r="X608" s="4"/>
      <c r="Y608" s="9"/>
      <c r="Z608" s="342"/>
      <c r="AA608" s="4"/>
      <c r="AB608" s="4"/>
      <c r="AC608" s="9"/>
      <c r="AD608" s="343"/>
      <c r="AE608" s="4"/>
      <c r="AF608" s="4"/>
      <c r="AG608" s="4"/>
      <c r="AH608" s="4"/>
      <c r="AI608" s="4"/>
      <c r="AJ608" s="4"/>
      <c r="AK608" s="4"/>
      <c r="AL608" s="4"/>
      <c r="AM608" s="4"/>
      <c r="AN608" s="4"/>
      <c r="AO608" s="4"/>
      <c r="AP608" s="4"/>
      <c r="AQ608" s="4"/>
      <c r="AR608" s="4"/>
      <c r="AS608" s="4"/>
      <c r="AT608" s="4"/>
      <c r="AU608" s="4"/>
      <c r="AV608" s="4"/>
      <c r="AW608" s="4"/>
      <c r="AX608" s="4"/>
      <c r="AY608" s="9"/>
    </row>
    <row r="609" ht="12.75" customHeight="1">
      <c r="A609" s="13"/>
      <c r="B609" s="4"/>
      <c r="C609" s="4"/>
      <c r="D609" s="9"/>
      <c r="E609" s="338"/>
      <c r="F609" s="4"/>
      <c r="G609" s="4"/>
      <c r="H609" s="9"/>
      <c r="I609" s="339"/>
      <c r="J609" s="4"/>
      <c r="K609" s="4"/>
      <c r="L609" s="9"/>
      <c r="M609" s="340"/>
      <c r="N609" s="4"/>
      <c r="O609" s="4"/>
      <c r="P609" s="9"/>
      <c r="Q609" s="88"/>
      <c r="R609" s="4"/>
      <c r="S609" s="4"/>
      <c r="T609" s="9"/>
      <c r="U609" s="341"/>
      <c r="V609" s="4"/>
      <c r="W609" s="4"/>
      <c r="X609" s="4"/>
      <c r="Y609" s="9"/>
      <c r="Z609" s="342"/>
      <c r="AA609" s="4"/>
      <c r="AB609" s="4"/>
      <c r="AC609" s="9"/>
      <c r="AD609" s="343"/>
      <c r="AE609" s="4"/>
      <c r="AF609" s="4"/>
      <c r="AG609" s="4"/>
      <c r="AH609" s="4"/>
      <c r="AI609" s="4"/>
      <c r="AJ609" s="4"/>
      <c r="AK609" s="4"/>
      <c r="AL609" s="4"/>
      <c r="AM609" s="4"/>
      <c r="AN609" s="4"/>
      <c r="AO609" s="4"/>
      <c r="AP609" s="4"/>
      <c r="AQ609" s="4"/>
      <c r="AR609" s="4"/>
      <c r="AS609" s="4"/>
      <c r="AT609" s="4"/>
      <c r="AU609" s="4"/>
      <c r="AV609" s="4"/>
      <c r="AW609" s="4"/>
      <c r="AX609" s="4"/>
      <c r="AY609" s="9"/>
    </row>
    <row r="610" ht="12.75" customHeight="1">
      <c r="A610" s="13"/>
      <c r="B610" s="4"/>
      <c r="C610" s="4"/>
      <c r="D610" s="9"/>
      <c r="E610" s="338"/>
      <c r="F610" s="4"/>
      <c r="G610" s="4"/>
      <c r="H610" s="9"/>
      <c r="I610" s="339"/>
      <c r="J610" s="4"/>
      <c r="K610" s="4"/>
      <c r="L610" s="9"/>
      <c r="M610" s="340"/>
      <c r="N610" s="4"/>
      <c r="O610" s="4"/>
      <c r="P610" s="9"/>
      <c r="Q610" s="88"/>
      <c r="R610" s="4"/>
      <c r="S610" s="4"/>
      <c r="T610" s="9"/>
      <c r="U610" s="341"/>
      <c r="V610" s="4"/>
      <c r="W610" s="4"/>
      <c r="X610" s="4"/>
      <c r="Y610" s="9"/>
      <c r="Z610" s="342"/>
      <c r="AA610" s="4"/>
      <c r="AB610" s="4"/>
      <c r="AC610" s="9"/>
      <c r="AD610" s="343"/>
      <c r="AE610" s="4"/>
      <c r="AF610" s="4"/>
      <c r="AG610" s="4"/>
      <c r="AH610" s="4"/>
      <c r="AI610" s="4"/>
      <c r="AJ610" s="4"/>
      <c r="AK610" s="4"/>
      <c r="AL610" s="4"/>
      <c r="AM610" s="4"/>
      <c r="AN610" s="4"/>
      <c r="AO610" s="4"/>
      <c r="AP610" s="4"/>
      <c r="AQ610" s="4"/>
      <c r="AR610" s="4"/>
      <c r="AS610" s="4"/>
      <c r="AT610" s="4"/>
      <c r="AU610" s="4"/>
      <c r="AV610" s="4"/>
      <c r="AW610" s="4"/>
      <c r="AX610" s="4"/>
      <c r="AY610" s="9"/>
    </row>
    <row r="611" ht="12.75" customHeight="1">
      <c r="A611" s="13"/>
      <c r="B611" s="4"/>
      <c r="C611" s="4"/>
      <c r="D611" s="9"/>
      <c r="E611" s="338"/>
      <c r="F611" s="4"/>
      <c r="G611" s="4"/>
      <c r="H611" s="9"/>
      <c r="I611" s="339"/>
      <c r="J611" s="4"/>
      <c r="K611" s="4"/>
      <c r="L611" s="9"/>
      <c r="M611" s="340"/>
      <c r="N611" s="4"/>
      <c r="O611" s="4"/>
      <c r="P611" s="9"/>
      <c r="Q611" s="88"/>
      <c r="R611" s="4"/>
      <c r="S611" s="4"/>
      <c r="T611" s="9"/>
      <c r="U611" s="341"/>
      <c r="V611" s="4"/>
      <c r="W611" s="4"/>
      <c r="X611" s="4"/>
      <c r="Y611" s="9"/>
      <c r="Z611" s="342"/>
      <c r="AA611" s="4"/>
      <c r="AB611" s="4"/>
      <c r="AC611" s="9"/>
      <c r="AD611" s="343"/>
      <c r="AE611" s="4"/>
      <c r="AF611" s="4"/>
      <c r="AG611" s="4"/>
      <c r="AH611" s="4"/>
      <c r="AI611" s="4"/>
      <c r="AJ611" s="4"/>
      <c r="AK611" s="4"/>
      <c r="AL611" s="4"/>
      <c r="AM611" s="4"/>
      <c r="AN611" s="4"/>
      <c r="AO611" s="4"/>
      <c r="AP611" s="4"/>
      <c r="AQ611" s="4"/>
      <c r="AR611" s="4"/>
      <c r="AS611" s="4"/>
      <c r="AT611" s="4"/>
      <c r="AU611" s="4"/>
      <c r="AV611" s="4"/>
      <c r="AW611" s="4"/>
      <c r="AX611" s="4"/>
      <c r="AY611" s="9"/>
    </row>
    <row r="612" ht="12.75" customHeight="1">
      <c r="A612" s="13"/>
      <c r="B612" s="4"/>
      <c r="C612" s="4"/>
      <c r="D612" s="9"/>
      <c r="E612" s="338"/>
      <c r="F612" s="4"/>
      <c r="G612" s="4"/>
      <c r="H612" s="9"/>
      <c r="I612" s="339"/>
      <c r="J612" s="4"/>
      <c r="K612" s="4"/>
      <c r="L612" s="9"/>
      <c r="M612" s="340"/>
      <c r="N612" s="4"/>
      <c r="O612" s="4"/>
      <c r="P612" s="9"/>
      <c r="Q612" s="88"/>
      <c r="R612" s="4"/>
      <c r="S612" s="4"/>
      <c r="T612" s="9"/>
      <c r="U612" s="341"/>
      <c r="V612" s="4"/>
      <c r="W612" s="4"/>
      <c r="X612" s="4"/>
      <c r="Y612" s="9"/>
      <c r="Z612" s="342"/>
      <c r="AA612" s="4"/>
      <c r="AB612" s="4"/>
      <c r="AC612" s="9"/>
      <c r="AD612" s="343"/>
      <c r="AE612" s="4"/>
      <c r="AF612" s="4"/>
      <c r="AG612" s="4"/>
      <c r="AH612" s="4"/>
      <c r="AI612" s="4"/>
      <c r="AJ612" s="4"/>
      <c r="AK612" s="4"/>
      <c r="AL612" s="4"/>
      <c r="AM612" s="4"/>
      <c r="AN612" s="4"/>
      <c r="AO612" s="4"/>
      <c r="AP612" s="4"/>
      <c r="AQ612" s="4"/>
      <c r="AR612" s="4"/>
      <c r="AS612" s="4"/>
      <c r="AT612" s="4"/>
      <c r="AU612" s="4"/>
      <c r="AV612" s="4"/>
      <c r="AW612" s="4"/>
      <c r="AX612" s="4"/>
      <c r="AY612" s="9"/>
    </row>
    <row r="613" ht="12.75" customHeight="1">
      <c r="A613" s="13"/>
      <c r="B613" s="4"/>
      <c r="C613" s="4"/>
      <c r="D613" s="9"/>
      <c r="E613" s="338"/>
      <c r="F613" s="4"/>
      <c r="G613" s="4"/>
      <c r="H613" s="9"/>
      <c r="I613" s="339"/>
      <c r="J613" s="4"/>
      <c r="K613" s="4"/>
      <c r="L613" s="9"/>
      <c r="M613" s="340"/>
      <c r="N613" s="4"/>
      <c r="O613" s="4"/>
      <c r="P613" s="9"/>
      <c r="Q613" s="88"/>
      <c r="R613" s="4"/>
      <c r="S613" s="4"/>
      <c r="T613" s="9"/>
      <c r="U613" s="341"/>
      <c r="V613" s="4"/>
      <c r="W613" s="4"/>
      <c r="X613" s="4"/>
      <c r="Y613" s="9"/>
      <c r="Z613" s="342"/>
      <c r="AA613" s="4"/>
      <c r="AB613" s="4"/>
      <c r="AC613" s="9"/>
      <c r="AD613" s="343"/>
      <c r="AE613" s="4"/>
      <c r="AF613" s="4"/>
      <c r="AG613" s="4"/>
      <c r="AH613" s="4"/>
      <c r="AI613" s="4"/>
      <c r="AJ613" s="4"/>
      <c r="AK613" s="4"/>
      <c r="AL613" s="4"/>
      <c r="AM613" s="4"/>
      <c r="AN613" s="4"/>
      <c r="AO613" s="4"/>
      <c r="AP613" s="4"/>
      <c r="AQ613" s="4"/>
      <c r="AR613" s="4"/>
      <c r="AS613" s="4"/>
      <c r="AT613" s="4"/>
      <c r="AU613" s="4"/>
      <c r="AV613" s="4"/>
      <c r="AW613" s="4"/>
      <c r="AX613" s="4"/>
      <c r="AY613" s="9"/>
    </row>
    <row r="614" ht="12.75" customHeight="1">
      <c r="A614" s="13"/>
      <c r="B614" s="4"/>
      <c r="C614" s="4"/>
      <c r="D614" s="9"/>
      <c r="E614" s="338"/>
      <c r="F614" s="4"/>
      <c r="G614" s="4"/>
      <c r="H614" s="9"/>
      <c r="I614" s="339"/>
      <c r="J614" s="4"/>
      <c r="K614" s="4"/>
      <c r="L614" s="9"/>
      <c r="M614" s="340"/>
      <c r="N614" s="4"/>
      <c r="O614" s="4"/>
      <c r="P614" s="9"/>
      <c r="Q614" s="88"/>
      <c r="R614" s="4"/>
      <c r="S614" s="4"/>
      <c r="T614" s="9"/>
      <c r="U614" s="341"/>
      <c r="V614" s="4"/>
      <c r="W614" s="4"/>
      <c r="X614" s="4"/>
      <c r="Y614" s="9"/>
      <c r="Z614" s="342"/>
      <c r="AA614" s="4"/>
      <c r="AB614" s="4"/>
      <c r="AC614" s="9"/>
      <c r="AD614" s="343"/>
      <c r="AE614" s="4"/>
      <c r="AF614" s="4"/>
      <c r="AG614" s="4"/>
      <c r="AH614" s="4"/>
      <c r="AI614" s="4"/>
      <c r="AJ614" s="4"/>
      <c r="AK614" s="4"/>
      <c r="AL614" s="4"/>
      <c r="AM614" s="4"/>
      <c r="AN614" s="4"/>
      <c r="AO614" s="4"/>
      <c r="AP614" s="4"/>
      <c r="AQ614" s="4"/>
      <c r="AR614" s="4"/>
      <c r="AS614" s="4"/>
      <c r="AT614" s="4"/>
      <c r="AU614" s="4"/>
      <c r="AV614" s="4"/>
      <c r="AW614" s="4"/>
      <c r="AX614" s="4"/>
      <c r="AY614" s="9"/>
    </row>
    <row r="615" ht="12.75" customHeight="1">
      <c r="A615" s="13"/>
      <c r="B615" s="4"/>
      <c r="C615" s="4"/>
      <c r="D615" s="9"/>
      <c r="E615" s="338"/>
      <c r="F615" s="4"/>
      <c r="G615" s="4"/>
      <c r="H615" s="9"/>
      <c r="I615" s="339"/>
      <c r="J615" s="4"/>
      <c r="K615" s="4"/>
      <c r="L615" s="9"/>
      <c r="M615" s="340"/>
      <c r="N615" s="4"/>
      <c r="O615" s="4"/>
      <c r="P615" s="9"/>
      <c r="Q615" s="88"/>
      <c r="R615" s="4"/>
      <c r="S615" s="4"/>
      <c r="T615" s="9"/>
      <c r="U615" s="341"/>
      <c r="V615" s="4"/>
      <c r="W615" s="4"/>
      <c r="X615" s="4"/>
      <c r="Y615" s="9"/>
      <c r="Z615" s="342"/>
      <c r="AA615" s="4"/>
      <c r="AB615" s="4"/>
      <c r="AC615" s="9"/>
      <c r="AD615" s="343"/>
      <c r="AE615" s="4"/>
      <c r="AF615" s="4"/>
      <c r="AG615" s="4"/>
      <c r="AH615" s="4"/>
      <c r="AI615" s="4"/>
      <c r="AJ615" s="4"/>
      <c r="AK615" s="4"/>
      <c r="AL615" s="4"/>
      <c r="AM615" s="4"/>
      <c r="AN615" s="4"/>
      <c r="AO615" s="4"/>
      <c r="AP615" s="4"/>
      <c r="AQ615" s="4"/>
      <c r="AR615" s="4"/>
      <c r="AS615" s="4"/>
      <c r="AT615" s="4"/>
      <c r="AU615" s="4"/>
      <c r="AV615" s="4"/>
      <c r="AW615" s="4"/>
      <c r="AX615" s="4"/>
      <c r="AY615" s="9"/>
    </row>
    <row r="616" ht="12.75" customHeight="1">
      <c r="A616" s="13"/>
      <c r="B616" s="4"/>
      <c r="C616" s="4"/>
      <c r="D616" s="9"/>
      <c r="E616" s="338"/>
      <c r="F616" s="4"/>
      <c r="G616" s="4"/>
      <c r="H616" s="9"/>
      <c r="I616" s="339"/>
      <c r="J616" s="4"/>
      <c r="K616" s="4"/>
      <c r="L616" s="9"/>
      <c r="M616" s="340"/>
      <c r="N616" s="4"/>
      <c r="O616" s="4"/>
      <c r="P616" s="9"/>
      <c r="Q616" s="88"/>
      <c r="R616" s="4"/>
      <c r="S616" s="4"/>
      <c r="T616" s="9"/>
      <c r="U616" s="341"/>
      <c r="V616" s="4"/>
      <c r="W616" s="4"/>
      <c r="X616" s="4"/>
      <c r="Y616" s="9"/>
      <c r="Z616" s="342"/>
      <c r="AA616" s="4"/>
      <c r="AB616" s="4"/>
      <c r="AC616" s="9"/>
      <c r="AD616" s="343"/>
      <c r="AE616" s="4"/>
      <c r="AF616" s="4"/>
      <c r="AG616" s="4"/>
      <c r="AH616" s="4"/>
      <c r="AI616" s="4"/>
      <c r="AJ616" s="4"/>
      <c r="AK616" s="4"/>
      <c r="AL616" s="4"/>
      <c r="AM616" s="4"/>
      <c r="AN616" s="4"/>
      <c r="AO616" s="4"/>
      <c r="AP616" s="4"/>
      <c r="AQ616" s="4"/>
      <c r="AR616" s="4"/>
      <c r="AS616" s="4"/>
      <c r="AT616" s="4"/>
      <c r="AU616" s="4"/>
      <c r="AV616" s="4"/>
      <c r="AW616" s="4"/>
      <c r="AX616" s="4"/>
      <c r="AY616" s="9"/>
    </row>
    <row r="617" ht="12.75" customHeight="1">
      <c r="A617" s="13"/>
      <c r="B617" s="4"/>
      <c r="C617" s="4"/>
      <c r="D617" s="9"/>
      <c r="E617" s="338"/>
      <c r="F617" s="4"/>
      <c r="G617" s="4"/>
      <c r="H617" s="9"/>
      <c r="I617" s="339"/>
      <c r="J617" s="4"/>
      <c r="K617" s="4"/>
      <c r="L617" s="9"/>
      <c r="M617" s="340"/>
      <c r="N617" s="4"/>
      <c r="O617" s="4"/>
      <c r="P617" s="9"/>
      <c r="Q617" s="88"/>
      <c r="R617" s="4"/>
      <c r="S617" s="4"/>
      <c r="T617" s="9"/>
      <c r="U617" s="341"/>
      <c r="V617" s="4"/>
      <c r="W617" s="4"/>
      <c r="X617" s="4"/>
      <c r="Y617" s="9"/>
      <c r="Z617" s="342"/>
      <c r="AA617" s="4"/>
      <c r="AB617" s="4"/>
      <c r="AC617" s="9"/>
      <c r="AD617" s="343"/>
      <c r="AE617" s="4"/>
      <c r="AF617" s="4"/>
      <c r="AG617" s="4"/>
      <c r="AH617" s="4"/>
      <c r="AI617" s="4"/>
      <c r="AJ617" s="4"/>
      <c r="AK617" s="4"/>
      <c r="AL617" s="4"/>
      <c r="AM617" s="4"/>
      <c r="AN617" s="4"/>
      <c r="AO617" s="4"/>
      <c r="AP617" s="4"/>
      <c r="AQ617" s="4"/>
      <c r="AR617" s="4"/>
      <c r="AS617" s="4"/>
      <c r="AT617" s="4"/>
      <c r="AU617" s="4"/>
      <c r="AV617" s="4"/>
      <c r="AW617" s="4"/>
      <c r="AX617" s="4"/>
      <c r="AY617" s="9"/>
    </row>
    <row r="618" ht="12.75" customHeight="1">
      <c r="A618" s="13"/>
      <c r="B618" s="4"/>
      <c r="C618" s="4"/>
      <c r="D618" s="9"/>
      <c r="E618" s="338"/>
      <c r="F618" s="4"/>
      <c r="G618" s="4"/>
      <c r="H618" s="9"/>
      <c r="I618" s="339"/>
      <c r="J618" s="4"/>
      <c r="K618" s="4"/>
      <c r="L618" s="9"/>
      <c r="M618" s="340"/>
      <c r="N618" s="4"/>
      <c r="O618" s="4"/>
      <c r="P618" s="9"/>
      <c r="Q618" s="88"/>
      <c r="R618" s="4"/>
      <c r="S618" s="4"/>
      <c r="T618" s="9"/>
      <c r="U618" s="341"/>
      <c r="V618" s="4"/>
      <c r="W618" s="4"/>
      <c r="X618" s="4"/>
      <c r="Y618" s="9"/>
      <c r="Z618" s="342"/>
      <c r="AA618" s="4"/>
      <c r="AB618" s="4"/>
      <c r="AC618" s="9"/>
      <c r="AD618" s="343"/>
      <c r="AE618" s="4"/>
      <c r="AF618" s="4"/>
      <c r="AG618" s="4"/>
      <c r="AH618" s="4"/>
      <c r="AI618" s="4"/>
      <c r="AJ618" s="4"/>
      <c r="AK618" s="4"/>
      <c r="AL618" s="4"/>
      <c r="AM618" s="4"/>
      <c r="AN618" s="4"/>
      <c r="AO618" s="4"/>
      <c r="AP618" s="4"/>
      <c r="AQ618" s="4"/>
      <c r="AR618" s="4"/>
      <c r="AS618" s="4"/>
      <c r="AT618" s="4"/>
      <c r="AU618" s="4"/>
      <c r="AV618" s="4"/>
      <c r="AW618" s="4"/>
      <c r="AX618" s="4"/>
      <c r="AY618" s="9"/>
    </row>
    <row r="619" ht="12.75" customHeight="1">
      <c r="A619" s="13"/>
      <c r="B619" s="4"/>
      <c r="C619" s="4"/>
      <c r="D619" s="9"/>
      <c r="E619" s="338"/>
      <c r="F619" s="4"/>
      <c r="G619" s="4"/>
      <c r="H619" s="9"/>
      <c r="I619" s="339"/>
      <c r="J619" s="4"/>
      <c r="K619" s="4"/>
      <c r="L619" s="9"/>
      <c r="M619" s="340"/>
      <c r="N619" s="4"/>
      <c r="O619" s="4"/>
      <c r="P619" s="9"/>
      <c r="Q619" s="88"/>
      <c r="R619" s="4"/>
      <c r="S619" s="4"/>
      <c r="T619" s="9"/>
      <c r="U619" s="341"/>
      <c r="V619" s="4"/>
      <c r="W619" s="4"/>
      <c r="X619" s="4"/>
      <c r="Y619" s="9"/>
      <c r="Z619" s="342"/>
      <c r="AA619" s="4"/>
      <c r="AB619" s="4"/>
      <c r="AC619" s="9"/>
      <c r="AD619" s="343"/>
      <c r="AE619" s="4"/>
      <c r="AF619" s="4"/>
      <c r="AG619" s="4"/>
      <c r="AH619" s="4"/>
      <c r="AI619" s="4"/>
      <c r="AJ619" s="4"/>
      <c r="AK619" s="4"/>
      <c r="AL619" s="4"/>
      <c r="AM619" s="4"/>
      <c r="AN619" s="4"/>
      <c r="AO619" s="4"/>
      <c r="AP619" s="4"/>
      <c r="AQ619" s="4"/>
      <c r="AR619" s="4"/>
      <c r="AS619" s="4"/>
      <c r="AT619" s="4"/>
      <c r="AU619" s="4"/>
      <c r="AV619" s="4"/>
      <c r="AW619" s="4"/>
      <c r="AX619" s="4"/>
      <c r="AY619" s="9"/>
    </row>
    <row r="620" ht="12.75" customHeight="1">
      <c r="A620" s="13"/>
      <c r="B620" s="4"/>
      <c r="C620" s="4"/>
      <c r="D620" s="9"/>
      <c r="E620" s="338"/>
      <c r="F620" s="4"/>
      <c r="G620" s="4"/>
      <c r="H620" s="9"/>
      <c r="I620" s="339"/>
      <c r="J620" s="4"/>
      <c r="K620" s="4"/>
      <c r="L620" s="9"/>
      <c r="M620" s="340"/>
      <c r="N620" s="4"/>
      <c r="O620" s="4"/>
      <c r="P620" s="9"/>
      <c r="Q620" s="88"/>
      <c r="R620" s="4"/>
      <c r="S620" s="4"/>
      <c r="T620" s="9"/>
      <c r="U620" s="341"/>
      <c r="V620" s="4"/>
      <c r="W620" s="4"/>
      <c r="X620" s="4"/>
      <c r="Y620" s="9"/>
      <c r="Z620" s="342"/>
      <c r="AA620" s="4"/>
      <c r="AB620" s="4"/>
      <c r="AC620" s="9"/>
      <c r="AD620" s="343"/>
      <c r="AE620" s="4"/>
      <c r="AF620" s="4"/>
      <c r="AG620" s="4"/>
      <c r="AH620" s="4"/>
      <c r="AI620" s="4"/>
      <c r="AJ620" s="4"/>
      <c r="AK620" s="4"/>
      <c r="AL620" s="4"/>
      <c r="AM620" s="4"/>
      <c r="AN620" s="4"/>
      <c r="AO620" s="4"/>
      <c r="AP620" s="4"/>
      <c r="AQ620" s="4"/>
      <c r="AR620" s="4"/>
      <c r="AS620" s="4"/>
      <c r="AT620" s="4"/>
      <c r="AU620" s="4"/>
      <c r="AV620" s="4"/>
      <c r="AW620" s="4"/>
      <c r="AX620" s="4"/>
      <c r="AY620" s="9"/>
    </row>
    <row r="621" ht="12.75" customHeight="1">
      <c r="A621" s="13"/>
      <c r="B621" s="4"/>
      <c r="C621" s="4"/>
      <c r="D621" s="9"/>
      <c r="E621" s="338"/>
      <c r="F621" s="4"/>
      <c r="G621" s="4"/>
      <c r="H621" s="9"/>
      <c r="I621" s="339"/>
      <c r="J621" s="4"/>
      <c r="K621" s="4"/>
      <c r="L621" s="9"/>
      <c r="M621" s="340"/>
      <c r="N621" s="4"/>
      <c r="O621" s="4"/>
      <c r="P621" s="9"/>
      <c r="Q621" s="88"/>
      <c r="R621" s="4"/>
      <c r="S621" s="4"/>
      <c r="T621" s="9"/>
      <c r="U621" s="341"/>
      <c r="V621" s="4"/>
      <c r="W621" s="4"/>
      <c r="X621" s="4"/>
      <c r="Y621" s="9"/>
      <c r="Z621" s="342"/>
      <c r="AA621" s="4"/>
      <c r="AB621" s="4"/>
      <c r="AC621" s="9"/>
      <c r="AD621" s="343"/>
      <c r="AE621" s="4"/>
      <c r="AF621" s="4"/>
      <c r="AG621" s="4"/>
      <c r="AH621" s="4"/>
      <c r="AI621" s="4"/>
      <c r="AJ621" s="4"/>
      <c r="AK621" s="4"/>
      <c r="AL621" s="4"/>
      <c r="AM621" s="4"/>
      <c r="AN621" s="4"/>
      <c r="AO621" s="4"/>
      <c r="AP621" s="4"/>
      <c r="AQ621" s="4"/>
      <c r="AR621" s="4"/>
      <c r="AS621" s="4"/>
      <c r="AT621" s="4"/>
      <c r="AU621" s="4"/>
      <c r="AV621" s="4"/>
      <c r="AW621" s="4"/>
      <c r="AX621" s="4"/>
      <c r="AY621" s="9"/>
    </row>
    <row r="622" ht="12.75" customHeight="1">
      <c r="A622" s="13"/>
      <c r="B622" s="4"/>
      <c r="C622" s="4"/>
      <c r="D622" s="9"/>
      <c r="E622" s="338"/>
      <c r="F622" s="4"/>
      <c r="G622" s="4"/>
      <c r="H622" s="9"/>
      <c r="I622" s="339"/>
      <c r="J622" s="4"/>
      <c r="K622" s="4"/>
      <c r="L622" s="9"/>
      <c r="M622" s="340"/>
      <c r="N622" s="4"/>
      <c r="O622" s="4"/>
      <c r="P622" s="9"/>
      <c r="Q622" s="88"/>
      <c r="R622" s="4"/>
      <c r="S622" s="4"/>
      <c r="T622" s="9"/>
      <c r="U622" s="341"/>
      <c r="V622" s="4"/>
      <c r="W622" s="4"/>
      <c r="X622" s="4"/>
      <c r="Y622" s="9"/>
      <c r="Z622" s="342"/>
      <c r="AA622" s="4"/>
      <c r="AB622" s="4"/>
      <c r="AC622" s="9"/>
      <c r="AD622" s="343"/>
      <c r="AE622" s="4"/>
      <c r="AF622" s="4"/>
      <c r="AG622" s="4"/>
      <c r="AH622" s="4"/>
      <c r="AI622" s="4"/>
      <c r="AJ622" s="4"/>
      <c r="AK622" s="4"/>
      <c r="AL622" s="4"/>
      <c r="AM622" s="4"/>
      <c r="AN622" s="4"/>
      <c r="AO622" s="4"/>
      <c r="AP622" s="4"/>
      <c r="AQ622" s="4"/>
      <c r="AR622" s="4"/>
      <c r="AS622" s="4"/>
      <c r="AT622" s="4"/>
      <c r="AU622" s="4"/>
      <c r="AV622" s="4"/>
      <c r="AW622" s="4"/>
      <c r="AX622" s="4"/>
      <c r="AY622" s="9"/>
    </row>
    <row r="623" ht="12.75" customHeight="1">
      <c r="A623" s="13"/>
      <c r="B623" s="4"/>
      <c r="C623" s="4"/>
      <c r="D623" s="9"/>
      <c r="E623" s="338"/>
      <c r="F623" s="4"/>
      <c r="G623" s="4"/>
      <c r="H623" s="9"/>
      <c r="I623" s="339"/>
      <c r="J623" s="4"/>
      <c r="K623" s="4"/>
      <c r="L623" s="9"/>
      <c r="M623" s="340"/>
      <c r="N623" s="4"/>
      <c r="O623" s="4"/>
      <c r="P623" s="9"/>
      <c r="Q623" s="88"/>
      <c r="R623" s="4"/>
      <c r="S623" s="4"/>
      <c r="T623" s="9"/>
      <c r="U623" s="341"/>
      <c r="V623" s="4"/>
      <c r="W623" s="4"/>
      <c r="X623" s="4"/>
      <c r="Y623" s="9"/>
      <c r="Z623" s="342"/>
      <c r="AA623" s="4"/>
      <c r="AB623" s="4"/>
      <c r="AC623" s="9"/>
      <c r="AD623" s="343"/>
      <c r="AE623" s="4"/>
      <c r="AF623" s="4"/>
      <c r="AG623" s="4"/>
      <c r="AH623" s="4"/>
      <c r="AI623" s="4"/>
      <c r="AJ623" s="4"/>
      <c r="AK623" s="4"/>
      <c r="AL623" s="4"/>
      <c r="AM623" s="4"/>
      <c r="AN623" s="4"/>
      <c r="AO623" s="4"/>
      <c r="AP623" s="4"/>
      <c r="AQ623" s="4"/>
      <c r="AR623" s="4"/>
      <c r="AS623" s="4"/>
      <c r="AT623" s="4"/>
      <c r="AU623" s="4"/>
      <c r="AV623" s="4"/>
      <c r="AW623" s="4"/>
      <c r="AX623" s="4"/>
      <c r="AY623" s="9"/>
    </row>
    <row r="624" ht="12.75" customHeight="1">
      <c r="A624" s="13"/>
      <c r="B624" s="4"/>
      <c r="C624" s="4"/>
      <c r="D624" s="9"/>
      <c r="E624" s="338"/>
      <c r="F624" s="4"/>
      <c r="G624" s="4"/>
      <c r="H624" s="9"/>
      <c r="I624" s="339"/>
      <c r="J624" s="4"/>
      <c r="K624" s="4"/>
      <c r="L624" s="9"/>
      <c r="M624" s="340"/>
      <c r="N624" s="4"/>
      <c r="O624" s="4"/>
      <c r="P624" s="9"/>
      <c r="Q624" s="88"/>
      <c r="R624" s="4"/>
      <c r="S624" s="4"/>
      <c r="T624" s="9"/>
      <c r="U624" s="341"/>
      <c r="V624" s="4"/>
      <c r="W624" s="4"/>
      <c r="X624" s="4"/>
      <c r="Y624" s="9"/>
      <c r="Z624" s="342"/>
      <c r="AA624" s="4"/>
      <c r="AB624" s="4"/>
      <c r="AC624" s="9"/>
      <c r="AD624" s="343"/>
      <c r="AE624" s="4"/>
      <c r="AF624" s="4"/>
      <c r="AG624" s="4"/>
      <c r="AH624" s="4"/>
      <c r="AI624" s="4"/>
      <c r="AJ624" s="4"/>
      <c r="AK624" s="4"/>
      <c r="AL624" s="4"/>
      <c r="AM624" s="4"/>
      <c r="AN624" s="4"/>
      <c r="AO624" s="4"/>
      <c r="AP624" s="4"/>
      <c r="AQ624" s="4"/>
      <c r="AR624" s="4"/>
      <c r="AS624" s="4"/>
      <c r="AT624" s="4"/>
      <c r="AU624" s="4"/>
      <c r="AV624" s="4"/>
      <c r="AW624" s="4"/>
      <c r="AX624" s="4"/>
      <c r="AY624" s="9"/>
    </row>
    <row r="625" ht="12.75" customHeight="1">
      <c r="A625" s="13"/>
      <c r="B625" s="4"/>
      <c r="C625" s="4"/>
      <c r="D625" s="9"/>
      <c r="E625" s="338"/>
      <c r="F625" s="4"/>
      <c r="G625" s="4"/>
      <c r="H625" s="9"/>
      <c r="I625" s="339"/>
      <c r="J625" s="4"/>
      <c r="K625" s="4"/>
      <c r="L625" s="9"/>
      <c r="M625" s="340"/>
      <c r="N625" s="4"/>
      <c r="O625" s="4"/>
      <c r="P625" s="9"/>
      <c r="Q625" s="88"/>
      <c r="R625" s="4"/>
      <c r="S625" s="4"/>
      <c r="T625" s="9"/>
      <c r="U625" s="341"/>
      <c r="V625" s="4"/>
      <c r="W625" s="4"/>
      <c r="X625" s="4"/>
      <c r="Y625" s="9"/>
      <c r="Z625" s="342"/>
      <c r="AA625" s="4"/>
      <c r="AB625" s="4"/>
      <c r="AC625" s="9"/>
      <c r="AD625" s="343"/>
      <c r="AE625" s="4"/>
      <c r="AF625" s="4"/>
      <c r="AG625" s="4"/>
      <c r="AH625" s="4"/>
      <c r="AI625" s="4"/>
      <c r="AJ625" s="4"/>
      <c r="AK625" s="4"/>
      <c r="AL625" s="4"/>
      <c r="AM625" s="4"/>
      <c r="AN625" s="4"/>
      <c r="AO625" s="4"/>
      <c r="AP625" s="4"/>
      <c r="AQ625" s="4"/>
      <c r="AR625" s="4"/>
      <c r="AS625" s="4"/>
      <c r="AT625" s="4"/>
      <c r="AU625" s="4"/>
      <c r="AV625" s="4"/>
      <c r="AW625" s="4"/>
      <c r="AX625" s="4"/>
      <c r="AY625" s="9"/>
    </row>
    <row r="626" ht="12.75" customHeight="1">
      <c r="A626" s="13"/>
      <c r="B626" s="4"/>
      <c r="C626" s="4"/>
      <c r="D626" s="9"/>
      <c r="E626" s="338"/>
      <c r="F626" s="4"/>
      <c r="G626" s="4"/>
      <c r="H626" s="9"/>
      <c r="I626" s="339"/>
      <c r="J626" s="4"/>
      <c r="K626" s="4"/>
      <c r="L626" s="9"/>
      <c r="M626" s="340"/>
      <c r="N626" s="4"/>
      <c r="O626" s="4"/>
      <c r="P626" s="9"/>
      <c r="Q626" s="88"/>
      <c r="R626" s="4"/>
      <c r="S626" s="4"/>
      <c r="T626" s="9"/>
      <c r="U626" s="341"/>
      <c r="V626" s="4"/>
      <c r="W626" s="4"/>
      <c r="X626" s="4"/>
      <c r="Y626" s="9"/>
      <c r="Z626" s="342"/>
      <c r="AA626" s="4"/>
      <c r="AB626" s="4"/>
      <c r="AC626" s="9"/>
      <c r="AD626" s="343"/>
      <c r="AE626" s="4"/>
      <c r="AF626" s="4"/>
      <c r="AG626" s="4"/>
      <c r="AH626" s="4"/>
      <c r="AI626" s="4"/>
      <c r="AJ626" s="4"/>
      <c r="AK626" s="4"/>
      <c r="AL626" s="4"/>
      <c r="AM626" s="4"/>
      <c r="AN626" s="4"/>
      <c r="AO626" s="4"/>
      <c r="AP626" s="4"/>
      <c r="AQ626" s="4"/>
      <c r="AR626" s="4"/>
      <c r="AS626" s="4"/>
      <c r="AT626" s="4"/>
      <c r="AU626" s="4"/>
      <c r="AV626" s="4"/>
      <c r="AW626" s="4"/>
      <c r="AX626" s="4"/>
      <c r="AY626" s="9"/>
    </row>
    <row r="627" ht="12.75" customHeight="1">
      <c r="A627" s="13"/>
      <c r="B627" s="4"/>
      <c r="C627" s="4"/>
      <c r="D627" s="9"/>
      <c r="E627" s="338"/>
      <c r="F627" s="4"/>
      <c r="G627" s="4"/>
      <c r="H627" s="9"/>
      <c r="I627" s="339"/>
      <c r="J627" s="4"/>
      <c r="K627" s="4"/>
      <c r="L627" s="9"/>
      <c r="M627" s="340"/>
      <c r="N627" s="4"/>
      <c r="O627" s="4"/>
      <c r="P627" s="9"/>
      <c r="Q627" s="88"/>
      <c r="R627" s="4"/>
      <c r="S627" s="4"/>
      <c r="T627" s="9"/>
      <c r="U627" s="341"/>
      <c r="V627" s="4"/>
      <c r="W627" s="4"/>
      <c r="X627" s="4"/>
      <c r="Y627" s="9"/>
      <c r="Z627" s="342"/>
      <c r="AA627" s="4"/>
      <c r="AB627" s="4"/>
      <c r="AC627" s="9"/>
      <c r="AD627" s="343"/>
      <c r="AE627" s="4"/>
      <c r="AF627" s="4"/>
      <c r="AG627" s="4"/>
      <c r="AH627" s="4"/>
      <c r="AI627" s="4"/>
      <c r="AJ627" s="4"/>
      <c r="AK627" s="4"/>
      <c r="AL627" s="4"/>
      <c r="AM627" s="4"/>
      <c r="AN627" s="4"/>
      <c r="AO627" s="4"/>
      <c r="AP627" s="4"/>
      <c r="AQ627" s="4"/>
      <c r="AR627" s="4"/>
      <c r="AS627" s="4"/>
      <c r="AT627" s="4"/>
      <c r="AU627" s="4"/>
      <c r="AV627" s="4"/>
      <c r="AW627" s="4"/>
      <c r="AX627" s="4"/>
      <c r="AY627" s="9"/>
    </row>
    <row r="628" ht="12.75" customHeight="1">
      <c r="A628" s="13"/>
      <c r="B628" s="4"/>
      <c r="C628" s="4"/>
      <c r="D628" s="9"/>
      <c r="E628" s="338"/>
      <c r="F628" s="4"/>
      <c r="G628" s="4"/>
      <c r="H628" s="9"/>
      <c r="I628" s="339"/>
      <c r="J628" s="4"/>
      <c r="K628" s="4"/>
      <c r="L628" s="9"/>
      <c r="M628" s="340"/>
      <c r="N628" s="4"/>
      <c r="O628" s="4"/>
      <c r="P628" s="9"/>
      <c r="Q628" s="88"/>
      <c r="R628" s="4"/>
      <c r="S628" s="4"/>
      <c r="T628" s="9"/>
      <c r="U628" s="341"/>
      <c r="V628" s="4"/>
      <c r="W628" s="4"/>
      <c r="X628" s="4"/>
      <c r="Y628" s="9"/>
      <c r="Z628" s="342"/>
      <c r="AA628" s="4"/>
      <c r="AB628" s="4"/>
      <c r="AC628" s="9"/>
      <c r="AD628" s="343"/>
      <c r="AE628" s="4"/>
      <c r="AF628" s="4"/>
      <c r="AG628" s="4"/>
      <c r="AH628" s="4"/>
      <c r="AI628" s="4"/>
      <c r="AJ628" s="4"/>
      <c r="AK628" s="4"/>
      <c r="AL628" s="4"/>
      <c r="AM628" s="4"/>
      <c r="AN628" s="4"/>
      <c r="AO628" s="4"/>
      <c r="AP628" s="4"/>
      <c r="AQ628" s="4"/>
      <c r="AR628" s="4"/>
      <c r="AS628" s="4"/>
      <c r="AT628" s="4"/>
      <c r="AU628" s="4"/>
      <c r="AV628" s="4"/>
      <c r="AW628" s="4"/>
      <c r="AX628" s="4"/>
      <c r="AY628" s="9"/>
    </row>
    <row r="629" ht="12.75" customHeight="1">
      <c r="A629" s="13"/>
      <c r="B629" s="4"/>
      <c r="C629" s="4"/>
      <c r="D629" s="9"/>
      <c r="E629" s="338"/>
      <c r="F629" s="4"/>
      <c r="G629" s="4"/>
      <c r="H629" s="9"/>
      <c r="I629" s="339"/>
      <c r="J629" s="4"/>
      <c r="K629" s="4"/>
      <c r="L629" s="9"/>
      <c r="M629" s="340"/>
      <c r="N629" s="4"/>
      <c r="O629" s="4"/>
      <c r="P629" s="9"/>
      <c r="Q629" s="88"/>
      <c r="R629" s="4"/>
      <c r="S629" s="4"/>
      <c r="T629" s="9"/>
      <c r="U629" s="341"/>
      <c r="V629" s="4"/>
      <c r="W629" s="4"/>
      <c r="X629" s="4"/>
      <c r="Y629" s="9"/>
      <c r="Z629" s="342"/>
      <c r="AA629" s="4"/>
      <c r="AB629" s="4"/>
      <c r="AC629" s="9"/>
      <c r="AD629" s="343"/>
      <c r="AE629" s="4"/>
      <c r="AF629" s="4"/>
      <c r="AG629" s="4"/>
      <c r="AH629" s="4"/>
      <c r="AI629" s="4"/>
      <c r="AJ629" s="4"/>
      <c r="AK629" s="4"/>
      <c r="AL629" s="4"/>
      <c r="AM629" s="4"/>
      <c r="AN629" s="4"/>
      <c r="AO629" s="4"/>
      <c r="AP629" s="4"/>
      <c r="AQ629" s="4"/>
      <c r="AR629" s="4"/>
      <c r="AS629" s="4"/>
      <c r="AT629" s="4"/>
      <c r="AU629" s="4"/>
      <c r="AV629" s="4"/>
      <c r="AW629" s="4"/>
      <c r="AX629" s="4"/>
      <c r="AY629" s="9"/>
    </row>
    <row r="630" ht="12.75" customHeight="1">
      <c r="A630" s="13"/>
      <c r="B630" s="4"/>
      <c r="C630" s="4"/>
      <c r="D630" s="9"/>
      <c r="E630" s="338"/>
      <c r="F630" s="4"/>
      <c r="G630" s="4"/>
      <c r="H630" s="9"/>
      <c r="I630" s="339"/>
      <c r="J630" s="4"/>
      <c r="K630" s="4"/>
      <c r="L630" s="9"/>
      <c r="M630" s="340"/>
      <c r="N630" s="4"/>
      <c r="O630" s="4"/>
      <c r="P630" s="9"/>
      <c r="Q630" s="88"/>
      <c r="R630" s="4"/>
      <c r="S630" s="4"/>
      <c r="T630" s="9"/>
      <c r="U630" s="341"/>
      <c r="V630" s="4"/>
      <c r="W630" s="4"/>
      <c r="X630" s="4"/>
      <c r="Y630" s="9"/>
      <c r="Z630" s="342"/>
      <c r="AA630" s="4"/>
      <c r="AB630" s="4"/>
      <c r="AC630" s="9"/>
      <c r="AD630" s="343"/>
      <c r="AE630" s="4"/>
      <c r="AF630" s="4"/>
      <c r="AG630" s="4"/>
      <c r="AH630" s="4"/>
      <c r="AI630" s="4"/>
      <c r="AJ630" s="4"/>
      <c r="AK630" s="4"/>
      <c r="AL630" s="4"/>
      <c r="AM630" s="4"/>
      <c r="AN630" s="4"/>
      <c r="AO630" s="4"/>
      <c r="AP630" s="4"/>
      <c r="AQ630" s="4"/>
      <c r="AR630" s="4"/>
      <c r="AS630" s="4"/>
      <c r="AT630" s="4"/>
      <c r="AU630" s="4"/>
      <c r="AV630" s="4"/>
      <c r="AW630" s="4"/>
      <c r="AX630" s="4"/>
      <c r="AY630" s="9"/>
    </row>
    <row r="631" ht="12.75" customHeight="1">
      <c r="A631" s="13"/>
      <c r="B631" s="4"/>
      <c r="C631" s="4"/>
      <c r="D631" s="9"/>
      <c r="E631" s="338"/>
      <c r="F631" s="4"/>
      <c r="G631" s="4"/>
      <c r="H631" s="9"/>
      <c r="I631" s="339"/>
      <c r="J631" s="4"/>
      <c r="K631" s="4"/>
      <c r="L631" s="9"/>
      <c r="M631" s="340"/>
      <c r="N631" s="4"/>
      <c r="O631" s="4"/>
      <c r="P631" s="9"/>
      <c r="Q631" s="88"/>
      <c r="R631" s="4"/>
      <c r="S631" s="4"/>
      <c r="T631" s="9"/>
      <c r="U631" s="341"/>
      <c r="V631" s="4"/>
      <c r="W631" s="4"/>
      <c r="X631" s="4"/>
      <c r="Y631" s="9"/>
      <c r="Z631" s="342"/>
      <c r="AA631" s="4"/>
      <c r="AB631" s="4"/>
      <c r="AC631" s="9"/>
      <c r="AD631" s="343"/>
      <c r="AE631" s="4"/>
      <c r="AF631" s="4"/>
      <c r="AG631" s="4"/>
      <c r="AH631" s="4"/>
      <c r="AI631" s="4"/>
      <c r="AJ631" s="4"/>
      <c r="AK631" s="4"/>
      <c r="AL631" s="4"/>
      <c r="AM631" s="4"/>
      <c r="AN631" s="4"/>
      <c r="AO631" s="4"/>
      <c r="AP631" s="4"/>
      <c r="AQ631" s="4"/>
      <c r="AR631" s="4"/>
      <c r="AS631" s="4"/>
      <c r="AT631" s="4"/>
      <c r="AU631" s="4"/>
      <c r="AV631" s="4"/>
      <c r="AW631" s="4"/>
      <c r="AX631" s="4"/>
      <c r="AY631" s="9"/>
    </row>
    <row r="632" ht="12.75" customHeight="1">
      <c r="A632" s="13"/>
      <c r="B632" s="4"/>
      <c r="C632" s="4"/>
      <c r="D632" s="9"/>
      <c r="E632" s="338"/>
      <c r="F632" s="4"/>
      <c r="G632" s="4"/>
      <c r="H632" s="9"/>
      <c r="I632" s="339"/>
      <c r="J632" s="4"/>
      <c r="K632" s="4"/>
      <c r="L632" s="9"/>
      <c r="M632" s="340"/>
      <c r="N632" s="4"/>
      <c r="O632" s="4"/>
      <c r="P632" s="9"/>
      <c r="Q632" s="88"/>
      <c r="R632" s="4"/>
      <c r="S632" s="4"/>
      <c r="T632" s="9"/>
      <c r="U632" s="341"/>
      <c r="V632" s="4"/>
      <c r="W632" s="4"/>
      <c r="X632" s="4"/>
      <c r="Y632" s="9"/>
      <c r="Z632" s="342"/>
      <c r="AA632" s="4"/>
      <c r="AB632" s="4"/>
      <c r="AC632" s="9"/>
      <c r="AD632" s="343"/>
      <c r="AE632" s="4"/>
      <c r="AF632" s="4"/>
      <c r="AG632" s="4"/>
      <c r="AH632" s="4"/>
      <c r="AI632" s="4"/>
      <c r="AJ632" s="4"/>
      <c r="AK632" s="4"/>
      <c r="AL632" s="4"/>
      <c r="AM632" s="4"/>
      <c r="AN632" s="4"/>
      <c r="AO632" s="4"/>
      <c r="AP632" s="4"/>
      <c r="AQ632" s="4"/>
      <c r="AR632" s="4"/>
      <c r="AS632" s="4"/>
      <c r="AT632" s="4"/>
      <c r="AU632" s="4"/>
      <c r="AV632" s="4"/>
      <c r="AW632" s="4"/>
      <c r="AX632" s="4"/>
      <c r="AY632" s="9"/>
    </row>
    <row r="633" ht="12.75" customHeight="1">
      <c r="A633" s="13"/>
      <c r="B633" s="4"/>
      <c r="C633" s="4"/>
      <c r="D633" s="9"/>
      <c r="E633" s="338"/>
      <c r="F633" s="4"/>
      <c r="G633" s="4"/>
      <c r="H633" s="9"/>
      <c r="I633" s="339"/>
      <c r="J633" s="4"/>
      <c r="K633" s="4"/>
      <c r="L633" s="9"/>
      <c r="M633" s="340"/>
      <c r="N633" s="4"/>
      <c r="O633" s="4"/>
      <c r="P633" s="9"/>
      <c r="Q633" s="88"/>
      <c r="R633" s="4"/>
      <c r="S633" s="4"/>
      <c r="T633" s="9"/>
      <c r="U633" s="341"/>
      <c r="V633" s="4"/>
      <c r="W633" s="4"/>
      <c r="X633" s="4"/>
      <c r="Y633" s="9"/>
      <c r="Z633" s="342"/>
      <c r="AA633" s="4"/>
      <c r="AB633" s="4"/>
      <c r="AC633" s="9"/>
      <c r="AD633" s="343"/>
      <c r="AE633" s="4"/>
      <c r="AF633" s="4"/>
      <c r="AG633" s="4"/>
      <c r="AH633" s="4"/>
      <c r="AI633" s="4"/>
      <c r="AJ633" s="4"/>
      <c r="AK633" s="4"/>
      <c r="AL633" s="4"/>
      <c r="AM633" s="4"/>
      <c r="AN633" s="4"/>
      <c r="AO633" s="4"/>
      <c r="AP633" s="4"/>
      <c r="AQ633" s="4"/>
      <c r="AR633" s="4"/>
      <c r="AS633" s="4"/>
      <c r="AT633" s="4"/>
      <c r="AU633" s="4"/>
      <c r="AV633" s="4"/>
      <c r="AW633" s="4"/>
      <c r="AX633" s="4"/>
      <c r="AY633" s="9"/>
    </row>
    <row r="634" ht="12.75" customHeight="1">
      <c r="A634" s="13"/>
      <c r="B634" s="4"/>
      <c r="C634" s="4"/>
      <c r="D634" s="9"/>
      <c r="E634" s="338"/>
      <c r="F634" s="4"/>
      <c r="G634" s="4"/>
      <c r="H634" s="9"/>
      <c r="I634" s="339"/>
      <c r="J634" s="4"/>
      <c r="K634" s="4"/>
      <c r="L634" s="9"/>
      <c r="M634" s="340"/>
      <c r="N634" s="4"/>
      <c r="O634" s="4"/>
      <c r="P634" s="9"/>
      <c r="Q634" s="88"/>
      <c r="R634" s="4"/>
      <c r="S634" s="4"/>
      <c r="T634" s="9"/>
      <c r="U634" s="341"/>
      <c r="V634" s="4"/>
      <c r="W634" s="4"/>
      <c r="X634" s="4"/>
      <c r="Y634" s="9"/>
      <c r="Z634" s="342"/>
      <c r="AA634" s="4"/>
      <c r="AB634" s="4"/>
      <c r="AC634" s="9"/>
      <c r="AD634" s="343"/>
      <c r="AE634" s="4"/>
      <c r="AF634" s="4"/>
      <c r="AG634" s="4"/>
      <c r="AH634" s="4"/>
      <c r="AI634" s="4"/>
      <c r="AJ634" s="4"/>
      <c r="AK634" s="4"/>
      <c r="AL634" s="4"/>
      <c r="AM634" s="4"/>
      <c r="AN634" s="4"/>
      <c r="AO634" s="4"/>
      <c r="AP634" s="4"/>
      <c r="AQ634" s="4"/>
      <c r="AR634" s="4"/>
      <c r="AS634" s="4"/>
      <c r="AT634" s="4"/>
      <c r="AU634" s="4"/>
      <c r="AV634" s="4"/>
      <c r="AW634" s="4"/>
      <c r="AX634" s="4"/>
      <c r="AY634" s="9"/>
    </row>
    <row r="635" ht="12.75" customHeight="1">
      <c r="A635" s="13"/>
      <c r="B635" s="4"/>
      <c r="C635" s="4"/>
      <c r="D635" s="9"/>
      <c r="E635" s="338"/>
      <c r="F635" s="4"/>
      <c r="G635" s="4"/>
      <c r="H635" s="9"/>
      <c r="I635" s="339"/>
      <c r="J635" s="4"/>
      <c r="K635" s="4"/>
      <c r="L635" s="9"/>
      <c r="M635" s="340"/>
      <c r="N635" s="4"/>
      <c r="O635" s="4"/>
      <c r="P635" s="9"/>
      <c r="Q635" s="88"/>
      <c r="R635" s="4"/>
      <c r="S635" s="4"/>
      <c r="T635" s="9"/>
      <c r="U635" s="341"/>
      <c r="V635" s="4"/>
      <c r="W635" s="4"/>
      <c r="X635" s="4"/>
      <c r="Y635" s="9"/>
      <c r="Z635" s="342"/>
      <c r="AA635" s="4"/>
      <c r="AB635" s="4"/>
      <c r="AC635" s="9"/>
      <c r="AD635" s="343"/>
      <c r="AE635" s="4"/>
      <c r="AF635" s="4"/>
      <c r="AG635" s="4"/>
      <c r="AH635" s="4"/>
      <c r="AI635" s="4"/>
      <c r="AJ635" s="4"/>
      <c r="AK635" s="4"/>
      <c r="AL635" s="4"/>
      <c r="AM635" s="4"/>
      <c r="AN635" s="4"/>
      <c r="AO635" s="4"/>
      <c r="AP635" s="4"/>
      <c r="AQ635" s="4"/>
      <c r="AR635" s="4"/>
      <c r="AS635" s="4"/>
      <c r="AT635" s="4"/>
      <c r="AU635" s="4"/>
      <c r="AV635" s="4"/>
      <c r="AW635" s="4"/>
      <c r="AX635" s="4"/>
      <c r="AY635" s="9"/>
    </row>
    <row r="636" ht="12.75" customHeight="1">
      <c r="A636" s="13"/>
      <c r="B636" s="4"/>
      <c r="C636" s="4"/>
      <c r="D636" s="9"/>
      <c r="E636" s="338"/>
      <c r="F636" s="4"/>
      <c r="G636" s="4"/>
      <c r="H636" s="9"/>
      <c r="I636" s="339"/>
      <c r="J636" s="4"/>
      <c r="K636" s="4"/>
      <c r="L636" s="9"/>
      <c r="M636" s="340"/>
      <c r="N636" s="4"/>
      <c r="O636" s="4"/>
      <c r="P636" s="9"/>
      <c r="Q636" s="88"/>
      <c r="R636" s="4"/>
      <c r="S636" s="4"/>
      <c r="T636" s="9"/>
      <c r="U636" s="341"/>
      <c r="V636" s="4"/>
      <c r="W636" s="4"/>
      <c r="X636" s="4"/>
      <c r="Y636" s="9"/>
      <c r="Z636" s="342"/>
      <c r="AA636" s="4"/>
      <c r="AB636" s="4"/>
      <c r="AC636" s="9"/>
      <c r="AD636" s="343"/>
      <c r="AE636" s="4"/>
      <c r="AF636" s="4"/>
      <c r="AG636" s="4"/>
      <c r="AH636" s="4"/>
      <c r="AI636" s="4"/>
      <c r="AJ636" s="4"/>
      <c r="AK636" s="4"/>
      <c r="AL636" s="4"/>
      <c r="AM636" s="4"/>
      <c r="AN636" s="4"/>
      <c r="AO636" s="4"/>
      <c r="AP636" s="4"/>
      <c r="AQ636" s="4"/>
      <c r="AR636" s="4"/>
      <c r="AS636" s="4"/>
      <c r="AT636" s="4"/>
      <c r="AU636" s="4"/>
      <c r="AV636" s="4"/>
      <c r="AW636" s="4"/>
      <c r="AX636" s="4"/>
      <c r="AY636" s="9"/>
    </row>
    <row r="637" ht="12.75" customHeight="1">
      <c r="A637" s="13"/>
      <c r="B637" s="4"/>
      <c r="C637" s="4"/>
      <c r="D637" s="9"/>
      <c r="E637" s="338"/>
      <c r="F637" s="4"/>
      <c r="G637" s="4"/>
      <c r="H637" s="9"/>
      <c r="I637" s="339"/>
      <c r="J637" s="4"/>
      <c r="K637" s="4"/>
      <c r="L637" s="9"/>
      <c r="M637" s="340"/>
      <c r="N637" s="4"/>
      <c r="O637" s="4"/>
      <c r="P637" s="9"/>
      <c r="Q637" s="88"/>
      <c r="R637" s="4"/>
      <c r="S637" s="4"/>
      <c r="T637" s="9"/>
      <c r="U637" s="341"/>
      <c r="V637" s="4"/>
      <c r="W637" s="4"/>
      <c r="X637" s="4"/>
      <c r="Y637" s="9"/>
      <c r="Z637" s="342"/>
      <c r="AA637" s="4"/>
      <c r="AB637" s="4"/>
      <c r="AC637" s="9"/>
      <c r="AD637" s="343"/>
      <c r="AE637" s="4"/>
      <c r="AF637" s="4"/>
      <c r="AG637" s="4"/>
      <c r="AH637" s="4"/>
      <c r="AI637" s="4"/>
      <c r="AJ637" s="4"/>
      <c r="AK637" s="4"/>
      <c r="AL637" s="4"/>
      <c r="AM637" s="4"/>
      <c r="AN637" s="4"/>
      <c r="AO637" s="4"/>
      <c r="AP637" s="4"/>
      <c r="AQ637" s="4"/>
      <c r="AR637" s="4"/>
      <c r="AS637" s="4"/>
      <c r="AT637" s="4"/>
      <c r="AU637" s="4"/>
      <c r="AV637" s="4"/>
      <c r="AW637" s="4"/>
      <c r="AX637" s="4"/>
      <c r="AY637" s="9"/>
    </row>
    <row r="638" ht="12.75" customHeight="1">
      <c r="A638" s="13"/>
      <c r="B638" s="4"/>
      <c r="C638" s="4"/>
      <c r="D638" s="9"/>
      <c r="E638" s="338"/>
      <c r="F638" s="4"/>
      <c r="G638" s="4"/>
      <c r="H638" s="9"/>
      <c r="I638" s="339"/>
      <c r="J638" s="4"/>
      <c r="K638" s="4"/>
      <c r="L638" s="9"/>
      <c r="M638" s="340"/>
      <c r="N638" s="4"/>
      <c r="O638" s="4"/>
      <c r="P638" s="9"/>
      <c r="Q638" s="88"/>
      <c r="R638" s="4"/>
      <c r="S638" s="4"/>
      <c r="T638" s="9"/>
      <c r="U638" s="341"/>
      <c r="V638" s="4"/>
      <c r="W638" s="4"/>
      <c r="X638" s="4"/>
      <c r="Y638" s="9"/>
      <c r="Z638" s="342"/>
      <c r="AA638" s="4"/>
      <c r="AB638" s="4"/>
      <c r="AC638" s="9"/>
      <c r="AD638" s="343"/>
      <c r="AE638" s="4"/>
      <c r="AF638" s="4"/>
      <c r="AG638" s="4"/>
      <c r="AH638" s="4"/>
      <c r="AI638" s="4"/>
      <c r="AJ638" s="4"/>
      <c r="AK638" s="4"/>
      <c r="AL638" s="4"/>
      <c r="AM638" s="4"/>
      <c r="AN638" s="4"/>
      <c r="AO638" s="4"/>
      <c r="AP638" s="4"/>
      <c r="AQ638" s="4"/>
      <c r="AR638" s="4"/>
      <c r="AS638" s="4"/>
      <c r="AT638" s="4"/>
      <c r="AU638" s="4"/>
      <c r="AV638" s="4"/>
      <c r="AW638" s="4"/>
      <c r="AX638" s="4"/>
      <c r="AY638" s="9"/>
    </row>
    <row r="639" ht="12.75" customHeight="1">
      <c r="A639" s="13"/>
      <c r="B639" s="4"/>
      <c r="C639" s="4"/>
      <c r="D639" s="9"/>
      <c r="E639" s="338"/>
      <c r="F639" s="4"/>
      <c r="G639" s="4"/>
      <c r="H639" s="9"/>
      <c r="I639" s="339"/>
      <c r="J639" s="4"/>
      <c r="K639" s="4"/>
      <c r="L639" s="9"/>
      <c r="M639" s="340"/>
      <c r="N639" s="4"/>
      <c r="O639" s="4"/>
      <c r="P639" s="9"/>
      <c r="Q639" s="88"/>
      <c r="R639" s="4"/>
      <c r="S639" s="4"/>
      <c r="T639" s="9"/>
      <c r="U639" s="341"/>
      <c r="V639" s="4"/>
      <c r="W639" s="4"/>
      <c r="X639" s="4"/>
      <c r="Y639" s="9"/>
      <c r="Z639" s="342"/>
      <c r="AA639" s="4"/>
      <c r="AB639" s="4"/>
      <c r="AC639" s="9"/>
      <c r="AD639" s="343"/>
      <c r="AE639" s="4"/>
      <c r="AF639" s="4"/>
      <c r="AG639" s="4"/>
      <c r="AH639" s="4"/>
      <c r="AI639" s="4"/>
      <c r="AJ639" s="4"/>
      <c r="AK639" s="4"/>
      <c r="AL639" s="4"/>
      <c r="AM639" s="4"/>
      <c r="AN639" s="4"/>
      <c r="AO639" s="4"/>
      <c r="AP639" s="4"/>
      <c r="AQ639" s="4"/>
      <c r="AR639" s="4"/>
      <c r="AS639" s="4"/>
      <c r="AT639" s="4"/>
      <c r="AU639" s="4"/>
      <c r="AV639" s="4"/>
      <c r="AW639" s="4"/>
      <c r="AX639" s="4"/>
      <c r="AY639" s="9"/>
    </row>
    <row r="640" ht="12.75" customHeight="1">
      <c r="A640" s="13"/>
      <c r="B640" s="4"/>
      <c r="C640" s="4"/>
      <c r="D640" s="9"/>
      <c r="E640" s="338"/>
      <c r="F640" s="4"/>
      <c r="G640" s="4"/>
      <c r="H640" s="9"/>
      <c r="I640" s="339"/>
      <c r="J640" s="4"/>
      <c r="K640" s="4"/>
      <c r="L640" s="9"/>
      <c r="M640" s="340"/>
      <c r="N640" s="4"/>
      <c r="O640" s="4"/>
      <c r="P640" s="9"/>
      <c r="Q640" s="88"/>
      <c r="R640" s="4"/>
      <c r="S640" s="4"/>
      <c r="T640" s="9"/>
      <c r="U640" s="341"/>
      <c r="V640" s="4"/>
      <c r="W640" s="4"/>
      <c r="X640" s="4"/>
      <c r="Y640" s="9"/>
      <c r="Z640" s="342"/>
      <c r="AA640" s="4"/>
      <c r="AB640" s="4"/>
      <c r="AC640" s="9"/>
      <c r="AD640" s="343"/>
      <c r="AE640" s="4"/>
      <c r="AF640" s="4"/>
      <c r="AG640" s="4"/>
      <c r="AH640" s="4"/>
      <c r="AI640" s="4"/>
      <c r="AJ640" s="4"/>
      <c r="AK640" s="4"/>
      <c r="AL640" s="4"/>
      <c r="AM640" s="4"/>
      <c r="AN640" s="4"/>
      <c r="AO640" s="4"/>
      <c r="AP640" s="4"/>
      <c r="AQ640" s="4"/>
      <c r="AR640" s="4"/>
      <c r="AS640" s="4"/>
      <c r="AT640" s="4"/>
      <c r="AU640" s="4"/>
      <c r="AV640" s="4"/>
      <c r="AW640" s="4"/>
      <c r="AX640" s="4"/>
      <c r="AY640" s="9"/>
    </row>
    <row r="641" ht="12.75" customHeight="1">
      <c r="A641" s="13"/>
      <c r="B641" s="4"/>
      <c r="C641" s="4"/>
      <c r="D641" s="9"/>
      <c r="E641" s="338"/>
      <c r="F641" s="4"/>
      <c r="G641" s="4"/>
      <c r="H641" s="9"/>
      <c r="I641" s="339"/>
      <c r="J641" s="4"/>
      <c r="K641" s="4"/>
      <c r="L641" s="9"/>
      <c r="M641" s="340"/>
      <c r="N641" s="4"/>
      <c r="O641" s="4"/>
      <c r="P641" s="9"/>
      <c r="Q641" s="88"/>
      <c r="R641" s="4"/>
      <c r="S641" s="4"/>
      <c r="T641" s="9"/>
      <c r="U641" s="341"/>
      <c r="V641" s="4"/>
      <c r="W641" s="4"/>
      <c r="X641" s="4"/>
      <c r="Y641" s="9"/>
      <c r="Z641" s="342"/>
      <c r="AA641" s="4"/>
      <c r="AB641" s="4"/>
      <c r="AC641" s="9"/>
      <c r="AD641" s="343"/>
      <c r="AE641" s="4"/>
      <c r="AF641" s="4"/>
      <c r="AG641" s="4"/>
      <c r="AH641" s="4"/>
      <c r="AI641" s="4"/>
      <c r="AJ641" s="4"/>
      <c r="AK641" s="4"/>
      <c r="AL641" s="4"/>
      <c r="AM641" s="4"/>
      <c r="AN641" s="4"/>
      <c r="AO641" s="4"/>
      <c r="AP641" s="4"/>
      <c r="AQ641" s="4"/>
      <c r="AR641" s="4"/>
      <c r="AS641" s="4"/>
      <c r="AT641" s="4"/>
      <c r="AU641" s="4"/>
      <c r="AV641" s="4"/>
      <c r="AW641" s="4"/>
      <c r="AX641" s="4"/>
      <c r="AY641" s="9"/>
    </row>
    <row r="642" ht="12.75" customHeight="1">
      <c r="A642" s="13"/>
      <c r="B642" s="4"/>
      <c r="C642" s="4"/>
      <c r="D642" s="9"/>
      <c r="E642" s="338"/>
      <c r="F642" s="4"/>
      <c r="G642" s="4"/>
      <c r="H642" s="9"/>
      <c r="I642" s="339"/>
      <c r="J642" s="4"/>
      <c r="K642" s="4"/>
      <c r="L642" s="9"/>
      <c r="M642" s="340"/>
      <c r="N642" s="4"/>
      <c r="O642" s="4"/>
      <c r="P642" s="9"/>
      <c r="Q642" s="88"/>
      <c r="R642" s="4"/>
      <c r="S642" s="4"/>
      <c r="T642" s="9"/>
      <c r="U642" s="341"/>
      <c r="V642" s="4"/>
      <c r="W642" s="4"/>
      <c r="X642" s="4"/>
      <c r="Y642" s="9"/>
      <c r="Z642" s="342"/>
      <c r="AA642" s="4"/>
      <c r="AB642" s="4"/>
      <c r="AC642" s="9"/>
      <c r="AD642" s="343"/>
      <c r="AE642" s="4"/>
      <c r="AF642" s="4"/>
      <c r="AG642" s="4"/>
      <c r="AH642" s="4"/>
      <c r="AI642" s="4"/>
      <c r="AJ642" s="4"/>
      <c r="AK642" s="4"/>
      <c r="AL642" s="4"/>
      <c r="AM642" s="4"/>
      <c r="AN642" s="4"/>
      <c r="AO642" s="4"/>
      <c r="AP642" s="4"/>
      <c r="AQ642" s="4"/>
      <c r="AR642" s="4"/>
      <c r="AS642" s="4"/>
      <c r="AT642" s="4"/>
      <c r="AU642" s="4"/>
      <c r="AV642" s="4"/>
      <c r="AW642" s="4"/>
      <c r="AX642" s="4"/>
      <c r="AY642" s="9"/>
    </row>
    <row r="643" ht="12.75" customHeight="1">
      <c r="A643" s="13"/>
      <c r="B643" s="4"/>
      <c r="C643" s="4"/>
      <c r="D643" s="9"/>
      <c r="E643" s="338"/>
      <c r="F643" s="4"/>
      <c r="G643" s="4"/>
      <c r="H643" s="9"/>
      <c r="I643" s="339"/>
      <c r="J643" s="4"/>
      <c r="K643" s="4"/>
      <c r="L643" s="9"/>
      <c r="M643" s="340"/>
      <c r="N643" s="4"/>
      <c r="O643" s="4"/>
      <c r="P643" s="9"/>
      <c r="Q643" s="88"/>
      <c r="R643" s="4"/>
      <c r="S643" s="4"/>
      <c r="T643" s="9"/>
      <c r="U643" s="341"/>
      <c r="V643" s="4"/>
      <c r="W643" s="4"/>
      <c r="X643" s="4"/>
      <c r="Y643" s="9"/>
      <c r="Z643" s="342"/>
      <c r="AA643" s="4"/>
      <c r="AB643" s="4"/>
      <c r="AC643" s="9"/>
      <c r="AD643" s="343"/>
      <c r="AE643" s="4"/>
      <c r="AF643" s="4"/>
      <c r="AG643" s="4"/>
      <c r="AH643" s="4"/>
      <c r="AI643" s="4"/>
      <c r="AJ643" s="4"/>
      <c r="AK643" s="4"/>
      <c r="AL643" s="4"/>
      <c r="AM643" s="4"/>
      <c r="AN643" s="4"/>
      <c r="AO643" s="4"/>
      <c r="AP643" s="4"/>
      <c r="AQ643" s="4"/>
      <c r="AR643" s="4"/>
      <c r="AS643" s="4"/>
      <c r="AT643" s="4"/>
      <c r="AU643" s="4"/>
      <c r="AV643" s="4"/>
      <c r="AW643" s="4"/>
      <c r="AX643" s="4"/>
      <c r="AY643" s="9"/>
    </row>
    <row r="644" ht="12.75" customHeight="1">
      <c r="A644" s="13"/>
      <c r="B644" s="4"/>
      <c r="C644" s="4"/>
      <c r="D644" s="9"/>
      <c r="E644" s="338"/>
      <c r="F644" s="4"/>
      <c r="G644" s="4"/>
      <c r="H644" s="9"/>
      <c r="I644" s="339"/>
      <c r="J644" s="4"/>
      <c r="K644" s="4"/>
      <c r="L644" s="9"/>
      <c r="M644" s="340"/>
      <c r="N644" s="4"/>
      <c r="O644" s="4"/>
      <c r="P644" s="9"/>
      <c r="Q644" s="88"/>
      <c r="R644" s="4"/>
      <c r="S644" s="4"/>
      <c r="T644" s="9"/>
      <c r="U644" s="341"/>
      <c r="V644" s="4"/>
      <c r="W644" s="4"/>
      <c r="X644" s="4"/>
      <c r="Y644" s="9"/>
      <c r="Z644" s="342"/>
      <c r="AA644" s="4"/>
      <c r="AB644" s="4"/>
      <c r="AC644" s="9"/>
      <c r="AD644" s="343"/>
      <c r="AE644" s="4"/>
      <c r="AF644" s="4"/>
      <c r="AG644" s="4"/>
      <c r="AH644" s="4"/>
      <c r="AI644" s="4"/>
      <c r="AJ644" s="4"/>
      <c r="AK644" s="4"/>
      <c r="AL644" s="4"/>
      <c r="AM644" s="4"/>
      <c r="AN644" s="4"/>
      <c r="AO644" s="4"/>
      <c r="AP644" s="4"/>
      <c r="AQ644" s="4"/>
      <c r="AR644" s="4"/>
      <c r="AS644" s="4"/>
      <c r="AT644" s="4"/>
      <c r="AU644" s="4"/>
      <c r="AV644" s="4"/>
      <c r="AW644" s="4"/>
      <c r="AX644" s="4"/>
      <c r="AY644" s="9"/>
    </row>
    <row r="645" ht="12.75" customHeight="1">
      <c r="A645" s="13"/>
      <c r="B645" s="4"/>
      <c r="C645" s="4"/>
      <c r="D645" s="9"/>
      <c r="E645" s="338"/>
      <c r="F645" s="4"/>
      <c r="G645" s="4"/>
      <c r="H645" s="9"/>
      <c r="I645" s="339"/>
      <c r="J645" s="4"/>
      <c r="K645" s="4"/>
      <c r="L645" s="9"/>
      <c r="M645" s="340"/>
      <c r="N645" s="4"/>
      <c r="O645" s="4"/>
      <c r="P645" s="9"/>
      <c r="Q645" s="88"/>
      <c r="R645" s="4"/>
      <c r="S645" s="4"/>
      <c r="T645" s="9"/>
      <c r="U645" s="341"/>
      <c r="V645" s="4"/>
      <c r="W645" s="4"/>
      <c r="X645" s="4"/>
      <c r="Y645" s="9"/>
      <c r="Z645" s="342"/>
      <c r="AA645" s="4"/>
      <c r="AB645" s="4"/>
      <c r="AC645" s="9"/>
      <c r="AD645" s="343"/>
      <c r="AE645" s="4"/>
      <c r="AF645" s="4"/>
      <c r="AG645" s="4"/>
      <c r="AH645" s="4"/>
      <c r="AI645" s="4"/>
      <c r="AJ645" s="4"/>
      <c r="AK645" s="4"/>
      <c r="AL645" s="4"/>
      <c r="AM645" s="4"/>
      <c r="AN645" s="4"/>
      <c r="AO645" s="4"/>
      <c r="AP645" s="4"/>
      <c r="AQ645" s="4"/>
      <c r="AR645" s="4"/>
      <c r="AS645" s="4"/>
      <c r="AT645" s="4"/>
      <c r="AU645" s="4"/>
      <c r="AV645" s="4"/>
      <c r="AW645" s="4"/>
      <c r="AX645" s="4"/>
      <c r="AY645" s="9"/>
    </row>
    <row r="646" ht="12.75" customHeight="1">
      <c r="A646" s="13"/>
      <c r="B646" s="4"/>
      <c r="C646" s="4"/>
      <c r="D646" s="9"/>
      <c r="E646" s="338"/>
      <c r="F646" s="4"/>
      <c r="G646" s="4"/>
      <c r="H646" s="9"/>
      <c r="I646" s="339"/>
      <c r="J646" s="4"/>
      <c r="K646" s="4"/>
      <c r="L646" s="9"/>
      <c r="M646" s="340"/>
      <c r="N646" s="4"/>
      <c r="O646" s="4"/>
      <c r="P646" s="9"/>
      <c r="Q646" s="88"/>
      <c r="R646" s="4"/>
      <c r="S646" s="4"/>
      <c r="T646" s="9"/>
      <c r="U646" s="341"/>
      <c r="V646" s="4"/>
      <c r="W646" s="4"/>
      <c r="X646" s="4"/>
      <c r="Y646" s="9"/>
      <c r="Z646" s="342"/>
      <c r="AA646" s="4"/>
      <c r="AB646" s="4"/>
      <c r="AC646" s="9"/>
      <c r="AD646" s="343"/>
      <c r="AE646" s="4"/>
      <c r="AF646" s="4"/>
      <c r="AG646" s="4"/>
      <c r="AH646" s="4"/>
      <c r="AI646" s="4"/>
      <c r="AJ646" s="4"/>
      <c r="AK646" s="4"/>
      <c r="AL646" s="4"/>
      <c r="AM646" s="4"/>
      <c r="AN646" s="4"/>
      <c r="AO646" s="4"/>
      <c r="AP646" s="4"/>
      <c r="AQ646" s="4"/>
      <c r="AR646" s="4"/>
      <c r="AS646" s="4"/>
      <c r="AT646" s="4"/>
      <c r="AU646" s="4"/>
      <c r="AV646" s="4"/>
      <c r="AW646" s="4"/>
      <c r="AX646" s="4"/>
      <c r="AY646" s="9"/>
    </row>
    <row r="647" ht="12.75" customHeight="1">
      <c r="A647" s="13"/>
      <c r="B647" s="4"/>
      <c r="C647" s="4"/>
      <c r="D647" s="9"/>
      <c r="E647" s="338"/>
      <c r="F647" s="4"/>
      <c r="G647" s="4"/>
      <c r="H647" s="9"/>
      <c r="I647" s="339"/>
      <c r="J647" s="4"/>
      <c r="K647" s="4"/>
      <c r="L647" s="9"/>
      <c r="M647" s="340"/>
      <c r="N647" s="4"/>
      <c r="O647" s="4"/>
      <c r="P647" s="9"/>
      <c r="Q647" s="88"/>
      <c r="R647" s="4"/>
      <c r="S647" s="4"/>
      <c r="T647" s="9"/>
      <c r="U647" s="341"/>
      <c r="V647" s="4"/>
      <c r="W647" s="4"/>
      <c r="X647" s="4"/>
      <c r="Y647" s="9"/>
      <c r="Z647" s="342"/>
      <c r="AA647" s="4"/>
      <c r="AB647" s="4"/>
      <c r="AC647" s="9"/>
      <c r="AD647" s="343"/>
      <c r="AE647" s="4"/>
      <c r="AF647" s="4"/>
      <c r="AG647" s="4"/>
      <c r="AH647" s="4"/>
      <c r="AI647" s="4"/>
      <c r="AJ647" s="4"/>
      <c r="AK647" s="4"/>
      <c r="AL647" s="4"/>
      <c r="AM647" s="4"/>
      <c r="AN647" s="4"/>
      <c r="AO647" s="4"/>
      <c r="AP647" s="4"/>
      <c r="AQ647" s="4"/>
      <c r="AR647" s="4"/>
      <c r="AS647" s="4"/>
      <c r="AT647" s="4"/>
      <c r="AU647" s="4"/>
      <c r="AV647" s="4"/>
      <c r="AW647" s="4"/>
      <c r="AX647" s="4"/>
      <c r="AY647" s="9"/>
    </row>
    <row r="648" ht="12.75" customHeight="1">
      <c r="A648" s="13"/>
      <c r="B648" s="4"/>
      <c r="C648" s="4"/>
      <c r="D648" s="9"/>
      <c r="E648" s="338"/>
      <c r="F648" s="4"/>
      <c r="G648" s="4"/>
      <c r="H648" s="9"/>
      <c r="I648" s="339"/>
      <c r="J648" s="4"/>
      <c r="K648" s="4"/>
      <c r="L648" s="9"/>
      <c r="M648" s="340"/>
      <c r="N648" s="4"/>
      <c r="O648" s="4"/>
      <c r="P648" s="9"/>
      <c r="Q648" s="88"/>
      <c r="R648" s="4"/>
      <c r="S648" s="4"/>
      <c r="T648" s="9"/>
      <c r="U648" s="341"/>
      <c r="V648" s="4"/>
      <c r="W648" s="4"/>
      <c r="X648" s="4"/>
      <c r="Y648" s="9"/>
      <c r="Z648" s="342"/>
      <c r="AA648" s="4"/>
      <c r="AB648" s="4"/>
      <c r="AC648" s="9"/>
      <c r="AD648" s="343"/>
      <c r="AE648" s="4"/>
      <c r="AF648" s="4"/>
      <c r="AG648" s="4"/>
      <c r="AH648" s="4"/>
      <c r="AI648" s="4"/>
      <c r="AJ648" s="4"/>
      <c r="AK648" s="4"/>
      <c r="AL648" s="4"/>
      <c r="AM648" s="4"/>
      <c r="AN648" s="4"/>
      <c r="AO648" s="4"/>
      <c r="AP648" s="4"/>
      <c r="AQ648" s="4"/>
      <c r="AR648" s="4"/>
      <c r="AS648" s="4"/>
      <c r="AT648" s="4"/>
      <c r="AU648" s="4"/>
      <c r="AV648" s="4"/>
      <c r="AW648" s="4"/>
      <c r="AX648" s="4"/>
      <c r="AY648" s="9"/>
    </row>
    <row r="649" ht="12.75" customHeight="1">
      <c r="A649" s="13"/>
      <c r="B649" s="4"/>
      <c r="C649" s="4"/>
      <c r="D649" s="9"/>
      <c r="E649" s="338"/>
      <c r="F649" s="4"/>
      <c r="G649" s="4"/>
      <c r="H649" s="9"/>
      <c r="I649" s="339"/>
      <c r="J649" s="4"/>
      <c r="K649" s="4"/>
      <c r="L649" s="9"/>
      <c r="M649" s="340"/>
      <c r="N649" s="4"/>
      <c r="O649" s="4"/>
      <c r="P649" s="9"/>
      <c r="Q649" s="88"/>
      <c r="R649" s="4"/>
      <c r="S649" s="4"/>
      <c r="T649" s="9"/>
      <c r="U649" s="341"/>
      <c r="V649" s="4"/>
      <c r="W649" s="4"/>
      <c r="X649" s="4"/>
      <c r="Y649" s="9"/>
      <c r="Z649" s="342"/>
      <c r="AA649" s="4"/>
      <c r="AB649" s="4"/>
      <c r="AC649" s="9"/>
      <c r="AD649" s="343"/>
      <c r="AE649" s="4"/>
      <c r="AF649" s="4"/>
      <c r="AG649" s="4"/>
      <c r="AH649" s="4"/>
      <c r="AI649" s="4"/>
      <c r="AJ649" s="4"/>
      <c r="AK649" s="4"/>
      <c r="AL649" s="4"/>
      <c r="AM649" s="4"/>
      <c r="AN649" s="4"/>
      <c r="AO649" s="4"/>
      <c r="AP649" s="4"/>
      <c r="AQ649" s="4"/>
      <c r="AR649" s="4"/>
      <c r="AS649" s="4"/>
      <c r="AT649" s="4"/>
      <c r="AU649" s="4"/>
      <c r="AV649" s="4"/>
      <c r="AW649" s="4"/>
      <c r="AX649" s="4"/>
      <c r="AY649" s="9"/>
    </row>
    <row r="650" ht="12.75" customHeight="1">
      <c r="A650" s="13"/>
      <c r="B650" s="4"/>
      <c r="C650" s="4"/>
      <c r="D650" s="9"/>
      <c r="E650" s="338"/>
      <c r="F650" s="4"/>
      <c r="G650" s="4"/>
      <c r="H650" s="9"/>
      <c r="I650" s="339"/>
      <c r="J650" s="4"/>
      <c r="K650" s="4"/>
      <c r="L650" s="9"/>
      <c r="M650" s="340"/>
      <c r="N650" s="4"/>
      <c r="O650" s="4"/>
      <c r="P650" s="9"/>
      <c r="Q650" s="88"/>
      <c r="R650" s="4"/>
      <c r="S650" s="4"/>
      <c r="T650" s="9"/>
      <c r="U650" s="341"/>
      <c r="V650" s="4"/>
      <c r="W650" s="4"/>
      <c r="X650" s="4"/>
      <c r="Y650" s="9"/>
      <c r="Z650" s="342"/>
      <c r="AA650" s="4"/>
      <c r="AB650" s="4"/>
      <c r="AC650" s="9"/>
      <c r="AD650" s="343"/>
      <c r="AE650" s="4"/>
      <c r="AF650" s="4"/>
      <c r="AG650" s="4"/>
      <c r="AH650" s="4"/>
      <c r="AI650" s="4"/>
      <c r="AJ650" s="4"/>
      <c r="AK650" s="4"/>
      <c r="AL650" s="4"/>
      <c r="AM650" s="4"/>
      <c r="AN650" s="4"/>
      <c r="AO650" s="4"/>
      <c r="AP650" s="4"/>
      <c r="AQ650" s="4"/>
      <c r="AR650" s="4"/>
      <c r="AS650" s="4"/>
      <c r="AT650" s="4"/>
      <c r="AU650" s="4"/>
      <c r="AV650" s="4"/>
      <c r="AW650" s="4"/>
      <c r="AX650" s="4"/>
      <c r="AY650" s="9"/>
    </row>
    <row r="651" ht="12.75" customHeight="1">
      <c r="A651" s="13"/>
      <c r="B651" s="4"/>
      <c r="C651" s="4"/>
      <c r="D651" s="9"/>
      <c r="E651" s="338"/>
      <c r="F651" s="4"/>
      <c r="G651" s="4"/>
      <c r="H651" s="9"/>
      <c r="I651" s="339"/>
      <c r="J651" s="4"/>
      <c r="K651" s="4"/>
      <c r="L651" s="9"/>
      <c r="M651" s="340"/>
      <c r="N651" s="4"/>
      <c r="O651" s="4"/>
      <c r="P651" s="9"/>
      <c r="Q651" s="88"/>
      <c r="R651" s="4"/>
      <c r="S651" s="4"/>
      <c r="T651" s="9"/>
      <c r="U651" s="341"/>
      <c r="V651" s="4"/>
      <c r="W651" s="4"/>
      <c r="X651" s="4"/>
      <c r="Y651" s="9"/>
      <c r="Z651" s="342"/>
      <c r="AA651" s="4"/>
      <c r="AB651" s="4"/>
      <c r="AC651" s="9"/>
      <c r="AD651" s="343"/>
      <c r="AE651" s="4"/>
      <c r="AF651" s="4"/>
      <c r="AG651" s="4"/>
      <c r="AH651" s="4"/>
      <c r="AI651" s="4"/>
      <c r="AJ651" s="4"/>
      <c r="AK651" s="4"/>
      <c r="AL651" s="4"/>
      <c r="AM651" s="4"/>
      <c r="AN651" s="4"/>
      <c r="AO651" s="4"/>
      <c r="AP651" s="4"/>
      <c r="AQ651" s="4"/>
      <c r="AR651" s="4"/>
      <c r="AS651" s="4"/>
      <c r="AT651" s="4"/>
      <c r="AU651" s="4"/>
      <c r="AV651" s="4"/>
      <c r="AW651" s="4"/>
      <c r="AX651" s="4"/>
      <c r="AY651" s="9"/>
    </row>
    <row r="652" ht="12.75" customHeight="1">
      <c r="A652" s="13"/>
      <c r="B652" s="4"/>
      <c r="C652" s="4"/>
      <c r="D652" s="9"/>
      <c r="E652" s="338"/>
      <c r="F652" s="4"/>
      <c r="G652" s="4"/>
      <c r="H652" s="9"/>
      <c r="I652" s="339"/>
      <c r="J652" s="4"/>
      <c r="K652" s="4"/>
      <c r="L652" s="9"/>
      <c r="M652" s="340"/>
      <c r="N652" s="4"/>
      <c r="O652" s="4"/>
      <c r="P652" s="9"/>
      <c r="Q652" s="88"/>
      <c r="R652" s="4"/>
      <c r="S652" s="4"/>
      <c r="T652" s="9"/>
      <c r="U652" s="341"/>
      <c r="V652" s="4"/>
      <c r="W652" s="4"/>
      <c r="X652" s="4"/>
      <c r="Y652" s="9"/>
      <c r="Z652" s="342"/>
      <c r="AA652" s="4"/>
      <c r="AB652" s="4"/>
      <c r="AC652" s="9"/>
      <c r="AD652" s="343"/>
      <c r="AE652" s="4"/>
      <c r="AF652" s="4"/>
      <c r="AG652" s="4"/>
      <c r="AH652" s="4"/>
      <c r="AI652" s="4"/>
      <c r="AJ652" s="4"/>
      <c r="AK652" s="4"/>
      <c r="AL652" s="4"/>
      <c r="AM652" s="4"/>
      <c r="AN652" s="4"/>
      <c r="AO652" s="4"/>
      <c r="AP652" s="4"/>
      <c r="AQ652" s="4"/>
      <c r="AR652" s="4"/>
      <c r="AS652" s="4"/>
      <c r="AT652" s="4"/>
      <c r="AU652" s="4"/>
      <c r="AV652" s="4"/>
      <c r="AW652" s="4"/>
      <c r="AX652" s="4"/>
      <c r="AY652" s="9"/>
    </row>
    <row r="653" ht="12.75" customHeight="1">
      <c r="A653" s="13"/>
      <c r="B653" s="4"/>
      <c r="C653" s="4"/>
      <c r="D653" s="9"/>
      <c r="E653" s="338"/>
      <c r="F653" s="4"/>
      <c r="G653" s="4"/>
      <c r="H653" s="9"/>
      <c r="I653" s="339"/>
      <c r="J653" s="4"/>
      <c r="K653" s="4"/>
      <c r="L653" s="9"/>
      <c r="M653" s="340"/>
      <c r="N653" s="4"/>
      <c r="O653" s="4"/>
      <c r="P653" s="9"/>
      <c r="Q653" s="88"/>
      <c r="R653" s="4"/>
      <c r="S653" s="4"/>
      <c r="T653" s="9"/>
      <c r="U653" s="341"/>
      <c r="V653" s="4"/>
      <c r="W653" s="4"/>
      <c r="X653" s="4"/>
      <c r="Y653" s="9"/>
      <c r="Z653" s="342"/>
      <c r="AA653" s="4"/>
      <c r="AB653" s="4"/>
      <c r="AC653" s="9"/>
      <c r="AD653" s="343"/>
      <c r="AE653" s="4"/>
      <c r="AF653" s="4"/>
      <c r="AG653" s="4"/>
      <c r="AH653" s="4"/>
      <c r="AI653" s="4"/>
      <c r="AJ653" s="4"/>
      <c r="AK653" s="4"/>
      <c r="AL653" s="4"/>
      <c r="AM653" s="4"/>
      <c r="AN653" s="4"/>
      <c r="AO653" s="4"/>
      <c r="AP653" s="4"/>
      <c r="AQ653" s="4"/>
      <c r="AR653" s="4"/>
      <c r="AS653" s="4"/>
      <c r="AT653" s="4"/>
      <c r="AU653" s="4"/>
      <c r="AV653" s="4"/>
      <c r="AW653" s="4"/>
      <c r="AX653" s="4"/>
      <c r="AY653" s="9"/>
    </row>
    <row r="654" ht="12.75" customHeight="1">
      <c r="A654" s="13"/>
      <c r="B654" s="4"/>
      <c r="C654" s="4"/>
      <c r="D654" s="9"/>
      <c r="E654" s="338"/>
      <c r="F654" s="4"/>
      <c r="G654" s="4"/>
      <c r="H654" s="9"/>
      <c r="I654" s="339"/>
      <c r="J654" s="4"/>
      <c r="K654" s="4"/>
      <c r="L654" s="9"/>
      <c r="M654" s="340"/>
      <c r="N654" s="4"/>
      <c r="O654" s="4"/>
      <c r="P654" s="9"/>
      <c r="Q654" s="88"/>
      <c r="R654" s="4"/>
      <c r="S654" s="4"/>
      <c r="T654" s="9"/>
      <c r="U654" s="341"/>
      <c r="V654" s="4"/>
      <c r="W654" s="4"/>
      <c r="X654" s="4"/>
      <c r="Y654" s="9"/>
      <c r="Z654" s="342"/>
      <c r="AA654" s="4"/>
      <c r="AB654" s="4"/>
      <c r="AC654" s="9"/>
      <c r="AD654" s="343"/>
      <c r="AE654" s="4"/>
      <c r="AF654" s="4"/>
      <c r="AG654" s="4"/>
      <c r="AH654" s="4"/>
      <c r="AI654" s="4"/>
      <c r="AJ654" s="4"/>
      <c r="AK654" s="4"/>
      <c r="AL654" s="4"/>
      <c r="AM654" s="4"/>
      <c r="AN654" s="4"/>
      <c r="AO654" s="4"/>
      <c r="AP654" s="4"/>
      <c r="AQ654" s="4"/>
      <c r="AR654" s="4"/>
      <c r="AS654" s="4"/>
      <c r="AT654" s="4"/>
      <c r="AU654" s="4"/>
      <c r="AV654" s="4"/>
      <c r="AW654" s="4"/>
      <c r="AX654" s="4"/>
      <c r="AY654" s="9"/>
    </row>
    <row r="655" ht="12.75" customHeight="1">
      <c r="A655" s="13"/>
      <c r="B655" s="4"/>
      <c r="C655" s="4"/>
      <c r="D655" s="9"/>
      <c r="E655" s="338"/>
      <c r="F655" s="4"/>
      <c r="G655" s="4"/>
      <c r="H655" s="9"/>
      <c r="I655" s="339"/>
      <c r="J655" s="4"/>
      <c r="K655" s="4"/>
      <c r="L655" s="9"/>
      <c r="M655" s="340"/>
      <c r="N655" s="4"/>
      <c r="O655" s="4"/>
      <c r="P655" s="9"/>
      <c r="Q655" s="88"/>
      <c r="R655" s="4"/>
      <c r="S655" s="4"/>
      <c r="T655" s="9"/>
      <c r="U655" s="341"/>
      <c r="V655" s="4"/>
      <c r="W655" s="4"/>
      <c r="X655" s="4"/>
      <c r="Y655" s="9"/>
      <c r="Z655" s="342"/>
      <c r="AA655" s="4"/>
      <c r="AB655" s="4"/>
      <c r="AC655" s="9"/>
      <c r="AD655" s="343"/>
      <c r="AE655" s="4"/>
      <c r="AF655" s="4"/>
      <c r="AG655" s="4"/>
      <c r="AH655" s="4"/>
      <c r="AI655" s="4"/>
      <c r="AJ655" s="4"/>
      <c r="AK655" s="4"/>
      <c r="AL655" s="4"/>
      <c r="AM655" s="4"/>
      <c r="AN655" s="4"/>
      <c r="AO655" s="4"/>
      <c r="AP655" s="4"/>
      <c r="AQ655" s="4"/>
      <c r="AR655" s="4"/>
      <c r="AS655" s="4"/>
      <c r="AT655" s="4"/>
      <c r="AU655" s="4"/>
      <c r="AV655" s="4"/>
      <c r="AW655" s="4"/>
      <c r="AX655" s="4"/>
      <c r="AY655" s="9"/>
    </row>
    <row r="656" ht="12.75" customHeight="1">
      <c r="A656" s="13"/>
      <c r="B656" s="4"/>
      <c r="C656" s="4"/>
      <c r="D656" s="9"/>
      <c r="E656" s="338"/>
      <c r="F656" s="4"/>
      <c r="G656" s="4"/>
      <c r="H656" s="9"/>
      <c r="I656" s="339"/>
      <c r="J656" s="4"/>
      <c r="K656" s="4"/>
      <c r="L656" s="9"/>
      <c r="M656" s="340"/>
      <c r="N656" s="4"/>
      <c r="O656" s="4"/>
      <c r="P656" s="9"/>
      <c r="Q656" s="88"/>
      <c r="R656" s="4"/>
      <c r="S656" s="4"/>
      <c r="T656" s="9"/>
      <c r="U656" s="341"/>
      <c r="V656" s="4"/>
      <c r="W656" s="4"/>
      <c r="X656" s="4"/>
      <c r="Y656" s="9"/>
      <c r="Z656" s="342"/>
      <c r="AA656" s="4"/>
      <c r="AB656" s="4"/>
      <c r="AC656" s="9"/>
      <c r="AD656" s="343"/>
      <c r="AE656" s="4"/>
      <c r="AF656" s="4"/>
      <c r="AG656" s="4"/>
      <c r="AH656" s="4"/>
      <c r="AI656" s="4"/>
      <c r="AJ656" s="4"/>
      <c r="AK656" s="4"/>
      <c r="AL656" s="4"/>
      <c r="AM656" s="4"/>
      <c r="AN656" s="4"/>
      <c r="AO656" s="4"/>
      <c r="AP656" s="4"/>
      <c r="AQ656" s="4"/>
      <c r="AR656" s="4"/>
      <c r="AS656" s="4"/>
      <c r="AT656" s="4"/>
      <c r="AU656" s="4"/>
      <c r="AV656" s="4"/>
      <c r="AW656" s="4"/>
      <c r="AX656" s="4"/>
      <c r="AY656" s="9"/>
    </row>
    <row r="657" ht="12.75" customHeight="1">
      <c r="A657" s="13"/>
      <c r="B657" s="4"/>
      <c r="C657" s="4"/>
      <c r="D657" s="9"/>
      <c r="E657" s="338"/>
      <c r="F657" s="4"/>
      <c r="G657" s="4"/>
      <c r="H657" s="9"/>
      <c r="I657" s="339"/>
      <c r="J657" s="4"/>
      <c r="K657" s="4"/>
      <c r="L657" s="9"/>
      <c r="M657" s="340"/>
      <c r="N657" s="4"/>
      <c r="O657" s="4"/>
      <c r="P657" s="9"/>
      <c r="Q657" s="88"/>
      <c r="R657" s="4"/>
      <c r="S657" s="4"/>
      <c r="T657" s="9"/>
      <c r="U657" s="341"/>
      <c r="V657" s="4"/>
      <c r="W657" s="4"/>
      <c r="X657" s="4"/>
      <c r="Y657" s="9"/>
      <c r="Z657" s="342"/>
      <c r="AA657" s="4"/>
      <c r="AB657" s="4"/>
      <c r="AC657" s="9"/>
      <c r="AD657" s="343"/>
      <c r="AE657" s="4"/>
      <c r="AF657" s="4"/>
      <c r="AG657" s="4"/>
      <c r="AH657" s="4"/>
      <c r="AI657" s="4"/>
      <c r="AJ657" s="4"/>
      <c r="AK657" s="4"/>
      <c r="AL657" s="4"/>
      <c r="AM657" s="4"/>
      <c r="AN657" s="4"/>
      <c r="AO657" s="4"/>
      <c r="AP657" s="4"/>
      <c r="AQ657" s="4"/>
      <c r="AR657" s="4"/>
      <c r="AS657" s="4"/>
      <c r="AT657" s="4"/>
      <c r="AU657" s="4"/>
      <c r="AV657" s="4"/>
      <c r="AW657" s="4"/>
      <c r="AX657" s="4"/>
      <c r="AY657" s="9"/>
    </row>
    <row r="658" ht="12.75" customHeight="1">
      <c r="A658" s="13"/>
      <c r="B658" s="4"/>
      <c r="C658" s="4"/>
      <c r="D658" s="9"/>
      <c r="E658" s="338"/>
      <c r="F658" s="4"/>
      <c r="G658" s="4"/>
      <c r="H658" s="9"/>
      <c r="I658" s="339"/>
      <c r="J658" s="4"/>
      <c r="K658" s="4"/>
      <c r="L658" s="9"/>
      <c r="M658" s="340"/>
      <c r="N658" s="4"/>
      <c r="O658" s="4"/>
      <c r="P658" s="9"/>
      <c r="Q658" s="88"/>
      <c r="R658" s="4"/>
      <c r="S658" s="4"/>
      <c r="T658" s="9"/>
      <c r="U658" s="341"/>
      <c r="V658" s="4"/>
      <c r="W658" s="4"/>
      <c r="X658" s="4"/>
      <c r="Y658" s="9"/>
      <c r="Z658" s="342"/>
      <c r="AA658" s="4"/>
      <c r="AB658" s="4"/>
      <c r="AC658" s="9"/>
      <c r="AD658" s="343"/>
      <c r="AE658" s="4"/>
      <c r="AF658" s="4"/>
      <c r="AG658" s="4"/>
      <c r="AH658" s="4"/>
      <c r="AI658" s="4"/>
      <c r="AJ658" s="4"/>
      <c r="AK658" s="4"/>
      <c r="AL658" s="4"/>
      <c r="AM658" s="4"/>
      <c r="AN658" s="4"/>
      <c r="AO658" s="4"/>
      <c r="AP658" s="4"/>
      <c r="AQ658" s="4"/>
      <c r="AR658" s="4"/>
      <c r="AS658" s="4"/>
      <c r="AT658" s="4"/>
      <c r="AU658" s="4"/>
      <c r="AV658" s="4"/>
      <c r="AW658" s="4"/>
      <c r="AX658" s="4"/>
      <c r="AY658" s="9"/>
    </row>
    <row r="659" ht="12.75" customHeight="1">
      <c r="A659" s="13"/>
      <c r="B659" s="4"/>
      <c r="C659" s="4"/>
      <c r="D659" s="9"/>
      <c r="E659" s="338"/>
      <c r="F659" s="4"/>
      <c r="G659" s="4"/>
      <c r="H659" s="9"/>
      <c r="I659" s="339"/>
      <c r="J659" s="4"/>
      <c r="K659" s="4"/>
      <c r="L659" s="9"/>
      <c r="M659" s="340"/>
      <c r="N659" s="4"/>
      <c r="O659" s="4"/>
      <c r="P659" s="9"/>
      <c r="Q659" s="88"/>
      <c r="R659" s="4"/>
      <c r="S659" s="4"/>
      <c r="T659" s="9"/>
      <c r="U659" s="341"/>
      <c r="V659" s="4"/>
      <c r="W659" s="4"/>
      <c r="X659" s="4"/>
      <c r="Y659" s="9"/>
      <c r="Z659" s="342"/>
      <c r="AA659" s="4"/>
      <c r="AB659" s="4"/>
      <c r="AC659" s="9"/>
      <c r="AD659" s="343"/>
      <c r="AE659" s="4"/>
      <c r="AF659" s="4"/>
      <c r="AG659" s="4"/>
      <c r="AH659" s="4"/>
      <c r="AI659" s="4"/>
      <c r="AJ659" s="4"/>
      <c r="AK659" s="4"/>
      <c r="AL659" s="4"/>
      <c r="AM659" s="4"/>
      <c r="AN659" s="4"/>
      <c r="AO659" s="4"/>
      <c r="AP659" s="4"/>
      <c r="AQ659" s="4"/>
      <c r="AR659" s="4"/>
      <c r="AS659" s="4"/>
      <c r="AT659" s="4"/>
      <c r="AU659" s="4"/>
      <c r="AV659" s="4"/>
      <c r="AW659" s="4"/>
      <c r="AX659" s="4"/>
      <c r="AY659" s="9"/>
    </row>
    <row r="660" ht="12.75" customHeight="1">
      <c r="A660" s="13"/>
      <c r="B660" s="4"/>
      <c r="C660" s="4"/>
      <c r="D660" s="9"/>
      <c r="E660" s="338"/>
      <c r="F660" s="4"/>
      <c r="G660" s="4"/>
      <c r="H660" s="9"/>
      <c r="I660" s="339"/>
      <c r="J660" s="4"/>
      <c r="K660" s="4"/>
      <c r="L660" s="9"/>
      <c r="M660" s="340"/>
      <c r="N660" s="4"/>
      <c r="O660" s="4"/>
      <c r="P660" s="9"/>
      <c r="Q660" s="88"/>
      <c r="R660" s="4"/>
      <c r="S660" s="4"/>
      <c r="T660" s="9"/>
      <c r="U660" s="341"/>
      <c r="V660" s="4"/>
      <c r="W660" s="4"/>
      <c r="X660" s="4"/>
      <c r="Y660" s="9"/>
      <c r="Z660" s="342"/>
      <c r="AA660" s="4"/>
      <c r="AB660" s="4"/>
      <c r="AC660" s="9"/>
      <c r="AD660" s="343"/>
      <c r="AE660" s="4"/>
      <c r="AF660" s="4"/>
      <c r="AG660" s="4"/>
      <c r="AH660" s="4"/>
      <c r="AI660" s="4"/>
      <c r="AJ660" s="4"/>
      <c r="AK660" s="4"/>
      <c r="AL660" s="4"/>
      <c r="AM660" s="4"/>
      <c r="AN660" s="4"/>
      <c r="AO660" s="4"/>
      <c r="AP660" s="4"/>
      <c r="AQ660" s="4"/>
      <c r="AR660" s="4"/>
      <c r="AS660" s="4"/>
      <c r="AT660" s="4"/>
      <c r="AU660" s="4"/>
      <c r="AV660" s="4"/>
      <c r="AW660" s="4"/>
      <c r="AX660" s="4"/>
      <c r="AY660" s="9"/>
    </row>
    <row r="661" ht="12.75" customHeight="1">
      <c r="A661" s="13"/>
      <c r="B661" s="4"/>
      <c r="C661" s="4"/>
      <c r="D661" s="9"/>
      <c r="E661" s="338"/>
      <c r="F661" s="4"/>
      <c r="G661" s="4"/>
      <c r="H661" s="9"/>
      <c r="I661" s="339"/>
      <c r="J661" s="4"/>
      <c r="K661" s="4"/>
      <c r="L661" s="9"/>
      <c r="M661" s="340"/>
      <c r="N661" s="4"/>
      <c r="O661" s="4"/>
      <c r="P661" s="9"/>
      <c r="Q661" s="88"/>
      <c r="R661" s="4"/>
      <c r="S661" s="4"/>
      <c r="T661" s="9"/>
      <c r="U661" s="341"/>
      <c r="V661" s="4"/>
      <c r="W661" s="4"/>
      <c r="X661" s="4"/>
      <c r="Y661" s="9"/>
      <c r="Z661" s="342"/>
      <c r="AA661" s="4"/>
      <c r="AB661" s="4"/>
      <c r="AC661" s="9"/>
      <c r="AD661" s="343"/>
      <c r="AE661" s="4"/>
      <c r="AF661" s="4"/>
      <c r="AG661" s="4"/>
      <c r="AH661" s="4"/>
      <c r="AI661" s="4"/>
      <c r="AJ661" s="4"/>
      <c r="AK661" s="4"/>
      <c r="AL661" s="4"/>
      <c r="AM661" s="4"/>
      <c r="AN661" s="4"/>
      <c r="AO661" s="4"/>
      <c r="AP661" s="4"/>
      <c r="AQ661" s="4"/>
      <c r="AR661" s="4"/>
      <c r="AS661" s="4"/>
      <c r="AT661" s="4"/>
      <c r="AU661" s="4"/>
      <c r="AV661" s="4"/>
      <c r="AW661" s="4"/>
      <c r="AX661" s="4"/>
      <c r="AY661" s="9"/>
    </row>
    <row r="662" ht="12.75" customHeight="1">
      <c r="A662" s="13"/>
      <c r="B662" s="4"/>
      <c r="C662" s="4"/>
      <c r="D662" s="9"/>
      <c r="E662" s="338"/>
      <c r="F662" s="4"/>
      <c r="G662" s="4"/>
      <c r="H662" s="9"/>
      <c r="I662" s="339"/>
      <c r="J662" s="4"/>
      <c r="K662" s="4"/>
      <c r="L662" s="9"/>
      <c r="M662" s="340"/>
      <c r="N662" s="4"/>
      <c r="O662" s="4"/>
      <c r="P662" s="9"/>
      <c r="Q662" s="88"/>
      <c r="R662" s="4"/>
      <c r="S662" s="4"/>
      <c r="T662" s="9"/>
      <c r="U662" s="341"/>
      <c r="V662" s="4"/>
      <c r="W662" s="4"/>
      <c r="X662" s="4"/>
      <c r="Y662" s="9"/>
      <c r="Z662" s="342"/>
      <c r="AA662" s="4"/>
      <c r="AB662" s="4"/>
      <c r="AC662" s="9"/>
      <c r="AD662" s="343"/>
      <c r="AE662" s="4"/>
      <c r="AF662" s="4"/>
      <c r="AG662" s="4"/>
      <c r="AH662" s="4"/>
      <c r="AI662" s="4"/>
      <c r="AJ662" s="4"/>
      <c r="AK662" s="4"/>
      <c r="AL662" s="4"/>
      <c r="AM662" s="4"/>
      <c r="AN662" s="4"/>
      <c r="AO662" s="4"/>
      <c r="AP662" s="4"/>
      <c r="AQ662" s="4"/>
      <c r="AR662" s="4"/>
      <c r="AS662" s="4"/>
      <c r="AT662" s="4"/>
      <c r="AU662" s="4"/>
      <c r="AV662" s="4"/>
      <c r="AW662" s="4"/>
      <c r="AX662" s="4"/>
      <c r="AY662" s="9"/>
    </row>
    <row r="663" ht="12.75" customHeight="1">
      <c r="A663" s="104"/>
      <c r="B663" s="4"/>
      <c r="C663" s="4"/>
      <c r="D663" s="9"/>
      <c r="E663" s="338"/>
      <c r="F663" s="4"/>
      <c r="G663" s="4"/>
      <c r="H663" s="9"/>
      <c r="I663" s="339"/>
      <c r="J663" s="4"/>
      <c r="K663" s="4"/>
      <c r="L663" s="9"/>
      <c r="M663" s="340"/>
      <c r="N663" s="4"/>
      <c r="O663" s="4"/>
      <c r="P663" s="9"/>
      <c r="Q663" s="88"/>
      <c r="R663" s="4"/>
      <c r="S663" s="4"/>
      <c r="T663" s="9"/>
      <c r="U663" s="341"/>
      <c r="V663" s="4"/>
      <c r="W663" s="4"/>
      <c r="X663" s="4"/>
      <c r="Y663" s="9"/>
      <c r="Z663" s="342"/>
      <c r="AA663" s="4"/>
      <c r="AB663" s="4"/>
      <c r="AC663" s="9"/>
      <c r="AD663" s="343"/>
      <c r="AE663" s="4"/>
      <c r="AF663" s="4"/>
      <c r="AG663" s="4"/>
      <c r="AH663" s="4"/>
      <c r="AI663" s="4"/>
      <c r="AJ663" s="4"/>
      <c r="AK663" s="4"/>
      <c r="AL663" s="4"/>
      <c r="AM663" s="4"/>
      <c r="AN663" s="4"/>
      <c r="AO663" s="4"/>
      <c r="AP663" s="4"/>
      <c r="AQ663" s="4"/>
      <c r="AR663" s="4"/>
      <c r="AS663" s="4"/>
      <c r="AT663" s="4"/>
      <c r="AU663" s="4"/>
      <c r="AV663" s="4"/>
      <c r="AW663" s="4"/>
      <c r="AX663" s="4"/>
      <c r="AY663" s="9"/>
    </row>
    <row r="664" ht="12.75" customHeight="1">
      <c r="A664" s="104"/>
      <c r="B664" s="4"/>
      <c r="C664" s="4"/>
      <c r="D664" s="9"/>
      <c r="E664" s="338"/>
      <c r="F664" s="4"/>
      <c r="G664" s="4"/>
      <c r="H664" s="9"/>
      <c r="I664" s="339"/>
      <c r="J664" s="4"/>
      <c r="K664" s="4"/>
      <c r="L664" s="9"/>
      <c r="M664" s="340"/>
      <c r="N664" s="4"/>
      <c r="O664" s="4"/>
      <c r="P664" s="9"/>
      <c r="Q664" s="88"/>
      <c r="R664" s="4"/>
      <c r="S664" s="4"/>
      <c r="T664" s="9"/>
      <c r="U664" s="341"/>
      <c r="V664" s="4"/>
      <c r="W664" s="4"/>
      <c r="X664" s="4"/>
      <c r="Y664" s="9"/>
      <c r="Z664" s="342"/>
      <c r="AA664" s="4"/>
      <c r="AB664" s="4"/>
      <c r="AC664" s="9"/>
      <c r="AD664" s="343"/>
      <c r="AE664" s="4"/>
      <c r="AF664" s="4"/>
      <c r="AG664" s="4"/>
      <c r="AH664" s="4"/>
      <c r="AI664" s="4"/>
      <c r="AJ664" s="4"/>
      <c r="AK664" s="4"/>
      <c r="AL664" s="4"/>
      <c r="AM664" s="4"/>
      <c r="AN664" s="4"/>
      <c r="AO664" s="4"/>
      <c r="AP664" s="4"/>
      <c r="AQ664" s="4"/>
      <c r="AR664" s="4"/>
      <c r="AS664" s="4"/>
      <c r="AT664" s="4"/>
      <c r="AU664" s="4"/>
      <c r="AV664" s="4"/>
      <c r="AW664" s="4"/>
      <c r="AX664" s="4"/>
      <c r="AY664" s="9"/>
    </row>
    <row r="665" ht="12.75" customHeight="1">
      <c r="A665" s="104"/>
      <c r="B665" s="4"/>
      <c r="C665" s="4"/>
      <c r="D665" s="9"/>
      <c r="E665" s="338"/>
      <c r="F665" s="4"/>
      <c r="G665" s="4"/>
      <c r="H665" s="9"/>
      <c r="I665" s="339"/>
      <c r="J665" s="4"/>
      <c r="K665" s="4"/>
      <c r="L665" s="9"/>
      <c r="M665" s="340"/>
      <c r="N665" s="4"/>
      <c r="O665" s="4"/>
      <c r="P665" s="9"/>
      <c r="Q665" s="88"/>
      <c r="R665" s="4"/>
      <c r="S665" s="4"/>
      <c r="T665" s="9"/>
      <c r="U665" s="341"/>
      <c r="V665" s="4"/>
      <c r="W665" s="4"/>
      <c r="X665" s="4"/>
      <c r="Y665" s="9"/>
      <c r="Z665" s="342"/>
      <c r="AA665" s="4"/>
      <c r="AB665" s="4"/>
      <c r="AC665" s="9"/>
      <c r="AD665" s="343"/>
      <c r="AE665" s="4"/>
      <c r="AF665" s="4"/>
      <c r="AG665" s="4"/>
      <c r="AH665" s="4"/>
      <c r="AI665" s="4"/>
      <c r="AJ665" s="4"/>
      <c r="AK665" s="4"/>
      <c r="AL665" s="4"/>
      <c r="AM665" s="4"/>
      <c r="AN665" s="4"/>
      <c r="AO665" s="4"/>
      <c r="AP665" s="4"/>
      <c r="AQ665" s="4"/>
      <c r="AR665" s="4"/>
      <c r="AS665" s="4"/>
      <c r="AT665" s="4"/>
      <c r="AU665" s="4"/>
      <c r="AV665" s="4"/>
      <c r="AW665" s="4"/>
      <c r="AX665" s="4"/>
      <c r="AY665" s="9"/>
    </row>
  </sheetData>
  <mergeCells count="5314">
    <mergeCell ref="M377:P377"/>
    <mergeCell ref="M375:P375"/>
    <mergeCell ref="M376:P376"/>
    <mergeCell ref="M313:P313"/>
    <mergeCell ref="M314:P314"/>
    <mergeCell ref="M326:P326"/>
    <mergeCell ref="M321:P321"/>
    <mergeCell ref="E371:H371"/>
    <mergeCell ref="E372:H372"/>
    <mergeCell ref="M311:P311"/>
    <mergeCell ref="M373:P373"/>
    <mergeCell ref="M365:P365"/>
    <mergeCell ref="M364:P364"/>
    <mergeCell ref="E315:H315"/>
    <mergeCell ref="A298:D298"/>
    <mergeCell ref="A300:D300"/>
    <mergeCell ref="A297:D297"/>
    <mergeCell ref="M295:P295"/>
    <mergeCell ref="M297:P297"/>
    <mergeCell ref="M296:P296"/>
    <mergeCell ref="M300:P300"/>
    <mergeCell ref="A296:D296"/>
    <mergeCell ref="E296:H296"/>
    <mergeCell ref="I298:L298"/>
    <mergeCell ref="A290:D290"/>
    <mergeCell ref="A291:D291"/>
    <mergeCell ref="A289:D289"/>
    <mergeCell ref="A288:D288"/>
    <mergeCell ref="I286:L286"/>
    <mergeCell ref="I288:L288"/>
    <mergeCell ref="I287:L287"/>
    <mergeCell ref="I290:L290"/>
    <mergeCell ref="I289:L289"/>
    <mergeCell ref="M301:P301"/>
    <mergeCell ref="E302:H302"/>
    <mergeCell ref="E301:H301"/>
    <mergeCell ref="E303:H303"/>
    <mergeCell ref="I304:L304"/>
    <mergeCell ref="I303:L303"/>
    <mergeCell ref="A294:D294"/>
    <mergeCell ref="A295:D295"/>
    <mergeCell ref="A285:D285"/>
    <mergeCell ref="A284:D284"/>
    <mergeCell ref="A302:D302"/>
    <mergeCell ref="A301:D301"/>
    <mergeCell ref="A305:D305"/>
    <mergeCell ref="A299:D299"/>
    <mergeCell ref="A293:D293"/>
    <mergeCell ref="A292:D292"/>
    <mergeCell ref="M299:P299"/>
    <mergeCell ref="M298:P298"/>
    <mergeCell ref="E284:H284"/>
    <mergeCell ref="I284:L284"/>
    <mergeCell ref="I285:L285"/>
    <mergeCell ref="M284:P284"/>
    <mergeCell ref="M285:P285"/>
    <mergeCell ref="M289:P289"/>
    <mergeCell ref="M290:P290"/>
    <mergeCell ref="M291:P291"/>
    <mergeCell ref="I292:L292"/>
    <mergeCell ref="M292:P292"/>
    <mergeCell ref="I294:L294"/>
    <mergeCell ref="M294:P294"/>
    <mergeCell ref="E294:H294"/>
    <mergeCell ref="E293:H293"/>
    <mergeCell ref="E292:H292"/>
    <mergeCell ref="I293:L293"/>
    <mergeCell ref="M293:P293"/>
    <mergeCell ref="A389:D389"/>
    <mergeCell ref="M389:P389"/>
    <mergeCell ref="I389:L389"/>
    <mergeCell ref="A390:D390"/>
    <mergeCell ref="A387:D387"/>
    <mergeCell ref="A386:D386"/>
    <mergeCell ref="A385:D385"/>
    <mergeCell ref="E387:H387"/>
    <mergeCell ref="M405:P405"/>
    <mergeCell ref="M395:P395"/>
    <mergeCell ref="I395:L395"/>
    <mergeCell ref="A371:D371"/>
    <mergeCell ref="A369:D369"/>
    <mergeCell ref="A360:D360"/>
    <mergeCell ref="A361:D361"/>
    <mergeCell ref="E390:H390"/>
    <mergeCell ref="E389:H389"/>
    <mergeCell ref="E374:H374"/>
    <mergeCell ref="E373:H373"/>
    <mergeCell ref="E375:H375"/>
    <mergeCell ref="E376:H376"/>
    <mergeCell ref="E369:H369"/>
    <mergeCell ref="E370:H370"/>
    <mergeCell ref="A344:D344"/>
    <mergeCell ref="A343:D343"/>
    <mergeCell ref="A347:D347"/>
    <mergeCell ref="A346:D346"/>
    <mergeCell ref="A351:D351"/>
    <mergeCell ref="A352:D352"/>
    <mergeCell ref="A342:D342"/>
    <mergeCell ref="A341:D341"/>
    <mergeCell ref="A382:D382"/>
    <mergeCell ref="A376:D376"/>
    <mergeCell ref="A365:D365"/>
    <mergeCell ref="A366:D366"/>
    <mergeCell ref="A357:D357"/>
    <mergeCell ref="A356:D356"/>
    <mergeCell ref="A364:D364"/>
    <mergeCell ref="A309:D309"/>
    <mergeCell ref="A317:D317"/>
    <mergeCell ref="A322:D322"/>
    <mergeCell ref="A318:D318"/>
    <mergeCell ref="A325:D325"/>
    <mergeCell ref="A323:D323"/>
    <mergeCell ref="E382:H382"/>
    <mergeCell ref="M379:P379"/>
    <mergeCell ref="M380:P380"/>
    <mergeCell ref="I379:L379"/>
    <mergeCell ref="I380:L380"/>
    <mergeCell ref="I381:L381"/>
    <mergeCell ref="Z480:AC480"/>
    <mergeCell ref="U478:Y478"/>
    <mergeCell ref="Z478:AC478"/>
    <mergeCell ref="U466:Y466"/>
    <mergeCell ref="U467:Y467"/>
    <mergeCell ref="U468:Y468"/>
    <mergeCell ref="U469:Y469"/>
    <mergeCell ref="U464:Y464"/>
    <mergeCell ref="U471:Y471"/>
    <mergeCell ref="Z472:AC472"/>
    <mergeCell ref="Z473:AC473"/>
    <mergeCell ref="Z474:AC474"/>
    <mergeCell ref="Z481:AC481"/>
    <mergeCell ref="Z464:AC464"/>
    <mergeCell ref="U470:Y470"/>
    <mergeCell ref="Z500:AC500"/>
    <mergeCell ref="Z499:AC499"/>
    <mergeCell ref="Z475:AC475"/>
    <mergeCell ref="Z476:AC476"/>
    <mergeCell ref="Z461:AC461"/>
    <mergeCell ref="Z463:AC463"/>
    <mergeCell ref="Z462:AC462"/>
    <mergeCell ref="Z501:AC501"/>
    <mergeCell ref="Z502:AC502"/>
    <mergeCell ref="U487:Y487"/>
    <mergeCell ref="Q487:T487"/>
    <mergeCell ref="U490:Y490"/>
    <mergeCell ref="Q490:T490"/>
    <mergeCell ref="U491:Y491"/>
    <mergeCell ref="Q492:T492"/>
    <mergeCell ref="Q505:T505"/>
    <mergeCell ref="Q468:T468"/>
    <mergeCell ref="Q457:T457"/>
    <mergeCell ref="U461:Y461"/>
    <mergeCell ref="U463:Y463"/>
    <mergeCell ref="U462:Y462"/>
    <mergeCell ref="Q470:T470"/>
    <mergeCell ref="Q460:T460"/>
    <mergeCell ref="Q459:T459"/>
    <mergeCell ref="Z482:AC482"/>
    <mergeCell ref="U482:Y482"/>
    <mergeCell ref="Q483:T483"/>
    <mergeCell ref="Q484:T484"/>
    <mergeCell ref="Q482:T482"/>
    <mergeCell ref="Q485:T485"/>
    <mergeCell ref="Z515:AC515"/>
    <mergeCell ref="Z516:AC516"/>
    <mergeCell ref="Q516:T516"/>
    <mergeCell ref="Q515:T515"/>
    <mergeCell ref="Q518:T518"/>
    <mergeCell ref="Q611:T611"/>
    <mergeCell ref="Q612:T612"/>
    <mergeCell ref="Q597:T597"/>
    <mergeCell ref="U619:Y619"/>
    <mergeCell ref="U620:Y620"/>
    <mergeCell ref="U621:Y621"/>
    <mergeCell ref="Z616:AC616"/>
    <mergeCell ref="Z617:AC617"/>
    <mergeCell ref="U613:Y613"/>
    <mergeCell ref="U612:Y612"/>
    <mergeCell ref="U572:Y572"/>
    <mergeCell ref="U566:Y566"/>
    <mergeCell ref="Q578:T578"/>
    <mergeCell ref="U512:Y512"/>
    <mergeCell ref="U524:Y524"/>
    <mergeCell ref="U502:Y502"/>
    <mergeCell ref="U521:Y521"/>
    <mergeCell ref="U520:Y520"/>
    <mergeCell ref="U577:Y577"/>
    <mergeCell ref="U499:Y499"/>
    <mergeCell ref="Q572:T572"/>
    <mergeCell ref="Q561:T561"/>
    <mergeCell ref="Q566:T566"/>
    <mergeCell ref="Q569:T569"/>
    <mergeCell ref="Q568:T568"/>
    <mergeCell ref="Q567:T567"/>
    <mergeCell ref="Q520:T520"/>
    <mergeCell ref="Q573:T573"/>
    <mergeCell ref="Q514:T514"/>
    <mergeCell ref="Q575:T575"/>
    <mergeCell ref="Q574:T574"/>
    <mergeCell ref="Q548:T548"/>
    <mergeCell ref="Q553:T553"/>
    <mergeCell ref="Q577:T577"/>
    <mergeCell ref="Q576:T576"/>
    <mergeCell ref="Q571:T571"/>
    <mergeCell ref="Q570:T570"/>
    <mergeCell ref="Q558:T558"/>
    <mergeCell ref="Q557:T557"/>
    <mergeCell ref="Q556:T556"/>
    <mergeCell ref="Q555:T555"/>
    <mergeCell ref="Q521:T521"/>
    <mergeCell ref="Q529:T529"/>
    <mergeCell ref="Q533:T533"/>
    <mergeCell ref="Q532:T532"/>
    <mergeCell ref="Q531:T531"/>
    <mergeCell ref="Q530:T530"/>
    <mergeCell ref="Z394:AC394"/>
    <mergeCell ref="Z393:AC393"/>
    <mergeCell ref="U391:Y391"/>
    <mergeCell ref="U392:Y392"/>
    <mergeCell ref="U394:Y394"/>
    <mergeCell ref="U382:Y382"/>
    <mergeCell ref="U383:Y383"/>
    <mergeCell ref="Q384:T384"/>
    <mergeCell ref="U384:Y384"/>
    <mergeCell ref="Q381:T381"/>
    <mergeCell ref="Q380:T380"/>
    <mergeCell ref="Q379:T379"/>
    <mergeCell ref="U379:Y379"/>
    <mergeCell ref="Z377:AC377"/>
    <mergeCell ref="Z378:AC378"/>
    <mergeCell ref="Q377:T377"/>
    <mergeCell ref="Q378:T378"/>
    <mergeCell ref="U378:Y378"/>
    <mergeCell ref="U377:Y377"/>
    <mergeCell ref="Z381:AC381"/>
    <mergeCell ref="Z383:AC383"/>
    <mergeCell ref="Z382:AC382"/>
    <mergeCell ref="U386:Y386"/>
    <mergeCell ref="Z386:AC386"/>
    <mergeCell ref="U390:Y390"/>
    <mergeCell ref="U387:Y387"/>
    <mergeCell ref="U381:Y381"/>
    <mergeCell ref="U388:Y388"/>
    <mergeCell ref="U374:Y374"/>
    <mergeCell ref="Z390:AC390"/>
    <mergeCell ref="U376:Y376"/>
    <mergeCell ref="Q447:T447"/>
    <mergeCell ref="Q443:T443"/>
    <mergeCell ref="U449:Y449"/>
    <mergeCell ref="U448:Y448"/>
    <mergeCell ref="U437:Y437"/>
    <mergeCell ref="Z437:AC437"/>
    <mergeCell ref="Q433:T433"/>
    <mergeCell ref="Q434:T434"/>
    <mergeCell ref="Q448:T448"/>
    <mergeCell ref="U454:Y454"/>
    <mergeCell ref="Z454:AC454"/>
    <mergeCell ref="Z395:AC395"/>
    <mergeCell ref="U395:Y395"/>
    <mergeCell ref="U396:Y396"/>
    <mergeCell ref="Z397:AC397"/>
    <mergeCell ref="U352:Y352"/>
    <mergeCell ref="Z352:AC352"/>
    <mergeCell ref="Z408:AC408"/>
    <mergeCell ref="U408:Y408"/>
    <mergeCell ref="U415:Y415"/>
    <mergeCell ref="U414:Y414"/>
    <mergeCell ref="U421:Y421"/>
    <mergeCell ref="Z400:AC400"/>
    <mergeCell ref="Z401:AC401"/>
    <mergeCell ref="Z372:AC372"/>
    <mergeCell ref="Z373:AC373"/>
    <mergeCell ref="Z403:AC403"/>
    <mergeCell ref="U403:Y403"/>
    <mergeCell ref="U404:Y404"/>
    <mergeCell ref="U405:Y405"/>
    <mergeCell ref="U406:Y406"/>
    <mergeCell ref="Z402:AC402"/>
    <mergeCell ref="Z404:AC404"/>
    <mergeCell ref="U455:Y455"/>
    <mergeCell ref="U456:Y456"/>
    <mergeCell ref="U457:Y457"/>
    <mergeCell ref="Z452:AC452"/>
    <mergeCell ref="Z453:AC453"/>
    <mergeCell ref="Z450:AC450"/>
    <mergeCell ref="U450:Y450"/>
    <mergeCell ref="U452:Y452"/>
    <mergeCell ref="U453:Y453"/>
    <mergeCell ref="U407:Y407"/>
    <mergeCell ref="U409:Y409"/>
    <mergeCell ref="U412:Y412"/>
    <mergeCell ref="Z407:AC407"/>
    <mergeCell ref="U413:Y413"/>
    <mergeCell ref="U419:Y419"/>
    <mergeCell ref="U420:Y420"/>
    <mergeCell ref="Z412:AC412"/>
    <mergeCell ref="Z419:AC419"/>
    <mergeCell ref="Z420:AC420"/>
    <mergeCell ref="Z422:AC422"/>
    <mergeCell ref="Z421:AC421"/>
    <mergeCell ref="Z409:AC409"/>
    <mergeCell ref="Z410:AC410"/>
    <mergeCell ref="U411:Y411"/>
    <mergeCell ref="U410:Y410"/>
    <mergeCell ref="U418:Y418"/>
    <mergeCell ref="U417:Y417"/>
    <mergeCell ref="U416:Y416"/>
    <mergeCell ref="U422:Y422"/>
    <mergeCell ref="A527:D527"/>
    <mergeCell ref="A526:D526"/>
    <mergeCell ref="A535:D535"/>
    <mergeCell ref="A530:D530"/>
    <mergeCell ref="A534:D534"/>
    <mergeCell ref="A531:D531"/>
    <mergeCell ref="E525:H525"/>
    <mergeCell ref="A525:D525"/>
    <mergeCell ref="E524:H524"/>
    <mergeCell ref="A522:D522"/>
    <mergeCell ref="A523:D523"/>
    <mergeCell ref="I523:L523"/>
    <mergeCell ref="E523:H523"/>
    <mergeCell ref="A528:D528"/>
    <mergeCell ref="A529:D529"/>
    <mergeCell ref="E531:H531"/>
    <mergeCell ref="E532:H532"/>
    <mergeCell ref="E533:H533"/>
    <mergeCell ref="E540:H540"/>
    <mergeCell ref="E539:H539"/>
    <mergeCell ref="I530:L530"/>
    <mergeCell ref="I531:L531"/>
    <mergeCell ref="I529:L529"/>
    <mergeCell ref="I541:L541"/>
    <mergeCell ref="I533:L533"/>
    <mergeCell ref="I539:L539"/>
    <mergeCell ref="I536:L536"/>
    <mergeCell ref="I537:L537"/>
    <mergeCell ref="I538:L538"/>
    <mergeCell ref="I540:L540"/>
    <mergeCell ref="I532:L532"/>
    <mergeCell ref="E559:H559"/>
    <mergeCell ref="I560:L560"/>
    <mergeCell ref="A559:D559"/>
    <mergeCell ref="E555:H555"/>
    <mergeCell ref="E554:H554"/>
    <mergeCell ref="A555:D555"/>
    <mergeCell ref="A556:D556"/>
    <mergeCell ref="A557:D557"/>
    <mergeCell ref="A554:D554"/>
    <mergeCell ref="E518:H518"/>
    <mergeCell ref="E517:H517"/>
    <mergeCell ref="E515:H515"/>
    <mergeCell ref="E514:H514"/>
    <mergeCell ref="A519:D519"/>
    <mergeCell ref="E519:H519"/>
    <mergeCell ref="A518:D518"/>
    <mergeCell ref="E512:H512"/>
    <mergeCell ref="E511:H511"/>
    <mergeCell ref="E513:H513"/>
    <mergeCell ref="E508:H508"/>
    <mergeCell ref="E509:H509"/>
    <mergeCell ref="E516:H516"/>
    <mergeCell ref="I514:L514"/>
    <mergeCell ref="I515:L515"/>
    <mergeCell ref="I493:L493"/>
    <mergeCell ref="I492:L492"/>
    <mergeCell ref="I511:L511"/>
    <mergeCell ref="I512:L512"/>
    <mergeCell ref="I519:L519"/>
    <mergeCell ref="I513:L513"/>
    <mergeCell ref="I518:L518"/>
    <mergeCell ref="A595:D595"/>
    <mergeCell ref="A596:D596"/>
    <mergeCell ref="A599:D599"/>
    <mergeCell ref="A602:D602"/>
    <mergeCell ref="A601:D601"/>
    <mergeCell ref="A600:D600"/>
    <mergeCell ref="A594:D594"/>
    <mergeCell ref="A593:D593"/>
    <mergeCell ref="E591:H591"/>
    <mergeCell ref="E592:H592"/>
    <mergeCell ref="E589:H589"/>
    <mergeCell ref="E590:H590"/>
    <mergeCell ref="E588:H588"/>
    <mergeCell ref="E546:H546"/>
    <mergeCell ref="I546:L546"/>
    <mergeCell ref="E548:H548"/>
    <mergeCell ref="I553:L553"/>
    <mergeCell ref="I554:L554"/>
    <mergeCell ref="I552:L552"/>
    <mergeCell ref="E500:H500"/>
    <mergeCell ref="E495:H495"/>
    <mergeCell ref="I516:L516"/>
    <mergeCell ref="I517:L517"/>
    <mergeCell ref="I549:L549"/>
    <mergeCell ref="I548:L548"/>
    <mergeCell ref="I558:L558"/>
    <mergeCell ref="I556:L556"/>
    <mergeCell ref="I557:L557"/>
    <mergeCell ref="I581:L581"/>
    <mergeCell ref="I569:L569"/>
    <mergeCell ref="I564:L564"/>
    <mergeCell ref="I565:L565"/>
    <mergeCell ref="I568:L568"/>
    <mergeCell ref="I566:L566"/>
    <mergeCell ref="I593:L593"/>
    <mergeCell ref="I590:L590"/>
    <mergeCell ref="I591:L591"/>
    <mergeCell ref="I592:L592"/>
    <mergeCell ref="I563:L563"/>
    <mergeCell ref="I559:L559"/>
    <mergeCell ref="I594:L594"/>
    <mergeCell ref="I597:L597"/>
    <mergeCell ref="I547:L547"/>
    <mergeCell ref="I551:L551"/>
    <mergeCell ref="I550:L550"/>
    <mergeCell ref="I555:L555"/>
    <mergeCell ref="I589:L589"/>
    <mergeCell ref="I490:L490"/>
    <mergeCell ref="I491:L491"/>
    <mergeCell ref="I501:L501"/>
    <mergeCell ref="I502:L502"/>
    <mergeCell ref="I500:L500"/>
    <mergeCell ref="I498:L498"/>
    <mergeCell ref="I497:L497"/>
    <mergeCell ref="I496:L496"/>
    <mergeCell ref="E507:H507"/>
    <mergeCell ref="E506:H506"/>
    <mergeCell ref="I494:L494"/>
    <mergeCell ref="E494:H494"/>
    <mergeCell ref="E505:H505"/>
    <mergeCell ref="E504:H504"/>
    <mergeCell ref="E520:H520"/>
    <mergeCell ref="E521:H521"/>
    <mergeCell ref="I489:L489"/>
    <mergeCell ref="I505:L505"/>
    <mergeCell ref="I488:L488"/>
    <mergeCell ref="I507:L507"/>
    <mergeCell ref="E493:H493"/>
    <mergeCell ref="A501:D501"/>
    <mergeCell ref="A502:D502"/>
    <mergeCell ref="A507:D507"/>
    <mergeCell ref="A506:D506"/>
    <mergeCell ref="A504:D504"/>
    <mergeCell ref="A505:D505"/>
    <mergeCell ref="A503:D503"/>
    <mergeCell ref="A508:D508"/>
    <mergeCell ref="A510:D510"/>
    <mergeCell ref="A511:D511"/>
    <mergeCell ref="A500:D500"/>
    <mergeCell ref="A499:D499"/>
    <mergeCell ref="A509:D509"/>
    <mergeCell ref="A515:D515"/>
    <mergeCell ref="A514:D514"/>
    <mergeCell ref="A512:D512"/>
    <mergeCell ref="A513:D513"/>
    <mergeCell ref="A493:D493"/>
    <mergeCell ref="A491:D491"/>
    <mergeCell ref="A490:D490"/>
    <mergeCell ref="A489:D489"/>
    <mergeCell ref="A497:D497"/>
    <mergeCell ref="A498:D498"/>
    <mergeCell ref="A496:D496"/>
    <mergeCell ref="A495:D495"/>
    <mergeCell ref="A517:D517"/>
    <mergeCell ref="A516:D516"/>
    <mergeCell ref="A488:D488"/>
    <mergeCell ref="A547:D547"/>
    <mergeCell ref="A536:D536"/>
    <mergeCell ref="A541:D541"/>
    <mergeCell ref="A540:D540"/>
    <mergeCell ref="A537:D537"/>
    <mergeCell ref="A521:D521"/>
    <mergeCell ref="A548:D548"/>
    <mergeCell ref="A520:D520"/>
    <mergeCell ref="E526:H526"/>
    <mergeCell ref="E522:H522"/>
    <mergeCell ref="A524:D524"/>
    <mergeCell ref="E529:H529"/>
    <mergeCell ref="E536:H536"/>
    <mergeCell ref="A544:D544"/>
    <mergeCell ref="A545:D545"/>
    <mergeCell ref="I542:L542"/>
    <mergeCell ref="I544:L544"/>
    <mergeCell ref="I543:L543"/>
    <mergeCell ref="E537:H537"/>
    <mergeCell ref="E538:H538"/>
    <mergeCell ref="A538:D538"/>
    <mergeCell ref="A539:D539"/>
    <mergeCell ref="A558:D558"/>
    <mergeCell ref="A560:D560"/>
    <mergeCell ref="A550:D550"/>
    <mergeCell ref="A551:D551"/>
    <mergeCell ref="A553:D553"/>
    <mergeCell ref="A552:D552"/>
    <mergeCell ref="A549:D549"/>
    <mergeCell ref="A567:D567"/>
    <mergeCell ref="A569:D569"/>
    <mergeCell ref="E557:H557"/>
    <mergeCell ref="E556:H556"/>
    <mergeCell ref="M565:P565"/>
    <mergeCell ref="M566:P566"/>
    <mergeCell ref="M564:P564"/>
    <mergeCell ref="M563:P563"/>
    <mergeCell ref="M562:P562"/>
    <mergeCell ref="A565:D565"/>
    <mergeCell ref="E558:H558"/>
    <mergeCell ref="A590:D590"/>
    <mergeCell ref="A588:D588"/>
    <mergeCell ref="A589:D589"/>
    <mergeCell ref="M590:P590"/>
    <mergeCell ref="M589:P589"/>
    <mergeCell ref="M588:P588"/>
    <mergeCell ref="A591:D591"/>
    <mergeCell ref="A592:D592"/>
    <mergeCell ref="A583:D583"/>
    <mergeCell ref="A584:D584"/>
    <mergeCell ref="A574:D574"/>
    <mergeCell ref="A573:D573"/>
    <mergeCell ref="A598:D598"/>
    <mergeCell ref="A597:D597"/>
    <mergeCell ref="E593:H593"/>
    <mergeCell ref="E597:H597"/>
    <mergeCell ref="E596:H596"/>
    <mergeCell ref="M578:P578"/>
    <mergeCell ref="M580:P580"/>
    <mergeCell ref="M579:P579"/>
    <mergeCell ref="M569:P569"/>
    <mergeCell ref="E569:H569"/>
    <mergeCell ref="A581:D581"/>
    <mergeCell ref="A582:D582"/>
    <mergeCell ref="M573:P573"/>
    <mergeCell ref="M572:P572"/>
    <mergeCell ref="M570:P570"/>
    <mergeCell ref="M577:P577"/>
    <mergeCell ref="M581:P581"/>
    <mergeCell ref="Q223:T223"/>
    <mergeCell ref="Q222:T222"/>
    <mergeCell ref="Q213:T213"/>
    <mergeCell ref="Q215:T215"/>
    <mergeCell ref="Q214:T214"/>
    <mergeCell ref="Q212:T212"/>
    <mergeCell ref="Q218:T218"/>
    <mergeCell ref="A217:D217"/>
    <mergeCell ref="A216:D216"/>
    <mergeCell ref="A218:D218"/>
    <mergeCell ref="E217:H217"/>
    <mergeCell ref="E216:H216"/>
    <mergeCell ref="Q217:T217"/>
    <mergeCell ref="Q216:T216"/>
    <mergeCell ref="U212:Y212"/>
    <mergeCell ref="E218:H218"/>
    <mergeCell ref="M218:P218"/>
    <mergeCell ref="M217:P217"/>
    <mergeCell ref="I218:L218"/>
    <mergeCell ref="Z210:AC210"/>
    <mergeCell ref="Z208:AC208"/>
    <mergeCell ref="Z213:AC213"/>
    <mergeCell ref="Z212:AC212"/>
    <mergeCell ref="Z216:AC216"/>
    <mergeCell ref="Z217:AC217"/>
    <mergeCell ref="Z215:AC215"/>
    <mergeCell ref="Z214:AC214"/>
    <mergeCell ref="Z211:AC211"/>
    <mergeCell ref="Z219:AC219"/>
    <mergeCell ref="Z218:AC218"/>
    <mergeCell ref="Z285:AC285"/>
    <mergeCell ref="Z283:AC283"/>
    <mergeCell ref="Z284:AC284"/>
    <mergeCell ref="Z277:AC277"/>
    <mergeCell ref="Z278:AC278"/>
    <mergeCell ref="Z265:AC265"/>
    <mergeCell ref="Z268:AC268"/>
    <mergeCell ref="Z267:AC267"/>
    <mergeCell ref="Z266:AC266"/>
    <mergeCell ref="Z274:AC274"/>
    <mergeCell ref="Z275:AC275"/>
    <mergeCell ref="Z273:AC273"/>
    <mergeCell ref="Z272:AC272"/>
    <mergeCell ref="Z271:AC271"/>
    <mergeCell ref="Z270:AC270"/>
    <mergeCell ref="Z261:AC261"/>
    <mergeCell ref="Z260:AC260"/>
    <mergeCell ref="Z276:AC276"/>
    <mergeCell ref="Z289:AC289"/>
    <mergeCell ref="Z288:AC288"/>
    <mergeCell ref="Z279:AC279"/>
    <mergeCell ref="Z282:AC282"/>
    <mergeCell ref="Z269:AC269"/>
    <mergeCell ref="Z398:AC398"/>
    <mergeCell ref="Z396:AC396"/>
    <mergeCell ref="Z399:AC399"/>
    <mergeCell ref="U401:Y401"/>
    <mergeCell ref="U400:Y400"/>
    <mergeCell ref="U399:Y399"/>
    <mergeCell ref="U398:Y398"/>
    <mergeCell ref="U397:Y397"/>
    <mergeCell ref="U402:Y402"/>
    <mergeCell ref="M548:P548"/>
    <mergeCell ref="M535:P535"/>
    <mergeCell ref="M517:P517"/>
    <mergeCell ref="M516:P516"/>
    <mergeCell ref="M511:P511"/>
    <mergeCell ref="M512:P512"/>
    <mergeCell ref="M510:P510"/>
    <mergeCell ref="M509:P509"/>
    <mergeCell ref="M502:P502"/>
    <mergeCell ref="M515:P515"/>
    <mergeCell ref="I520:L520"/>
    <mergeCell ref="M520:P520"/>
    <mergeCell ref="M523:P523"/>
    <mergeCell ref="M524:P524"/>
    <mergeCell ref="M527:P527"/>
    <mergeCell ref="M525:P525"/>
    <mergeCell ref="M526:P526"/>
    <mergeCell ref="M500:P500"/>
    <mergeCell ref="M499:P499"/>
    <mergeCell ref="I522:L522"/>
    <mergeCell ref="I521:L521"/>
    <mergeCell ref="A532:D532"/>
    <mergeCell ref="A533:D533"/>
    <mergeCell ref="M528:P528"/>
    <mergeCell ref="M472:P472"/>
    <mergeCell ref="M471:P471"/>
    <mergeCell ref="M422:P422"/>
    <mergeCell ref="M421:P421"/>
    <mergeCell ref="M479:P479"/>
    <mergeCell ref="M482:P482"/>
    <mergeCell ref="M481:P481"/>
    <mergeCell ref="M477:P477"/>
    <mergeCell ref="M478:P478"/>
    <mergeCell ref="M449:P449"/>
    <mergeCell ref="M450:P450"/>
    <mergeCell ref="M451:P451"/>
    <mergeCell ref="M448:P448"/>
    <mergeCell ref="M484:P484"/>
    <mergeCell ref="M485:P485"/>
    <mergeCell ref="M469:P469"/>
    <mergeCell ref="M476:P476"/>
    <mergeCell ref="M473:P473"/>
    <mergeCell ref="M475:P475"/>
    <mergeCell ref="M474:P474"/>
    <mergeCell ref="M470:P470"/>
    <mergeCell ref="M490:P490"/>
    <mergeCell ref="I446:L446"/>
    <mergeCell ref="I443:L443"/>
    <mergeCell ref="I452:L452"/>
    <mergeCell ref="I451:L451"/>
    <mergeCell ref="I450:L450"/>
    <mergeCell ref="I449:L449"/>
    <mergeCell ref="I448:L448"/>
    <mergeCell ref="I447:L447"/>
    <mergeCell ref="I455:L455"/>
    <mergeCell ref="I456:L456"/>
    <mergeCell ref="I453:L453"/>
    <mergeCell ref="I438:L438"/>
    <mergeCell ref="I436:L436"/>
    <mergeCell ref="I437:L437"/>
    <mergeCell ref="I442:L442"/>
    <mergeCell ref="E448:H448"/>
    <mergeCell ref="E449:H449"/>
    <mergeCell ref="A450:D450"/>
    <mergeCell ref="E450:H450"/>
    <mergeCell ref="A447:D447"/>
    <mergeCell ref="A448:D448"/>
    <mergeCell ref="E444:H444"/>
    <mergeCell ref="E445:H445"/>
    <mergeCell ref="E446:H446"/>
    <mergeCell ref="A446:D446"/>
    <mergeCell ref="E447:H447"/>
    <mergeCell ref="I475:L475"/>
    <mergeCell ref="I474:L474"/>
    <mergeCell ref="I479:L479"/>
    <mergeCell ref="I478:L478"/>
    <mergeCell ref="I483:L483"/>
    <mergeCell ref="I487:L487"/>
    <mergeCell ref="I484:L484"/>
    <mergeCell ref="I485:L485"/>
    <mergeCell ref="I486:L486"/>
    <mergeCell ref="I482:L482"/>
    <mergeCell ref="I465:L465"/>
    <mergeCell ref="I466:L466"/>
    <mergeCell ref="I460:L460"/>
    <mergeCell ref="I458:L458"/>
    <mergeCell ref="I459:L459"/>
    <mergeCell ref="I462:L462"/>
    <mergeCell ref="I457:L457"/>
    <mergeCell ref="I469:L469"/>
    <mergeCell ref="I472:L472"/>
    <mergeCell ref="I473:L473"/>
    <mergeCell ref="I471:L471"/>
    <mergeCell ref="I470:L470"/>
    <mergeCell ref="I476:L476"/>
    <mergeCell ref="I477:L477"/>
    <mergeCell ref="I439:L439"/>
    <mergeCell ref="I440:L440"/>
    <mergeCell ref="E443:H443"/>
    <mergeCell ref="E442:H442"/>
    <mergeCell ref="E441:H441"/>
    <mergeCell ref="E438:H438"/>
    <mergeCell ref="E439:H439"/>
    <mergeCell ref="E440:H440"/>
    <mergeCell ref="E436:H436"/>
    <mergeCell ref="E485:H485"/>
    <mergeCell ref="E486:H486"/>
    <mergeCell ref="I480:L480"/>
    <mergeCell ref="I481:L481"/>
    <mergeCell ref="A485:D485"/>
    <mergeCell ref="A484:D484"/>
    <mergeCell ref="A487:D487"/>
    <mergeCell ref="A486:D486"/>
    <mergeCell ref="E484:H484"/>
    <mergeCell ref="E487:H487"/>
    <mergeCell ref="U427:Y427"/>
    <mergeCell ref="Z429:AC429"/>
    <mergeCell ref="M468:P468"/>
    <mergeCell ref="M467:P467"/>
    <mergeCell ref="M493:P493"/>
    <mergeCell ref="M494:P494"/>
    <mergeCell ref="M501:P501"/>
    <mergeCell ref="M480:P480"/>
    <mergeCell ref="M483:P483"/>
    <mergeCell ref="M488:P488"/>
    <mergeCell ref="M489:P489"/>
    <mergeCell ref="M487:P487"/>
    <mergeCell ref="M491:P491"/>
    <mergeCell ref="M492:P492"/>
    <mergeCell ref="M486:P486"/>
    <mergeCell ref="M457:P457"/>
    <mergeCell ref="M452:P452"/>
    <mergeCell ref="Q456:T456"/>
    <mergeCell ref="Q455:T455"/>
    <mergeCell ref="M459:P459"/>
    <mergeCell ref="M460:P460"/>
    <mergeCell ref="Z438:AC438"/>
    <mergeCell ref="Z441:AC441"/>
    <mergeCell ref="Z446:AC446"/>
    <mergeCell ref="M465:P465"/>
    <mergeCell ref="M466:P466"/>
    <mergeCell ref="M462:P462"/>
    <mergeCell ref="M463:P463"/>
    <mergeCell ref="M458:P458"/>
    <mergeCell ref="M455:P455"/>
    <mergeCell ref="I464:L464"/>
    <mergeCell ref="I467:L467"/>
    <mergeCell ref="I468:L468"/>
    <mergeCell ref="I463:L463"/>
    <mergeCell ref="M464:P464"/>
    <mergeCell ref="M445:P445"/>
    <mergeCell ref="M446:P446"/>
    <mergeCell ref="M441:P441"/>
    <mergeCell ref="M440:P440"/>
    <mergeCell ref="M443:P443"/>
    <mergeCell ref="M442:P442"/>
    <mergeCell ref="M436:P436"/>
    <mergeCell ref="M437:P437"/>
    <mergeCell ref="M447:P447"/>
    <mergeCell ref="M444:P444"/>
    <mergeCell ref="I441:L441"/>
    <mergeCell ref="Q458:T458"/>
    <mergeCell ref="U458:Y458"/>
    <mergeCell ref="M439:P439"/>
    <mergeCell ref="M434:P434"/>
    <mergeCell ref="U434:Y434"/>
    <mergeCell ref="I434:L434"/>
    <mergeCell ref="I433:L433"/>
    <mergeCell ref="M433:P433"/>
    <mergeCell ref="I435:L435"/>
    <mergeCell ref="M435:P435"/>
    <mergeCell ref="U438:Y438"/>
    <mergeCell ref="U436:Y436"/>
    <mergeCell ref="Q432:T432"/>
    <mergeCell ref="M432:P432"/>
    <mergeCell ref="Q435:T435"/>
    <mergeCell ref="Q436:T436"/>
    <mergeCell ref="M438:P438"/>
    <mergeCell ref="I461:L461"/>
    <mergeCell ref="M461:P461"/>
    <mergeCell ref="E331:H331"/>
    <mergeCell ref="E330:H330"/>
    <mergeCell ref="E328:H328"/>
    <mergeCell ref="E329:H329"/>
    <mergeCell ref="E332:H332"/>
    <mergeCell ref="E333:H333"/>
    <mergeCell ref="E327:H327"/>
    <mergeCell ref="E324:H324"/>
    <mergeCell ref="E325:H325"/>
    <mergeCell ref="E321:H321"/>
    <mergeCell ref="E326:H326"/>
    <mergeCell ref="E360:H360"/>
    <mergeCell ref="E359:H359"/>
    <mergeCell ref="E318:H318"/>
    <mergeCell ref="E319:H319"/>
    <mergeCell ref="E320:H320"/>
    <mergeCell ref="E317:H317"/>
    <mergeCell ref="E316:H316"/>
    <mergeCell ref="E322:H322"/>
    <mergeCell ref="E323:H323"/>
    <mergeCell ref="E309:H309"/>
    <mergeCell ref="E310:H310"/>
    <mergeCell ref="E346:H346"/>
    <mergeCell ref="E345:H345"/>
    <mergeCell ref="E344:H344"/>
    <mergeCell ref="E311:H311"/>
    <mergeCell ref="E308:H308"/>
    <mergeCell ref="E313:H313"/>
    <mergeCell ref="E312:H312"/>
    <mergeCell ref="E314:H314"/>
    <mergeCell ref="E306:H306"/>
    <mergeCell ref="E307:H307"/>
    <mergeCell ref="E338:H338"/>
    <mergeCell ref="E337:H337"/>
    <mergeCell ref="E335:H335"/>
    <mergeCell ref="E334:H334"/>
    <mergeCell ref="E339:H339"/>
    <mergeCell ref="E340:H340"/>
    <mergeCell ref="E342:H342"/>
    <mergeCell ref="E341:H341"/>
    <mergeCell ref="E343:H343"/>
    <mergeCell ref="E336:H336"/>
    <mergeCell ref="E291:H291"/>
    <mergeCell ref="E295:H295"/>
    <mergeCell ref="E300:H300"/>
    <mergeCell ref="E298:H298"/>
    <mergeCell ref="E304:H304"/>
    <mergeCell ref="E288:H288"/>
    <mergeCell ref="E289:H289"/>
    <mergeCell ref="E290:H290"/>
    <mergeCell ref="E287:H287"/>
    <mergeCell ref="E286:H286"/>
    <mergeCell ref="E297:H297"/>
    <mergeCell ref="E230:H230"/>
    <mergeCell ref="E229:H229"/>
    <mergeCell ref="E231:H231"/>
    <mergeCell ref="E237:H237"/>
    <mergeCell ref="E238:H238"/>
    <mergeCell ref="E236:H236"/>
    <mergeCell ref="E239:H239"/>
    <mergeCell ref="E259:H259"/>
    <mergeCell ref="E257:H257"/>
    <mergeCell ref="E258:H258"/>
    <mergeCell ref="E244:H244"/>
    <mergeCell ref="E241:H241"/>
    <mergeCell ref="E242:H242"/>
    <mergeCell ref="E265:H265"/>
    <mergeCell ref="E252:H252"/>
    <mergeCell ref="E250:H250"/>
    <mergeCell ref="E251:H251"/>
    <mergeCell ref="E262:H262"/>
    <mergeCell ref="E276:H276"/>
    <mergeCell ref="E278:H278"/>
    <mergeCell ref="E281:H281"/>
    <mergeCell ref="E266:H266"/>
    <mergeCell ref="E270:H270"/>
    <mergeCell ref="E269:H269"/>
    <mergeCell ref="E267:H267"/>
    <mergeCell ref="E268:H268"/>
    <mergeCell ref="E275:H275"/>
    <mergeCell ref="E246:H246"/>
    <mergeCell ref="E247:H247"/>
    <mergeCell ref="E285:H285"/>
    <mergeCell ref="E283:H283"/>
    <mergeCell ref="E233:H233"/>
    <mergeCell ref="E249:H249"/>
    <mergeCell ref="E245:H245"/>
    <mergeCell ref="E232:H232"/>
    <mergeCell ref="E234:H234"/>
    <mergeCell ref="E235:H235"/>
    <mergeCell ref="E248:H248"/>
    <mergeCell ref="E280:H280"/>
    <mergeCell ref="E279:H279"/>
    <mergeCell ref="E260:H260"/>
    <mergeCell ref="E261:H261"/>
    <mergeCell ref="E256:H256"/>
    <mergeCell ref="E255:H255"/>
    <mergeCell ref="E254:H254"/>
    <mergeCell ref="E253:H253"/>
    <mergeCell ref="E272:H272"/>
    <mergeCell ref="E273:H273"/>
    <mergeCell ref="E264:H264"/>
    <mergeCell ref="E263:H263"/>
    <mergeCell ref="A277:D277"/>
    <mergeCell ref="A273:D273"/>
    <mergeCell ref="A276:D276"/>
    <mergeCell ref="A274:D274"/>
    <mergeCell ref="A275:D275"/>
    <mergeCell ref="A272:D272"/>
    <mergeCell ref="A271:D271"/>
    <mergeCell ref="A281:D281"/>
    <mergeCell ref="A279:D279"/>
    <mergeCell ref="A280:D280"/>
    <mergeCell ref="A282:D282"/>
    <mergeCell ref="A278:D278"/>
    <mergeCell ref="A257:D257"/>
    <mergeCell ref="A258:D258"/>
    <mergeCell ref="A265:D265"/>
    <mergeCell ref="A264:D264"/>
    <mergeCell ref="A259:D259"/>
    <mergeCell ref="A268:D268"/>
    <mergeCell ref="A269:D269"/>
    <mergeCell ref="A267:D267"/>
    <mergeCell ref="A270:D270"/>
    <mergeCell ref="A266:D266"/>
    <mergeCell ref="A261:D261"/>
    <mergeCell ref="A263:D263"/>
    <mergeCell ref="A249:D249"/>
    <mergeCell ref="A248:D248"/>
    <mergeCell ref="A251:D251"/>
    <mergeCell ref="A250:D250"/>
    <mergeCell ref="A234:D234"/>
    <mergeCell ref="A233:D233"/>
    <mergeCell ref="A231:D231"/>
    <mergeCell ref="A229:D229"/>
    <mergeCell ref="A230:D230"/>
    <mergeCell ref="A235:D235"/>
    <mergeCell ref="A236:D236"/>
    <mergeCell ref="M247:P247"/>
    <mergeCell ref="M248:P248"/>
    <mergeCell ref="M253:P253"/>
    <mergeCell ref="I253:L253"/>
    <mergeCell ref="M251:P251"/>
    <mergeCell ref="M252:P252"/>
    <mergeCell ref="M250:P250"/>
    <mergeCell ref="I247:L247"/>
    <mergeCell ref="I248:L248"/>
    <mergeCell ref="M249:P249"/>
    <mergeCell ref="I251:L251"/>
    <mergeCell ref="I252:L252"/>
    <mergeCell ref="M260:P260"/>
    <mergeCell ref="M262:P262"/>
    <mergeCell ref="M261:P261"/>
    <mergeCell ref="A262:D262"/>
    <mergeCell ref="I262:L262"/>
    <mergeCell ref="I261:L261"/>
    <mergeCell ref="M256:P256"/>
    <mergeCell ref="I256:L256"/>
    <mergeCell ref="I255:L255"/>
    <mergeCell ref="I258:L258"/>
    <mergeCell ref="A260:D260"/>
    <mergeCell ref="A255:D255"/>
    <mergeCell ref="A256:D256"/>
    <mergeCell ref="M255:P255"/>
    <mergeCell ref="M254:P254"/>
    <mergeCell ref="M257:P257"/>
    <mergeCell ref="I254:L254"/>
    <mergeCell ref="I266:L266"/>
    <mergeCell ref="I269:L269"/>
    <mergeCell ref="I271:L271"/>
    <mergeCell ref="I273:L273"/>
    <mergeCell ref="I272:L272"/>
    <mergeCell ref="I276:L276"/>
    <mergeCell ref="I275:L275"/>
    <mergeCell ref="M271:P271"/>
    <mergeCell ref="M269:P269"/>
    <mergeCell ref="M270:P270"/>
    <mergeCell ref="I263:L263"/>
    <mergeCell ref="M265:P265"/>
    <mergeCell ref="M264:P264"/>
    <mergeCell ref="M263:P263"/>
    <mergeCell ref="I277:L277"/>
    <mergeCell ref="E277:H277"/>
    <mergeCell ref="M272:P272"/>
    <mergeCell ref="E271:H271"/>
    <mergeCell ref="E274:H274"/>
    <mergeCell ref="I270:L270"/>
    <mergeCell ref="M274:P274"/>
    <mergeCell ref="A286:D286"/>
    <mergeCell ref="A287:D287"/>
    <mergeCell ref="I282:L282"/>
    <mergeCell ref="I281:L281"/>
    <mergeCell ref="E299:H299"/>
    <mergeCell ref="E305:H305"/>
    <mergeCell ref="I305:L305"/>
    <mergeCell ref="E282:H282"/>
    <mergeCell ref="M281:P281"/>
    <mergeCell ref="M283:P283"/>
    <mergeCell ref="A283:D283"/>
    <mergeCell ref="M282:P282"/>
    <mergeCell ref="E243:H243"/>
    <mergeCell ref="A243:D243"/>
    <mergeCell ref="A232:D232"/>
    <mergeCell ref="M232:P232"/>
    <mergeCell ref="I231:L231"/>
    <mergeCell ref="I234:L234"/>
    <mergeCell ref="I236:L236"/>
    <mergeCell ref="I233:L233"/>
    <mergeCell ref="I232:L232"/>
    <mergeCell ref="M258:P258"/>
    <mergeCell ref="M259:P259"/>
    <mergeCell ref="I268:L268"/>
    <mergeCell ref="I267:L267"/>
    <mergeCell ref="I239:L239"/>
    <mergeCell ref="I240:L240"/>
    <mergeCell ref="A241:D241"/>
    <mergeCell ref="A242:D242"/>
    <mergeCell ref="E240:H240"/>
    <mergeCell ref="M242:P242"/>
    <mergeCell ref="I241:L241"/>
    <mergeCell ref="I243:L243"/>
    <mergeCell ref="M243:P243"/>
    <mergeCell ref="I283:L283"/>
    <mergeCell ref="I280:L280"/>
    <mergeCell ref="I278:L278"/>
    <mergeCell ref="I279:L279"/>
    <mergeCell ref="M280:P280"/>
    <mergeCell ref="M278:P278"/>
    <mergeCell ref="M279:P279"/>
    <mergeCell ref="M273:P273"/>
    <mergeCell ref="M275:P275"/>
    <mergeCell ref="M276:P276"/>
    <mergeCell ref="M277:P277"/>
    <mergeCell ref="M246:P246"/>
    <mergeCell ref="M245:P245"/>
    <mergeCell ref="M286:P286"/>
    <mergeCell ref="M268:P268"/>
    <mergeCell ref="M266:P266"/>
    <mergeCell ref="M267:P267"/>
    <mergeCell ref="M316:P316"/>
    <mergeCell ref="M317:P317"/>
    <mergeCell ref="M304:P304"/>
    <mergeCell ref="M287:P287"/>
    <mergeCell ref="M288:P288"/>
    <mergeCell ref="M241:P241"/>
    <mergeCell ref="M244:P244"/>
    <mergeCell ref="U227:Y227"/>
    <mergeCell ref="U260:Y260"/>
    <mergeCell ref="M333:P333"/>
    <mergeCell ref="M332:P332"/>
    <mergeCell ref="M322:P322"/>
    <mergeCell ref="M323:P323"/>
    <mergeCell ref="M320:P320"/>
    <mergeCell ref="M325:P325"/>
    <mergeCell ref="M324:P324"/>
    <mergeCell ref="M330:P330"/>
    <mergeCell ref="M337:P337"/>
    <mergeCell ref="M336:P336"/>
    <mergeCell ref="M338:P338"/>
    <mergeCell ref="M342:P342"/>
    <mergeCell ref="M346:P346"/>
    <mergeCell ref="M347:P347"/>
    <mergeCell ref="M344:P344"/>
    <mergeCell ref="M234:P234"/>
    <mergeCell ref="M235:P235"/>
    <mergeCell ref="M208:P208"/>
    <mergeCell ref="I208:L208"/>
    <mergeCell ref="I211:L211"/>
    <mergeCell ref="I209:L209"/>
    <mergeCell ref="I210:L210"/>
    <mergeCell ref="E207:H207"/>
    <mergeCell ref="E209:H209"/>
    <mergeCell ref="E208:H208"/>
    <mergeCell ref="M207:P207"/>
    <mergeCell ref="I207:L207"/>
    <mergeCell ref="I332:L332"/>
    <mergeCell ref="I331:L331"/>
    <mergeCell ref="I318:L318"/>
    <mergeCell ref="I316:L316"/>
    <mergeCell ref="I317:L317"/>
    <mergeCell ref="I319:L319"/>
    <mergeCell ref="I320:L320"/>
    <mergeCell ref="I322:L322"/>
    <mergeCell ref="I321:L321"/>
    <mergeCell ref="I324:L324"/>
    <mergeCell ref="I325:L325"/>
    <mergeCell ref="I327:L327"/>
    <mergeCell ref="I326:L326"/>
    <mergeCell ref="I314:L314"/>
    <mergeCell ref="I328:L328"/>
    <mergeCell ref="I329:L329"/>
    <mergeCell ref="I330:L330"/>
    <mergeCell ref="I333:L333"/>
    <mergeCell ref="I315:L315"/>
    <mergeCell ref="I323:L323"/>
    <mergeCell ref="M309:P309"/>
    <mergeCell ref="M310:P310"/>
    <mergeCell ref="I313:L313"/>
    <mergeCell ref="M318:P318"/>
    <mergeCell ref="M319:P319"/>
    <mergeCell ref="M303:P303"/>
    <mergeCell ref="M305:P305"/>
    <mergeCell ref="M307:P307"/>
    <mergeCell ref="M308:P308"/>
    <mergeCell ref="E353:H353"/>
    <mergeCell ref="E354:H354"/>
    <mergeCell ref="M352:P352"/>
    <mergeCell ref="I352:L352"/>
    <mergeCell ref="E349:H349"/>
    <mergeCell ref="E350:H350"/>
    <mergeCell ref="E351:H351"/>
    <mergeCell ref="E352:H352"/>
    <mergeCell ref="E347:H347"/>
    <mergeCell ref="E356:H356"/>
    <mergeCell ref="E348:H348"/>
    <mergeCell ref="I349:L349"/>
    <mergeCell ref="M349:P349"/>
    <mergeCell ref="I347:L347"/>
    <mergeCell ref="I348:L348"/>
    <mergeCell ref="I343:L343"/>
    <mergeCell ref="I345:L345"/>
    <mergeCell ref="I346:L346"/>
    <mergeCell ref="I351:L351"/>
    <mergeCell ref="I350:L350"/>
    <mergeCell ref="I344:L344"/>
    <mergeCell ref="I229:L229"/>
    <mergeCell ref="I257:L257"/>
    <mergeCell ref="I242:L242"/>
    <mergeCell ref="I235:L235"/>
    <mergeCell ref="I259:L259"/>
    <mergeCell ref="I260:L260"/>
    <mergeCell ref="I224:L224"/>
    <mergeCell ref="I225:L225"/>
    <mergeCell ref="I310:L310"/>
    <mergeCell ref="I311:L311"/>
    <mergeCell ref="I312:L312"/>
    <mergeCell ref="I309:L309"/>
    <mergeCell ref="I308:L308"/>
    <mergeCell ref="I274:L274"/>
    <mergeCell ref="I306:L306"/>
    <mergeCell ref="I307:L307"/>
    <mergeCell ref="I297:L297"/>
    <mergeCell ref="I296:L296"/>
    <mergeCell ref="I300:L300"/>
    <mergeCell ref="I299:L299"/>
    <mergeCell ref="I291:L291"/>
    <mergeCell ref="I295:L295"/>
    <mergeCell ref="I302:L302"/>
    <mergeCell ref="I301:L301"/>
    <mergeCell ref="I230:L230"/>
    <mergeCell ref="I250:L250"/>
    <mergeCell ref="I244:L244"/>
    <mergeCell ref="I249:L249"/>
    <mergeCell ref="I246:L246"/>
    <mergeCell ref="I245:L245"/>
    <mergeCell ref="I238:L238"/>
    <mergeCell ref="I237:L237"/>
    <mergeCell ref="I264:L264"/>
    <mergeCell ref="I265:L265"/>
    <mergeCell ref="M230:P230"/>
    <mergeCell ref="M231:P231"/>
    <mergeCell ref="M239:P239"/>
    <mergeCell ref="M240:P240"/>
    <mergeCell ref="M233:P233"/>
    <mergeCell ref="M238:P238"/>
    <mergeCell ref="M237:P237"/>
    <mergeCell ref="M229:P229"/>
    <mergeCell ref="M236:P236"/>
    <mergeCell ref="A246:D246"/>
    <mergeCell ref="A247:D247"/>
    <mergeCell ref="U261:Y261"/>
    <mergeCell ref="U262:Y262"/>
    <mergeCell ref="Z263:AC263"/>
    <mergeCell ref="Z264:AC264"/>
    <mergeCell ref="Z262:AC262"/>
    <mergeCell ref="Z257:AC257"/>
    <mergeCell ref="Z245:AC245"/>
    <mergeCell ref="Z256:AC256"/>
    <mergeCell ref="Z252:AC252"/>
    <mergeCell ref="Z255:AC255"/>
    <mergeCell ref="Z254:AC254"/>
    <mergeCell ref="Z253:AC253"/>
    <mergeCell ref="A244:D244"/>
    <mergeCell ref="A245:D245"/>
    <mergeCell ref="A254:D254"/>
    <mergeCell ref="A237:D237"/>
    <mergeCell ref="A238:D238"/>
    <mergeCell ref="A239:D239"/>
    <mergeCell ref="A253:D253"/>
    <mergeCell ref="A252:D252"/>
    <mergeCell ref="A240:D240"/>
    <mergeCell ref="Z258:AC258"/>
    <mergeCell ref="Z259:AC259"/>
    <mergeCell ref="Z286:AC286"/>
    <mergeCell ref="Z287:AC287"/>
    <mergeCell ref="Z281:AC281"/>
    <mergeCell ref="Z280:AC280"/>
    <mergeCell ref="U273:Y273"/>
    <mergeCell ref="U272:Y272"/>
    <mergeCell ref="Z290:AC290"/>
    <mergeCell ref="Z292:AC292"/>
    <mergeCell ref="Z291:AC291"/>
    <mergeCell ref="Z247:AC247"/>
    <mergeCell ref="Z246:AC246"/>
    <mergeCell ref="U543:Y543"/>
    <mergeCell ref="U544:Y544"/>
    <mergeCell ref="U538:Y538"/>
    <mergeCell ref="U537:Y537"/>
    <mergeCell ref="U542:Y542"/>
    <mergeCell ref="U523:Y523"/>
    <mergeCell ref="U522:Y522"/>
    <mergeCell ref="U531:Y531"/>
    <mergeCell ref="U532:Y532"/>
    <mergeCell ref="U528:Y528"/>
    <mergeCell ref="U529:Y529"/>
    <mergeCell ref="U527:Y527"/>
    <mergeCell ref="U526:Y526"/>
    <mergeCell ref="U481:Y481"/>
    <mergeCell ref="U480:Y480"/>
    <mergeCell ref="U451:Y451"/>
    <mergeCell ref="U485:Y485"/>
    <mergeCell ref="U483:Y483"/>
    <mergeCell ref="U477:Y477"/>
    <mergeCell ref="U476:Y476"/>
    <mergeCell ref="U473:Y473"/>
    <mergeCell ref="U474:Y474"/>
    <mergeCell ref="U472:Y472"/>
    <mergeCell ref="U465:Y465"/>
    <mergeCell ref="Q446:T446"/>
    <mergeCell ref="Q449:T449"/>
    <mergeCell ref="Q445:T445"/>
    <mergeCell ref="Q444:T444"/>
    <mergeCell ref="Q454:T454"/>
    <mergeCell ref="Q453:T453"/>
    <mergeCell ref="Q442:T442"/>
    <mergeCell ref="Q441:T441"/>
    <mergeCell ref="Q438:T438"/>
    <mergeCell ref="Q437:T437"/>
    <mergeCell ref="U435:Y435"/>
    <mergeCell ref="Q512:T512"/>
    <mergeCell ref="Q524:T524"/>
    <mergeCell ref="Q523:T523"/>
    <mergeCell ref="Q527:T527"/>
    <mergeCell ref="Q528:T528"/>
    <mergeCell ref="U525:Y525"/>
    <mergeCell ref="Z484:AC484"/>
    <mergeCell ref="Z485:AC485"/>
    <mergeCell ref="Z488:AC488"/>
    <mergeCell ref="Q488:T488"/>
    <mergeCell ref="U488:Y488"/>
    <mergeCell ref="M497:P497"/>
    <mergeCell ref="M496:P496"/>
    <mergeCell ref="Z487:AC487"/>
    <mergeCell ref="Z489:AC489"/>
    <mergeCell ref="Z483:AC483"/>
    <mergeCell ref="Z503:AC503"/>
    <mergeCell ref="Z486:AC486"/>
    <mergeCell ref="Z467:AC467"/>
    <mergeCell ref="Z468:AC468"/>
    <mergeCell ref="Z432:AC432"/>
    <mergeCell ref="Z431:AC431"/>
    <mergeCell ref="Z465:AC465"/>
    <mergeCell ref="Z455:AC455"/>
    <mergeCell ref="Z456:AC456"/>
    <mergeCell ref="Z443:AC443"/>
    <mergeCell ref="Z444:AC444"/>
    <mergeCell ref="Z448:AC448"/>
    <mergeCell ref="Z449:AC449"/>
    <mergeCell ref="Z442:AC442"/>
    <mergeCell ref="Z445:AC445"/>
    <mergeCell ref="Z469:AC469"/>
    <mergeCell ref="Z471:AC471"/>
    <mergeCell ref="Z470:AC470"/>
    <mergeCell ref="Z466:AC466"/>
    <mergeCell ref="Z451:AC451"/>
    <mergeCell ref="Z447:AC447"/>
    <mergeCell ref="Z416:AC416"/>
    <mergeCell ref="Z417:AC417"/>
    <mergeCell ref="Z415:AC415"/>
    <mergeCell ref="Z414:AC414"/>
    <mergeCell ref="Z413:AC413"/>
    <mergeCell ref="Z411:AC411"/>
    <mergeCell ref="Z418:AC418"/>
    <mergeCell ref="Z430:AC430"/>
    <mergeCell ref="Z436:AC436"/>
    <mergeCell ref="Z435:AC435"/>
    <mergeCell ref="Z434:AC434"/>
    <mergeCell ref="Z433:AC433"/>
    <mergeCell ref="Z440:AC440"/>
    <mergeCell ref="Z439:AC439"/>
    <mergeCell ref="I430:L430"/>
    <mergeCell ref="I429:L429"/>
    <mergeCell ref="U423:Y423"/>
    <mergeCell ref="U424:Y424"/>
    <mergeCell ref="Q424:T424"/>
    <mergeCell ref="Q423:T423"/>
    <mergeCell ref="Z424:AC424"/>
    <mergeCell ref="Z425:AC425"/>
    <mergeCell ref="Z426:AC426"/>
    <mergeCell ref="Z423:AC423"/>
    <mergeCell ref="Z428:AC428"/>
    <mergeCell ref="Z427:AC427"/>
    <mergeCell ref="I428:L428"/>
    <mergeCell ref="M428:P428"/>
    <mergeCell ref="I427:L427"/>
    <mergeCell ref="I431:L431"/>
    <mergeCell ref="M431:P431"/>
    <mergeCell ref="Z540:AC540"/>
    <mergeCell ref="Z539:AC539"/>
    <mergeCell ref="Z535:AC535"/>
    <mergeCell ref="Z536:AC536"/>
    <mergeCell ref="Z541:AC541"/>
    <mergeCell ref="Z545:AC545"/>
    <mergeCell ref="Z542:AC542"/>
    <mergeCell ref="Z544:AC544"/>
    <mergeCell ref="Z543:AC543"/>
    <mergeCell ref="U562:Y562"/>
    <mergeCell ref="Q562:T562"/>
    <mergeCell ref="U560:Y560"/>
    <mergeCell ref="U565:Y565"/>
    <mergeCell ref="U564:Y564"/>
    <mergeCell ref="U561:Y561"/>
    <mergeCell ref="U563:Y563"/>
    <mergeCell ref="Q546:T546"/>
    <mergeCell ref="Q547:T547"/>
    <mergeCell ref="Q564:T564"/>
    <mergeCell ref="Q565:T565"/>
    <mergeCell ref="M545:P545"/>
    <mergeCell ref="U545:Y545"/>
    <mergeCell ref="U546:Y546"/>
    <mergeCell ref="U547:Y547"/>
    <mergeCell ref="U548:Y548"/>
    <mergeCell ref="Q552:T552"/>
    <mergeCell ref="Z567:AC567"/>
    <mergeCell ref="Z568:AC568"/>
    <mergeCell ref="M544:P544"/>
    <mergeCell ref="M541:P541"/>
    <mergeCell ref="M539:P539"/>
    <mergeCell ref="M538:P538"/>
    <mergeCell ref="M537:P537"/>
    <mergeCell ref="M536:P536"/>
    <mergeCell ref="M540:P540"/>
    <mergeCell ref="Z559:AC559"/>
    <mergeCell ref="Z547:AC547"/>
    <mergeCell ref="Z546:AC546"/>
    <mergeCell ref="Z552:AC552"/>
    <mergeCell ref="Z551:AC551"/>
    <mergeCell ref="Z548:AC548"/>
    <mergeCell ref="Z566:AC566"/>
    <mergeCell ref="Z565:AC565"/>
    <mergeCell ref="Z560:AC560"/>
    <mergeCell ref="Z562:AC562"/>
    <mergeCell ref="Z561:AC561"/>
    <mergeCell ref="Z563:AC563"/>
    <mergeCell ref="Z564:AC564"/>
    <mergeCell ref="M554:P554"/>
    <mergeCell ref="M553:P553"/>
    <mergeCell ref="M549:P549"/>
    <mergeCell ref="Q549:T549"/>
    <mergeCell ref="I577:L577"/>
    <mergeCell ref="I580:L580"/>
    <mergeCell ref="I579:L579"/>
    <mergeCell ref="I578:L578"/>
    <mergeCell ref="I576:L576"/>
    <mergeCell ref="I575:L575"/>
    <mergeCell ref="M558:P558"/>
    <mergeCell ref="M557:P557"/>
    <mergeCell ref="M571:P571"/>
    <mergeCell ref="M574:P574"/>
    <mergeCell ref="I572:L572"/>
    <mergeCell ref="I573:L573"/>
    <mergeCell ref="I570:L570"/>
    <mergeCell ref="M456:P456"/>
    <mergeCell ref="U460:Y460"/>
    <mergeCell ref="U443:Y443"/>
    <mergeCell ref="U479:Y479"/>
    <mergeCell ref="M453:P453"/>
    <mergeCell ref="M454:P454"/>
    <mergeCell ref="I454:L454"/>
    <mergeCell ref="U475:Y475"/>
    <mergeCell ref="Q452:T452"/>
    <mergeCell ref="U611:Y611"/>
    <mergeCell ref="U610:Y610"/>
    <mergeCell ref="U591:Y591"/>
    <mergeCell ref="U592:Y592"/>
    <mergeCell ref="Z594:AC594"/>
    <mergeCell ref="Z595:AC595"/>
    <mergeCell ref="Z591:AC591"/>
    <mergeCell ref="Z590:AC590"/>
    <mergeCell ref="U599:Y599"/>
    <mergeCell ref="U598:Y598"/>
    <mergeCell ref="Z597:AC597"/>
    <mergeCell ref="Z599:AC599"/>
    <mergeCell ref="Z598:AC598"/>
    <mergeCell ref="Z600:AC600"/>
    <mergeCell ref="Z608:AC608"/>
    <mergeCell ref="Z609:AC609"/>
    <mergeCell ref="Z611:AC611"/>
    <mergeCell ref="U583:Y583"/>
    <mergeCell ref="U584:Y584"/>
    <mergeCell ref="Z582:AC582"/>
    <mergeCell ref="Z583:AC583"/>
    <mergeCell ref="Z576:AC576"/>
    <mergeCell ref="Z575:AC575"/>
    <mergeCell ref="Z610:AC610"/>
    <mergeCell ref="Z604:AC604"/>
    <mergeCell ref="U615:Y615"/>
    <mergeCell ref="Z615:AC615"/>
    <mergeCell ref="U540:Y540"/>
    <mergeCell ref="U550:Y550"/>
    <mergeCell ref="U549:Y549"/>
    <mergeCell ref="U551:Y551"/>
    <mergeCell ref="U552:Y552"/>
    <mergeCell ref="U539:Y539"/>
    <mergeCell ref="U614:Y614"/>
    <mergeCell ref="Z584:AC584"/>
    <mergeCell ref="Z589:AC589"/>
    <mergeCell ref="Z601:AC601"/>
    <mergeCell ref="Z613:AC613"/>
    <mergeCell ref="Z612:AC612"/>
    <mergeCell ref="U586:Y586"/>
    <mergeCell ref="U585:Y585"/>
    <mergeCell ref="U576:Y576"/>
    <mergeCell ref="U575:Y575"/>
    <mergeCell ref="U574:Y574"/>
    <mergeCell ref="U573:Y573"/>
    <mergeCell ref="Z570:AC570"/>
    <mergeCell ref="Z571:AC571"/>
    <mergeCell ref="U609:Y609"/>
    <mergeCell ref="Z607:AC607"/>
    <mergeCell ref="Z603:AC603"/>
    <mergeCell ref="Z602:AC602"/>
    <mergeCell ref="U597:Y597"/>
    <mergeCell ref="Z596:AC596"/>
    <mergeCell ref="Z522:AC522"/>
    <mergeCell ref="Z523:AC523"/>
    <mergeCell ref="Z530:AC530"/>
    <mergeCell ref="Z528:AC528"/>
    <mergeCell ref="Z529:AC529"/>
    <mergeCell ref="Z524:AC524"/>
    <mergeCell ref="Z527:AC527"/>
    <mergeCell ref="Z525:AC525"/>
    <mergeCell ref="Z526:AC526"/>
    <mergeCell ref="Z519:AC519"/>
    <mergeCell ref="Z521:AC521"/>
    <mergeCell ref="Z520:AC520"/>
    <mergeCell ref="Z534:AC534"/>
    <mergeCell ref="Z533:AC533"/>
    <mergeCell ref="Z531:AC531"/>
    <mergeCell ref="Z532:AC532"/>
    <mergeCell ref="Z554:AC554"/>
    <mergeCell ref="Z553:AC553"/>
    <mergeCell ref="Z513:AC513"/>
    <mergeCell ref="Z514:AC514"/>
    <mergeCell ref="Z549:AC549"/>
    <mergeCell ref="Z550:AC550"/>
    <mergeCell ref="Z511:AC511"/>
    <mergeCell ref="Z512:AC512"/>
    <mergeCell ref="Z505:AC505"/>
    <mergeCell ref="Z507:AC507"/>
    <mergeCell ref="Z506:AC506"/>
    <mergeCell ref="Z510:AC510"/>
    <mergeCell ref="Z504:AC504"/>
    <mergeCell ref="Z508:AC508"/>
    <mergeCell ref="Z509:AC509"/>
    <mergeCell ref="Z517:AC517"/>
    <mergeCell ref="Z518:AC518"/>
    <mergeCell ref="Z538:AC538"/>
    <mergeCell ref="Z537:AC537"/>
    <mergeCell ref="E549:H549"/>
    <mergeCell ref="E573:H573"/>
    <mergeCell ref="E563:H563"/>
    <mergeCell ref="E564:H564"/>
    <mergeCell ref="E572:H572"/>
    <mergeCell ref="E566:H566"/>
    <mergeCell ref="E571:H571"/>
    <mergeCell ref="E565:H565"/>
    <mergeCell ref="E578:H578"/>
    <mergeCell ref="E577:H577"/>
    <mergeCell ref="E586:H586"/>
    <mergeCell ref="E585:H585"/>
    <mergeCell ref="E583:H583"/>
    <mergeCell ref="E584:H584"/>
    <mergeCell ref="E587:H587"/>
    <mergeCell ref="E580:H580"/>
    <mergeCell ref="E603:H603"/>
    <mergeCell ref="E604:H604"/>
    <mergeCell ref="E607:H607"/>
    <mergeCell ref="E547:H547"/>
    <mergeCell ref="E530:H530"/>
    <mergeCell ref="E534:H534"/>
    <mergeCell ref="E535:H535"/>
    <mergeCell ref="E579:H579"/>
    <mergeCell ref="E619:H619"/>
    <mergeCell ref="E621:H621"/>
    <mergeCell ref="E620:H620"/>
    <mergeCell ref="E551:H551"/>
    <mergeCell ref="E550:H550"/>
    <mergeCell ref="E553:H553"/>
    <mergeCell ref="E552:H552"/>
    <mergeCell ref="E575:H575"/>
    <mergeCell ref="E576:H576"/>
    <mergeCell ref="E502:H502"/>
    <mergeCell ref="E501:H501"/>
    <mergeCell ref="E595:H595"/>
    <mergeCell ref="E594:H594"/>
    <mergeCell ref="E582:H582"/>
    <mergeCell ref="E581:H581"/>
    <mergeCell ref="E498:H498"/>
    <mergeCell ref="E499:H499"/>
    <mergeCell ref="E491:H491"/>
    <mergeCell ref="E488:H488"/>
    <mergeCell ref="E490:H490"/>
    <mergeCell ref="E489:H489"/>
    <mergeCell ref="E492:H492"/>
    <mergeCell ref="E503:H503"/>
    <mergeCell ref="E510:H510"/>
    <mergeCell ref="E383:H383"/>
    <mergeCell ref="E384:H384"/>
    <mergeCell ref="E388:H388"/>
    <mergeCell ref="E385:H385"/>
    <mergeCell ref="E386:H386"/>
    <mergeCell ref="A383:D383"/>
    <mergeCell ref="A384:D384"/>
    <mergeCell ref="E378:H378"/>
    <mergeCell ref="E377:H377"/>
    <mergeCell ref="A377:D377"/>
    <mergeCell ref="A388:D388"/>
    <mergeCell ref="A379:D379"/>
    <mergeCell ref="E381:H381"/>
    <mergeCell ref="A381:D381"/>
    <mergeCell ref="E468:H468"/>
    <mergeCell ref="E455:H455"/>
    <mergeCell ref="E459:H459"/>
    <mergeCell ref="E460:H460"/>
    <mergeCell ref="E465:H465"/>
    <mergeCell ref="E464:H464"/>
    <mergeCell ref="A406:D406"/>
    <mergeCell ref="A407:D407"/>
    <mergeCell ref="E496:H496"/>
    <mergeCell ref="E483:H483"/>
    <mergeCell ref="E497:H497"/>
    <mergeCell ref="A404:D404"/>
    <mergeCell ref="A402:D402"/>
    <mergeCell ref="E402:H402"/>
    <mergeCell ref="A471:D471"/>
    <mergeCell ref="A475:D475"/>
    <mergeCell ref="A408:D408"/>
    <mergeCell ref="E481:H481"/>
    <mergeCell ref="A456:D456"/>
    <mergeCell ref="A455:D455"/>
    <mergeCell ref="E462:H462"/>
    <mergeCell ref="E461:H461"/>
    <mergeCell ref="A454:D454"/>
    <mergeCell ref="E454:H454"/>
    <mergeCell ref="E457:H457"/>
    <mergeCell ref="E458:H458"/>
    <mergeCell ref="A457:D457"/>
    <mergeCell ref="A458:D458"/>
    <mergeCell ref="E456:H456"/>
    <mergeCell ref="A480:D480"/>
    <mergeCell ref="A481:D481"/>
    <mergeCell ref="A483:D483"/>
    <mergeCell ref="A482:D482"/>
    <mergeCell ref="A479:D479"/>
    <mergeCell ref="A476:D476"/>
    <mergeCell ref="A478:D478"/>
    <mergeCell ref="A477:D477"/>
    <mergeCell ref="A405:D405"/>
    <mergeCell ref="E405:H405"/>
    <mergeCell ref="A392:D392"/>
    <mergeCell ref="A391:D391"/>
    <mergeCell ref="E392:H392"/>
    <mergeCell ref="E391:H391"/>
    <mergeCell ref="E380:H380"/>
    <mergeCell ref="E379:H379"/>
    <mergeCell ref="E393:H393"/>
    <mergeCell ref="A393:D393"/>
    <mergeCell ref="A394:D394"/>
    <mergeCell ref="A395:D395"/>
    <mergeCell ref="E394:H394"/>
    <mergeCell ref="E395:H395"/>
    <mergeCell ref="E418:H418"/>
    <mergeCell ref="A418:D418"/>
    <mergeCell ref="E419:H419"/>
    <mergeCell ref="A420:D420"/>
    <mergeCell ref="A419:D419"/>
    <mergeCell ref="E420:H420"/>
    <mergeCell ref="A415:D415"/>
    <mergeCell ref="A416:D416"/>
    <mergeCell ref="A409:D409"/>
    <mergeCell ref="A411:D411"/>
    <mergeCell ref="E406:H406"/>
    <mergeCell ref="E401:H401"/>
    <mergeCell ref="E404:H404"/>
    <mergeCell ref="E403:H403"/>
    <mergeCell ref="A403:D403"/>
    <mergeCell ref="A401:D401"/>
    <mergeCell ref="E452:H452"/>
    <mergeCell ref="E451:H451"/>
    <mergeCell ref="A451:D451"/>
    <mergeCell ref="A452:D452"/>
    <mergeCell ref="E466:H466"/>
    <mergeCell ref="E467:H467"/>
    <mergeCell ref="A398:D398"/>
    <mergeCell ref="A399:D399"/>
    <mergeCell ref="A396:D396"/>
    <mergeCell ref="E396:H396"/>
    <mergeCell ref="A397:D397"/>
    <mergeCell ref="E397:H397"/>
    <mergeCell ref="E398:H398"/>
    <mergeCell ref="E399:H399"/>
    <mergeCell ref="A400:D400"/>
    <mergeCell ref="E471:H471"/>
    <mergeCell ref="E469:H469"/>
    <mergeCell ref="E470:H470"/>
    <mergeCell ref="E474:H474"/>
    <mergeCell ref="E463:H463"/>
    <mergeCell ref="E477:H477"/>
    <mergeCell ref="E476:H476"/>
    <mergeCell ref="E482:H482"/>
    <mergeCell ref="E475:H475"/>
    <mergeCell ref="E478:H478"/>
    <mergeCell ref="A494:D494"/>
    <mergeCell ref="A492:D492"/>
    <mergeCell ref="E473:H473"/>
    <mergeCell ref="E472:H472"/>
    <mergeCell ref="A473:D473"/>
    <mergeCell ref="A474:D474"/>
    <mergeCell ref="A453:D453"/>
    <mergeCell ref="E453:H453"/>
    <mergeCell ref="A422:D422"/>
    <mergeCell ref="A421:D421"/>
    <mergeCell ref="E421:H421"/>
    <mergeCell ref="A410:D410"/>
    <mergeCell ref="E417:H417"/>
    <mergeCell ref="A417:D417"/>
    <mergeCell ref="E410:H410"/>
    <mergeCell ref="A412:D412"/>
    <mergeCell ref="A414:D414"/>
    <mergeCell ref="A413:D413"/>
    <mergeCell ref="E412:H412"/>
    <mergeCell ref="E480:H480"/>
    <mergeCell ref="E479:H479"/>
    <mergeCell ref="Q221:T221"/>
    <mergeCell ref="U224:Y224"/>
    <mergeCell ref="M224:P224"/>
    <mergeCell ref="Z207:AC207"/>
    <mergeCell ref="Z209:AC209"/>
    <mergeCell ref="U210:Y210"/>
    <mergeCell ref="U208:Y208"/>
    <mergeCell ref="U209:Y209"/>
    <mergeCell ref="U207:Y207"/>
    <mergeCell ref="Z184:AC184"/>
    <mergeCell ref="Z193:AC193"/>
    <mergeCell ref="Z157:AC157"/>
    <mergeCell ref="Z160:AC160"/>
    <mergeCell ref="Z162:AC162"/>
    <mergeCell ref="Z163:AC163"/>
    <mergeCell ref="Z165:AC165"/>
    <mergeCell ref="Z164:AC164"/>
    <mergeCell ref="Z180:AC180"/>
    <mergeCell ref="Z178:AC178"/>
    <mergeCell ref="Z179:AC179"/>
    <mergeCell ref="Z150:AC150"/>
    <mergeCell ref="Z151:AC151"/>
    <mergeCell ref="U200:Y200"/>
    <mergeCell ref="Z147:AC147"/>
    <mergeCell ref="Z146:AC146"/>
    <mergeCell ref="Z152:AC152"/>
    <mergeCell ref="Z168:AC168"/>
    <mergeCell ref="Z181:AC181"/>
    <mergeCell ref="Z156:AC156"/>
    <mergeCell ref="Z158:AC158"/>
    <mergeCell ref="Z161:AC161"/>
    <mergeCell ref="Z159:AC159"/>
    <mergeCell ref="Z185:AC185"/>
    <mergeCell ref="Z192:AC192"/>
    <mergeCell ref="Z189:AC189"/>
    <mergeCell ref="Z186:AC186"/>
    <mergeCell ref="Z191:AC191"/>
    <mergeCell ref="Z190:AC190"/>
    <mergeCell ref="Z187:AC187"/>
    <mergeCell ref="Z188:AC188"/>
    <mergeCell ref="Z182:AC182"/>
    <mergeCell ref="Z183:AC183"/>
    <mergeCell ref="U199:Y199"/>
    <mergeCell ref="Z199:AC199"/>
    <mergeCell ref="Z194:AC194"/>
    <mergeCell ref="Z198:AC198"/>
    <mergeCell ref="Z197:AC197"/>
    <mergeCell ref="Z149:AC149"/>
    <mergeCell ref="Z148:AC148"/>
    <mergeCell ref="Z153:AC153"/>
    <mergeCell ref="Z154:AC154"/>
    <mergeCell ref="Z145:AC145"/>
    <mergeCell ref="Z155:AC155"/>
    <mergeCell ref="Z167:AC167"/>
    <mergeCell ref="Z166:AC166"/>
    <mergeCell ref="M145:P145"/>
    <mergeCell ref="U145:Y145"/>
    <mergeCell ref="M144:P144"/>
    <mergeCell ref="Q145:T145"/>
    <mergeCell ref="Q144:T144"/>
    <mergeCell ref="U214:Y214"/>
    <mergeCell ref="U213:Y213"/>
    <mergeCell ref="M225:P225"/>
    <mergeCell ref="Z227:AC227"/>
    <mergeCell ref="U274:Y274"/>
    <mergeCell ref="U275:Y275"/>
    <mergeCell ref="Z296:AC296"/>
    <mergeCell ref="Z295:AC295"/>
    <mergeCell ref="U144:Y144"/>
    <mergeCell ref="Z144:AC144"/>
    <mergeCell ref="Z250:AC250"/>
    <mergeCell ref="Z249:AC249"/>
    <mergeCell ref="Z248:AC248"/>
    <mergeCell ref="Z251:AC251"/>
    <mergeCell ref="Z297:AC297"/>
    <mergeCell ref="Z298:AC298"/>
    <mergeCell ref="Z299:AC299"/>
    <mergeCell ref="Z300:AC300"/>
    <mergeCell ref="Z301:AC301"/>
    <mergeCell ref="Z293:AC293"/>
    <mergeCell ref="Z294:AC294"/>
    <mergeCell ref="M353:P353"/>
    <mergeCell ref="Q345:T345"/>
    <mergeCell ref="Q349:T349"/>
    <mergeCell ref="Q348:T348"/>
    <mergeCell ref="Z322:AC322"/>
    <mergeCell ref="Z321:AC321"/>
    <mergeCell ref="Z320:AC320"/>
    <mergeCell ref="Z319:AC319"/>
    <mergeCell ref="Z329:AC329"/>
    <mergeCell ref="Z325:AC325"/>
    <mergeCell ref="Z326:AC326"/>
    <mergeCell ref="Z327:AC327"/>
    <mergeCell ref="Z328:AC328"/>
    <mergeCell ref="Z324:AC324"/>
    <mergeCell ref="Z323:AC323"/>
    <mergeCell ref="M355:P355"/>
    <mergeCell ref="M354:P354"/>
    <mergeCell ref="Z314:AC314"/>
    <mergeCell ref="Z315:AC315"/>
    <mergeCell ref="U335:Y335"/>
    <mergeCell ref="Q343:T343"/>
    <mergeCell ref="Z318:AC318"/>
    <mergeCell ref="Q340:T340"/>
    <mergeCell ref="Q338:T338"/>
    <mergeCell ref="Q339:T339"/>
    <mergeCell ref="Q341:T341"/>
    <mergeCell ref="Q342:T342"/>
    <mergeCell ref="M339:P339"/>
    <mergeCell ref="M341:P341"/>
    <mergeCell ref="M340:P340"/>
    <mergeCell ref="U337:Y337"/>
    <mergeCell ref="Z337:AC337"/>
    <mergeCell ref="Z313:AC313"/>
    <mergeCell ref="Z309:AC309"/>
    <mergeCell ref="Z310:AC310"/>
    <mergeCell ref="Z311:AC311"/>
    <mergeCell ref="Z312:AC312"/>
    <mergeCell ref="Z336:AC336"/>
    <mergeCell ref="Z335:AC335"/>
    <mergeCell ref="Z316:AC316"/>
    <mergeCell ref="Z317:AC317"/>
    <mergeCell ref="I138:L138"/>
    <mergeCell ref="I137:L137"/>
    <mergeCell ref="M139:P139"/>
    <mergeCell ref="M140:P140"/>
    <mergeCell ref="Q140:T140"/>
    <mergeCell ref="Q139:T139"/>
    <mergeCell ref="U141:Y141"/>
    <mergeCell ref="U142:Y142"/>
    <mergeCell ref="Z143:AC143"/>
    <mergeCell ref="Z140:AC140"/>
    <mergeCell ref="Z141:AC141"/>
    <mergeCell ref="Z142:AC142"/>
    <mergeCell ref="M143:P143"/>
    <mergeCell ref="M142:P142"/>
    <mergeCell ref="Q143:T143"/>
    <mergeCell ref="Q141:T141"/>
    <mergeCell ref="Q142:T142"/>
    <mergeCell ref="I142:L142"/>
    <mergeCell ref="I143:L143"/>
    <mergeCell ref="Q138:T138"/>
    <mergeCell ref="M138:P138"/>
    <mergeCell ref="Z138:AC138"/>
    <mergeCell ref="Z139:AC139"/>
    <mergeCell ref="U139:Y139"/>
    <mergeCell ref="U138:Y138"/>
    <mergeCell ref="M137:P137"/>
    <mergeCell ref="M136:P136"/>
    <mergeCell ref="Q136:T136"/>
    <mergeCell ref="Q137:T137"/>
    <mergeCell ref="U137:Y137"/>
    <mergeCell ref="U122:Y122"/>
    <mergeCell ref="Q122:T122"/>
    <mergeCell ref="U120:Y120"/>
    <mergeCell ref="U121:Y121"/>
    <mergeCell ref="U119:Y119"/>
    <mergeCell ref="E120:H120"/>
    <mergeCell ref="E119:H119"/>
    <mergeCell ref="Q123:T123"/>
    <mergeCell ref="Q124:T124"/>
    <mergeCell ref="M130:P130"/>
    <mergeCell ref="Q130:T130"/>
    <mergeCell ref="Q132:T132"/>
    <mergeCell ref="M132:P132"/>
    <mergeCell ref="U131:Y131"/>
    <mergeCell ref="I131:L131"/>
    <mergeCell ref="I130:L130"/>
    <mergeCell ref="I125:L125"/>
    <mergeCell ref="I127:L127"/>
    <mergeCell ref="M128:P128"/>
    <mergeCell ref="I128:L128"/>
    <mergeCell ref="M129:P129"/>
    <mergeCell ref="U129:Y129"/>
    <mergeCell ref="E132:H132"/>
    <mergeCell ref="I132:L132"/>
    <mergeCell ref="U132:Y132"/>
    <mergeCell ref="Q133:T133"/>
    <mergeCell ref="M133:P133"/>
    <mergeCell ref="Z133:AC133"/>
    <mergeCell ref="Z132:AC132"/>
    <mergeCell ref="U134:Y134"/>
    <mergeCell ref="Z134:AC134"/>
    <mergeCell ref="Z137:AC137"/>
    <mergeCell ref="Z135:AC135"/>
    <mergeCell ref="Z136:AC136"/>
    <mergeCell ref="U135:Y135"/>
    <mergeCell ref="U136:Y136"/>
    <mergeCell ref="M135:P135"/>
    <mergeCell ref="M134:P134"/>
    <mergeCell ref="Q134:T134"/>
    <mergeCell ref="U133:Y133"/>
    <mergeCell ref="Q135:T135"/>
    <mergeCell ref="I122:L122"/>
    <mergeCell ref="I123:L123"/>
    <mergeCell ref="M125:P125"/>
    <mergeCell ref="M124:P124"/>
    <mergeCell ref="U123:Y123"/>
    <mergeCell ref="M126:P126"/>
    <mergeCell ref="I126:L126"/>
    <mergeCell ref="Z125:AC125"/>
    <mergeCell ref="Z126:AC126"/>
    <mergeCell ref="U124:Y124"/>
    <mergeCell ref="U125:Y125"/>
    <mergeCell ref="Z124:AC124"/>
    <mergeCell ref="Z123:AC123"/>
    <mergeCell ref="Z122:AC122"/>
    <mergeCell ref="Z120:AC120"/>
    <mergeCell ref="Z121:AC121"/>
    <mergeCell ref="M131:P131"/>
    <mergeCell ref="Q131:T131"/>
    <mergeCell ref="Z131:AC131"/>
    <mergeCell ref="U126:Y126"/>
    <mergeCell ref="U127:Y127"/>
    <mergeCell ref="U128:Y128"/>
    <mergeCell ref="U130:Y130"/>
    <mergeCell ref="Z127:AC127"/>
    <mergeCell ref="Z128:AC128"/>
    <mergeCell ref="Z130:AC130"/>
    <mergeCell ref="Z129:AC129"/>
    <mergeCell ref="Q127:T127"/>
    <mergeCell ref="M127:P127"/>
    <mergeCell ref="Q129:T129"/>
    <mergeCell ref="Q128:T128"/>
    <mergeCell ref="E125:H125"/>
    <mergeCell ref="E126:H126"/>
    <mergeCell ref="E117:H117"/>
    <mergeCell ref="E116:H116"/>
    <mergeCell ref="E118:H118"/>
    <mergeCell ref="I124:L124"/>
    <mergeCell ref="E128:H128"/>
    <mergeCell ref="E130:H130"/>
    <mergeCell ref="E129:H129"/>
    <mergeCell ref="E131:H131"/>
    <mergeCell ref="E124:H124"/>
    <mergeCell ref="I129:L129"/>
    <mergeCell ref="E127:H127"/>
    <mergeCell ref="Q126:T126"/>
    <mergeCell ref="Q125:T125"/>
    <mergeCell ref="U116:Y116"/>
    <mergeCell ref="U115:Y115"/>
    <mergeCell ref="Z118:AC118"/>
    <mergeCell ref="Z119:AC119"/>
    <mergeCell ref="Z115:AC115"/>
    <mergeCell ref="Z117:AC117"/>
    <mergeCell ref="Z116:AC116"/>
    <mergeCell ref="U118:Y118"/>
    <mergeCell ref="U117:Y117"/>
    <mergeCell ref="A117:D117"/>
    <mergeCell ref="A118:D118"/>
    <mergeCell ref="Q116:T116"/>
    <mergeCell ref="Q115:T115"/>
    <mergeCell ref="E115:H115"/>
    <mergeCell ref="Q117:T117"/>
    <mergeCell ref="Q118:T118"/>
    <mergeCell ref="A116:D116"/>
    <mergeCell ref="A115:D115"/>
    <mergeCell ref="I144:L144"/>
    <mergeCell ref="I135:L135"/>
    <mergeCell ref="A137:D137"/>
    <mergeCell ref="A138:D138"/>
    <mergeCell ref="A143:D143"/>
    <mergeCell ref="A140:D140"/>
    <mergeCell ref="A141:D141"/>
    <mergeCell ref="A142:D142"/>
    <mergeCell ref="E145:H145"/>
    <mergeCell ref="E143:H143"/>
    <mergeCell ref="I145:L145"/>
    <mergeCell ref="A145:D145"/>
    <mergeCell ref="A144:D144"/>
    <mergeCell ref="E135:H135"/>
    <mergeCell ref="E137:H137"/>
    <mergeCell ref="I134:L134"/>
    <mergeCell ref="A139:D139"/>
    <mergeCell ref="E142:H142"/>
    <mergeCell ref="E144:H144"/>
    <mergeCell ref="E141:H141"/>
    <mergeCell ref="M141:P141"/>
    <mergeCell ref="M120:P120"/>
    <mergeCell ref="Q120:T120"/>
    <mergeCell ref="Q119:T119"/>
    <mergeCell ref="Q121:T121"/>
    <mergeCell ref="M119:P119"/>
    <mergeCell ref="I118:L118"/>
    <mergeCell ref="I121:L121"/>
    <mergeCell ref="I116:L116"/>
    <mergeCell ref="I117:L117"/>
    <mergeCell ref="I120:L120"/>
    <mergeCell ref="I119:L119"/>
    <mergeCell ref="E133:H133"/>
    <mergeCell ref="I133:L133"/>
    <mergeCell ref="A133:D133"/>
    <mergeCell ref="A132:D132"/>
    <mergeCell ref="A131:D131"/>
    <mergeCell ref="E134:H134"/>
    <mergeCell ref="A134:D134"/>
    <mergeCell ref="A135:D135"/>
    <mergeCell ref="A136:D136"/>
    <mergeCell ref="A128:D128"/>
    <mergeCell ref="A130:D130"/>
    <mergeCell ref="A129:D129"/>
    <mergeCell ref="A127:D127"/>
    <mergeCell ref="A126:D126"/>
    <mergeCell ref="A122:D122"/>
    <mergeCell ref="A121:D121"/>
    <mergeCell ref="E122:H122"/>
    <mergeCell ref="E123:H123"/>
    <mergeCell ref="E121:H121"/>
    <mergeCell ref="A123:D123"/>
    <mergeCell ref="A119:D119"/>
    <mergeCell ref="A124:D124"/>
    <mergeCell ref="A125:D125"/>
    <mergeCell ref="A120:D120"/>
    <mergeCell ref="M390:P390"/>
    <mergeCell ref="M388:P388"/>
    <mergeCell ref="I390:L390"/>
    <mergeCell ref="I391:L391"/>
    <mergeCell ref="I401:L401"/>
    <mergeCell ref="I400:L400"/>
    <mergeCell ref="I398:L398"/>
    <mergeCell ref="I399:L399"/>
    <mergeCell ref="I394:L394"/>
    <mergeCell ref="I396:L396"/>
    <mergeCell ref="M399:P399"/>
    <mergeCell ref="M400:P400"/>
    <mergeCell ref="Q398:T398"/>
    <mergeCell ref="M398:P398"/>
    <mergeCell ref="Q397:T397"/>
    <mergeCell ref="Q389:T389"/>
    <mergeCell ref="Q390:T390"/>
    <mergeCell ref="Q392:T392"/>
    <mergeCell ref="Q391:T391"/>
    <mergeCell ref="M396:P396"/>
    <mergeCell ref="M391:P391"/>
    <mergeCell ref="I388:L388"/>
    <mergeCell ref="Q388:T388"/>
    <mergeCell ref="Q382:T382"/>
    <mergeCell ref="Q383:T383"/>
    <mergeCell ref="Q387:T387"/>
    <mergeCell ref="Q386:T386"/>
    <mergeCell ref="M387:P387"/>
    <mergeCell ref="Q385:T385"/>
    <mergeCell ref="I384:L384"/>
    <mergeCell ref="I383:L383"/>
    <mergeCell ref="M383:P383"/>
    <mergeCell ref="M382:P382"/>
    <mergeCell ref="M381:P381"/>
    <mergeCell ref="I382:L382"/>
    <mergeCell ref="Q374:T374"/>
    <mergeCell ref="Q375:T375"/>
    <mergeCell ref="Z364:AC364"/>
    <mergeCell ref="Z365:AC365"/>
    <mergeCell ref="Q373:T373"/>
    <mergeCell ref="Q370:T370"/>
    <mergeCell ref="Q372:T372"/>
    <mergeCell ref="Q371:T371"/>
    <mergeCell ref="Q365:T365"/>
    <mergeCell ref="I397:L397"/>
    <mergeCell ref="I393:L393"/>
    <mergeCell ref="I353:L353"/>
    <mergeCell ref="I354:L354"/>
    <mergeCell ref="I339:L339"/>
    <mergeCell ref="I340:L340"/>
    <mergeCell ref="I358:L358"/>
    <mergeCell ref="M358:P358"/>
    <mergeCell ref="Q358:T358"/>
    <mergeCell ref="Q359:T359"/>
    <mergeCell ref="I356:L356"/>
    <mergeCell ref="I355:L355"/>
    <mergeCell ref="I359:L359"/>
    <mergeCell ref="I385:L385"/>
    <mergeCell ref="I387:L387"/>
    <mergeCell ref="Z405:AC405"/>
    <mergeCell ref="Z406:AC406"/>
    <mergeCell ref="Z367:AC367"/>
    <mergeCell ref="Z368:AC368"/>
    <mergeCell ref="Z369:AC369"/>
    <mergeCell ref="Z366:AC366"/>
    <mergeCell ref="Z359:AC359"/>
    <mergeCell ref="Z357:AC357"/>
    <mergeCell ref="Z360:AC360"/>
    <mergeCell ref="U616:Y616"/>
    <mergeCell ref="U617:Y617"/>
    <mergeCell ref="Q618:T618"/>
    <mergeCell ref="Q619:T619"/>
    <mergeCell ref="U603:Y603"/>
    <mergeCell ref="U602:Y602"/>
    <mergeCell ref="M601:P601"/>
    <mergeCell ref="U600:Y600"/>
    <mergeCell ref="U601:Y601"/>
    <mergeCell ref="E543:H543"/>
    <mergeCell ref="E544:H544"/>
    <mergeCell ref="A546:D546"/>
    <mergeCell ref="A543:D543"/>
    <mergeCell ref="E542:H542"/>
    <mergeCell ref="E541:H541"/>
    <mergeCell ref="A542:D542"/>
    <mergeCell ref="E528:H528"/>
    <mergeCell ref="E527:H527"/>
    <mergeCell ref="I534:L534"/>
    <mergeCell ref="I535:L535"/>
    <mergeCell ref="M547:P547"/>
    <mergeCell ref="I527:L527"/>
    <mergeCell ref="I528:L528"/>
    <mergeCell ref="E562:H562"/>
    <mergeCell ref="I561:L561"/>
    <mergeCell ref="E561:H561"/>
    <mergeCell ref="A561:D561"/>
    <mergeCell ref="A563:D563"/>
    <mergeCell ref="A562:D562"/>
    <mergeCell ref="E568:H568"/>
    <mergeCell ref="A568:D568"/>
    <mergeCell ref="I545:L545"/>
    <mergeCell ref="E560:H560"/>
    <mergeCell ref="E545:H545"/>
    <mergeCell ref="A572:D572"/>
    <mergeCell ref="A571:D571"/>
    <mergeCell ref="A570:D570"/>
    <mergeCell ref="E570:H570"/>
    <mergeCell ref="E567:H567"/>
    <mergeCell ref="M621:P621"/>
    <mergeCell ref="Q620:T620"/>
    <mergeCell ref="Q621:T621"/>
    <mergeCell ref="M620:P620"/>
    <mergeCell ref="E611:H611"/>
    <mergeCell ref="E610:H610"/>
    <mergeCell ref="E609:H609"/>
    <mergeCell ref="E612:H612"/>
    <mergeCell ref="Q610:T610"/>
    <mergeCell ref="Q609:T609"/>
    <mergeCell ref="I611:L611"/>
    <mergeCell ref="M599:P599"/>
    <mergeCell ref="M598:P598"/>
    <mergeCell ref="U618:Y618"/>
    <mergeCell ref="Z618:AC618"/>
    <mergeCell ref="E618:H618"/>
    <mergeCell ref="Z619:AC619"/>
    <mergeCell ref="Z621:AC621"/>
    <mergeCell ref="M618:P618"/>
    <mergeCell ref="I619:L619"/>
    <mergeCell ref="Z620:AC620"/>
    <mergeCell ref="I618:L618"/>
    <mergeCell ref="M576:P576"/>
    <mergeCell ref="M575:P575"/>
    <mergeCell ref="Z572:AC572"/>
    <mergeCell ref="Z573:AC573"/>
    <mergeCell ref="E574:H574"/>
    <mergeCell ref="I574:L574"/>
    <mergeCell ref="I567:L567"/>
    <mergeCell ref="M568:P568"/>
    <mergeCell ref="M567:P567"/>
    <mergeCell ref="Q623:T623"/>
    <mergeCell ref="Q622:T622"/>
    <mergeCell ref="A623:D623"/>
    <mergeCell ref="A624:D624"/>
    <mergeCell ref="A622:D622"/>
    <mergeCell ref="I623:L623"/>
    <mergeCell ref="I624:L624"/>
    <mergeCell ref="I622:L622"/>
    <mergeCell ref="Q624:T624"/>
    <mergeCell ref="M624:P624"/>
    <mergeCell ref="U624:Y624"/>
    <mergeCell ref="Z624:AC624"/>
    <mergeCell ref="E622:H622"/>
    <mergeCell ref="I617:L617"/>
    <mergeCell ref="M617:P617"/>
    <mergeCell ref="M616:P616"/>
    <mergeCell ref="M615:P615"/>
    <mergeCell ref="M614:P614"/>
    <mergeCell ref="Q617:T617"/>
    <mergeCell ref="Q616:T616"/>
    <mergeCell ref="Q615:T615"/>
    <mergeCell ref="E616:H616"/>
    <mergeCell ref="E615:H615"/>
    <mergeCell ref="E614:H614"/>
    <mergeCell ref="I616:L616"/>
    <mergeCell ref="I615:L615"/>
    <mergeCell ref="I614:L614"/>
    <mergeCell ref="E613:H613"/>
    <mergeCell ref="A615:D615"/>
    <mergeCell ref="A614:D614"/>
    <mergeCell ref="A613:D613"/>
    <mergeCell ref="E617:H617"/>
    <mergeCell ref="A620:D620"/>
    <mergeCell ref="A621:D621"/>
    <mergeCell ref="A618:D618"/>
    <mergeCell ref="A619:D619"/>
    <mergeCell ref="A617:D617"/>
    <mergeCell ref="A616:D616"/>
    <mergeCell ref="I585:L585"/>
    <mergeCell ref="I588:L588"/>
    <mergeCell ref="I586:L586"/>
    <mergeCell ref="I587:L587"/>
    <mergeCell ref="I584:L584"/>
    <mergeCell ref="I583:L583"/>
    <mergeCell ref="M587:P587"/>
    <mergeCell ref="M586:P586"/>
    <mergeCell ref="M622:P622"/>
    <mergeCell ref="M619:P619"/>
    <mergeCell ref="I613:L613"/>
    <mergeCell ref="I612:L612"/>
    <mergeCell ref="M613:P613"/>
    <mergeCell ref="M612:P612"/>
    <mergeCell ref="I603:L603"/>
    <mergeCell ref="I602:L602"/>
    <mergeCell ref="I608:L608"/>
    <mergeCell ref="I607:L607"/>
    <mergeCell ref="I604:L604"/>
    <mergeCell ref="I605:L605"/>
    <mergeCell ref="I606:L606"/>
    <mergeCell ref="I601:L601"/>
    <mergeCell ref="M596:P596"/>
    <mergeCell ref="M597:P597"/>
    <mergeCell ref="M585:P585"/>
    <mergeCell ref="I582:L582"/>
    <mergeCell ref="M582:P582"/>
    <mergeCell ref="M584:P584"/>
    <mergeCell ref="M583:P583"/>
    <mergeCell ref="M603:P603"/>
    <mergeCell ref="M602:P602"/>
    <mergeCell ref="E606:H606"/>
    <mergeCell ref="E608:H608"/>
    <mergeCell ref="A609:D609"/>
    <mergeCell ref="A610:D610"/>
    <mergeCell ref="A612:D612"/>
    <mergeCell ref="A611:D611"/>
    <mergeCell ref="A606:D606"/>
    <mergeCell ref="A580:D580"/>
    <mergeCell ref="A586:D586"/>
    <mergeCell ref="A585:D585"/>
    <mergeCell ref="A564:D564"/>
    <mergeCell ref="A566:D566"/>
    <mergeCell ref="A608:D608"/>
    <mergeCell ref="A607:D607"/>
    <mergeCell ref="A579:D579"/>
    <mergeCell ref="A575:D575"/>
    <mergeCell ref="A577:D577"/>
    <mergeCell ref="A576:D576"/>
    <mergeCell ref="A578:D578"/>
    <mergeCell ref="E658:H658"/>
    <mergeCell ref="E657:H657"/>
    <mergeCell ref="E642:H642"/>
    <mergeCell ref="E643:H643"/>
    <mergeCell ref="E662:H662"/>
    <mergeCell ref="E661:H661"/>
    <mergeCell ref="E663:H663"/>
    <mergeCell ref="E660:H660"/>
    <mergeCell ref="E659:H659"/>
    <mergeCell ref="I646:L646"/>
    <mergeCell ref="I645:L645"/>
    <mergeCell ref="I644:L644"/>
    <mergeCell ref="I637:L637"/>
    <mergeCell ref="I638:L638"/>
    <mergeCell ref="I642:L642"/>
    <mergeCell ref="I640:L640"/>
    <mergeCell ref="I641:L641"/>
    <mergeCell ref="I639:L639"/>
    <mergeCell ref="M647:P647"/>
    <mergeCell ref="M646:P646"/>
    <mergeCell ref="M644:P644"/>
    <mergeCell ref="M645:P645"/>
    <mergeCell ref="M653:P653"/>
    <mergeCell ref="M654:P654"/>
    <mergeCell ref="M648:P648"/>
    <mergeCell ref="M649:P649"/>
    <mergeCell ref="M655:P655"/>
    <mergeCell ref="M652:P652"/>
    <mergeCell ref="M651:P651"/>
    <mergeCell ref="M650:P650"/>
    <mergeCell ref="M663:P663"/>
    <mergeCell ref="M662:P662"/>
    <mergeCell ref="M656:P656"/>
    <mergeCell ref="M659:P659"/>
    <mergeCell ref="M657:P657"/>
    <mergeCell ref="M658:P658"/>
    <mergeCell ref="M664:P664"/>
    <mergeCell ref="M665:P665"/>
    <mergeCell ref="M660:P660"/>
    <mergeCell ref="M661:P661"/>
    <mergeCell ref="M611:P611"/>
    <mergeCell ref="M609:P609"/>
    <mergeCell ref="M610:P610"/>
    <mergeCell ref="M608:P608"/>
    <mergeCell ref="M607:P607"/>
    <mergeCell ref="M627:P627"/>
    <mergeCell ref="M628:P628"/>
    <mergeCell ref="M629:P629"/>
    <mergeCell ref="M625:P625"/>
    <mergeCell ref="M626:P626"/>
    <mergeCell ref="M604:P604"/>
    <mergeCell ref="M605:P605"/>
    <mergeCell ref="M623:P623"/>
    <mergeCell ref="M593:P593"/>
    <mergeCell ref="M592:P592"/>
    <mergeCell ref="M594:P594"/>
    <mergeCell ref="M595:P595"/>
    <mergeCell ref="M591:P591"/>
    <mergeCell ref="M606:P606"/>
    <mergeCell ref="M600:P600"/>
    <mergeCell ref="M637:P637"/>
    <mergeCell ref="M638:P638"/>
    <mergeCell ref="M639:P639"/>
    <mergeCell ref="M640:P640"/>
    <mergeCell ref="M641:P641"/>
    <mergeCell ref="M642:P642"/>
    <mergeCell ref="M643:P643"/>
    <mergeCell ref="M635:P635"/>
    <mergeCell ref="M633:P633"/>
    <mergeCell ref="M634:P634"/>
    <mergeCell ref="M636:P636"/>
    <mergeCell ref="M631:P631"/>
    <mergeCell ref="M632:P632"/>
    <mergeCell ref="M630:P630"/>
    <mergeCell ref="A431:D431"/>
    <mergeCell ref="E431:H431"/>
    <mergeCell ref="E413:H413"/>
    <mergeCell ref="E416:H416"/>
    <mergeCell ref="E422:H422"/>
    <mergeCell ref="E428:H428"/>
    <mergeCell ref="E426:H426"/>
    <mergeCell ref="A428:D428"/>
    <mergeCell ref="A426:D426"/>
    <mergeCell ref="A427:D427"/>
    <mergeCell ref="M423:P423"/>
    <mergeCell ref="M424:P424"/>
    <mergeCell ref="M407:P407"/>
    <mergeCell ref="I417:L417"/>
    <mergeCell ref="M408:P408"/>
    <mergeCell ref="M414:P414"/>
    <mergeCell ref="M413:P413"/>
    <mergeCell ref="M416:P416"/>
    <mergeCell ref="M415:P415"/>
    <mergeCell ref="M417:P417"/>
    <mergeCell ref="M418:P418"/>
    <mergeCell ref="M420:P420"/>
    <mergeCell ref="M419:P419"/>
    <mergeCell ref="M411:P411"/>
    <mergeCell ref="I412:L412"/>
    <mergeCell ref="M412:P412"/>
    <mergeCell ref="I414:L414"/>
    <mergeCell ref="I415:L415"/>
    <mergeCell ref="M404:P404"/>
    <mergeCell ref="M403:P403"/>
    <mergeCell ref="I365:L365"/>
    <mergeCell ref="I364:L364"/>
    <mergeCell ref="M374:P374"/>
    <mergeCell ref="M370:P370"/>
    <mergeCell ref="M372:P372"/>
    <mergeCell ref="M371:P371"/>
    <mergeCell ref="M386:P386"/>
    <mergeCell ref="M384:P384"/>
    <mergeCell ref="M385:P385"/>
    <mergeCell ref="M350:P350"/>
    <mergeCell ref="M343:P343"/>
    <mergeCell ref="M348:P348"/>
    <mergeCell ref="M345:P345"/>
    <mergeCell ref="I361:L361"/>
    <mergeCell ref="I368:L368"/>
    <mergeCell ref="E355:H355"/>
    <mergeCell ref="I357:L357"/>
    <mergeCell ref="I377:L377"/>
    <mergeCell ref="M351:P351"/>
    <mergeCell ref="M335:P335"/>
    <mergeCell ref="M331:P331"/>
    <mergeCell ref="M334:P334"/>
    <mergeCell ref="M378:P378"/>
    <mergeCell ref="I369:L369"/>
    <mergeCell ref="I360:L360"/>
    <mergeCell ref="A353:D353"/>
    <mergeCell ref="A370:D370"/>
    <mergeCell ref="A368:D368"/>
    <mergeCell ref="A367:D367"/>
    <mergeCell ref="I408:L408"/>
    <mergeCell ref="I409:L409"/>
    <mergeCell ref="I411:L411"/>
    <mergeCell ref="I410:L410"/>
    <mergeCell ref="E411:H411"/>
    <mergeCell ref="E408:H408"/>
    <mergeCell ref="E409:H409"/>
    <mergeCell ref="A349:D349"/>
    <mergeCell ref="A348:D348"/>
    <mergeCell ref="I406:L406"/>
    <mergeCell ref="A375:D375"/>
    <mergeCell ref="I363:L363"/>
    <mergeCell ref="I362:L362"/>
    <mergeCell ref="E365:H365"/>
    <mergeCell ref="E364:H364"/>
    <mergeCell ref="E362:H362"/>
    <mergeCell ref="E361:H361"/>
    <mergeCell ref="I371:L371"/>
    <mergeCell ref="I374:L374"/>
    <mergeCell ref="I373:L373"/>
    <mergeCell ref="I372:L372"/>
    <mergeCell ref="I367:L367"/>
    <mergeCell ref="I366:L366"/>
    <mergeCell ref="E363:H363"/>
    <mergeCell ref="I370:L370"/>
    <mergeCell ref="E407:H407"/>
    <mergeCell ref="I407:L407"/>
    <mergeCell ref="A380:D380"/>
    <mergeCell ref="A378:D378"/>
    <mergeCell ref="A373:D373"/>
    <mergeCell ref="A374:D374"/>
    <mergeCell ref="A438:D438"/>
    <mergeCell ref="A437:D437"/>
    <mergeCell ref="E433:H433"/>
    <mergeCell ref="A433:D433"/>
    <mergeCell ref="A372:D372"/>
    <mergeCell ref="E368:H368"/>
    <mergeCell ref="E367:H367"/>
    <mergeCell ref="E366:H366"/>
    <mergeCell ref="A429:D429"/>
    <mergeCell ref="E429:H429"/>
    <mergeCell ref="I420:L420"/>
    <mergeCell ref="I421:L421"/>
    <mergeCell ref="I413:L413"/>
    <mergeCell ref="I416:L416"/>
    <mergeCell ref="I422:L422"/>
    <mergeCell ref="I423:L423"/>
    <mergeCell ref="I424:L424"/>
    <mergeCell ref="I418:L418"/>
    <mergeCell ref="I419:L419"/>
    <mergeCell ref="I378:L378"/>
    <mergeCell ref="I386:L386"/>
    <mergeCell ref="I392:L392"/>
    <mergeCell ref="I402:L402"/>
    <mergeCell ref="E400:H400"/>
    <mergeCell ref="I404:L404"/>
    <mergeCell ref="I405:L405"/>
    <mergeCell ref="I403:L403"/>
    <mergeCell ref="E415:H415"/>
    <mergeCell ref="E414:H414"/>
    <mergeCell ref="A339:D339"/>
    <mergeCell ref="A345:D345"/>
    <mergeCell ref="A340:D340"/>
    <mergeCell ref="A358:D358"/>
    <mergeCell ref="A359:D359"/>
    <mergeCell ref="A362:D362"/>
    <mergeCell ref="A363:D363"/>
    <mergeCell ref="E357:H357"/>
    <mergeCell ref="E358:H358"/>
    <mergeCell ref="A424:D424"/>
    <mergeCell ref="A425:D425"/>
    <mergeCell ref="E432:H432"/>
    <mergeCell ref="A432:D432"/>
    <mergeCell ref="E427:H427"/>
    <mergeCell ref="E423:H423"/>
    <mergeCell ref="E425:H425"/>
    <mergeCell ref="E424:H424"/>
    <mergeCell ref="A423:D423"/>
    <mergeCell ref="M409:P409"/>
    <mergeCell ref="M406:P406"/>
    <mergeCell ref="M410:P410"/>
    <mergeCell ref="M401:P401"/>
    <mergeCell ref="M397:P397"/>
    <mergeCell ref="M393:P393"/>
    <mergeCell ref="M394:P394"/>
    <mergeCell ref="M392:P392"/>
    <mergeCell ref="M402:P402"/>
    <mergeCell ref="U355:Y355"/>
    <mergeCell ref="U360:Y360"/>
    <mergeCell ref="U356:Y356"/>
    <mergeCell ref="U357:Y357"/>
    <mergeCell ref="I376:L376"/>
    <mergeCell ref="I375:L375"/>
    <mergeCell ref="Q354:T354"/>
    <mergeCell ref="U354:Y354"/>
    <mergeCell ref="Q353:T353"/>
    <mergeCell ref="M369:P369"/>
    <mergeCell ref="Q357:T357"/>
    <mergeCell ref="M368:P368"/>
    <mergeCell ref="M367:P367"/>
    <mergeCell ref="Q367:T367"/>
    <mergeCell ref="U369:Y369"/>
    <mergeCell ref="Q355:T355"/>
    <mergeCell ref="M356:P356"/>
    <mergeCell ref="Q356:T356"/>
    <mergeCell ref="M360:P360"/>
    <mergeCell ref="M359:P359"/>
    <mergeCell ref="M357:P357"/>
    <mergeCell ref="M361:P361"/>
    <mergeCell ref="M363:P363"/>
    <mergeCell ref="M362:P362"/>
    <mergeCell ref="Z362:AC362"/>
    <mergeCell ref="Z363:AC363"/>
    <mergeCell ref="A443:D443"/>
    <mergeCell ref="A449:D449"/>
    <mergeCell ref="A442:D442"/>
    <mergeCell ref="A472:D472"/>
    <mergeCell ref="A469:D469"/>
    <mergeCell ref="A470:D470"/>
    <mergeCell ref="A467:D467"/>
    <mergeCell ref="A468:D468"/>
    <mergeCell ref="A461:D461"/>
    <mergeCell ref="A465:D465"/>
    <mergeCell ref="A436:D436"/>
    <mergeCell ref="E437:H437"/>
    <mergeCell ref="E430:H430"/>
    <mergeCell ref="E434:H434"/>
    <mergeCell ref="A434:D434"/>
    <mergeCell ref="E435:H435"/>
    <mergeCell ref="A435:D435"/>
    <mergeCell ref="I432:L432"/>
    <mergeCell ref="A430:D430"/>
    <mergeCell ref="A440:D440"/>
    <mergeCell ref="A439:D439"/>
    <mergeCell ref="A441:D441"/>
    <mergeCell ref="A445:D445"/>
    <mergeCell ref="A444:D444"/>
    <mergeCell ref="A466:D466"/>
    <mergeCell ref="A464:D464"/>
    <mergeCell ref="A462:D462"/>
    <mergeCell ref="A463:D463"/>
    <mergeCell ref="A459:D459"/>
    <mergeCell ref="A460:D460"/>
    <mergeCell ref="Q658:T658"/>
    <mergeCell ref="Q659:T659"/>
    <mergeCell ref="Q655:T655"/>
    <mergeCell ref="Q654:T654"/>
    <mergeCell ref="Q656:T656"/>
    <mergeCell ref="Q657:T657"/>
    <mergeCell ref="Q662:T662"/>
    <mergeCell ref="Q663:T663"/>
    <mergeCell ref="Q660:T660"/>
    <mergeCell ref="Q661:T661"/>
    <mergeCell ref="Q631:T631"/>
    <mergeCell ref="Q632:T632"/>
    <mergeCell ref="Q628:T628"/>
    <mergeCell ref="Q630:T630"/>
    <mergeCell ref="Q629:T629"/>
    <mergeCell ref="Q634:T634"/>
    <mergeCell ref="Q633:T633"/>
    <mergeCell ref="Q640:T640"/>
    <mergeCell ref="Q639:T639"/>
    <mergeCell ref="Q607:T607"/>
    <mergeCell ref="Q608:T608"/>
    <mergeCell ref="Q635:T635"/>
    <mergeCell ref="Q637:T637"/>
    <mergeCell ref="Q638:T638"/>
    <mergeCell ref="Q636:T636"/>
    <mergeCell ref="Q625:T625"/>
    <mergeCell ref="Q652:T652"/>
    <mergeCell ref="Q653:T653"/>
    <mergeCell ref="Q644:T644"/>
    <mergeCell ref="Q643:T643"/>
    <mergeCell ref="Q642:T642"/>
    <mergeCell ref="Q641:T641"/>
    <mergeCell ref="Q646:T646"/>
    <mergeCell ref="Q645:T645"/>
    <mergeCell ref="Q648:T648"/>
    <mergeCell ref="Q647:T647"/>
    <mergeCell ref="Q651:T651"/>
    <mergeCell ref="Q650:T650"/>
    <mergeCell ref="Q649:T649"/>
    <mergeCell ref="A627:D627"/>
    <mergeCell ref="A628:D628"/>
    <mergeCell ref="E628:H628"/>
    <mergeCell ref="E627:H627"/>
    <mergeCell ref="A630:D630"/>
    <mergeCell ref="A631:D631"/>
    <mergeCell ref="E630:H630"/>
    <mergeCell ref="E633:H633"/>
    <mergeCell ref="E634:H634"/>
    <mergeCell ref="E632:H632"/>
    <mergeCell ref="E631:H631"/>
    <mergeCell ref="E629:H629"/>
    <mergeCell ref="E625:H625"/>
    <mergeCell ref="E626:H626"/>
    <mergeCell ref="E624:H624"/>
    <mergeCell ref="E623:H623"/>
    <mergeCell ref="E600:H600"/>
    <mergeCell ref="E601:H601"/>
    <mergeCell ref="E602:H602"/>
    <mergeCell ref="E599:H599"/>
    <mergeCell ref="E605:H605"/>
    <mergeCell ref="E598:H598"/>
    <mergeCell ref="A587:D587"/>
    <mergeCell ref="A604:D604"/>
    <mergeCell ref="A603:D603"/>
    <mergeCell ref="A605:D605"/>
    <mergeCell ref="A632:D632"/>
    <mergeCell ref="A635:D635"/>
    <mergeCell ref="A634:D634"/>
    <mergeCell ref="A633:D633"/>
    <mergeCell ref="A629:D629"/>
    <mergeCell ref="A626:D626"/>
    <mergeCell ref="A625:D625"/>
    <mergeCell ref="E646:H646"/>
    <mergeCell ref="E645:H645"/>
    <mergeCell ref="A655:D655"/>
    <mergeCell ref="A654:D654"/>
    <mergeCell ref="A648:D648"/>
    <mergeCell ref="A649:D649"/>
    <mergeCell ref="A653:D653"/>
    <mergeCell ref="A652:D652"/>
    <mergeCell ref="A646:D646"/>
    <mergeCell ref="A647:D647"/>
    <mergeCell ref="A660:D660"/>
    <mergeCell ref="A659:D659"/>
    <mergeCell ref="A658:D658"/>
    <mergeCell ref="A661:D661"/>
    <mergeCell ref="A650:D650"/>
    <mergeCell ref="A651:D651"/>
    <mergeCell ref="E637:H637"/>
    <mergeCell ref="E641:H641"/>
    <mergeCell ref="E640:H640"/>
    <mergeCell ref="E638:H638"/>
    <mergeCell ref="E639:H639"/>
    <mergeCell ref="A642:D642"/>
    <mergeCell ref="A640:D640"/>
    <mergeCell ref="A641:D641"/>
    <mergeCell ref="E644:H644"/>
    <mergeCell ref="A645:D645"/>
    <mergeCell ref="A644:D644"/>
    <mergeCell ref="A662:D662"/>
    <mergeCell ref="A663:D663"/>
    <mergeCell ref="A664:D664"/>
    <mergeCell ref="A665:D665"/>
    <mergeCell ref="E664:H664"/>
    <mergeCell ref="E665:H665"/>
    <mergeCell ref="A657:D657"/>
    <mergeCell ref="A656:D656"/>
    <mergeCell ref="E652:H652"/>
    <mergeCell ref="E651:H651"/>
    <mergeCell ref="E656:H656"/>
    <mergeCell ref="E653:H653"/>
    <mergeCell ref="E655:H655"/>
    <mergeCell ref="E654:H654"/>
    <mergeCell ref="E647:H647"/>
    <mergeCell ref="E648:H648"/>
    <mergeCell ref="E649:H649"/>
    <mergeCell ref="E650:H650"/>
    <mergeCell ref="A636:D636"/>
    <mergeCell ref="A637:D637"/>
    <mergeCell ref="E636:H636"/>
    <mergeCell ref="E635:H635"/>
    <mergeCell ref="A638:D638"/>
    <mergeCell ref="A639:D639"/>
    <mergeCell ref="A643:D643"/>
    <mergeCell ref="I660:L660"/>
    <mergeCell ref="I655:L655"/>
    <mergeCell ref="I656:L656"/>
    <mergeCell ref="I657:L657"/>
    <mergeCell ref="I658:L658"/>
    <mergeCell ref="I659:L659"/>
    <mergeCell ref="I661:L661"/>
    <mergeCell ref="I662:L662"/>
    <mergeCell ref="I665:L665"/>
    <mergeCell ref="I664:L664"/>
    <mergeCell ref="I663:L663"/>
    <mergeCell ref="I648:L648"/>
    <mergeCell ref="I654:L654"/>
    <mergeCell ref="I595:L595"/>
    <mergeCell ref="I596:L596"/>
    <mergeCell ref="I625:L625"/>
    <mergeCell ref="I626:L626"/>
    <mergeCell ref="I628:L628"/>
    <mergeCell ref="I627:L627"/>
    <mergeCell ref="I629:L629"/>
    <mergeCell ref="I620:L620"/>
    <mergeCell ref="I621:L621"/>
    <mergeCell ref="I599:L599"/>
    <mergeCell ref="I600:L600"/>
    <mergeCell ref="I609:L609"/>
    <mergeCell ref="I610:L610"/>
    <mergeCell ref="I598:L598"/>
    <mergeCell ref="I634:L634"/>
    <mergeCell ref="I633:L633"/>
    <mergeCell ref="I635:L635"/>
    <mergeCell ref="I636:L636"/>
    <mergeCell ref="I631:L631"/>
    <mergeCell ref="I632:L632"/>
    <mergeCell ref="I630:L630"/>
    <mergeCell ref="I651:L651"/>
    <mergeCell ref="I650:L650"/>
    <mergeCell ref="I649:L649"/>
    <mergeCell ref="I653:L653"/>
    <mergeCell ref="I652:L652"/>
    <mergeCell ref="I647:L647"/>
    <mergeCell ref="I643:L643"/>
    <mergeCell ref="U484:Y484"/>
    <mergeCell ref="Q489:T489"/>
    <mergeCell ref="U433:Y433"/>
    <mergeCell ref="U442:Y442"/>
    <mergeCell ref="U440:Y440"/>
    <mergeCell ref="U439:Y439"/>
    <mergeCell ref="U441:Y441"/>
    <mergeCell ref="Q440:T440"/>
    <mergeCell ref="U445:Y445"/>
    <mergeCell ref="U444:Y444"/>
    <mergeCell ref="U447:Y447"/>
    <mergeCell ref="U446:Y446"/>
    <mergeCell ref="Q542:T542"/>
    <mergeCell ref="Q543:T543"/>
    <mergeCell ref="Q559:T559"/>
    <mergeCell ref="Q560:T560"/>
    <mergeCell ref="Q550:T550"/>
    <mergeCell ref="Q545:T545"/>
    <mergeCell ref="Q544:T544"/>
    <mergeCell ref="U556:Y556"/>
    <mergeCell ref="U554:Y554"/>
    <mergeCell ref="Q614:T614"/>
    <mergeCell ref="Z614:AC614"/>
    <mergeCell ref="Q426:T426"/>
    <mergeCell ref="Q425:T425"/>
    <mergeCell ref="U426:Y426"/>
    <mergeCell ref="U425:Y425"/>
    <mergeCell ref="Q428:T428"/>
    <mergeCell ref="Q427:T427"/>
    <mergeCell ref="U428:Y428"/>
    <mergeCell ref="I426:L426"/>
    <mergeCell ref="I425:L425"/>
    <mergeCell ref="M425:P425"/>
    <mergeCell ref="M426:P426"/>
    <mergeCell ref="I445:L445"/>
    <mergeCell ref="I444:L444"/>
    <mergeCell ref="M427:P427"/>
    <mergeCell ref="M429:P429"/>
    <mergeCell ref="M430:P430"/>
    <mergeCell ref="Z556:AC556"/>
    <mergeCell ref="M556:P556"/>
    <mergeCell ref="M555:P555"/>
    <mergeCell ref="M552:P552"/>
    <mergeCell ref="M559:P559"/>
    <mergeCell ref="M561:P561"/>
    <mergeCell ref="M560:P560"/>
    <mergeCell ref="Q591:T591"/>
    <mergeCell ref="Q589:T589"/>
    <mergeCell ref="M519:P519"/>
    <mergeCell ref="M518:P518"/>
    <mergeCell ref="I509:L509"/>
    <mergeCell ref="I508:L508"/>
    <mergeCell ref="I526:L526"/>
    <mergeCell ref="M522:P522"/>
    <mergeCell ref="M521:P521"/>
    <mergeCell ref="I525:L525"/>
    <mergeCell ref="I524:L524"/>
    <mergeCell ref="M533:P533"/>
    <mergeCell ref="M534:P534"/>
    <mergeCell ref="M532:P532"/>
    <mergeCell ref="M513:P513"/>
    <mergeCell ref="M507:P507"/>
    <mergeCell ref="M508:P508"/>
    <mergeCell ref="M506:P506"/>
    <mergeCell ref="M505:P505"/>
    <mergeCell ref="M498:P498"/>
    <mergeCell ref="M504:P504"/>
    <mergeCell ref="Q499:T499"/>
    <mergeCell ref="M503:P503"/>
    <mergeCell ref="Q503:T503"/>
    <mergeCell ref="Q498:T498"/>
    <mergeCell ref="Q500:T500"/>
    <mergeCell ref="Q501:T501"/>
    <mergeCell ref="Q507:T507"/>
    <mergeCell ref="Q506:T506"/>
    <mergeCell ref="Q510:T510"/>
    <mergeCell ref="Q509:T509"/>
    <mergeCell ref="Q525:T525"/>
    <mergeCell ref="Q522:T522"/>
    <mergeCell ref="Q526:T526"/>
    <mergeCell ref="M530:P530"/>
    <mergeCell ref="M514:P514"/>
    <mergeCell ref="M529:P529"/>
    <mergeCell ref="M531:P531"/>
    <mergeCell ref="Q508:T508"/>
    <mergeCell ref="Q511:T511"/>
    <mergeCell ref="Q513:T513"/>
    <mergeCell ref="Q535:T535"/>
    <mergeCell ref="Q536:T536"/>
    <mergeCell ref="Q439:T439"/>
    <mergeCell ref="Q431:T431"/>
    <mergeCell ref="Q430:T430"/>
    <mergeCell ref="Q429:T429"/>
    <mergeCell ref="Q538:T538"/>
    <mergeCell ref="Q537:T537"/>
    <mergeCell ref="Q534:T534"/>
    <mergeCell ref="Q551:T551"/>
    <mergeCell ref="Q554:T554"/>
    <mergeCell ref="Z555:AC555"/>
    <mergeCell ref="U555:Y555"/>
    <mergeCell ref="Z558:AC558"/>
    <mergeCell ref="Z557:AC557"/>
    <mergeCell ref="Z569:AC569"/>
    <mergeCell ref="Q541:T541"/>
    <mergeCell ref="Q540:T540"/>
    <mergeCell ref="Q539:T539"/>
    <mergeCell ref="U553:Y553"/>
    <mergeCell ref="U541:Y541"/>
    <mergeCell ref="U557:Y557"/>
    <mergeCell ref="U571:Y571"/>
    <mergeCell ref="U568:Y568"/>
    <mergeCell ref="U567:Y567"/>
    <mergeCell ref="U570:Y570"/>
    <mergeCell ref="U569:Y569"/>
    <mergeCell ref="U559:Y559"/>
    <mergeCell ref="U558:Y558"/>
    <mergeCell ref="U513:Y513"/>
    <mergeCell ref="U533:Y533"/>
    <mergeCell ref="U530:Y530"/>
    <mergeCell ref="U516:Y516"/>
    <mergeCell ref="U517:Y517"/>
    <mergeCell ref="U536:Y536"/>
    <mergeCell ref="U535:Y535"/>
    <mergeCell ref="U489:Y489"/>
    <mergeCell ref="U503:Y503"/>
    <mergeCell ref="U497:Y497"/>
    <mergeCell ref="U496:Y496"/>
    <mergeCell ref="U501:Y501"/>
    <mergeCell ref="U500:Y500"/>
    <mergeCell ref="U505:Y505"/>
    <mergeCell ref="U504:Y504"/>
    <mergeCell ref="U508:Y508"/>
    <mergeCell ref="U507:Y507"/>
    <mergeCell ref="U506:Y506"/>
    <mergeCell ref="U511:Y511"/>
    <mergeCell ref="U510:Y510"/>
    <mergeCell ref="U509:Y509"/>
    <mergeCell ref="U595:Y595"/>
    <mergeCell ref="U596:Y596"/>
    <mergeCell ref="U429:Y429"/>
    <mergeCell ref="U430:Y430"/>
    <mergeCell ref="U431:Y431"/>
    <mergeCell ref="U432:Y432"/>
    <mergeCell ref="U534:Y534"/>
    <mergeCell ref="U515:Y515"/>
    <mergeCell ref="U514:Y514"/>
    <mergeCell ref="M551:P551"/>
    <mergeCell ref="M550:P550"/>
    <mergeCell ref="M546:P546"/>
    <mergeCell ref="M542:P542"/>
    <mergeCell ref="M543:P543"/>
    <mergeCell ref="U518:Y518"/>
    <mergeCell ref="U519:Y519"/>
    <mergeCell ref="Z585:AC585"/>
    <mergeCell ref="Q588:T588"/>
    <mergeCell ref="Q587:T587"/>
    <mergeCell ref="Q601:T601"/>
    <mergeCell ref="Q596:T596"/>
    <mergeCell ref="Q593:T593"/>
    <mergeCell ref="Q592:T592"/>
    <mergeCell ref="Z605:AC605"/>
    <mergeCell ref="Z606:AC606"/>
    <mergeCell ref="Z593:AC593"/>
    <mergeCell ref="Z592:AC592"/>
    <mergeCell ref="Z574:AC574"/>
    <mergeCell ref="Z581:AC581"/>
    <mergeCell ref="U581:Y581"/>
    <mergeCell ref="U582:Y582"/>
    <mergeCell ref="Z577:AC577"/>
    <mergeCell ref="U607:Y607"/>
    <mergeCell ref="Q590:T590"/>
    <mergeCell ref="I504:L504"/>
    <mergeCell ref="I506:L506"/>
    <mergeCell ref="I562:L562"/>
    <mergeCell ref="I571:L571"/>
    <mergeCell ref="I503:L503"/>
    <mergeCell ref="I499:L499"/>
    <mergeCell ref="M495:P495"/>
    <mergeCell ref="I495:L495"/>
    <mergeCell ref="I510:L510"/>
    <mergeCell ref="E181:H181"/>
    <mergeCell ref="I181:L181"/>
    <mergeCell ref="I182:L182"/>
    <mergeCell ref="I183:L183"/>
    <mergeCell ref="I184:L184"/>
    <mergeCell ref="I180:L180"/>
    <mergeCell ref="I185:L185"/>
    <mergeCell ref="E189:H189"/>
    <mergeCell ref="E182:H182"/>
    <mergeCell ref="E184:H184"/>
    <mergeCell ref="E183:H183"/>
    <mergeCell ref="E185:H185"/>
    <mergeCell ref="E180:H180"/>
    <mergeCell ref="E179:H179"/>
    <mergeCell ref="E204:H204"/>
    <mergeCell ref="E206:H206"/>
    <mergeCell ref="E205:H205"/>
    <mergeCell ref="E190:H190"/>
    <mergeCell ref="E202:H202"/>
    <mergeCell ref="E203:H203"/>
    <mergeCell ref="E198:H198"/>
    <mergeCell ref="E200:H200"/>
    <mergeCell ref="E201:H201"/>
    <mergeCell ref="E199:H199"/>
    <mergeCell ref="I201:L201"/>
    <mergeCell ref="I202:L202"/>
    <mergeCell ref="I203:L203"/>
    <mergeCell ref="E197:H197"/>
    <mergeCell ref="E196:H196"/>
    <mergeCell ref="I199:L199"/>
    <mergeCell ref="I198:L198"/>
    <mergeCell ref="I200:L200"/>
    <mergeCell ref="I197:L197"/>
    <mergeCell ref="I196:L196"/>
    <mergeCell ref="M204:P204"/>
    <mergeCell ref="Q204:T204"/>
    <mergeCell ref="I205:L205"/>
    <mergeCell ref="I206:L206"/>
    <mergeCell ref="Q207:T207"/>
    <mergeCell ref="Q205:T205"/>
    <mergeCell ref="Q206:T206"/>
    <mergeCell ref="I204:L204"/>
    <mergeCell ref="M203:P203"/>
    <mergeCell ref="M205:P205"/>
    <mergeCell ref="M206:P206"/>
    <mergeCell ref="Q203:T203"/>
    <mergeCell ref="Z203:AC203"/>
    <mergeCell ref="Z205:AC205"/>
    <mergeCell ref="Z204:AC204"/>
    <mergeCell ref="Z206:AC206"/>
    <mergeCell ref="U205:Y205"/>
    <mergeCell ref="U206:Y206"/>
    <mergeCell ref="Q200:T200"/>
    <mergeCell ref="Q198:T198"/>
    <mergeCell ref="Q199:T199"/>
    <mergeCell ref="Q201:T201"/>
    <mergeCell ref="Q202:T202"/>
    <mergeCell ref="U202:Y202"/>
    <mergeCell ref="U203:Y203"/>
    <mergeCell ref="Q208:T208"/>
    <mergeCell ref="Z200:AC200"/>
    <mergeCell ref="Z196:AC196"/>
    <mergeCell ref="Z195:AC195"/>
    <mergeCell ref="U201:Y201"/>
    <mergeCell ref="Q195:T195"/>
    <mergeCell ref="U204:Y204"/>
    <mergeCell ref="Q192:T192"/>
    <mergeCell ref="Q193:T193"/>
    <mergeCell ref="M192:P192"/>
    <mergeCell ref="M193:P193"/>
    <mergeCell ref="M200:P200"/>
    <mergeCell ref="M198:P198"/>
    <mergeCell ref="M199:P199"/>
    <mergeCell ref="M201:P201"/>
    <mergeCell ref="M202:P202"/>
    <mergeCell ref="Q194:T194"/>
    <mergeCell ref="M195:P195"/>
    <mergeCell ref="M194:P194"/>
    <mergeCell ref="Q190:T190"/>
    <mergeCell ref="Q191:T191"/>
    <mergeCell ref="Q186:T186"/>
    <mergeCell ref="M190:P190"/>
    <mergeCell ref="M189:P189"/>
    <mergeCell ref="I179:L179"/>
    <mergeCell ref="I178:L178"/>
    <mergeCell ref="U178:Y178"/>
    <mergeCell ref="U179:Y179"/>
    <mergeCell ref="U180:Y180"/>
    <mergeCell ref="Z201:AC201"/>
    <mergeCell ref="Z202:AC202"/>
    <mergeCell ref="Z172:AC172"/>
    <mergeCell ref="Z177:AC177"/>
    <mergeCell ref="Z173:AC173"/>
    <mergeCell ref="Z174:AC174"/>
    <mergeCell ref="Z175:AC175"/>
    <mergeCell ref="Z176:AC176"/>
    <mergeCell ref="Z169:AC169"/>
    <mergeCell ref="Z170:AC170"/>
    <mergeCell ref="U196:Y196"/>
    <mergeCell ref="Q172:T172"/>
    <mergeCell ref="U172:Y172"/>
    <mergeCell ref="Z171:AC171"/>
    <mergeCell ref="U173:Y173"/>
    <mergeCell ref="Q196:T196"/>
    <mergeCell ref="Q181:T181"/>
    <mergeCell ref="M191:P191"/>
    <mergeCell ref="Q189:T189"/>
    <mergeCell ref="M182:P182"/>
    <mergeCell ref="M181:P181"/>
    <mergeCell ref="M172:P172"/>
    <mergeCell ref="M184:P184"/>
    <mergeCell ref="M185:P185"/>
    <mergeCell ref="M178:P178"/>
    <mergeCell ref="M180:P180"/>
    <mergeCell ref="M179:P179"/>
    <mergeCell ref="M183:P183"/>
    <mergeCell ref="U197:Y197"/>
    <mergeCell ref="Q197:T197"/>
    <mergeCell ref="M197:P197"/>
    <mergeCell ref="M196:P196"/>
    <mergeCell ref="Q179:T179"/>
    <mergeCell ref="Q180:T180"/>
    <mergeCell ref="Q185:T185"/>
    <mergeCell ref="Q184:T184"/>
    <mergeCell ref="Q182:T182"/>
    <mergeCell ref="Q183:T183"/>
    <mergeCell ref="U169:Y169"/>
    <mergeCell ref="U161:Y161"/>
    <mergeCell ref="U168:Y168"/>
    <mergeCell ref="U162:Y162"/>
    <mergeCell ref="U165:Y165"/>
    <mergeCell ref="U164:Y164"/>
    <mergeCell ref="U163:Y163"/>
    <mergeCell ref="U186:Y186"/>
    <mergeCell ref="U185:Y185"/>
    <mergeCell ref="U183:Y183"/>
    <mergeCell ref="U182:Y182"/>
    <mergeCell ref="U184:Y184"/>
    <mergeCell ref="U181:Y181"/>
    <mergeCell ref="U156:Y156"/>
    <mergeCell ref="Q170:T170"/>
    <mergeCell ref="M171:P171"/>
    <mergeCell ref="M170:P170"/>
    <mergeCell ref="Q171:T171"/>
    <mergeCell ref="Q152:T152"/>
    <mergeCell ref="M152:P152"/>
    <mergeCell ref="U160:Y160"/>
    <mergeCell ref="U159:Y159"/>
    <mergeCell ref="Q160:T160"/>
    <mergeCell ref="Q161:T161"/>
    <mergeCell ref="U157:Y157"/>
    <mergeCell ref="U158:Y158"/>
    <mergeCell ref="Q157:T157"/>
    <mergeCell ref="Q156:T156"/>
    <mergeCell ref="Q174:T174"/>
    <mergeCell ref="Q173:T173"/>
    <mergeCell ref="U174:Y174"/>
    <mergeCell ref="U175:Y175"/>
    <mergeCell ref="Q176:T176"/>
    <mergeCell ref="Q188:T188"/>
    <mergeCell ref="Q187:T187"/>
    <mergeCell ref="Q178:T178"/>
    <mergeCell ref="Q177:T177"/>
    <mergeCell ref="Q175:T175"/>
    <mergeCell ref="U176:Y176"/>
    <mergeCell ref="U177:Y177"/>
    <mergeCell ref="Q364:T364"/>
    <mergeCell ref="U364:Y364"/>
    <mergeCell ref="M219:P219"/>
    <mergeCell ref="Q219:T219"/>
    <mergeCell ref="M220:P220"/>
    <mergeCell ref="Q220:T220"/>
    <mergeCell ref="M226:P226"/>
    <mergeCell ref="M302:P302"/>
    <mergeCell ref="M329:P329"/>
    <mergeCell ref="M306:P306"/>
    <mergeCell ref="M327:P327"/>
    <mergeCell ref="M328:P328"/>
    <mergeCell ref="M312:P312"/>
    <mergeCell ref="M315:P315"/>
    <mergeCell ref="Q225:T225"/>
    <mergeCell ref="Q224:T224"/>
    <mergeCell ref="Q226:T226"/>
    <mergeCell ref="Q228:T228"/>
    <mergeCell ref="Q227:T227"/>
    <mergeCell ref="M228:P228"/>
    <mergeCell ref="M227:P227"/>
    <mergeCell ref="M209:P209"/>
    <mergeCell ref="M210:P210"/>
    <mergeCell ref="Q209:T209"/>
    <mergeCell ref="Q210:T210"/>
    <mergeCell ref="Q366:T366"/>
    <mergeCell ref="M366:P366"/>
    <mergeCell ref="U361:Y361"/>
    <mergeCell ref="U362:Y362"/>
    <mergeCell ref="U363:Y363"/>
    <mergeCell ref="Q363:T363"/>
    <mergeCell ref="Q362:T362"/>
    <mergeCell ref="I334:L334"/>
    <mergeCell ref="I335:L335"/>
    <mergeCell ref="I336:L336"/>
    <mergeCell ref="I338:L338"/>
    <mergeCell ref="I337:L337"/>
    <mergeCell ref="I342:L342"/>
    <mergeCell ref="I341:L341"/>
    <mergeCell ref="U216:Y216"/>
    <mergeCell ref="U217:Y217"/>
    <mergeCell ref="U218:Y218"/>
    <mergeCell ref="U265:Y265"/>
    <mergeCell ref="U266:Y266"/>
    <mergeCell ref="U268:Y268"/>
    <mergeCell ref="U267:Y267"/>
    <mergeCell ref="E169:H169"/>
    <mergeCell ref="E170:H170"/>
    <mergeCell ref="E162:H162"/>
    <mergeCell ref="E159:H159"/>
    <mergeCell ref="E152:H152"/>
    <mergeCell ref="E153:H153"/>
    <mergeCell ref="E151:H151"/>
    <mergeCell ref="E149:H149"/>
    <mergeCell ref="E150:H150"/>
    <mergeCell ref="E157:H157"/>
    <mergeCell ref="E156:H156"/>
    <mergeCell ref="E155:H155"/>
    <mergeCell ref="E154:H154"/>
    <mergeCell ref="E163:H163"/>
    <mergeCell ref="E158:H158"/>
    <mergeCell ref="E165:H165"/>
    <mergeCell ref="E168:H168"/>
    <mergeCell ref="E166:H166"/>
    <mergeCell ref="E167:H167"/>
    <mergeCell ref="E164:H164"/>
    <mergeCell ref="E146:H146"/>
    <mergeCell ref="E147:H147"/>
    <mergeCell ref="E148:H148"/>
    <mergeCell ref="I159:L159"/>
    <mergeCell ref="I158:L158"/>
    <mergeCell ref="I150:L150"/>
    <mergeCell ref="Q159:T159"/>
    <mergeCell ref="Q158:T158"/>
    <mergeCell ref="I160:L160"/>
    <mergeCell ref="I161:L161"/>
    <mergeCell ref="I157:L157"/>
    <mergeCell ref="M157:P157"/>
    <mergeCell ref="M156:P156"/>
    <mergeCell ref="M158:P158"/>
    <mergeCell ref="M160:P160"/>
    <mergeCell ref="M159:P159"/>
    <mergeCell ref="Q155:T155"/>
    <mergeCell ref="M155:P155"/>
    <mergeCell ref="I156:L156"/>
    <mergeCell ref="I155:L155"/>
    <mergeCell ref="E160:H160"/>
    <mergeCell ref="E161:H161"/>
    <mergeCell ref="M161:P161"/>
    <mergeCell ref="E172:H172"/>
    <mergeCell ref="E171:H171"/>
    <mergeCell ref="I170:L170"/>
    <mergeCell ref="I162:L162"/>
    <mergeCell ref="I163:L163"/>
    <mergeCell ref="I164:L164"/>
    <mergeCell ref="I165:L165"/>
    <mergeCell ref="I173:L173"/>
    <mergeCell ref="E175:H175"/>
    <mergeCell ref="E174:H174"/>
    <mergeCell ref="E173:H173"/>
    <mergeCell ref="I175:L175"/>
    <mergeCell ref="I174:L174"/>
    <mergeCell ref="E176:H176"/>
    <mergeCell ref="E177:H177"/>
    <mergeCell ref="I176:L176"/>
    <mergeCell ref="I177:L177"/>
    <mergeCell ref="I191:L191"/>
    <mergeCell ref="I188:L188"/>
    <mergeCell ref="I186:L186"/>
    <mergeCell ref="I187:L187"/>
    <mergeCell ref="E188:H188"/>
    <mergeCell ref="E187:H187"/>
    <mergeCell ref="I167:L167"/>
    <mergeCell ref="I166:L166"/>
    <mergeCell ref="E194:H194"/>
    <mergeCell ref="I195:L195"/>
    <mergeCell ref="I192:L192"/>
    <mergeCell ref="E195:H195"/>
    <mergeCell ref="E178:H178"/>
    <mergeCell ref="E186:H186"/>
    <mergeCell ref="U152:Y152"/>
    <mergeCell ref="U151:Y151"/>
    <mergeCell ref="U146:Y146"/>
    <mergeCell ref="Q146:T146"/>
    <mergeCell ref="Q147:T147"/>
    <mergeCell ref="U154:Y154"/>
    <mergeCell ref="U155:Y155"/>
    <mergeCell ref="U149:Y149"/>
    <mergeCell ref="U147:Y147"/>
    <mergeCell ref="U148:Y148"/>
    <mergeCell ref="U150:Y150"/>
    <mergeCell ref="U153:Y153"/>
    <mergeCell ref="M187:P187"/>
    <mergeCell ref="M188:P188"/>
    <mergeCell ref="M153:P153"/>
    <mergeCell ref="M173:P173"/>
    <mergeCell ref="M175:P175"/>
    <mergeCell ref="M174:P174"/>
    <mergeCell ref="M176:P176"/>
    <mergeCell ref="M177:P177"/>
    <mergeCell ref="M186:P186"/>
    <mergeCell ref="A206:D206"/>
    <mergeCell ref="A205:D205"/>
    <mergeCell ref="A200:D200"/>
    <mergeCell ref="A201:D201"/>
    <mergeCell ref="A203:D203"/>
    <mergeCell ref="A202:D202"/>
    <mergeCell ref="A207:D207"/>
    <mergeCell ref="A197:D197"/>
    <mergeCell ref="A198:D198"/>
    <mergeCell ref="A199:D199"/>
    <mergeCell ref="A195:D195"/>
    <mergeCell ref="A204:D204"/>
    <mergeCell ref="A196:D196"/>
    <mergeCell ref="A185:D185"/>
    <mergeCell ref="A188:D188"/>
    <mergeCell ref="A186:D186"/>
    <mergeCell ref="A187:D187"/>
    <mergeCell ref="A189:D189"/>
    <mergeCell ref="A190:D190"/>
    <mergeCell ref="A194:D194"/>
    <mergeCell ref="A193:D193"/>
    <mergeCell ref="A191:D191"/>
    <mergeCell ref="A192:D192"/>
    <mergeCell ref="A184:D184"/>
    <mergeCell ref="A183:D183"/>
    <mergeCell ref="A182:D182"/>
    <mergeCell ref="A152:D152"/>
    <mergeCell ref="A153:D153"/>
    <mergeCell ref="A148:D148"/>
    <mergeCell ref="A147:D147"/>
    <mergeCell ref="A149:D149"/>
    <mergeCell ref="A150:D150"/>
    <mergeCell ref="A151:D151"/>
    <mergeCell ref="A146:D146"/>
    <mergeCell ref="A154:D154"/>
    <mergeCell ref="A181:D181"/>
    <mergeCell ref="A180:D180"/>
    <mergeCell ref="A175:D175"/>
    <mergeCell ref="A176:D176"/>
    <mergeCell ref="A177:D177"/>
    <mergeCell ref="A178:D178"/>
    <mergeCell ref="A179:D179"/>
    <mergeCell ref="A167:D167"/>
    <mergeCell ref="A166:D166"/>
    <mergeCell ref="A174:D174"/>
    <mergeCell ref="A170:D170"/>
    <mergeCell ref="A169:D169"/>
    <mergeCell ref="A168:D168"/>
    <mergeCell ref="A171:D171"/>
    <mergeCell ref="A172:D172"/>
    <mergeCell ref="A173:D173"/>
    <mergeCell ref="A156:D156"/>
    <mergeCell ref="A155:D155"/>
    <mergeCell ref="A165:D165"/>
    <mergeCell ref="A164:D164"/>
    <mergeCell ref="A160:D160"/>
    <mergeCell ref="A159:D159"/>
    <mergeCell ref="A162:D162"/>
    <mergeCell ref="A163:D163"/>
    <mergeCell ref="A161:D161"/>
    <mergeCell ref="A157:D157"/>
    <mergeCell ref="A158:D158"/>
    <mergeCell ref="I226:L226"/>
    <mergeCell ref="I227:L227"/>
    <mergeCell ref="E220:H220"/>
    <mergeCell ref="E225:H225"/>
    <mergeCell ref="E224:H224"/>
    <mergeCell ref="E227:H227"/>
    <mergeCell ref="E226:H226"/>
    <mergeCell ref="E228:H228"/>
    <mergeCell ref="I228:L228"/>
    <mergeCell ref="I222:L222"/>
    <mergeCell ref="I219:L219"/>
    <mergeCell ref="M223:P223"/>
    <mergeCell ref="M221:P221"/>
    <mergeCell ref="M222:P222"/>
    <mergeCell ref="E212:H212"/>
    <mergeCell ref="E213:H213"/>
    <mergeCell ref="M216:P216"/>
    <mergeCell ref="E219:H219"/>
    <mergeCell ref="I217:L217"/>
    <mergeCell ref="I216:L216"/>
    <mergeCell ref="E223:H223"/>
    <mergeCell ref="I223:L223"/>
    <mergeCell ref="E221:H221"/>
    <mergeCell ref="E222:H222"/>
    <mergeCell ref="I220:L220"/>
    <mergeCell ref="I221:L221"/>
    <mergeCell ref="E215:H215"/>
    <mergeCell ref="E214:H214"/>
    <mergeCell ref="I214:L214"/>
    <mergeCell ref="I213:L213"/>
    <mergeCell ref="M214:P214"/>
    <mergeCell ref="M213:P213"/>
    <mergeCell ref="I215:L215"/>
    <mergeCell ref="M215:P215"/>
    <mergeCell ref="I212:L212"/>
    <mergeCell ref="M212:P212"/>
    <mergeCell ref="Q211:T211"/>
    <mergeCell ref="E211:H211"/>
    <mergeCell ref="M211:P211"/>
    <mergeCell ref="U215:Y215"/>
    <mergeCell ref="E210:H210"/>
    <mergeCell ref="A329:D329"/>
    <mergeCell ref="A328:D328"/>
    <mergeCell ref="A319:D319"/>
    <mergeCell ref="A320:D320"/>
    <mergeCell ref="A350:D350"/>
    <mergeCell ref="A337:D337"/>
    <mergeCell ref="A338:D338"/>
    <mergeCell ref="A316:D316"/>
    <mergeCell ref="A321:D321"/>
    <mergeCell ref="A315:D315"/>
    <mergeCell ref="A324:D324"/>
    <mergeCell ref="A326:D326"/>
    <mergeCell ref="A327:D327"/>
    <mergeCell ref="A330:D330"/>
    <mergeCell ref="A331:D331"/>
    <mergeCell ref="A354:D354"/>
    <mergeCell ref="A355:D355"/>
    <mergeCell ref="A311:D311"/>
    <mergeCell ref="A314:D314"/>
    <mergeCell ref="A310:D310"/>
    <mergeCell ref="A336:D336"/>
    <mergeCell ref="A335:D335"/>
    <mergeCell ref="A334:D334"/>
    <mergeCell ref="I189:L189"/>
    <mergeCell ref="I190:L190"/>
    <mergeCell ref="I172:L172"/>
    <mergeCell ref="I171:L171"/>
    <mergeCell ref="E193:H193"/>
    <mergeCell ref="E192:H192"/>
    <mergeCell ref="I193:L193"/>
    <mergeCell ref="I194:L194"/>
    <mergeCell ref="E191:H191"/>
    <mergeCell ref="A223:D223"/>
    <mergeCell ref="A222:D222"/>
    <mergeCell ref="A220:D220"/>
    <mergeCell ref="A219:D219"/>
    <mergeCell ref="A215:D215"/>
    <mergeCell ref="A227:D227"/>
    <mergeCell ref="A225:D225"/>
    <mergeCell ref="A226:D226"/>
    <mergeCell ref="A224:D224"/>
    <mergeCell ref="A228:D228"/>
    <mergeCell ref="A221:D221"/>
    <mergeCell ref="A313:D313"/>
    <mergeCell ref="A312:D312"/>
    <mergeCell ref="A308:D308"/>
    <mergeCell ref="A303:D303"/>
    <mergeCell ref="A304:D304"/>
    <mergeCell ref="A306:D306"/>
    <mergeCell ref="A307:D307"/>
    <mergeCell ref="A333:D333"/>
    <mergeCell ref="A332:D332"/>
    <mergeCell ref="A214:D214"/>
    <mergeCell ref="A211:D211"/>
    <mergeCell ref="A212:D212"/>
    <mergeCell ref="A213:D213"/>
    <mergeCell ref="A210:D210"/>
    <mergeCell ref="A208:D208"/>
    <mergeCell ref="A209:D209"/>
    <mergeCell ref="Z15:AC15"/>
    <mergeCell ref="Z14:AC14"/>
    <mergeCell ref="Z11:AC11"/>
    <mergeCell ref="Z10:AC10"/>
    <mergeCell ref="Z17:AC17"/>
    <mergeCell ref="Z8:AC8"/>
    <mergeCell ref="Z19:AC19"/>
    <mergeCell ref="Z12:AC12"/>
    <mergeCell ref="Z16:AC16"/>
    <mergeCell ref="Z18:AC18"/>
    <mergeCell ref="Z13:AC13"/>
    <mergeCell ref="Z9:AC9"/>
    <mergeCell ref="AD33:AY33"/>
    <mergeCell ref="AD32:AY32"/>
    <mergeCell ref="AD35:AY35"/>
    <mergeCell ref="AD29:AY29"/>
    <mergeCell ref="AD30:AY30"/>
    <mergeCell ref="Z33:AC33"/>
    <mergeCell ref="Z34:AC34"/>
    <mergeCell ref="AD34:AY34"/>
    <mergeCell ref="AD31:AY31"/>
    <mergeCell ref="AD8:AY8"/>
    <mergeCell ref="AD7:AY7"/>
    <mergeCell ref="Z5:AC5"/>
    <mergeCell ref="Z7:AC7"/>
    <mergeCell ref="Z6:AC6"/>
    <mergeCell ref="AD9:AY9"/>
    <mergeCell ref="AD5:AY5"/>
    <mergeCell ref="AD4:AY4"/>
    <mergeCell ref="AD1:AY3"/>
    <mergeCell ref="Z1:AC1"/>
    <mergeCell ref="Z4:AC4"/>
    <mergeCell ref="AD6:AY6"/>
    <mergeCell ref="AD19:AY19"/>
    <mergeCell ref="AD20:AY20"/>
    <mergeCell ref="AD17:AY17"/>
    <mergeCell ref="AD18:AY18"/>
    <mergeCell ref="AD10:AY10"/>
    <mergeCell ref="AD12:AY12"/>
    <mergeCell ref="AD11:AY11"/>
    <mergeCell ref="AD15:AY15"/>
    <mergeCell ref="AD16:AY16"/>
    <mergeCell ref="AD22:AY22"/>
    <mergeCell ref="AD21:AY21"/>
    <mergeCell ref="AD39:AY39"/>
    <mergeCell ref="Z39:AC39"/>
    <mergeCell ref="AD38:AY38"/>
    <mergeCell ref="AD37:AY37"/>
    <mergeCell ref="AD40:AY40"/>
    <mergeCell ref="AD41:AY41"/>
    <mergeCell ref="Z37:AC37"/>
    <mergeCell ref="Z38:AC38"/>
    <mergeCell ref="Z40:AC40"/>
    <mergeCell ref="Z41:AC41"/>
    <mergeCell ref="AD28:AY28"/>
    <mergeCell ref="AD27:AY27"/>
    <mergeCell ref="AD26:AY26"/>
    <mergeCell ref="Z26:AC26"/>
    <mergeCell ref="AD25:AY25"/>
    <mergeCell ref="AD23:AY23"/>
    <mergeCell ref="AD24:AY24"/>
    <mergeCell ref="Z21:AC21"/>
    <mergeCell ref="Z20:AC20"/>
    <mergeCell ref="AD36:AY36"/>
    <mergeCell ref="Z36:AC36"/>
    <mergeCell ref="Z2:AC2"/>
    <mergeCell ref="Z3:AC3"/>
    <mergeCell ref="AD13:AY13"/>
    <mergeCell ref="AD14:AY14"/>
    <mergeCell ref="AD139:AY139"/>
    <mergeCell ref="AD140:AY140"/>
    <mergeCell ref="AD138:AY138"/>
    <mergeCell ref="AD137:AY137"/>
    <mergeCell ref="AD131:AY131"/>
    <mergeCell ref="AD132:AY132"/>
    <mergeCell ref="AD142:AY142"/>
    <mergeCell ref="AD141:AY141"/>
    <mergeCell ref="AD134:AY134"/>
    <mergeCell ref="AD133:AY133"/>
    <mergeCell ref="AD145:AY145"/>
    <mergeCell ref="AD146:AY146"/>
    <mergeCell ref="AD136:AY136"/>
    <mergeCell ref="AD135:AY135"/>
    <mergeCell ref="AD158:AY158"/>
    <mergeCell ref="AD163:AY163"/>
    <mergeCell ref="AD125:AY125"/>
    <mergeCell ref="AD126:AY126"/>
    <mergeCell ref="AD143:AY143"/>
    <mergeCell ref="AD130:AY130"/>
    <mergeCell ref="AD127:AY127"/>
    <mergeCell ref="AD178:AY178"/>
    <mergeCell ref="AD179:AY179"/>
    <mergeCell ref="AD185:AY185"/>
    <mergeCell ref="AD182:AY182"/>
    <mergeCell ref="AD183:AY183"/>
    <mergeCell ref="AD184:AY184"/>
    <mergeCell ref="AD186:AY186"/>
    <mergeCell ref="AD181:AY181"/>
    <mergeCell ref="AD177:AY177"/>
    <mergeCell ref="AD180:AY180"/>
    <mergeCell ref="AD201:AY201"/>
    <mergeCell ref="AD198:AY198"/>
    <mergeCell ref="AD200:AY200"/>
    <mergeCell ref="AD199:AY199"/>
    <mergeCell ref="AD208:AY208"/>
    <mergeCell ref="AD205:AY205"/>
    <mergeCell ref="AD194:AY194"/>
    <mergeCell ref="AD217:AY217"/>
    <mergeCell ref="AD218:AY218"/>
    <mergeCell ref="AD215:AY215"/>
    <mergeCell ref="AD216:AY216"/>
    <mergeCell ref="AD209:AY209"/>
    <mergeCell ref="AD197:AY197"/>
    <mergeCell ref="AD204:AY204"/>
    <mergeCell ref="AD168:AY168"/>
    <mergeCell ref="AD167:AY167"/>
    <mergeCell ref="AD175:AY175"/>
    <mergeCell ref="AD176:AY176"/>
    <mergeCell ref="AD174:AY174"/>
    <mergeCell ref="AD166:AY166"/>
    <mergeCell ref="AD164:AY164"/>
    <mergeCell ref="AD165:AY165"/>
    <mergeCell ref="AD237:AY237"/>
    <mergeCell ref="AD236:AY236"/>
    <mergeCell ref="AD124:AY124"/>
    <mergeCell ref="AD123:AY123"/>
    <mergeCell ref="AD129:AY129"/>
    <mergeCell ref="AD128:AY128"/>
    <mergeCell ref="AD190:AY190"/>
    <mergeCell ref="AD191:AY191"/>
    <mergeCell ref="AD192:AY192"/>
    <mergeCell ref="AD193:AY193"/>
    <mergeCell ref="AD188:AY188"/>
    <mergeCell ref="AD189:AY189"/>
    <mergeCell ref="AD187:AY187"/>
    <mergeCell ref="AD195:AY195"/>
    <mergeCell ref="AD196:AY196"/>
    <mergeCell ref="AD122:AY122"/>
    <mergeCell ref="AD121:AY121"/>
    <mergeCell ref="AD120:AY120"/>
    <mergeCell ref="AD119:AY119"/>
    <mergeCell ref="AD118:AY118"/>
    <mergeCell ref="AD117:AY117"/>
    <mergeCell ref="AD85:AY85"/>
    <mergeCell ref="AD86:AY86"/>
    <mergeCell ref="AD108:AY108"/>
    <mergeCell ref="AD107:AY107"/>
    <mergeCell ref="AD111:AY111"/>
    <mergeCell ref="AD112:AY112"/>
    <mergeCell ref="AD115:AY115"/>
    <mergeCell ref="AD114:AY114"/>
    <mergeCell ref="AD113:AY113"/>
    <mergeCell ref="AD116:AY116"/>
    <mergeCell ref="AD106:AY106"/>
    <mergeCell ref="AD105:AY105"/>
    <mergeCell ref="AD83:AY83"/>
    <mergeCell ref="AD82:AY82"/>
    <mergeCell ref="AD98:AY98"/>
    <mergeCell ref="AD93:AY93"/>
    <mergeCell ref="AD96:AY96"/>
    <mergeCell ref="AD99:AY99"/>
    <mergeCell ref="AD101:AY101"/>
    <mergeCell ref="AD100:AY100"/>
    <mergeCell ref="AD110:AY110"/>
    <mergeCell ref="AD109:AY109"/>
    <mergeCell ref="AD104:AY104"/>
    <mergeCell ref="AD103:AY103"/>
    <mergeCell ref="AD102:AY102"/>
    <mergeCell ref="AD71:AY71"/>
    <mergeCell ref="Z71:AC71"/>
    <mergeCell ref="Z79:AC79"/>
    <mergeCell ref="Z78:AC78"/>
    <mergeCell ref="AD72:AY72"/>
    <mergeCell ref="Z72:AC72"/>
    <mergeCell ref="Z77:AC77"/>
    <mergeCell ref="Z80:AC80"/>
    <mergeCell ref="AD70:AY70"/>
    <mergeCell ref="Z70:AC70"/>
    <mergeCell ref="AD73:AY73"/>
    <mergeCell ref="AD76:AY76"/>
    <mergeCell ref="AD75:AY75"/>
    <mergeCell ref="AD81:AY81"/>
    <mergeCell ref="Z74:AC74"/>
    <mergeCell ref="Z73:AC73"/>
    <mergeCell ref="Z81:AC81"/>
    <mergeCell ref="Z114:AC114"/>
    <mergeCell ref="Z113:AC113"/>
    <mergeCell ref="Z112:AC112"/>
    <mergeCell ref="AD67:AY67"/>
    <mergeCell ref="AD68:AY68"/>
    <mergeCell ref="Z68:AC68"/>
    <mergeCell ref="Z67:AC67"/>
    <mergeCell ref="AD62:AY62"/>
    <mergeCell ref="AD63:AY63"/>
    <mergeCell ref="Z63:AC63"/>
    <mergeCell ref="Z62:AC62"/>
    <mergeCell ref="AD64:AY64"/>
    <mergeCell ref="AD65:AY65"/>
    <mergeCell ref="Z64:AC64"/>
    <mergeCell ref="Z66:AC66"/>
    <mergeCell ref="Z65:AC65"/>
    <mergeCell ref="Z98:AC98"/>
    <mergeCell ref="AD94:AY94"/>
    <mergeCell ref="AD95:AY95"/>
    <mergeCell ref="Z94:AC94"/>
    <mergeCell ref="Z100:AC100"/>
    <mergeCell ref="Z108:AC108"/>
    <mergeCell ref="Z109:AC109"/>
    <mergeCell ref="Z110:AC110"/>
    <mergeCell ref="Z99:AC99"/>
    <mergeCell ref="Z102:AC102"/>
    <mergeCell ref="Z111:AC111"/>
    <mergeCell ref="Z90:AC90"/>
    <mergeCell ref="Z88:AC88"/>
    <mergeCell ref="Z89:AC89"/>
    <mergeCell ref="Z76:AC76"/>
    <mergeCell ref="Z75:AC75"/>
    <mergeCell ref="Z82:AC82"/>
    <mergeCell ref="Z91:AC91"/>
    <mergeCell ref="Z92:AC92"/>
    <mergeCell ref="Z93:AC93"/>
    <mergeCell ref="Z69:AC69"/>
    <mergeCell ref="AD222:AY222"/>
    <mergeCell ref="AD221:AY221"/>
    <mergeCell ref="AD259:AY259"/>
    <mergeCell ref="AD220:AY220"/>
    <mergeCell ref="AD219:AY219"/>
    <mergeCell ref="AD223:AY223"/>
    <mergeCell ref="AD225:AY225"/>
    <mergeCell ref="AD224:AY224"/>
    <mergeCell ref="AD226:AY226"/>
    <mergeCell ref="AD228:AY228"/>
    <mergeCell ref="AD229:AY229"/>
    <mergeCell ref="AD227:AY227"/>
    <mergeCell ref="Z242:AC242"/>
    <mergeCell ref="Z243:AC243"/>
    <mergeCell ref="Z236:AC236"/>
    <mergeCell ref="Z237:AC237"/>
    <mergeCell ref="Z235:AC235"/>
    <mergeCell ref="Z244:AC244"/>
    <mergeCell ref="AD153:AY153"/>
    <mergeCell ref="AD152:AY152"/>
    <mergeCell ref="AD149:AY149"/>
    <mergeCell ref="AD150:AY150"/>
    <mergeCell ref="AD144:AY144"/>
    <mergeCell ref="AD148:AY148"/>
    <mergeCell ref="AD151:AY151"/>
    <mergeCell ref="AD147:AY147"/>
    <mergeCell ref="AD157:AY157"/>
    <mergeCell ref="AD156:AY156"/>
    <mergeCell ref="AD159:AY159"/>
    <mergeCell ref="AD160:AY160"/>
    <mergeCell ref="AD162:AY162"/>
    <mergeCell ref="AD161:AY161"/>
    <mergeCell ref="AD155:AY155"/>
    <mergeCell ref="AD154:AY154"/>
    <mergeCell ref="AD173:AY173"/>
    <mergeCell ref="AD171:AY171"/>
    <mergeCell ref="AD172:AY172"/>
    <mergeCell ref="AD169:AY169"/>
    <mergeCell ref="AD170:AY170"/>
    <mergeCell ref="Z32:AC32"/>
    <mergeCell ref="Z31:AC31"/>
    <mergeCell ref="Z29:AC29"/>
    <mergeCell ref="Z30:AC30"/>
    <mergeCell ref="Z27:AC27"/>
    <mergeCell ref="Z24:AC24"/>
    <mergeCell ref="Z25:AC25"/>
    <mergeCell ref="Z22:AC22"/>
    <mergeCell ref="Z23:AC23"/>
    <mergeCell ref="Z28:AC28"/>
    <mergeCell ref="AD206:AY206"/>
    <mergeCell ref="AD207:AY207"/>
    <mergeCell ref="AD211:AY211"/>
    <mergeCell ref="AD212:AY212"/>
    <mergeCell ref="AD210:AY210"/>
    <mergeCell ref="AD213:AY213"/>
    <mergeCell ref="AD214:AY214"/>
    <mergeCell ref="AD203:AY203"/>
    <mergeCell ref="AD202:AY202"/>
    <mergeCell ref="AD87:AY87"/>
    <mergeCell ref="AD84:AY84"/>
    <mergeCell ref="AD79:AY79"/>
    <mergeCell ref="AD97:AY97"/>
    <mergeCell ref="AD91:AY91"/>
    <mergeCell ref="AD92:AY92"/>
    <mergeCell ref="AD89:AY89"/>
    <mergeCell ref="AD90:AY90"/>
    <mergeCell ref="AD88:AY88"/>
    <mergeCell ref="AD66:AY66"/>
    <mergeCell ref="AD61:AY61"/>
    <mergeCell ref="Z59:AC59"/>
    <mergeCell ref="Z56:AC56"/>
    <mergeCell ref="Z57:AC57"/>
    <mergeCell ref="Z58:AC58"/>
    <mergeCell ref="Z60:AC60"/>
    <mergeCell ref="Z61:AC61"/>
    <mergeCell ref="Z50:AC50"/>
    <mergeCell ref="AD50:AY50"/>
    <mergeCell ref="AD78:AY78"/>
    <mergeCell ref="AD77:AY77"/>
    <mergeCell ref="AD74:AY74"/>
    <mergeCell ref="AD80:AY80"/>
    <mergeCell ref="AD69:AY69"/>
    <mergeCell ref="Z44:AC44"/>
    <mergeCell ref="Z43:AC43"/>
    <mergeCell ref="AD46:AY46"/>
    <mergeCell ref="Z46:AC46"/>
    <mergeCell ref="AD45:AY45"/>
    <mergeCell ref="AD43:AY43"/>
    <mergeCell ref="AD42:AY42"/>
    <mergeCell ref="AD44:AY44"/>
    <mergeCell ref="Z45:AC45"/>
    <mergeCell ref="Z42:AC42"/>
    <mergeCell ref="AD52:AY52"/>
    <mergeCell ref="AD51:AY51"/>
    <mergeCell ref="Z55:AC55"/>
    <mergeCell ref="Z54:AC54"/>
    <mergeCell ref="Z48:AC48"/>
    <mergeCell ref="Z47:AC47"/>
    <mergeCell ref="AD55:AY55"/>
    <mergeCell ref="AD56:AY56"/>
    <mergeCell ref="AD54:AY54"/>
    <mergeCell ref="AD57:AY57"/>
    <mergeCell ref="AD59:AY59"/>
    <mergeCell ref="AD58:AY58"/>
    <mergeCell ref="AD48:AY48"/>
    <mergeCell ref="AD47:AY47"/>
    <mergeCell ref="AD53:AY53"/>
    <mergeCell ref="AD60:AY60"/>
    <mergeCell ref="Z49:AC49"/>
    <mergeCell ref="Z51:AC51"/>
    <mergeCell ref="Z53:AC53"/>
    <mergeCell ref="Z52:AC52"/>
    <mergeCell ref="AD49:AY49"/>
    <mergeCell ref="AD269:AY269"/>
    <mergeCell ref="AD270:AY270"/>
    <mergeCell ref="AD282:AY282"/>
    <mergeCell ref="AD280:AY280"/>
    <mergeCell ref="AD289:AY289"/>
    <mergeCell ref="AD290:AY290"/>
    <mergeCell ref="AD292:AY292"/>
    <mergeCell ref="AD283:AY283"/>
    <mergeCell ref="AD284:AY284"/>
    <mergeCell ref="AD286:AY286"/>
    <mergeCell ref="AD287:AY287"/>
    <mergeCell ref="AD285:AY285"/>
    <mergeCell ref="AD288:AY288"/>
    <mergeCell ref="AD268:AY268"/>
    <mergeCell ref="AD278:AY278"/>
    <mergeCell ref="AD297:AY297"/>
    <mergeCell ref="AD296:AY296"/>
    <mergeCell ref="AD294:AY294"/>
    <mergeCell ref="AD295:AY295"/>
    <mergeCell ref="AD293:AY293"/>
    <mergeCell ref="AD267:AY267"/>
    <mergeCell ref="AD291:AY291"/>
    <mergeCell ref="AD279:AY279"/>
    <mergeCell ref="AD299:AY299"/>
    <mergeCell ref="AD298:AY298"/>
    <mergeCell ref="AD264:AY264"/>
    <mergeCell ref="AD263:AY263"/>
    <mergeCell ref="AD246:AY246"/>
    <mergeCell ref="AD245:AY245"/>
    <mergeCell ref="AD380:AY380"/>
    <mergeCell ref="AD379:AY379"/>
    <mergeCell ref="AD377:AY377"/>
    <mergeCell ref="AD378:AY378"/>
    <mergeCell ref="AD384:AY384"/>
    <mergeCell ref="AD385:AY385"/>
    <mergeCell ref="AD334:AY334"/>
    <mergeCell ref="AD330:AY330"/>
    <mergeCell ref="AD331:AY331"/>
    <mergeCell ref="AD318:AY318"/>
    <mergeCell ref="AD317:AY317"/>
    <mergeCell ref="AD256:AY256"/>
    <mergeCell ref="AD254:AY254"/>
    <mergeCell ref="AD255:AY255"/>
    <mergeCell ref="AD252:AY252"/>
    <mergeCell ref="AD253:AY253"/>
    <mergeCell ref="AD272:AY272"/>
    <mergeCell ref="AD271:AY271"/>
    <mergeCell ref="AD258:AY258"/>
    <mergeCell ref="AD260:AY260"/>
    <mergeCell ref="AD261:AY261"/>
    <mergeCell ref="AD257:AY257"/>
    <mergeCell ref="AD250:AY250"/>
    <mergeCell ref="AD251:AY251"/>
    <mergeCell ref="AD244:AY244"/>
    <mergeCell ref="AD243:AY243"/>
    <mergeCell ref="AD240:AY240"/>
    <mergeCell ref="AD239:AY239"/>
    <mergeCell ref="Z239:AC239"/>
    <mergeCell ref="Z238:AC238"/>
    <mergeCell ref="AD241:AY241"/>
    <mergeCell ref="AD247:AY247"/>
    <mergeCell ref="AD249:AY249"/>
    <mergeCell ref="AD248:AY248"/>
    <mergeCell ref="AD242:AY242"/>
    <mergeCell ref="AD238:AY238"/>
    <mergeCell ref="AD435:AY435"/>
    <mergeCell ref="AD436:AY436"/>
    <mergeCell ref="AD433:AY433"/>
    <mergeCell ref="AD434:AY434"/>
    <mergeCell ref="AD439:AY439"/>
    <mergeCell ref="AD438:AY438"/>
    <mergeCell ref="AD440:AY440"/>
    <mergeCell ref="AD437:AY437"/>
    <mergeCell ref="AD419:AY419"/>
    <mergeCell ref="AD420:AY420"/>
    <mergeCell ref="AD422:AY422"/>
    <mergeCell ref="AD421:AY421"/>
    <mergeCell ref="AD423:AY423"/>
    <mergeCell ref="AD424:AY424"/>
    <mergeCell ref="AD432:AY432"/>
    <mergeCell ref="AD426:AY426"/>
    <mergeCell ref="AD425:AY425"/>
    <mergeCell ref="AD431:AY431"/>
    <mergeCell ref="AD412:AY412"/>
    <mergeCell ref="AD413:AY413"/>
    <mergeCell ref="AD410:AY410"/>
    <mergeCell ref="AD417:AY417"/>
    <mergeCell ref="AD418:AY418"/>
    <mergeCell ref="AD415:AY415"/>
    <mergeCell ref="AD414:AY414"/>
    <mergeCell ref="AD416:AY416"/>
    <mergeCell ref="AD411:AY411"/>
    <mergeCell ref="AD402:AY402"/>
    <mergeCell ref="AD404:AY404"/>
    <mergeCell ref="AD403:AY403"/>
    <mergeCell ref="AD441:AY441"/>
    <mergeCell ref="AD442:AY442"/>
    <mergeCell ref="AD409:AY409"/>
    <mergeCell ref="AD401:AY401"/>
    <mergeCell ref="AD400:AY400"/>
    <mergeCell ref="AD407:AY407"/>
    <mergeCell ref="AD408:AY408"/>
    <mergeCell ref="AD340:AY340"/>
    <mergeCell ref="AD341:AY341"/>
    <mergeCell ref="AD339:AY339"/>
    <mergeCell ref="AD348:AY348"/>
    <mergeCell ref="Z348:AC348"/>
    <mergeCell ref="AD337:AY337"/>
    <mergeCell ref="AD335:AY335"/>
    <mergeCell ref="AD336:AY336"/>
    <mergeCell ref="AD343:AY343"/>
    <mergeCell ref="AD389:AY389"/>
    <mergeCell ref="AD387:AY387"/>
    <mergeCell ref="AD388:AY388"/>
    <mergeCell ref="AD396:AY396"/>
    <mergeCell ref="AD395:AY395"/>
    <mergeCell ref="AD399:AY399"/>
    <mergeCell ref="AD398:AY398"/>
    <mergeCell ref="AD392:AY392"/>
    <mergeCell ref="AD394:AY394"/>
    <mergeCell ref="AD393:AY393"/>
    <mergeCell ref="AD406:AY406"/>
    <mergeCell ref="AD405:AY405"/>
    <mergeCell ref="AD381:AY381"/>
    <mergeCell ref="AD391:AY391"/>
    <mergeCell ref="AD390:AY390"/>
    <mergeCell ref="AD383:AY383"/>
    <mergeCell ref="AD397:AY397"/>
    <mergeCell ref="AD309:AY309"/>
    <mergeCell ref="AD312:AY312"/>
    <mergeCell ref="AD310:AY310"/>
    <mergeCell ref="AD311:AY311"/>
    <mergeCell ref="AD300:AY300"/>
    <mergeCell ref="AD301:AY301"/>
    <mergeCell ref="AD321:AY321"/>
    <mergeCell ref="AD325:AY325"/>
    <mergeCell ref="AD324:AY324"/>
    <mergeCell ref="AD322:AY322"/>
    <mergeCell ref="AD323:AY323"/>
    <mergeCell ref="AD523:AY523"/>
    <mergeCell ref="AD521:AY521"/>
    <mergeCell ref="AD522:AY522"/>
    <mergeCell ref="AD542:AY542"/>
    <mergeCell ref="AD536:AY536"/>
    <mergeCell ref="AD537:AY537"/>
    <mergeCell ref="AD538:AY538"/>
    <mergeCell ref="AD541:AY541"/>
    <mergeCell ref="AD540:AY540"/>
    <mergeCell ref="AD539:AY539"/>
    <mergeCell ref="AD534:AY534"/>
    <mergeCell ref="AD535:AY535"/>
    <mergeCell ref="AD533:AY533"/>
    <mergeCell ref="AD531:AY531"/>
    <mergeCell ref="AD532:AY532"/>
    <mergeCell ref="AD528:AY528"/>
    <mergeCell ref="AD527:AY527"/>
    <mergeCell ref="AD525:AY525"/>
    <mergeCell ref="AD526:AY526"/>
    <mergeCell ref="AD545:AY545"/>
    <mergeCell ref="AD544:AY544"/>
    <mergeCell ref="AD543:AY543"/>
    <mergeCell ref="AD548:AY548"/>
    <mergeCell ref="AD546:AY546"/>
    <mergeCell ref="AD547:AY547"/>
    <mergeCell ref="AD524:AY524"/>
    <mergeCell ref="AD530:AY530"/>
    <mergeCell ref="AD529:AY529"/>
    <mergeCell ref="AD564:AY564"/>
    <mergeCell ref="AD567:AY567"/>
    <mergeCell ref="AD566:AY566"/>
    <mergeCell ref="AD565:AY565"/>
    <mergeCell ref="AD569:AY569"/>
    <mergeCell ref="AD573:AY573"/>
    <mergeCell ref="AD571:AY571"/>
    <mergeCell ref="AD468:AY468"/>
    <mergeCell ref="AD467:AY467"/>
    <mergeCell ref="AD504:AY504"/>
    <mergeCell ref="AD503:AY503"/>
    <mergeCell ref="AD557:AY557"/>
    <mergeCell ref="AD559:AY559"/>
    <mergeCell ref="AD558:AY558"/>
    <mergeCell ref="AD553:AY553"/>
    <mergeCell ref="AD552:AY552"/>
    <mergeCell ref="AD549:AY549"/>
    <mergeCell ref="AD551:AY551"/>
    <mergeCell ref="AD550:AY550"/>
    <mergeCell ref="AD556:AY556"/>
    <mergeCell ref="AD555:AY555"/>
    <mergeCell ref="AD554:AY554"/>
    <mergeCell ref="AD448:AY448"/>
    <mergeCell ref="AD443:AY443"/>
    <mergeCell ref="AD444:AY444"/>
    <mergeCell ref="AD446:AY446"/>
    <mergeCell ref="AD445:AY445"/>
    <mergeCell ref="AD447:AY447"/>
    <mergeCell ref="AD481:AY481"/>
    <mergeCell ref="AD486:AY486"/>
    <mergeCell ref="AD485:AY485"/>
    <mergeCell ref="AD482:AY482"/>
    <mergeCell ref="AD483:AY483"/>
    <mergeCell ref="AD484:AY484"/>
    <mergeCell ref="Z477:AC477"/>
    <mergeCell ref="Z479:AC479"/>
    <mergeCell ref="AD493:AY493"/>
    <mergeCell ref="AD492:AY492"/>
    <mergeCell ref="AD490:AY490"/>
    <mergeCell ref="AD491:AY491"/>
    <mergeCell ref="Z491:AC491"/>
    <mergeCell ref="Z490:AC490"/>
    <mergeCell ref="AD487:AY487"/>
    <mergeCell ref="AD488:AY488"/>
    <mergeCell ref="AD498:AY498"/>
    <mergeCell ref="AD497:AY497"/>
    <mergeCell ref="AD494:AY494"/>
    <mergeCell ref="AD496:AY496"/>
    <mergeCell ref="AD495:AY495"/>
    <mergeCell ref="AD479:AY479"/>
    <mergeCell ref="AD489:AY489"/>
    <mergeCell ref="AD480:AY480"/>
    <mergeCell ref="AD502:AY502"/>
    <mergeCell ref="AD506:AY506"/>
    <mergeCell ref="AD505:AY505"/>
    <mergeCell ref="AD508:AY508"/>
    <mergeCell ref="AD507:AY507"/>
    <mergeCell ref="AD509:AY509"/>
    <mergeCell ref="AD510:AY510"/>
    <mergeCell ref="AD512:AY512"/>
    <mergeCell ref="AD511:AY511"/>
    <mergeCell ref="AD514:AY514"/>
    <mergeCell ref="AD515:AY515"/>
    <mergeCell ref="AD516:AY516"/>
    <mergeCell ref="AD513:AY513"/>
    <mergeCell ref="AD499:AY499"/>
    <mergeCell ref="AD500:AY500"/>
    <mergeCell ref="AD501:AY501"/>
    <mergeCell ref="AD519:AY519"/>
    <mergeCell ref="AD520:AY520"/>
    <mergeCell ref="AD517:AY517"/>
    <mergeCell ref="AD518:AY518"/>
    <mergeCell ref="AD607:AY607"/>
    <mergeCell ref="AD604:AY604"/>
    <mergeCell ref="AD599:AY599"/>
    <mergeCell ref="AD594:AY594"/>
    <mergeCell ref="AD598:AY598"/>
    <mergeCell ref="AD597:AY597"/>
    <mergeCell ref="AD595:AY595"/>
    <mergeCell ref="AD596:AY596"/>
    <mergeCell ref="AD576:AY576"/>
    <mergeCell ref="AD575:AY575"/>
    <mergeCell ref="AD587:AY587"/>
    <mergeCell ref="AD588:AY588"/>
    <mergeCell ref="AD589:AY589"/>
    <mergeCell ref="AD581:AY581"/>
    <mergeCell ref="AD586:AY586"/>
    <mergeCell ref="AD585:AY585"/>
    <mergeCell ref="AD582:AY582"/>
    <mergeCell ref="AD583:AY583"/>
    <mergeCell ref="AD584:AY584"/>
    <mergeCell ref="AD577:AY577"/>
    <mergeCell ref="AD591:AY591"/>
    <mergeCell ref="AD590:AY590"/>
    <mergeCell ref="AD618:AY618"/>
    <mergeCell ref="AD612:AY612"/>
    <mergeCell ref="AD617:AY617"/>
    <mergeCell ref="AD616:AY616"/>
    <mergeCell ref="AD613:AY613"/>
    <mergeCell ref="AD563:AY563"/>
    <mergeCell ref="AD611:AY611"/>
    <mergeCell ref="AD580:AY580"/>
    <mergeCell ref="AD578:AY578"/>
    <mergeCell ref="AD579:AY579"/>
    <mergeCell ref="AD615:AY615"/>
    <mergeCell ref="AD614:AY614"/>
    <mergeCell ref="AD609:AY609"/>
    <mergeCell ref="AD608:AY608"/>
    <mergeCell ref="AD602:AY602"/>
    <mergeCell ref="AD603:AY603"/>
    <mergeCell ref="AD592:AY592"/>
    <mergeCell ref="AD593:AY593"/>
    <mergeCell ref="AD606:AY606"/>
    <mergeCell ref="AD605:AY605"/>
    <mergeCell ref="AD600:AY600"/>
    <mergeCell ref="AD601:AY601"/>
    <mergeCell ref="Z226:AC226"/>
    <mergeCell ref="Z230:AC230"/>
    <mergeCell ref="Z228:AC228"/>
    <mergeCell ref="Z229:AC229"/>
    <mergeCell ref="Z234:AC234"/>
    <mergeCell ref="Z221:AC221"/>
    <mergeCell ref="Z220:AC220"/>
    <mergeCell ref="Z222:AC222"/>
    <mergeCell ref="Z225:AC225"/>
    <mergeCell ref="Z223:AC223"/>
    <mergeCell ref="Z224:AC224"/>
    <mergeCell ref="Z233:AC233"/>
    <mergeCell ref="Z231:AC231"/>
    <mergeCell ref="Z232:AC232"/>
    <mergeCell ref="Z240:AC240"/>
    <mergeCell ref="Z241:AC241"/>
    <mergeCell ref="AD233:AY233"/>
    <mergeCell ref="AD234:AY234"/>
    <mergeCell ref="AD232:AY232"/>
    <mergeCell ref="AD230:AY230"/>
    <mergeCell ref="AD319:AY319"/>
    <mergeCell ref="AD314:AY314"/>
    <mergeCell ref="AD316:AY316"/>
    <mergeCell ref="AD315:AY315"/>
    <mergeCell ref="AD235:AY235"/>
    <mergeCell ref="AD231:AY231"/>
    <mergeCell ref="AD326:AY326"/>
    <mergeCell ref="AD327:AY327"/>
    <mergeCell ref="AD320:AY320"/>
    <mergeCell ref="AD328:AY328"/>
    <mergeCell ref="AD329:AY329"/>
    <mergeCell ref="AD313:AY313"/>
    <mergeCell ref="AD471:AY471"/>
    <mergeCell ref="AD469:AY469"/>
    <mergeCell ref="AD470:AY470"/>
    <mergeCell ref="AD478:AY478"/>
    <mergeCell ref="AD474:AY474"/>
    <mergeCell ref="AD473:AY473"/>
    <mergeCell ref="AD472:AY472"/>
    <mergeCell ref="AD476:AY476"/>
    <mergeCell ref="AD475:AY475"/>
    <mergeCell ref="AD477:AY477"/>
    <mergeCell ref="AD453:AY453"/>
    <mergeCell ref="AD454:AY454"/>
    <mergeCell ref="AD466:AY466"/>
    <mergeCell ref="AD456:AY456"/>
    <mergeCell ref="AD455:AY455"/>
    <mergeCell ref="AD452:AY452"/>
    <mergeCell ref="AD450:AY450"/>
    <mergeCell ref="AD449:AY449"/>
    <mergeCell ref="AD451:AY451"/>
    <mergeCell ref="Z580:AC580"/>
    <mergeCell ref="U580:Y580"/>
    <mergeCell ref="Q580:T580"/>
    <mergeCell ref="Q582:T582"/>
    <mergeCell ref="Z579:AC579"/>
    <mergeCell ref="U579:Y579"/>
    <mergeCell ref="U593:Y593"/>
    <mergeCell ref="U594:Y594"/>
    <mergeCell ref="Q594:T594"/>
    <mergeCell ref="Q595:T595"/>
    <mergeCell ref="U578:Y578"/>
    <mergeCell ref="Z578:AC578"/>
    <mergeCell ref="Z631:AC631"/>
    <mergeCell ref="Z632:AC632"/>
    <mergeCell ref="U637:Y637"/>
    <mergeCell ref="Z636:AC636"/>
    <mergeCell ref="U636:Y636"/>
    <mergeCell ref="Z637:AC637"/>
    <mergeCell ref="Z634:AC634"/>
    <mergeCell ref="Z635:AC635"/>
    <mergeCell ref="Z630:AC630"/>
    <mergeCell ref="Z633:AC633"/>
    <mergeCell ref="Q586:T586"/>
    <mergeCell ref="Q585:T585"/>
    <mergeCell ref="Q583:T583"/>
    <mergeCell ref="Q584:T584"/>
    <mergeCell ref="Z586:AC586"/>
    <mergeCell ref="U590:Y590"/>
    <mergeCell ref="U589:Y589"/>
    <mergeCell ref="U588:Y588"/>
    <mergeCell ref="U587:Y587"/>
    <mergeCell ref="Z588:AC588"/>
    <mergeCell ref="Z587:AC587"/>
    <mergeCell ref="Q581:T581"/>
    <mergeCell ref="Q579:T579"/>
    <mergeCell ref="Q613:T613"/>
    <mergeCell ref="Q604:T604"/>
    <mergeCell ref="Q605:T605"/>
    <mergeCell ref="Q606:T606"/>
    <mergeCell ref="Q598:T598"/>
    <mergeCell ref="Q599:T599"/>
    <mergeCell ref="Q600:T600"/>
    <mergeCell ref="AD621:AY621"/>
    <mergeCell ref="AD620:AY620"/>
    <mergeCell ref="U623:Y623"/>
    <mergeCell ref="U622:Y622"/>
    <mergeCell ref="AD562:AY562"/>
    <mergeCell ref="AD560:AY560"/>
    <mergeCell ref="AD561:AY561"/>
    <mergeCell ref="Q563:T563"/>
    <mergeCell ref="AD574:AY574"/>
    <mergeCell ref="AD572:AY572"/>
    <mergeCell ref="AD568:AY568"/>
    <mergeCell ref="AD570:AY570"/>
    <mergeCell ref="AD626:AY626"/>
    <mergeCell ref="AD627:AY627"/>
    <mergeCell ref="AD625:AY625"/>
    <mergeCell ref="Q603:T603"/>
    <mergeCell ref="Q602:T602"/>
    <mergeCell ref="AD619:AY619"/>
    <mergeCell ref="AD624:AY624"/>
    <mergeCell ref="AD623:AY623"/>
    <mergeCell ref="AD622:AY622"/>
    <mergeCell ref="AD610:AY610"/>
    <mergeCell ref="Q407:T407"/>
    <mergeCell ref="Q408:T408"/>
    <mergeCell ref="Q406:T406"/>
    <mergeCell ref="Q403:T403"/>
    <mergeCell ref="Q404:T404"/>
    <mergeCell ref="Q405:T405"/>
    <mergeCell ref="Q401:T401"/>
    <mergeCell ref="Q402:T402"/>
    <mergeCell ref="Q396:T396"/>
    <mergeCell ref="Q400:T400"/>
    <mergeCell ref="Q399:T399"/>
    <mergeCell ref="Z392:AC392"/>
    <mergeCell ref="U393:Y393"/>
    <mergeCell ref="Q395:T395"/>
    <mergeCell ref="Q394:T394"/>
    <mergeCell ref="Q415:T415"/>
    <mergeCell ref="Q413:T413"/>
    <mergeCell ref="Q414:T414"/>
    <mergeCell ref="Q393:T393"/>
    <mergeCell ref="U370:Y370"/>
    <mergeCell ref="U371:Y371"/>
    <mergeCell ref="U372:Y372"/>
    <mergeCell ref="U373:Y373"/>
    <mergeCell ref="Q369:T369"/>
    <mergeCell ref="Q368:T368"/>
    <mergeCell ref="Q376:T376"/>
    <mergeCell ref="U375:Y375"/>
    <mergeCell ref="U385:Y385"/>
    <mergeCell ref="Z384:AC384"/>
    <mergeCell ref="Z385:AC385"/>
    <mergeCell ref="Z391:AC391"/>
    <mergeCell ref="Z387:AC387"/>
    <mergeCell ref="Z388:AC388"/>
    <mergeCell ref="Z389:AC389"/>
    <mergeCell ref="Z371:AC371"/>
    <mergeCell ref="Z370:AC370"/>
    <mergeCell ref="Z380:AC380"/>
    <mergeCell ref="Z376:AC376"/>
    <mergeCell ref="Z375:AC375"/>
    <mergeCell ref="Z374:AC374"/>
    <mergeCell ref="U380:Y380"/>
    <mergeCell ref="Z379:AC379"/>
    <mergeCell ref="U389:Y389"/>
    <mergeCell ref="Q411:T411"/>
    <mergeCell ref="Q412:T412"/>
    <mergeCell ref="Q410:T410"/>
    <mergeCell ref="Q409:T409"/>
    <mergeCell ref="Q477:T477"/>
    <mergeCell ref="Q476:T476"/>
    <mergeCell ref="Q479:T479"/>
    <mergeCell ref="Q480:T480"/>
    <mergeCell ref="Q486:T486"/>
    <mergeCell ref="Q481:T481"/>
    <mergeCell ref="Q478:T478"/>
    <mergeCell ref="Q474:T474"/>
    <mergeCell ref="Q475:T475"/>
    <mergeCell ref="AD460:AY460"/>
    <mergeCell ref="AD459:AY459"/>
    <mergeCell ref="U459:Y459"/>
    <mergeCell ref="Z460:AC460"/>
    <mergeCell ref="Z459:AC459"/>
    <mergeCell ref="AD464:AY464"/>
    <mergeCell ref="AD465:AY465"/>
    <mergeCell ref="AD458:AY458"/>
    <mergeCell ref="AD457:AY457"/>
    <mergeCell ref="AD463:AY463"/>
    <mergeCell ref="AD461:AY461"/>
    <mergeCell ref="AD462:AY462"/>
    <mergeCell ref="Q463:T463"/>
    <mergeCell ref="Q461:T461"/>
    <mergeCell ref="Q462:T462"/>
    <mergeCell ref="Q469:T469"/>
    <mergeCell ref="Q467:T467"/>
    <mergeCell ref="Q472:T472"/>
    <mergeCell ref="Q473:T473"/>
    <mergeCell ref="Q471:T471"/>
    <mergeCell ref="Z457:AC457"/>
    <mergeCell ref="Z458:AC458"/>
    <mergeCell ref="Q451:T451"/>
    <mergeCell ref="Q450:T450"/>
    <mergeCell ref="Q464:T464"/>
    <mergeCell ref="Q466:T466"/>
    <mergeCell ref="Q465:T465"/>
    <mergeCell ref="U492:Y492"/>
    <mergeCell ref="U486:Y486"/>
    <mergeCell ref="U498:Y498"/>
    <mergeCell ref="U495:Y495"/>
    <mergeCell ref="Z496:AC496"/>
    <mergeCell ref="Z498:AC498"/>
    <mergeCell ref="Z497:AC497"/>
    <mergeCell ref="U493:Y493"/>
    <mergeCell ref="Q493:T493"/>
    <mergeCell ref="Z494:AC494"/>
    <mergeCell ref="Z492:AC492"/>
    <mergeCell ref="Z493:AC493"/>
    <mergeCell ref="U494:Y494"/>
    <mergeCell ref="Z495:AC495"/>
    <mergeCell ref="Z643:AC643"/>
    <mergeCell ref="Z644:AC644"/>
    <mergeCell ref="U642:Y642"/>
    <mergeCell ref="U641:Y641"/>
    <mergeCell ref="U635:Y635"/>
    <mergeCell ref="U645:Y645"/>
    <mergeCell ref="Z645:AC645"/>
    <mergeCell ref="Z641:AC641"/>
    <mergeCell ref="Z642:AC642"/>
    <mergeCell ref="U643:Y643"/>
    <mergeCell ref="U644:Y644"/>
    <mergeCell ref="Z639:AC639"/>
    <mergeCell ref="Z638:AC638"/>
    <mergeCell ref="U605:Y605"/>
    <mergeCell ref="U604:Y604"/>
    <mergeCell ref="U606:Y606"/>
    <mergeCell ref="U608:Y608"/>
    <mergeCell ref="Z640:AC640"/>
    <mergeCell ref="U640:Y640"/>
    <mergeCell ref="U634:Y634"/>
    <mergeCell ref="U628:Y628"/>
    <mergeCell ref="U633:Y633"/>
    <mergeCell ref="U632:Y632"/>
    <mergeCell ref="U629:Y629"/>
    <mergeCell ref="U630:Y630"/>
    <mergeCell ref="U631:Y631"/>
    <mergeCell ref="U659:Y659"/>
    <mergeCell ref="Z659:AC659"/>
    <mergeCell ref="U660:Y660"/>
    <mergeCell ref="Z660:AC660"/>
    <mergeCell ref="U625:Y625"/>
    <mergeCell ref="U627:Y627"/>
    <mergeCell ref="U626:Y626"/>
    <mergeCell ref="U663:Y663"/>
    <mergeCell ref="U664:Y664"/>
    <mergeCell ref="U653:Y653"/>
    <mergeCell ref="Z653:AC653"/>
    <mergeCell ref="U658:Y658"/>
    <mergeCell ref="Z658:AC658"/>
    <mergeCell ref="Z662:AC662"/>
    <mergeCell ref="Z664:AC664"/>
    <mergeCell ref="Z665:AC665"/>
    <mergeCell ref="Z663:AC663"/>
    <mergeCell ref="Z661:AC661"/>
    <mergeCell ref="U662:Y662"/>
    <mergeCell ref="U661:Y661"/>
    <mergeCell ref="U665:Y665"/>
    <mergeCell ref="U638:Y638"/>
    <mergeCell ref="U639:Y639"/>
    <mergeCell ref="AD652:AY652"/>
    <mergeCell ref="AD651:AY651"/>
    <mergeCell ref="AD647:AY647"/>
    <mergeCell ref="AD648:AY648"/>
    <mergeCell ref="AD649:AY649"/>
    <mergeCell ref="Z651:AC651"/>
    <mergeCell ref="Z650:AC650"/>
    <mergeCell ref="AD658:AY658"/>
    <mergeCell ref="AD660:AY660"/>
    <mergeCell ref="AD659:AY659"/>
    <mergeCell ref="AD657:AY657"/>
    <mergeCell ref="AD650:AY650"/>
    <mergeCell ref="AD644:AY644"/>
    <mergeCell ref="AD643:AY643"/>
    <mergeCell ref="AD629:AY629"/>
    <mergeCell ref="AD628:AY628"/>
    <mergeCell ref="AD637:AY637"/>
    <mergeCell ref="AD636:AY636"/>
    <mergeCell ref="AD634:AY634"/>
    <mergeCell ref="AD635:AY635"/>
    <mergeCell ref="AD632:AY632"/>
    <mergeCell ref="AD633:AY633"/>
    <mergeCell ref="AD646:AY646"/>
    <mergeCell ref="AD645:AY645"/>
    <mergeCell ref="AD638:AY638"/>
    <mergeCell ref="AD631:AY631"/>
    <mergeCell ref="AD639:AY639"/>
    <mergeCell ref="AD640:AY640"/>
    <mergeCell ref="AD630:AY630"/>
    <mergeCell ref="AD661:AY661"/>
    <mergeCell ref="AD662:AY662"/>
    <mergeCell ref="AD663:AY663"/>
    <mergeCell ref="AD665:AY665"/>
    <mergeCell ref="AD664:AY664"/>
    <mergeCell ref="Q664:T664"/>
    <mergeCell ref="Q665:T665"/>
    <mergeCell ref="AD654:AY654"/>
    <mergeCell ref="AD653:AY653"/>
    <mergeCell ref="U654:Y654"/>
    <mergeCell ref="Z654:AC654"/>
    <mergeCell ref="AD655:AY655"/>
    <mergeCell ref="AD656:AY656"/>
    <mergeCell ref="U655:Y655"/>
    <mergeCell ref="U656:Y656"/>
    <mergeCell ref="Z656:AC656"/>
    <mergeCell ref="U657:Y657"/>
    <mergeCell ref="Z655:AC655"/>
    <mergeCell ref="Z657:AC657"/>
    <mergeCell ref="U649:Y649"/>
    <mergeCell ref="U648:Y648"/>
    <mergeCell ref="U651:Y651"/>
    <mergeCell ref="U652:Y652"/>
    <mergeCell ref="U646:Y646"/>
    <mergeCell ref="U650:Y650"/>
    <mergeCell ref="U647:Y647"/>
    <mergeCell ref="Z652:AC652"/>
    <mergeCell ref="Z647:AC647"/>
    <mergeCell ref="Z646:AC646"/>
    <mergeCell ref="Z649:AC649"/>
    <mergeCell ref="Z648:AC648"/>
    <mergeCell ref="AD642:AY642"/>
    <mergeCell ref="AD641:AY641"/>
    <mergeCell ref="Z623:AC623"/>
    <mergeCell ref="Z622:AC622"/>
    <mergeCell ref="Q627:T627"/>
    <mergeCell ref="Q626:T626"/>
    <mergeCell ref="Z626:AC626"/>
    <mergeCell ref="Z627:AC627"/>
    <mergeCell ref="Z625:AC625"/>
    <mergeCell ref="Z628:AC628"/>
    <mergeCell ref="Z629:AC629"/>
    <mergeCell ref="Q495:T495"/>
    <mergeCell ref="Q496:T496"/>
    <mergeCell ref="Q519:T519"/>
    <mergeCell ref="Q517:T517"/>
    <mergeCell ref="Q491:T491"/>
    <mergeCell ref="Q497:T497"/>
    <mergeCell ref="Q502:T502"/>
    <mergeCell ref="Q504:T504"/>
    <mergeCell ref="Q494:T494"/>
    <mergeCell ref="Q247:T247"/>
    <mergeCell ref="Q251:T251"/>
    <mergeCell ref="Q250:T250"/>
    <mergeCell ref="Q234:T234"/>
    <mergeCell ref="Q235:T235"/>
    <mergeCell ref="Q252:T252"/>
    <mergeCell ref="Q253:T253"/>
    <mergeCell ref="Q254:T254"/>
    <mergeCell ref="Q255:T255"/>
    <mergeCell ref="Q232:T232"/>
    <mergeCell ref="Q231:T231"/>
    <mergeCell ref="Q256:T256"/>
    <mergeCell ref="Q258:T258"/>
    <mergeCell ref="Q240:T240"/>
    <mergeCell ref="Q239:T239"/>
    <mergeCell ref="Q299:T299"/>
    <mergeCell ref="Q298:T298"/>
    <mergeCell ref="Q301:T301"/>
    <mergeCell ref="Q294:T294"/>
    <mergeCell ref="Q295:T295"/>
    <mergeCell ref="Q287:T287"/>
    <mergeCell ref="Q292:T292"/>
    <mergeCell ref="Q293:T293"/>
    <mergeCell ref="Q296:T296"/>
    <mergeCell ref="Q277:T277"/>
    <mergeCell ref="Q283:T283"/>
    <mergeCell ref="Q282:T282"/>
    <mergeCell ref="Q278:T278"/>
    <mergeCell ref="Q281:T281"/>
    <mergeCell ref="Q279:T279"/>
    <mergeCell ref="Q280:T280"/>
    <mergeCell ref="Q271:T271"/>
    <mergeCell ref="Q272:T272"/>
    <mergeCell ref="Q309:T309"/>
    <mergeCell ref="Q233:T233"/>
    <mergeCell ref="Q229:T229"/>
    <mergeCell ref="Q236:T236"/>
    <mergeCell ref="Q230:T230"/>
    <mergeCell ref="Q297:T297"/>
    <mergeCell ref="Q291:T291"/>
    <mergeCell ref="Q275:T275"/>
    <mergeCell ref="Q246:T246"/>
    <mergeCell ref="Q241:T241"/>
    <mergeCell ref="Q242:T242"/>
    <mergeCell ref="Q243:T243"/>
    <mergeCell ref="Q285:T285"/>
    <mergeCell ref="Q284:T284"/>
    <mergeCell ref="Q289:T289"/>
    <mergeCell ref="Q288:T288"/>
    <mergeCell ref="Q286:T286"/>
    <mergeCell ref="Q290:T290"/>
    <mergeCell ref="Q276:T276"/>
    <mergeCell ref="Q273:T273"/>
    <mergeCell ref="Q269:T269"/>
    <mergeCell ref="Q270:T270"/>
    <mergeCell ref="Q261:T261"/>
    <mergeCell ref="Q263:T263"/>
    <mergeCell ref="Q266:T266"/>
    <mergeCell ref="Q267:T267"/>
    <mergeCell ref="Q262:T262"/>
    <mergeCell ref="Q260:T260"/>
    <mergeCell ref="Q259:T259"/>
    <mergeCell ref="Q274:T274"/>
    <mergeCell ref="Q268:T268"/>
    <mergeCell ref="Q264:T264"/>
    <mergeCell ref="Q265:T265"/>
    <mergeCell ref="Q318:T318"/>
    <mergeCell ref="Q319:T319"/>
    <mergeCell ref="Q416:T416"/>
    <mergeCell ref="Q418:T418"/>
    <mergeCell ref="Q417:T417"/>
    <mergeCell ref="Q421:T421"/>
    <mergeCell ref="Q420:T420"/>
    <mergeCell ref="Q419:T419"/>
    <mergeCell ref="Q422:T422"/>
    <mergeCell ref="Q313:T313"/>
    <mergeCell ref="Q312:T312"/>
    <mergeCell ref="Q323:T323"/>
    <mergeCell ref="Q322:T322"/>
    <mergeCell ref="Q314:T314"/>
    <mergeCell ref="Q317:T317"/>
    <mergeCell ref="Q315:T315"/>
    <mergeCell ref="Q316:T316"/>
    <mergeCell ref="Q326:T326"/>
    <mergeCell ref="Q327:T327"/>
    <mergeCell ref="Q311:T311"/>
    <mergeCell ref="Q310:T310"/>
    <mergeCell ref="Q324:T324"/>
    <mergeCell ref="Q321:T321"/>
    <mergeCell ref="Q320:T320"/>
    <mergeCell ref="Q237:T237"/>
    <mergeCell ref="Q238:T238"/>
    <mergeCell ref="Q249:T249"/>
    <mergeCell ref="Q248:T248"/>
    <mergeCell ref="Q244:T244"/>
    <mergeCell ref="Q245:T245"/>
    <mergeCell ref="Q257:T257"/>
    <mergeCell ref="U250:Y250"/>
    <mergeCell ref="U253:Y253"/>
    <mergeCell ref="U238:Y238"/>
    <mergeCell ref="U239:Y239"/>
    <mergeCell ref="U237:Y237"/>
    <mergeCell ref="U236:Y236"/>
    <mergeCell ref="U233:Y233"/>
    <mergeCell ref="U232:Y232"/>
    <mergeCell ref="U235:Y235"/>
    <mergeCell ref="U234:Y234"/>
    <mergeCell ref="U231:Y231"/>
    <mergeCell ref="U244:Y244"/>
    <mergeCell ref="U245:Y245"/>
    <mergeCell ref="U242:Y242"/>
    <mergeCell ref="U243:Y243"/>
    <mergeCell ref="U248:Y248"/>
    <mergeCell ref="U247:Y247"/>
    <mergeCell ref="U225:Y225"/>
    <mergeCell ref="U226:Y226"/>
    <mergeCell ref="U230:Y230"/>
    <mergeCell ref="U229:Y229"/>
    <mergeCell ref="U219:Y219"/>
    <mergeCell ref="U220:Y220"/>
    <mergeCell ref="U221:Y221"/>
    <mergeCell ref="U223:Y223"/>
    <mergeCell ref="U222:Y222"/>
    <mergeCell ref="U228:Y228"/>
    <mergeCell ref="U287:Y287"/>
    <mergeCell ref="U293:Y293"/>
    <mergeCell ref="U289:Y289"/>
    <mergeCell ref="U288:Y288"/>
    <mergeCell ref="U292:Y292"/>
    <mergeCell ref="U282:Y282"/>
    <mergeCell ref="U269:Y269"/>
    <mergeCell ref="U270:Y270"/>
    <mergeCell ref="U271:Y271"/>
    <mergeCell ref="U280:Y280"/>
    <mergeCell ref="U279:Y279"/>
    <mergeCell ref="U278:Y278"/>
    <mergeCell ref="U304:Y304"/>
    <mergeCell ref="U303:Y303"/>
    <mergeCell ref="U241:Y241"/>
    <mergeCell ref="U240:Y240"/>
    <mergeCell ref="U249:Y249"/>
    <mergeCell ref="U246:Y246"/>
    <mergeCell ref="U254:Y254"/>
    <mergeCell ref="U286:Y286"/>
    <mergeCell ref="U259:Y259"/>
    <mergeCell ref="U255:Y255"/>
    <mergeCell ref="U257:Y257"/>
    <mergeCell ref="U258:Y258"/>
    <mergeCell ref="U256:Y256"/>
    <mergeCell ref="U299:Y299"/>
    <mergeCell ref="U297:Y297"/>
    <mergeCell ref="U298:Y298"/>
    <mergeCell ref="U300:Y300"/>
    <mergeCell ref="U294:Y294"/>
    <mergeCell ref="U295:Y295"/>
    <mergeCell ref="U296:Y296"/>
    <mergeCell ref="U291:Y291"/>
    <mergeCell ref="U290:Y290"/>
    <mergeCell ref="U285:Y285"/>
    <mergeCell ref="U284:Y284"/>
    <mergeCell ref="U276:Y276"/>
    <mergeCell ref="U277:Y277"/>
    <mergeCell ref="U283:Y283"/>
    <mergeCell ref="U281:Y281"/>
    <mergeCell ref="AD350:AY350"/>
    <mergeCell ref="AD357:AY357"/>
    <mergeCell ref="Q347:T347"/>
    <mergeCell ref="Z347:AC347"/>
    <mergeCell ref="U348:Y348"/>
    <mergeCell ref="U349:Y349"/>
    <mergeCell ref="Q350:T350"/>
    <mergeCell ref="Q352:T352"/>
    <mergeCell ref="Z355:AC355"/>
    <mergeCell ref="Z354:AC354"/>
    <mergeCell ref="Z350:AC350"/>
    <mergeCell ref="AD351:AY351"/>
    <mergeCell ref="Z351:AC351"/>
    <mergeCell ref="Q351:T351"/>
    <mergeCell ref="Q361:T361"/>
    <mergeCell ref="Q360:T360"/>
    <mergeCell ref="AD356:AY356"/>
    <mergeCell ref="AD352:AY352"/>
    <mergeCell ref="Z356:AC356"/>
    <mergeCell ref="U359:Y359"/>
    <mergeCell ref="U353:Y353"/>
    <mergeCell ref="AD359:AY359"/>
    <mergeCell ref="Z353:AC353"/>
    <mergeCell ref="AD346:AY346"/>
    <mergeCell ref="AD367:AY367"/>
    <mergeCell ref="AD386:AY386"/>
    <mergeCell ref="AD382:AY382"/>
    <mergeCell ref="AD333:AY333"/>
    <mergeCell ref="AD332:AY332"/>
    <mergeCell ref="AD370:AY370"/>
    <mergeCell ref="AD369:AY369"/>
    <mergeCell ref="AD305:AY305"/>
    <mergeCell ref="AD306:AY306"/>
    <mergeCell ref="AD308:AY308"/>
    <mergeCell ref="AD307:AY307"/>
    <mergeCell ref="AD304:AY304"/>
    <mergeCell ref="AD303:AY303"/>
    <mergeCell ref="AD429:AY429"/>
    <mergeCell ref="AD430:AY430"/>
    <mergeCell ref="AD428:AY428"/>
    <mergeCell ref="AD427:AY427"/>
    <mergeCell ref="AD262:AY262"/>
    <mergeCell ref="AD265:AY265"/>
    <mergeCell ref="AD281:AY281"/>
    <mergeCell ref="AD302:AY302"/>
    <mergeCell ref="AD266:AY266"/>
    <mergeCell ref="AD277:AY277"/>
    <mergeCell ref="AD274:AY274"/>
    <mergeCell ref="AD276:AY276"/>
    <mergeCell ref="AD275:AY275"/>
    <mergeCell ref="AD273:AY273"/>
    <mergeCell ref="AD361:AY361"/>
    <mergeCell ref="AD358:AY358"/>
    <mergeCell ref="AD363:AY363"/>
    <mergeCell ref="AD364:AY364"/>
    <mergeCell ref="AD366:AY366"/>
    <mergeCell ref="AD365:AY365"/>
    <mergeCell ref="AD347:AY347"/>
    <mergeCell ref="AD355:AY355"/>
    <mergeCell ref="AD338:AY338"/>
    <mergeCell ref="AD342:AY342"/>
    <mergeCell ref="AD373:AY373"/>
    <mergeCell ref="AD375:AY375"/>
    <mergeCell ref="AD353:AY353"/>
    <mergeCell ref="AD354:AY354"/>
    <mergeCell ref="AD376:AY376"/>
    <mergeCell ref="AD374:AY374"/>
    <mergeCell ref="AD371:AY371"/>
    <mergeCell ref="AD372:AY372"/>
    <mergeCell ref="AD368:AY368"/>
    <mergeCell ref="AD362:AY362"/>
    <mergeCell ref="AD360:AY360"/>
    <mergeCell ref="Z361:AC361"/>
    <mergeCell ref="U358:Y358"/>
    <mergeCell ref="Z358:AC358"/>
    <mergeCell ref="U351:Y351"/>
    <mergeCell ref="U350:Y350"/>
    <mergeCell ref="U368:Y368"/>
    <mergeCell ref="U366:Y366"/>
    <mergeCell ref="U367:Y367"/>
    <mergeCell ref="U365:Y365"/>
    <mergeCell ref="U341:Y341"/>
    <mergeCell ref="U340:Y340"/>
    <mergeCell ref="AD349:AY349"/>
    <mergeCell ref="Z349:AC349"/>
    <mergeCell ref="Z346:AC346"/>
    <mergeCell ref="U346:Y346"/>
    <mergeCell ref="Q346:T346"/>
    <mergeCell ref="Z344:AC344"/>
    <mergeCell ref="Z343:AC343"/>
    <mergeCell ref="Z341:AC341"/>
    <mergeCell ref="Z342:AC342"/>
    <mergeCell ref="Z334:AC334"/>
    <mergeCell ref="Z338:AC338"/>
    <mergeCell ref="Z339:AC339"/>
    <mergeCell ref="AD344:AY344"/>
    <mergeCell ref="AD345:AY345"/>
    <mergeCell ref="Z340:AC340"/>
    <mergeCell ref="U347:Y347"/>
    <mergeCell ref="U339:Y339"/>
    <mergeCell ref="U338:Y338"/>
    <mergeCell ref="Z345:AC345"/>
    <mergeCell ref="Q336:T336"/>
    <mergeCell ref="Q335:T335"/>
    <mergeCell ref="Q332:T332"/>
    <mergeCell ref="U332:Y332"/>
    <mergeCell ref="U344:Y344"/>
    <mergeCell ref="Q344:T344"/>
    <mergeCell ref="U345:Y345"/>
    <mergeCell ref="Q337:T337"/>
    <mergeCell ref="U336:Y336"/>
    <mergeCell ref="U342:Y342"/>
    <mergeCell ref="U343:Y343"/>
    <mergeCell ref="Q334:T334"/>
    <mergeCell ref="U334:Y334"/>
    <mergeCell ref="U328:Y328"/>
    <mergeCell ref="U329:Y329"/>
    <mergeCell ref="Z330:AC330"/>
    <mergeCell ref="Z331:AC331"/>
    <mergeCell ref="U331:Y331"/>
    <mergeCell ref="U330:Y330"/>
    <mergeCell ref="Q333:T333"/>
    <mergeCell ref="U333:Y333"/>
    <mergeCell ref="Z333:AC333"/>
    <mergeCell ref="Z332:AC332"/>
    <mergeCell ref="Q331:T331"/>
    <mergeCell ref="U324:Y324"/>
    <mergeCell ref="U327:Y327"/>
    <mergeCell ref="Q328:T328"/>
    <mergeCell ref="Q330:T330"/>
    <mergeCell ref="Q329:T329"/>
    <mergeCell ref="Q325:T325"/>
    <mergeCell ref="Q306:T306"/>
    <mergeCell ref="Q302:T302"/>
    <mergeCell ref="Q303:T303"/>
    <mergeCell ref="Q308:T308"/>
    <mergeCell ref="Q300:T300"/>
    <mergeCell ref="Q304:T304"/>
    <mergeCell ref="Q305:T305"/>
    <mergeCell ref="Q307:T307"/>
    <mergeCell ref="Z305:AC305"/>
    <mergeCell ref="Z306:AC306"/>
    <mergeCell ref="U325:Y325"/>
    <mergeCell ref="U322:Y322"/>
    <mergeCell ref="U323:Y323"/>
    <mergeCell ref="U309:Y309"/>
    <mergeCell ref="U308:Y308"/>
    <mergeCell ref="Z308:AC308"/>
    <mergeCell ref="U310:Y310"/>
    <mergeCell ref="U311:Y311"/>
    <mergeCell ref="Z307:AC307"/>
    <mergeCell ref="U307:Y307"/>
    <mergeCell ref="U315:Y315"/>
    <mergeCell ref="U314:Y314"/>
    <mergeCell ref="U313:Y313"/>
    <mergeCell ref="U312:Y312"/>
    <mergeCell ref="U326:Y326"/>
    <mergeCell ref="U321:Y321"/>
    <mergeCell ref="U320:Y320"/>
    <mergeCell ref="U319:Y319"/>
    <mergeCell ref="U317:Y317"/>
    <mergeCell ref="U318:Y318"/>
    <mergeCell ref="U316:Y316"/>
    <mergeCell ref="U302:Y302"/>
    <mergeCell ref="Z304:AC304"/>
    <mergeCell ref="Z303:AC303"/>
    <mergeCell ref="Z302:AC302"/>
    <mergeCell ref="U305:Y305"/>
    <mergeCell ref="U301:Y301"/>
    <mergeCell ref="U306:Y306"/>
    <mergeCell ref="U251:Y251"/>
    <mergeCell ref="U252:Y252"/>
    <mergeCell ref="U263:Y263"/>
    <mergeCell ref="U264:Y264"/>
    <mergeCell ref="U103:Y103"/>
    <mergeCell ref="U101:Y101"/>
    <mergeCell ref="M101:P101"/>
    <mergeCell ref="M100:P100"/>
    <mergeCell ref="U109:Y109"/>
    <mergeCell ref="U111:Y111"/>
    <mergeCell ref="U110:Y110"/>
    <mergeCell ref="U107:Y107"/>
    <mergeCell ref="U108:Y108"/>
    <mergeCell ref="U112:Y112"/>
    <mergeCell ref="U113:Y113"/>
    <mergeCell ref="Q107:T107"/>
    <mergeCell ref="Q109:T109"/>
    <mergeCell ref="Q108:T108"/>
    <mergeCell ref="Q110:T110"/>
    <mergeCell ref="Q111:T111"/>
    <mergeCell ref="M123:P123"/>
    <mergeCell ref="U98:Y98"/>
    <mergeCell ref="M118:P118"/>
    <mergeCell ref="Q112:T112"/>
    <mergeCell ref="Q105:T105"/>
    <mergeCell ref="M99:P99"/>
    <mergeCell ref="U114:Y114"/>
    <mergeCell ref="Q113:T113"/>
    <mergeCell ref="Q114:T114"/>
    <mergeCell ref="U106:Y106"/>
    <mergeCell ref="Q106:T106"/>
    <mergeCell ref="U99:Y99"/>
    <mergeCell ref="Q99:T99"/>
    <mergeCell ref="U102:Y102"/>
    <mergeCell ref="Q102:T102"/>
    <mergeCell ref="Q101:T101"/>
    <mergeCell ref="Q100:T100"/>
    <mergeCell ref="Q104:T104"/>
    <mergeCell ref="Q103:T103"/>
    <mergeCell ref="Q98:T98"/>
    <mergeCell ref="M98:P98"/>
    <mergeCell ref="M122:P122"/>
    <mergeCell ref="M121:P121"/>
    <mergeCell ref="I114:L114"/>
    <mergeCell ref="E114:H114"/>
    <mergeCell ref="E113:H113"/>
    <mergeCell ref="M116:P116"/>
    <mergeCell ref="M117:P117"/>
    <mergeCell ref="I113:L113"/>
    <mergeCell ref="M114:P114"/>
    <mergeCell ref="M115:P115"/>
    <mergeCell ref="M113:P113"/>
    <mergeCell ref="I115:L115"/>
    <mergeCell ref="I111:L111"/>
    <mergeCell ref="I112:L112"/>
    <mergeCell ref="I104:L104"/>
    <mergeCell ref="I101:L101"/>
    <mergeCell ref="I102:L102"/>
    <mergeCell ref="M111:P111"/>
    <mergeCell ref="M112:P112"/>
    <mergeCell ref="E111:H111"/>
    <mergeCell ref="E112:H112"/>
    <mergeCell ref="E110:H110"/>
    <mergeCell ref="E108:H108"/>
    <mergeCell ref="E109:H109"/>
    <mergeCell ref="Z101:AC101"/>
    <mergeCell ref="U100:Y100"/>
    <mergeCell ref="U104:Y104"/>
    <mergeCell ref="U105:Y105"/>
    <mergeCell ref="Z104:AC104"/>
    <mergeCell ref="Z103:AC103"/>
    <mergeCell ref="Z107:AC107"/>
    <mergeCell ref="Z106:AC106"/>
    <mergeCell ref="Z105:AC105"/>
    <mergeCell ref="E103:H103"/>
    <mergeCell ref="I103:L103"/>
    <mergeCell ref="E106:H106"/>
    <mergeCell ref="E107:H107"/>
    <mergeCell ref="E100:H100"/>
    <mergeCell ref="E101:H101"/>
    <mergeCell ref="E102:H102"/>
    <mergeCell ref="E105:H105"/>
    <mergeCell ref="I105:L105"/>
    <mergeCell ref="E97:H97"/>
    <mergeCell ref="A97:D97"/>
    <mergeCell ref="A106:D106"/>
    <mergeCell ref="A109:D109"/>
    <mergeCell ref="A107:D107"/>
    <mergeCell ref="A108:D108"/>
    <mergeCell ref="A110:D110"/>
    <mergeCell ref="A111:D111"/>
    <mergeCell ref="A113:D113"/>
    <mergeCell ref="A112:D112"/>
    <mergeCell ref="E104:H104"/>
    <mergeCell ref="A104:D104"/>
    <mergeCell ref="A105:D105"/>
    <mergeCell ref="A102:D102"/>
    <mergeCell ref="A103:D103"/>
    <mergeCell ref="A101:D101"/>
    <mergeCell ref="A114:D114"/>
    <mergeCell ref="E99:H99"/>
    <mergeCell ref="E98:H98"/>
    <mergeCell ref="A96:D96"/>
    <mergeCell ref="I97:L97"/>
    <mergeCell ref="I96:L96"/>
    <mergeCell ref="A99:D99"/>
    <mergeCell ref="A100:D100"/>
    <mergeCell ref="A98:D98"/>
    <mergeCell ref="A95:D95"/>
    <mergeCell ref="I72:L72"/>
    <mergeCell ref="M72:P72"/>
    <mergeCell ref="E72:H72"/>
    <mergeCell ref="M69:P69"/>
    <mergeCell ref="M70:P70"/>
    <mergeCell ref="E69:H69"/>
    <mergeCell ref="E70:H70"/>
    <mergeCell ref="A70:D70"/>
    <mergeCell ref="U72:Y72"/>
    <mergeCell ref="Q72:T72"/>
    <mergeCell ref="Q70:T70"/>
    <mergeCell ref="Q69:T69"/>
    <mergeCell ref="I71:L71"/>
    <mergeCell ref="M71:P71"/>
    <mergeCell ref="E71:H71"/>
    <mergeCell ref="A71:D71"/>
    <mergeCell ref="I67:L67"/>
    <mergeCell ref="I66:L66"/>
    <mergeCell ref="Q68:T68"/>
    <mergeCell ref="M68:P68"/>
    <mergeCell ref="E67:H67"/>
    <mergeCell ref="E66:H66"/>
    <mergeCell ref="E65:H65"/>
    <mergeCell ref="E64:H64"/>
    <mergeCell ref="E68:H68"/>
    <mergeCell ref="A58:D58"/>
    <mergeCell ref="A57:D57"/>
    <mergeCell ref="M53:P53"/>
    <mergeCell ref="A62:D62"/>
    <mergeCell ref="A55:D55"/>
    <mergeCell ref="A52:D52"/>
    <mergeCell ref="A53:D53"/>
    <mergeCell ref="A54:D54"/>
    <mergeCell ref="A51:D51"/>
    <mergeCell ref="A63:D63"/>
    <mergeCell ref="A50:D50"/>
    <mergeCell ref="A49:D49"/>
    <mergeCell ref="A46:D46"/>
    <mergeCell ref="A47:D47"/>
    <mergeCell ref="A48:D48"/>
    <mergeCell ref="A45:D45"/>
    <mergeCell ref="A44:D44"/>
    <mergeCell ref="A43:D43"/>
    <mergeCell ref="A67:D67"/>
    <mergeCell ref="A68:D68"/>
    <mergeCell ref="A65:D65"/>
    <mergeCell ref="A66:D66"/>
    <mergeCell ref="A86:D86"/>
    <mergeCell ref="A83:D83"/>
    <mergeCell ref="A84:D84"/>
    <mergeCell ref="A92:D92"/>
    <mergeCell ref="A93:D93"/>
    <mergeCell ref="A94:D94"/>
    <mergeCell ref="A64:D64"/>
    <mergeCell ref="A89:D89"/>
    <mergeCell ref="A90:D90"/>
    <mergeCell ref="A88:D88"/>
    <mergeCell ref="A91:D91"/>
    <mergeCell ref="A69:D69"/>
    <mergeCell ref="A72:D72"/>
    <mergeCell ref="A61:D61"/>
    <mergeCell ref="A60:D60"/>
    <mergeCell ref="A81:D81"/>
    <mergeCell ref="A80:D80"/>
    <mergeCell ref="M92:P92"/>
    <mergeCell ref="E92:H92"/>
    <mergeCell ref="E93:H93"/>
    <mergeCell ref="E94:H94"/>
    <mergeCell ref="I92:L92"/>
    <mergeCell ref="M83:P83"/>
    <mergeCell ref="A82:D82"/>
    <mergeCell ref="A87:D87"/>
    <mergeCell ref="A85:D85"/>
    <mergeCell ref="U83:Y83"/>
    <mergeCell ref="Q83:T83"/>
    <mergeCell ref="Q84:T84"/>
    <mergeCell ref="M84:P84"/>
    <mergeCell ref="Q85:T85"/>
    <mergeCell ref="E76:H76"/>
    <mergeCell ref="U76:Y76"/>
    <mergeCell ref="E77:H77"/>
    <mergeCell ref="A78:D78"/>
    <mergeCell ref="A77:D77"/>
    <mergeCell ref="A73:D73"/>
    <mergeCell ref="A74:D74"/>
    <mergeCell ref="A76:D76"/>
    <mergeCell ref="A75:D75"/>
    <mergeCell ref="Q73:T73"/>
    <mergeCell ref="I73:L73"/>
    <mergeCell ref="M73:P73"/>
    <mergeCell ref="E75:H75"/>
    <mergeCell ref="E73:H73"/>
    <mergeCell ref="E74:H74"/>
    <mergeCell ref="A79:D79"/>
    <mergeCell ref="I84:L84"/>
    <mergeCell ref="I83:L83"/>
    <mergeCell ref="Q87:T87"/>
    <mergeCell ref="Q86:T86"/>
    <mergeCell ref="Q165:T165"/>
    <mergeCell ref="M168:P168"/>
    <mergeCell ref="M167:P167"/>
    <mergeCell ref="Q166:T166"/>
    <mergeCell ref="M165:P165"/>
    <mergeCell ref="M166:P166"/>
    <mergeCell ref="Q167:T167"/>
    <mergeCell ref="Q168:T168"/>
    <mergeCell ref="Q169:T169"/>
    <mergeCell ref="M169:P169"/>
    <mergeCell ref="M164:P164"/>
    <mergeCell ref="M163:P163"/>
    <mergeCell ref="Q162:T162"/>
    <mergeCell ref="Q163:T163"/>
    <mergeCell ref="Q164:T164"/>
    <mergeCell ref="M162:P162"/>
    <mergeCell ref="U166:Y166"/>
    <mergeCell ref="U167:Y167"/>
    <mergeCell ref="U170:Y170"/>
    <mergeCell ref="U171:Y171"/>
    <mergeCell ref="U193:Y193"/>
    <mergeCell ref="U195:Y195"/>
    <mergeCell ref="U194:Y194"/>
    <mergeCell ref="U211:Y211"/>
    <mergeCell ref="U192:Y192"/>
    <mergeCell ref="U191:Y191"/>
    <mergeCell ref="U188:Y188"/>
    <mergeCell ref="U187:Y187"/>
    <mergeCell ref="U189:Y189"/>
    <mergeCell ref="U190:Y190"/>
    <mergeCell ref="U198:Y198"/>
    <mergeCell ref="Q154:T154"/>
    <mergeCell ref="M154:P154"/>
    <mergeCell ref="I153:L153"/>
    <mergeCell ref="I154:L154"/>
    <mergeCell ref="Q153:T153"/>
    <mergeCell ref="Q151:T151"/>
    <mergeCell ref="M151:P151"/>
    <mergeCell ref="Q150:T150"/>
    <mergeCell ref="Q149:T149"/>
    <mergeCell ref="Q148:T148"/>
    <mergeCell ref="M150:P150"/>
    <mergeCell ref="M149:P149"/>
    <mergeCell ref="I168:L168"/>
    <mergeCell ref="I169:L169"/>
    <mergeCell ref="I148:L148"/>
    <mergeCell ref="M148:P148"/>
    <mergeCell ref="M146:P146"/>
    <mergeCell ref="M147:P147"/>
    <mergeCell ref="I146:L146"/>
    <mergeCell ref="I147:L147"/>
    <mergeCell ref="I149:L149"/>
    <mergeCell ref="I151:L151"/>
    <mergeCell ref="I152:L152"/>
    <mergeCell ref="I139:L139"/>
    <mergeCell ref="I141:L141"/>
    <mergeCell ref="I140:L140"/>
    <mergeCell ref="I136:L136"/>
    <mergeCell ref="E136:H136"/>
    <mergeCell ref="U143:Y143"/>
    <mergeCell ref="E139:H139"/>
    <mergeCell ref="E138:H138"/>
    <mergeCell ref="U140:Y140"/>
    <mergeCell ref="E140:H140"/>
    <mergeCell ref="M106:P106"/>
    <mergeCell ref="M102:P102"/>
    <mergeCell ref="M103:P103"/>
    <mergeCell ref="M104:P104"/>
    <mergeCell ref="M105:P105"/>
    <mergeCell ref="M89:P89"/>
    <mergeCell ref="M88:P88"/>
    <mergeCell ref="M87:P87"/>
    <mergeCell ref="I109:L109"/>
    <mergeCell ref="I108:L108"/>
    <mergeCell ref="I110:L110"/>
    <mergeCell ref="M110:P110"/>
    <mergeCell ref="M107:P107"/>
    <mergeCell ref="I107:L107"/>
    <mergeCell ref="I100:L100"/>
    <mergeCell ref="I99:L99"/>
    <mergeCell ref="I106:L106"/>
    <mergeCell ref="M108:P108"/>
    <mergeCell ref="M109:P109"/>
    <mergeCell ref="I98:L98"/>
    <mergeCell ref="I94:L94"/>
    <mergeCell ref="I95:L95"/>
    <mergeCell ref="E96:H96"/>
    <mergeCell ref="E95:H95"/>
    <mergeCell ref="E88:H88"/>
    <mergeCell ref="E89:H89"/>
    <mergeCell ref="E85:H85"/>
    <mergeCell ref="E86:H86"/>
    <mergeCell ref="I88:L88"/>
    <mergeCell ref="I89:L89"/>
    <mergeCell ref="I93:L93"/>
    <mergeCell ref="Z95:AC95"/>
    <mergeCell ref="Z96:AC96"/>
    <mergeCell ref="Z97:AC97"/>
    <mergeCell ref="U94:Y94"/>
    <mergeCell ref="U92:Y92"/>
    <mergeCell ref="U93:Y93"/>
    <mergeCell ref="U95:Y95"/>
    <mergeCell ref="U96:Y96"/>
    <mergeCell ref="Z86:AC86"/>
    <mergeCell ref="Z85:AC85"/>
    <mergeCell ref="Z84:AC84"/>
    <mergeCell ref="Z83:AC83"/>
    <mergeCell ref="Z87:AC87"/>
    <mergeCell ref="M96:P96"/>
    <mergeCell ref="M95:P95"/>
    <mergeCell ref="M93:P93"/>
    <mergeCell ref="M94:P94"/>
    <mergeCell ref="M97:P97"/>
    <mergeCell ref="U97:Y97"/>
    <mergeCell ref="Q94:T94"/>
    <mergeCell ref="Q92:T92"/>
    <mergeCell ref="Q93:T93"/>
    <mergeCell ref="Q96:T96"/>
    <mergeCell ref="Q95:T95"/>
    <mergeCell ref="Q97:T97"/>
    <mergeCell ref="Q71:T71"/>
    <mergeCell ref="Q67:T67"/>
    <mergeCell ref="Q66:T66"/>
    <mergeCell ref="M64:P64"/>
    <mergeCell ref="Q64:T64"/>
    <mergeCell ref="Q65:T65"/>
    <mergeCell ref="M65:P65"/>
    <mergeCell ref="M66:P66"/>
    <mergeCell ref="U86:Y86"/>
    <mergeCell ref="U85:Y85"/>
    <mergeCell ref="U80:Y80"/>
    <mergeCell ref="U79:Y79"/>
    <mergeCell ref="U78:Y78"/>
    <mergeCell ref="U81:Y81"/>
    <mergeCell ref="U82:Y82"/>
    <mergeCell ref="Q82:T82"/>
    <mergeCell ref="Q81:T81"/>
    <mergeCell ref="Q79:T79"/>
    <mergeCell ref="Q80:T80"/>
    <mergeCell ref="Q89:T89"/>
    <mergeCell ref="Q88:T88"/>
    <mergeCell ref="I16:L16"/>
    <mergeCell ref="I15:L15"/>
    <mergeCell ref="I12:L12"/>
    <mergeCell ref="E12:H12"/>
    <mergeCell ref="M12:P12"/>
    <mergeCell ref="M11:P11"/>
    <mergeCell ref="I13:L13"/>
    <mergeCell ref="E13:H13"/>
    <mergeCell ref="M13:P13"/>
    <mergeCell ref="I14:L14"/>
    <mergeCell ref="E14:H14"/>
    <mergeCell ref="A15:D15"/>
    <mergeCell ref="A16:D16"/>
    <mergeCell ref="A13:D13"/>
    <mergeCell ref="A12:D12"/>
    <mergeCell ref="I11:L11"/>
    <mergeCell ref="E11:H11"/>
    <mergeCell ref="E16:H16"/>
    <mergeCell ref="E15:H15"/>
    <mergeCell ref="I10:L10"/>
    <mergeCell ref="I9:L9"/>
    <mergeCell ref="I7:L7"/>
    <mergeCell ref="I8:L8"/>
    <mergeCell ref="M10:P10"/>
    <mergeCell ref="M9:P9"/>
    <mergeCell ref="A8:D8"/>
    <mergeCell ref="A7:D7"/>
    <mergeCell ref="E8:H8"/>
    <mergeCell ref="E7:H7"/>
    <mergeCell ref="E10:H10"/>
    <mergeCell ref="E9:H9"/>
    <mergeCell ref="M7:P7"/>
    <mergeCell ref="M8:P8"/>
    <mergeCell ref="I18:L18"/>
    <mergeCell ref="I25:L25"/>
    <mergeCell ref="I19:L19"/>
    <mergeCell ref="I20:L20"/>
    <mergeCell ref="I21:L21"/>
    <mergeCell ref="I22:L22"/>
    <mergeCell ref="I23:L23"/>
    <mergeCell ref="I24:L24"/>
    <mergeCell ref="E23:H23"/>
    <mergeCell ref="E24:H24"/>
    <mergeCell ref="I37:L37"/>
    <mergeCell ref="I36:L36"/>
    <mergeCell ref="A20:D20"/>
    <mergeCell ref="A19:D19"/>
    <mergeCell ref="A17:D17"/>
    <mergeCell ref="A18:D18"/>
    <mergeCell ref="A31:D31"/>
    <mergeCell ref="A25:D25"/>
    <mergeCell ref="A28:D28"/>
    <mergeCell ref="A27:D27"/>
    <mergeCell ref="A26:D26"/>
    <mergeCell ref="A34:D34"/>
    <mergeCell ref="A35:D35"/>
    <mergeCell ref="A37:D37"/>
    <mergeCell ref="A36:D36"/>
    <mergeCell ref="I26:L26"/>
    <mergeCell ref="I27:L27"/>
    <mergeCell ref="I17:L17"/>
    <mergeCell ref="E17:H17"/>
    <mergeCell ref="E21:H21"/>
    <mergeCell ref="E25:H25"/>
    <mergeCell ref="E27:H27"/>
    <mergeCell ref="E26:H26"/>
    <mergeCell ref="M19:P19"/>
    <mergeCell ref="E18:H18"/>
    <mergeCell ref="E19:H19"/>
    <mergeCell ref="A21:D21"/>
    <mergeCell ref="M16:P16"/>
    <mergeCell ref="M14:P14"/>
    <mergeCell ref="M15:P15"/>
    <mergeCell ref="M20:P20"/>
    <mergeCell ref="M21:P21"/>
    <mergeCell ref="E20:H20"/>
    <mergeCell ref="A24:D24"/>
    <mergeCell ref="A23:D23"/>
    <mergeCell ref="A29:D29"/>
    <mergeCell ref="A30:D30"/>
    <mergeCell ref="A33:D33"/>
    <mergeCell ref="A32:D32"/>
    <mergeCell ref="I38:L38"/>
    <mergeCell ref="A38:D38"/>
    <mergeCell ref="A39:D39"/>
    <mergeCell ref="M39:P39"/>
    <mergeCell ref="M38:P38"/>
    <mergeCell ref="E39:H39"/>
    <mergeCell ref="I39:L39"/>
    <mergeCell ref="E36:H36"/>
    <mergeCell ref="M37:P37"/>
    <mergeCell ref="M36:P36"/>
    <mergeCell ref="M17:P17"/>
    <mergeCell ref="M18:P18"/>
    <mergeCell ref="M25:P25"/>
    <mergeCell ref="M22:P22"/>
    <mergeCell ref="M23:P23"/>
    <mergeCell ref="M24:P24"/>
    <mergeCell ref="M27:P27"/>
    <mergeCell ref="M26:P26"/>
    <mergeCell ref="A22:D22"/>
    <mergeCell ref="E22:H22"/>
    <mergeCell ref="I86:L86"/>
    <mergeCell ref="U84:Y84"/>
    <mergeCell ref="Q74:T74"/>
    <mergeCell ref="I69:L69"/>
    <mergeCell ref="I68:L68"/>
    <mergeCell ref="I77:L77"/>
    <mergeCell ref="M67:P67"/>
    <mergeCell ref="Q78:T78"/>
    <mergeCell ref="U87:Y87"/>
    <mergeCell ref="I64:L64"/>
    <mergeCell ref="I63:L63"/>
    <mergeCell ref="I70:L70"/>
    <mergeCell ref="I76:L76"/>
    <mergeCell ref="I65:L65"/>
    <mergeCell ref="I43:L43"/>
    <mergeCell ref="I42:L42"/>
    <mergeCell ref="I44:L44"/>
    <mergeCell ref="I60:L60"/>
    <mergeCell ref="Q52:T52"/>
    <mergeCell ref="Q51:T51"/>
    <mergeCell ref="Q48:T48"/>
    <mergeCell ref="Q47:T47"/>
    <mergeCell ref="Q46:T46"/>
    <mergeCell ref="Q45:T45"/>
    <mergeCell ref="A56:D56"/>
    <mergeCell ref="A59:D59"/>
    <mergeCell ref="A41:D41"/>
    <mergeCell ref="A42:D42"/>
    <mergeCell ref="A40:D40"/>
    <mergeCell ref="I41:L41"/>
    <mergeCell ref="M40:P40"/>
    <mergeCell ref="M41:P41"/>
    <mergeCell ref="I40:L40"/>
    <mergeCell ref="E42:H42"/>
    <mergeCell ref="E41:H41"/>
    <mergeCell ref="I45:L45"/>
    <mergeCell ref="I50:L50"/>
    <mergeCell ref="E50:H50"/>
    <mergeCell ref="Q49:T49"/>
    <mergeCell ref="Q50:T50"/>
    <mergeCell ref="E49:H49"/>
    <mergeCell ref="E52:H52"/>
    <mergeCell ref="Q59:T59"/>
    <mergeCell ref="Q58:T58"/>
    <mergeCell ref="Q56:T56"/>
    <mergeCell ref="Q54:T54"/>
    <mergeCell ref="Q62:T62"/>
    <mergeCell ref="Q63:T63"/>
    <mergeCell ref="Q61:T61"/>
    <mergeCell ref="Q60:T60"/>
    <mergeCell ref="Q57:T57"/>
    <mergeCell ref="I29:L29"/>
    <mergeCell ref="I28:L28"/>
    <mergeCell ref="E28:H28"/>
    <mergeCell ref="E29:H29"/>
    <mergeCell ref="E30:H30"/>
    <mergeCell ref="I30:L30"/>
    <mergeCell ref="E31:H31"/>
    <mergeCell ref="I31:L31"/>
    <mergeCell ref="Q28:T28"/>
    <mergeCell ref="Q29:T29"/>
    <mergeCell ref="U28:Y28"/>
    <mergeCell ref="U29:Y29"/>
    <mergeCell ref="M34:P34"/>
    <mergeCell ref="U34:Y34"/>
    <mergeCell ref="I32:L32"/>
    <mergeCell ref="M32:P32"/>
    <mergeCell ref="E32:H32"/>
    <mergeCell ref="Q32:T32"/>
    <mergeCell ref="Q31:T31"/>
    <mergeCell ref="I33:L33"/>
    <mergeCell ref="Q33:T33"/>
    <mergeCell ref="M33:P33"/>
    <mergeCell ref="Q30:T30"/>
    <mergeCell ref="M30:P30"/>
    <mergeCell ref="M28:P28"/>
    <mergeCell ref="M29:P29"/>
    <mergeCell ref="M31:P31"/>
    <mergeCell ref="U35:Y35"/>
    <mergeCell ref="U33:Y33"/>
    <mergeCell ref="U32:Y32"/>
    <mergeCell ref="U31:Y31"/>
    <mergeCell ref="U30:Y30"/>
    <mergeCell ref="M35:P35"/>
    <mergeCell ref="I35:L35"/>
    <mergeCell ref="I34:L34"/>
    <mergeCell ref="Z35:AC35"/>
    <mergeCell ref="E34:H34"/>
    <mergeCell ref="E33:H33"/>
    <mergeCell ref="E35:H35"/>
    <mergeCell ref="A14:D14"/>
    <mergeCell ref="A6:D6"/>
    <mergeCell ref="A5:D5"/>
    <mergeCell ref="A3:D3"/>
    <mergeCell ref="A2:D2"/>
    <mergeCell ref="A1:D1"/>
    <mergeCell ref="A4:D4"/>
    <mergeCell ref="A11:D11"/>
    <mergeCell ref="A9:D9"/>
    <mergeCell ref="A10:D10"/>
    <mergeCell ref="E6:H6"/>
    <mergeCell ref="E5:H5"/>
    <mergeCell ref="E2:H2"/>
    <mergeCell ref="E4:H4"/>
    <mergeCell ref="E1:H1"/>
    <mergeCell ref="I6:L6"/>
    <mergeCell ref="I5:L5"/>
    <mergeCell ref="M6:P6"/>
    <mergeCell ref="M5:P5"/>
    <mergeCell ref="E3:Y3"/>
    <mergeCell ref="I4:L4"/>
    <mergeCell ref="M4:P4"/>
    <mergeCell ref="U9:Y9"/>
    <mergeCell ref="U10:Y10"/>
    <mergeCell ref="U11:Y11"/>
    <mergeCell ref="I1:L1"/>
    <mergeCell ref="I2:L2"/>
    <mergeCell ref="M1:P1"/>
    <mergeCell ref="M2:P2"/>
    <mergeCell ref="Q13:T13"/>
    <mergeCell ref="U13:Y13"/>
    <mergeCell ref="U12:Y12"/>
    <mergeCell ref="U5:Y5"/>
    <mergeCell ref="U6:Y6"/>
    <mergeCell ref="U2:Y2"/>
    <mergeCell ref="U1:Y1"/>
    <mergeCell ref="Q6:T6"/>
    <mergeCell ref="Q10:T10"/>
    <mergeCell ref="Q7:T7"/>
    <mergeCell ref="Q9:T9"/>
    <mergeCell ref="Q8:T8"/>
    <mergeCell ref="Q14:T14"/>
    <mergeCell ref="Q11:T11"/>
    <mergeCell ref="Q12:T12"/>
    <mergeCell ref="U14:Y14"/>
    <mergeCell ref="U15:Y15"/>
    <mergeCell ref="Q15:T15"/>
    <mergeCell ref="Q5:T5"/>
    <mergeCell ref="U4:Y4"/>
    <mergeCell ref="Q4:T4"/>
    <mergeCell ref="U7:Y7"/>
    <mergeCell ref="Q53:T53"/>
    <mergeCell ref="Q34:T34"/>
    <mergeCell ref="Q35:T35"/>
    <mergeCell ref="Q36:T36"/>
    <mergeCell ref="Q37:T37"/>
    <mergeCell ref="U36:Y36"/>
    <mergeCell ref="U53:Y53"/>
    <mergeCell ref="U27:Y27"/>
    <mergeCell ref="U26:Y26"/>
    <mergeCell ref="Q25:T25"/>
    <mergeCell ref="Q24:T24"/>
    <mergeCell ref="Q27:T27"/>
    <mergeCell ref="Q26:T26"/>
    <mergeCell ref="U20:Y20"/>
    <mergeCell ref="U19:Y19"/>
    <mergeCell ref="Q19:T19"/>
    <mergeCell ref="Q20:T20"/>
    <mergeCell ref="U17:Y17"/>
    <mergeCell ref="U16:Y16"/>
    <mergeCell ref="Q16:T16"/>
    <mergeCell ref="Q18:T18"/>
    <mergeCell ref="Q17:T17"/>
    <mergeCell ref="U22:Y22"/>
    <mergeCell ref="U21:Y21"/>
    <mergeCell ref="Q21:T21"/>
    <mergeCell ref="Q23:T23"/>
    <mergeCell ref="Q22:T22"/>
    <mergeCell ref="U45:Y45"/>
    <mergeCell ref="U47:Y47"/>
    <mergeCell ref="U8:Y8"/>
    <mergeCell ref="U23:Y23"/>
    <mergeCell ref="U24:Y24"/>
    <mergeCell ref="U25:Y25"/>
    <mergeCell ref="U18:Y18"/>
    <mergeCell ref="Q2:T2"/>
    <mergeCell ref="Q1:T1"/>
    <mergeCell ref="Q75:T75"/>
    <mergeCell ref="I75:L75"/>
    <mergeCell ref="M75:P75"/>
    <mergeCell ref="Q76:T76"/>
    <mergeCell ref="Q77:T77"/>
    <mergeCell ref="U77:Y77"/>
    <mergeCell ref="U74:Y74"/>
    <mergeCell ref="U73:Y73"/>
    <mergeCell ref="U75:Y75"/>
    <mergeCell ref="U71:Y71"/>
    <mergeCell ref="U70:Y70"/>
    <mergeCell ref="U65:Y65"/>
    <mergeCell ref="U69:Y69"/>
    <mergeCell ref="U68:Y68"/>
    <mergeCell ref="U66:Y66"/>
    <mergeCell ref="U67:Y67"/>
    <mergeCell ref="E51:H51"/>
    <mergeCell ref="E53:H53"/>
    <mergeCell ref="I52:L52"/>
    <mergeCell ref="I53:L53"/>
    <mergeCell ref="Q55:T55"/>
    <mergeCell ref="M52:P52"/>
    <mergeCell ref="M51:P51"/>
    <mergeCell ref="Q91:T91"/>
    <mergeCell ref="Q90:T90"/>
    <mergeCell ref="M91:P91"/>
    <mergeCell ref="U91:Y91"/>
    <mergeCell ref="U90:Y90"/>
    <mergeCell ref="U89:Y89"/>
    <mergeCell ref="U88:Y88"/>
    <mergeCell ref="E91:H91"/>
    <mergeCell ref="I58:L58"/>
    <mergeCell ref="M58:P58"/>
    <mergeCell ref="E57:H57"/>
    <mergeCell ref="I57:L57"/>
    <mergeCell ref="M57:P57"/>
    <mergeCell ref="I61:L61"/>
    <mergeCell ref="I62:L62"/>
    <mergeCell ref="E61:H61"/>
    <mergeCell ref="E62:H62"/>
    <mergeCell ref="M63:P63"/>
    <mergeCell ref="M62:P62"/>
    <mergeCell ref="M60:P60"/>
    <mergeCell ref="M59:P59"/>
    <mergeCell ref="I74:L74"/>
    <mergeCell ref="M74:P74"/>
    <mergeCell ref="E63:H63"/>
    <mergeCell ref="E58:H58"/>
    <mergeCell ref="E59:H59"/>
    <mergeCell ref="E60:H60"/>
    <mergeCell ref="I59:L59"/>
    <mergeCell ref="M61:P61"/>
    <mergeCell ref="U44:Y44"/>
    <mergeCell ref="U43:Y43"/>
    <mergeCell ref="U42:Y42"/>
    <mergeCell ref="U41:Y41"/>
    <mergeCell ref="U38:Y38"/>
    <mergeCell ref="U37:Y37"/>
    <mergeCell ref="U39:Y39"/>
    <mergeCell ref="U40:Y40"/>
    <mergeCell ref="Q38:T38"/>
    <mergeCell ref="Q39:T39"/>
    <mergeCell ref="Q41:T41"/>
    <mergeCell ref="Q40:T40"/>
    <mergeCell ref="Q42:T42"/>
    <mergeCell ref="Q44:T44"/>
    <mergeCell ref="Q43:T43"/>
    <mergeCell ref="U50:Y50"/>
    <mergeCell ref="U51:Y51"/>
    <mergeCell ref="U48:Y48"/>
    <mergeCell ref="U49:Y49"/>
    <mergeCell ref="U59:Y59"/>
    <mergeCell ref="U57:Y57"/>
    <mergeCell ref="U58:Y58"/>
    <mergeCell ref="U54:Y54"/>
    <mergeCell ref="U55:Y55"/>
    <mergeCell ref="U64:Y64"/>
    <mergeCell ref="U60:Y60"/>
    <mergeCell ref="U61:Y61"/>
    <mergeCell ref="U46:Y46"/>
    <mergeCell ref="U62:Y62"/>
    <mergeCell ref="U63:Y63"/>
    <mergeCell ref="U52:Y52"/>
    <mergeCell ref="U56:Y56"/>
    <mergeCell ref="I47:L47"/>
    <mergeCell ref="I46:L46"/>
    <mergeCell ref="E47:H47"/>
    <mergeCell ref="E46:H46"/>
    <mergeCell ref="E45:H45"/>
    <mergeCell ref="E43:H43"/>
    <mergeCell ref="E44:H44"/>
    <mergeCell ref="E37:H37"/>
    <mergeCell ref="E38:H38"/>
    <mergeCell ref="E40:H40"/>
    <mergeCell ref="I51:L51"/>
    <mergeCell ref="I49:L49"/>
    <mergeCell ref="I48:L48"/>
    <mergeCell ref="E48:H48"/>
    <mergeCell ref="I80:L80"/>
    <mergeCell ref="I82:L82"/>
    <mergeCell ref="I81:L81"/>
    <mergeCell ref="M80:P80"/>
    <mergeCell ref="M81:P81"/>
    <mergeCell ref="M79:P79"/>
    <mergeCell ref="M78:P78"/>
    <mergeCell ref="I85:L85"/>
    <mergeCell ref="M85:P85"/>
    <mergeCell ref="M90:P90"/>
    <mergeCell ref="I87:L87"/>
    <mergeCell ref="I90:L90"/>
    <mergeCell ref="I91:L91"/>
    <mergeCell ref="I79:L79"/>
    <mergeCell ref="I78:L78"/>
    <mergeCell ref="M82:P82"/>
    <mergeCell ref="M86:P86"/>
    <mergeCell ref="M46:P46"/>
    <mergeCell ref="M47:P47"/>
    <mergeCell ref="M48:P48"/>
    <mergeCell ref="M49:P49"/>
    <mergeCell ref="M77:P77"/>
    <mergeCell ref="M76:P76"/>
    <mergeCell ref="M43:P43"/>
    <mergeCell ref="M42:P42"/>
    <mergeCell ref="M45:P45"/>
    <mergeCell ref="M44:P44"/>
    <mergeCell ref="M50:P50"/>
    <mergeCell ref="E87:H87"/>
    <mergeCell ref="E90:H90"/>
    <mergeCell ref="E84:H84"/>
    <mergeCell ref="E83:H83"/>
    <mergeCell ref="E78:H78"/>
    <mergeCell ref="E79:H79"/>
    <mergeCell ref="E82:H82"/>
    <mergeCell ref="E81:H81"/>
    <mergeCell ref="E80:H80"/>
    <mergeCell ref="M55:P55"/>
    <mergeCell ref="M54:P54"/>
    <mergeCell ref="I55:L55"/>
    <mergeCell ref="I54:L54"/>
    <mergeCell ref="E55:H55"/>
    <mergeCell ref="E56:H56"/>
    <mergeCell ref="E54:H54"/>
    <mergeCell ref="I56:L56"/>
    <mergeCell ref="M56:P5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sheetData>
    <row r="1">
      <c r="A1" s="344" t="s">
        <v>210</v>
      </c>
    </row>
    <row r="2">
      <c r="A2" s="345" t="s">
        <v>211</v>
      </c>
    </row>
    <row r="4">
      <c r="A4" s="346" t="s">
        <v>96</v>
      </c>
      <c r="B4" s="347" t="str">
        <f>Data!R1</f>
        <v/>
      </c>
      <c r="C4" s="2"/>
      <c r="D4" s="2"/>
      <c r="E4" s="2"/>
      <c r="F4" s="28"/>
    </row>
    <row r="5">
      <c r="A5" s="346" t="s">
        <v>212</v>
      </c>
      <c r="B5" s="39"/>
      <c r="C5" s="35"/>
      <c r="D5" s="35"/>
      <c r="E5" s="35"/>
      <c r="F5" s="36"/>
    </row>
    <row r="6">
      <c r="A6" s="348"/>
      <c r="B6" s="349"/>
      <c r="C6" s="349"/>
      <c r="D6" s="349"/>
      <c r="E6" s="349"/>
      <c r="F6" s="349"/>
    </row>
    <row r="7">
      <c r="A7" s="350" t="s">
        <v>213</v>
      </c>
      <c r="B7" s="351" t="str">
        <f>Data!M1</f>
        <v>Cost: 10gp, 1d6 piercing, Weight: 2lb, Finesse, light </v>
      </c>
      <c r="C7" s="2"/>
      <c r="D7" s="2"/>
      <c r="E7" s="2"/>
      <c r="F7" s="28"/>
    </row>
    <row r="8">
      <c r="A8" s="350" t="s">
        <v>86</v>
      </c>
      <c r="B8" s="39"/>
      <c r="C8" s="35"/>
      <c r="D8" s="35"/>
      <c r="E8" s="35"/>
      <c r="F8" s="36"/>
    </row>
    <row r="9">
      <c r="A9" s="348"/>
      <c r="B9" s="349"/>
      <c r="C9" s="349"/>
      <c r="D9" s="349"/>
      <c r="E9" s="349"/>
      <c r="F9" s="349"/>
    </row>
    <row r="10">
      <c r="A10" s="352" t="s">
        <v>214</v>
      </c>
      <c r="B10" s="353" t="str">
        <f>Data!H1</f>
        <v>Cost: 5gp, Weight: 3lb, This kit contains a variety of instruments such as clippers, mortar and pestle, and pouches and vials used by herbalists to create remedies and potions. Proficiency with this kit lets you add your proficiency bonus to any ability checks you make to identify or apply herbs. Also, proficiency with this kit is required to create antitoxin and potions of healing.</v>
      </c>
      <c r="C10" s="2"/>
      <c r="D10" s="2"/>
      <c r="E10" s="2"/>
      <c r="F10" s="28"/>
    </row>
    <row r="11">
      <c r="A11" s="352" t="s">
        <v>215</v>
      </c>
      <c r="B11" s="12"/>
      <c r="F11" s="47"/>
    </row>
    <row r="12">
      <c r="A12" s="348"/>
      <c r="B12" s="12"/>
      <c r="F12" s="47"/>
    </row>
    <row r="13">
      <c r="A13" s="348"/>
      <c r="B13" s="12"/>
      <c r="F13" s="47"/>
    </row>
    <row r="14">
      <c r="A14" s="348"/>
      <c r="B14" s="12"/>
      <c r="F14" s="47"/>
    </row>
    <row r="15">
      <c r="A15" s="348"/>
      <c r="B15" s="39"/>
      <c r="C15" s="35"/>
      <c r="D15" s="35"/>
      <c r="E15" s="35"/>
      <c r="F15" s="36"/>
    </row>
    <row r="16">
      <c r="A16" s="348"/>
      <c r="B16" s="349"/>
      <c r="C16" s="349"/>
      <c r="D16" s="349"/>
      <c r="E16" s="349"/>
      <c r="F16" s="349"/>
    </row>
    <row r="17">
      <c r="A17" s="354" t="s">
        <v>216</v>
      </c>
      <c r="B17" s="355" t="str">
        <f>Data!H153</f>
        <v>Lifestyle expenses provide you with a simple way to account for the cost of living in a fantasy world. They cover your accommodations, food and drink, and all your other necessities. Furthermore, expenses cover the cost of maintaining your equipment so you can be ready when adventure next calls. At the start of each week or month (your choice), choose a lifestyle from the Expenses table and pay the price to sustain that lifestyle. The prices listed are per day, so if you wish to calculate the cost of your chosen lifestyle over a thirty-day period, multiply the listed price by 30. Your lifestyle might change from one period to the next, based on the funds you have at your disposal, or you might maintain the same lifestyle throughout your character’s career. Your lifestyle choice can have consequences. Maintaining a wealthy lifestyle might help you make contacts with the rich and powerful, though you run the risk of attracting thieves. Likewise, living frugally might help you avoid criminals, but you are unlikely to make powerful connections.</v>
      </c>
      <c r="C17" s="2"/>
      <c r="D17" s="2"/>
      <c r="E17" s="2"/>
      <c r="F17" s="28"/>
    </row>
    <row r="18">
      <c r="A18" s="356"/>
      <c r="B18" s="12"/>
      <c r="F18" s="47"/>
    </row>
    <row r="19">
      <c r="A19" s="357"/>
      <c r="B19" s="12"/>
      <c r="F19" s="47"/>
    </row>
    <row r="20">
      <c r="A20" s="358" t="s">
        <v>217</v>
      </c>
      <c r="B20" s="12"/>
      <c r="F20" s="47"/>
    </row>
    <row r="21">
      <c r="A21" s="348"/>
      <c r="B21" s="12"/>
      <c r="F21" s="47"/>
    </row>
    <row r="22">
      <c r="A22" s="348"/>
      <c r="B22" s="12"/>
      <c r="F22" s="47"/>
    </row>
    <row r="23">
      <c r="A23" s="348"/>
      <c r="B23" s="12"/>
      <c r="F23" s="47"/>
    </row>
    <row r="24">
      <c r="A24" s="348"/>
      <c r="B24" s="12"/>
      <c r="F24" s="47"/>
    </row>
    <row r="25">
      <c r="A25" s="348"/>
      <c r="B25" s="39"/>
      <c r="C25" s="35"/>
      <c r="D25" s="35"/>
      <c r="E25" s="35"/>
      <c r="F25" s="36"/>
    </row>
    <row r="26">
      <c r="A26" s="348"/>
      <c r="B26" s="349"/>
      <c r="C26" s="349"/>
      <c r="D26" s="349"/>
      <c r="E26" s="349"/>
      <c r="F26" s="349"/>
    </row>
    <row r="27">
      <c r="A27" s="359" t="s">
        <v>218</v>
      </c>
      <c r="B27" s="360" t="str">
        <f>Data!P48</f>
        <v>Cost: 60gp, Weight: 40lb, An exo_x000e_tic saddle is required for riding any aqua_x000e_c or flying mount.</v>
      </c>
      <c r="C27" s="2"/>
      <c r="D27" s="2"/>
      <c r="E27" s="2"/>
      <c r="F27" s="28"/>
    </row>
    <row r="28">
      <c r="A28" s="357"/>
      <c r="B28" s="12"/>
      <c r="F28" s="47"/>
    </row>
    <row r="29">
      <c r="A29" s="361" t="s">
        <v>219</v>
      </c>
      <c r="B29" s="12"/>
      <c r="F29" s="47"/>
    </row>
    <row r="30">
      <c r="A30" s="362"/>
      <c r="B30" s="39"/>
      <c r="C30" s="35"/>
      <c r="D30" s="35"/>
      <c r="E30" s="35"/>
      <c r="F30" s="36"/>
    </row>
    <row r="31">
      <c r="A31" s="362"/>
      <c r="B31" s="349"/>
      <c r="C31" s="349"/>
      <c r="D31" s="349"/>
      <c r="E31" s="349"/>
      <c r="F31" s="349"/>
    </row>
    <row r="32">
      <c r="A32" s="363" t="s">
        <v>220</v>
      </c>
      <c r="B32" s="364" t="str">
        <f>Data!Q134</f>
        <v>Potion, Uncommon
The next time you see a creature within 10 minutes after drinking this philter, you become charmed by that creature for 1 hour. If the creature is of a species and gender you are normally attracted to, you regard it as your true love while you are charmed. This potion's rose-hued, effervescent liquid contains one easy-to-miss bubble shaped like a heart.
DMG 184</v>
      </c>
      <c r="C32" s="2"/>
      <c r="D32" s="2"/>
      <c r="E32" s="2"/>
      <c r="F32" s="28"/>
    </row>
    <row r="33">
      <c r="A33" s="365" t="s">
        <v>221</v>
      </c>
      <c r="B33" s="12"/>
      <c r="F33" s="47"/>
    </row>
    <row r="34">
      <c r="A34" s="356"/>
      <c r="B34" s="12"/>
      <c r="F34" s="47"/>
    </row>
    <row r="35">
      <c r="A35" s="357"/>
      <c r="B35" s="12"/>
      <c r="F35" s="47"/>
    </row>
    <row r="36">
      <c r="A36" s="362"/>
      <c r="B36" s="12"/>
      <c r="F36" s="47"/>
    </row>
    <row r="37">
      <c r="A37" s="362"/>
      <c r="B37" s="12"/>
      <c r="F37" s="47"/>
    </row>
    <row r="38">
      <c r="A38" s="362"/>
      <c r="B38" s="39"/>
      <c r="C38" s="35"/>
      <c r="D38" s="35"/>
      <c r="E38" s="35"/>
      <c r="F38" s="36"/>
    </row>
    <row r="39">
      <c r="A39" s="362"/>
      <c r="B39" s="349"/>
      <c r="C39" s="349"/>
      <c r="D39" s="349"/>
      <c r="E39" s="349"/>
      <c r="F39" s="349"/>
    </row>
    <row r="40">
      <c r="A40" s="366" t="s">
        <v>222</v>
      </c>
      <c r="B40" s="367" t="str">
        <f>Data!P81</f>
        <v>Prerequisite: Intelligence or Wisdom 13 or higher
  You have learned a number of spells that you can cast as rituals. These spells are written in a ritual book, which you must have in hand while casti_x000e_ng one of them.
  When you choose this feat, you acquire a ritual book holding two 1st-level spells of your choice. Choose one of the following classes: bard, cleric, druid, sorcerer, warlock, or wizard. You must choose your spells from that class’s spell list, and the spells you choose must have the ritual tag. The class you choose also determines your spellcasti_x000e_ng ability for these spells: Charisma for bard, sorcerer, or warlock; Wisdom for cleric or druid; or Intelligence for wizard.
  If you come across a spell in written form, such as a magical spell scroll or a wizard’s spellbook, you might be able to add it to your ritual book. The spell must be on the spell list for the class you chose, the spell’s level can be no higher than half your level (rounded up), and it must have the ritual tag. The process of copying the spell into your ritual book takes 2 hours per level of the spell, and costs 50 gp per level. The cost represents material components you expend as you experiment with the spell to master it, as well as the fine inks you need to record it.</v>
      </c>
      <c r="C40" s="2"/>
      <c r="D40" s="2"/>
      <c r="E40" s="2"/>
      <c r="F40" s="28"/>
    </row>
    <row r="41">
      <c r="A41" s="366" t="s">
        <v>223</v>
      </c>
      <c r="B41" s="12"/>
      <c r="F41" s="47"/>
    </row>
    <row r="42">
      <c r="A42" s="357"/>
      <c r="B42" s="12"/>
      <c r="F42" s="47"/>
    </row>
    <row r="43">
      <c r="A43" s="362"/>
      <c r="B43" s="12"/>
      <c r="F43" s="47"/>
    </row>
    <row r="44">
      <c r="A44" s="362"/>
      <c r="B44" s="12"/>
      <c r="F44" s="47"/>
    </row>
    <row r="45">
      <c r="A45" s="362"/>
      <c r="B45" s="12"/>
      <c r="F45" s="47"/>
    </row>
    <row r="46">
      <c r="A46" s="362"/>
      <c r="B46" s="12"/>
      <c r="F46" s="47"/>
    </row>
    <row r="47">
      <c r="A47" s="362"/>
      <c r="B47" s="12"/>
      <c r="F47" s="47"/>
    </row>
    <row r="48">
      <c r="A48" s="362"/>
      <c r="B48" s="12"/>
      <c r="F48" s="47"/>
    </row>
    <row r="49">
      <c r="A49" s="362"/>
      <c r="B49" s="12"/>
      <c r="F49" s="47"/>
    </row>
    <row r="50">
      <c r="A50" s="362"/>
      <c r="B50" s="12"/>
      <c r="F50" s="47"/>
    </row>
    <row r="51">
      <c r="A51" s="362"/>
      <c r="B51" s="12"/>
      <c r="F51" s="47"/>
    </row>
    <row r="52">
      <c r="A52" s="362"/>
      <c r="B52" s="39"/>
      <c r="C52" s="35"/>
      <c r="D52" s="35"/>
      <c r="E52" s="35"/>
      <c r="F52" s="36"/>
    </row>
    <row r="53">
      <c r="A53" s="362"/>
      <c r="B53" s="349"/>
      <c r="C53" s="349"/>
      <c r="D53" s="349"/>
      <c r="E53" s="349"/>
      <c r="F53" s="349"/>
    </row>
    <row r="54">
      <c r="A54" s="368" t="s">
        <v>224</v>
      </c>
      <c r="B54" s="369" t="str">
        <f>Data!N212</f>
        <v>3rd-level conjuration
Casting time: 1 Action 
Range: Self (60-foot cone) 
Components: V, S, M (one piece of ammunition or a thrown weapon) 
Duration: Instantaneous 
  You throw a nonmagical weapon or fire a piece of nonmagical ammunition into the air to create a cone of identical weapons that shoot forward and then disappear. Each creature in a 60-foot cone must succeed on a Dexterity saving throw. A creature takes 3d8 damage on a failed save, or half as much damage on a successful one. The damage type is the same as that of the weapon or ammunition used as a component.
Page: 225 Players Handbook</v>
      </c>
      <c r="C54" s="2"/>
      <c r="D54" s="2"/>
      <c r="E54" s="2"/>
      <c r="F54" s="28"/>
    </row>
    <row r="55">
      <c r="A55" s="370" t="s">
        <v>225</v>
      </c>
      <c r="B55" s="12"/>
      <c r="F55" s="47"/>
    </row>
    <row r="56">
      <c r="A56" s="356"/>
      <c r="B56" s="12"/>
      <c r="F56" s="47"/>
    </row>
    <row r="57">
      <c r="A57" s="357"/>
      <c r="B57" s="12"/>
      <c r="F57" s="47"/>
    </row>
    <row r="58">
      <c r="A58" s="362"/>
      <c r="B58" s="12"/>
      <c r="F58" s="47"/>
    </row>
    <row r="59">
      <c r="A59" s="362"/>
      <c r="B59" s="12"/>
      <c r="F59" s="47"/>
    </row>
    <row r="60">
      <c r="A60" s="362"/>
      <c r="B60" s="12"/>
      <c r="F60" s="47"/>
    </row>
    <row r="61">
      <c r="A61" s="362"/>
      <c r="B61" s="12"/>
      <c r="F61" s="47"/>
    </row>
    <row r="62">
      <c r="A62" s="362"/>
      <c r="B62" s="12"/>
      <c r="F62" s="47"/>
    </row>
    <row r="63">
      <c r="A63" s="362"/>
      <c r="B63" s="12"/>
      <c r="F63" s="47"/>
    </row>
    <row r="64">
      <c r="A64" s="362"/>
      <c r="B64" s="12"/>
      <c r="F64" s="47"/>
    </row>
    <row r="65">
      <c r="A65" s="362"/>
      <c r="B65" s="12"/>
      <c r="F65" s="47"/>
    </row>
    <row r="66">
      <c r="A66" s="362"/>
      <c r="B66" s="12"/>
      <c r="F66" s="47"/>
    </row>
    <row r="67">
      <c r="A67" s="362"/>
      <c r="B67" s="12"/>
      <c r="F67" s="47"/>
    </row>
    <row r="68">
      <c r="A68" s="362"/>
      <c r="B68" s="12"/>
      <c r="F68" s="47"/>
    </row>
    <row r="69">
      <c r="A69" s="362"/>
      <c r="B69" s="12"/>
      <c r="F69" s="47"/>
    </row>
    <row r="70">
      <c r="A70" s="362"/>
      <c r="B70" s="12"/>
      <c r="F70" s="47"/>
    </row>
    <row r="71">
      <c r="A71" s="362"/>
      <c r="B71" s="12"/>
      <c r="F71" s="47"/>
    </row>
    <row r="72">
      <c r="A72" s="362"/>
      <c r="B72" s="12"/>
      <c r="F72" s="47"/>
    </row>
    <row r="73">
      <c r="A73" s="362"/>
      <c r="B73" s="12"/>
      <c r="F73" s="47"/>
    </row>
    <row r="74">
      <c r="A74" s="362"/>
      <c r="B74" s="12"/>
      <c r="F74" s="47"/>
    </row>
    <row r="75">
      <c r="A75" s="362"/>
      <c r="B75" s="12"/>
      <c r="F75" s="47"/>
    </row>
    <row r="76">
      <c r="A76" s="362"/>
      <c r="B76" s="12"/>
      <c r="F76" s="47"/>
    </row>
    <row r="77">
      <c r="A77" s="362"/>
      <c r="B77" s="12"/>
      <c r="F77" s="47"/>
    </row>
    <row r="78">
      <c r="A78" s="362"/>
      <c r="B78" s="12"/>
      <c r="F78" s="47"/>
    </row>
    <row r="79">
      <c r="A79" s="362"/>
      <c r="B79" s="12"/>
      <c r="F79" s="47"/>
    </row>
    <row r="80">
      <c r="A80" s="362"/>
      <c r="B80" s="12"/>
      <c r="F80" s="47"/>
    </row>
    <row r="81">
      <c r="A81" s="362"/>
      <c r="B81" s="12"/>
      <c r="F81" s="47"/>
    </row>
    <row r="82">
      <c r="A82" s="362"/>
      <c r="B82" s="12"/>
      <c r="F82" s="47"/>
    </row>
    <row r="83">
      <c r="A83" s="362"/>
      <c r="B83" s="12"/>
      <c r="F83" s="47"/>
    </row>
    <row r="84">
      <c r="A84" s="362"/>
      <c r="B84" s="12"/>
      <c r="F84" s="47"/>
    </row>
    <row r="85">
      <c r="A85" s="362"/>
      <c r="B85" s="12"/>
      <c r="F85" s="47"/>
    </row>
    <row r="86">
      <c r="A86" s="362"/>
      <c r="B86" s="12"/>
      <c r="F86" s="47"/>
    </row>
    <row r="87">
      <c r="A87" s="362"/>
      <c r="B87" s="12"/>
      <c r="F87" s="47"/>
    </row>
    <row r="88">
      <c r="A88" s="362"/>
      <c r="B88" s="12"/>
      <c r="F88" s="47"/>
    </row>
    <row r="89">
      <c r="A89" s="362"/>
      <c r="B89" s="12"/>
      <c r="F89" s="47"/>
    </row>
    <row r="90">
      <c r="A90" s="362"/>
      <c r="B90" s="12"/>
      <c r="F90" s="47"/>
    </row>
    <row r="91">
      <c r="A91" s="362"/>
      <c r="B91" s="12"/>
      <c r="F91" s="47"/>
    </row>
    <row r="92">
      <c r="A92" s="362"/>
      <c r="B92" s="12"/>
      <c r="F92" s="47"/>
    </row>
    <row r="93">
      <c r="A93" s="362"/>
      <c r="B93" s="39"/>
      <c r="C93" s="35"/>
      <c r="D93" s="35"/>
      <c r="E93" s="35"/>
      <c r="F93" s="36"/>
    </row>
    <row r="94">
      <c r="A94" s="362"/>
      <c r="B94" s="349"/>
      <c r="C94" s="349"/>
      <c r="D94" s="349"/>
      <c r="E94" s="349"/>
      <c r="F94" s="349"/>
    </row>
  </sheetData>
  <mergeCells count="15">
    <mergeCell ref="B17:F25"/>
    <mergeCell ref="B4:F5"/>
    <mergeCell ref="A2:F3"/>
    <mergeCell ref="A1:F1"/>
    <mergeCell ref="B7:F8"/>
    <mergeCell ref="B10:F15"/>
    <mergeCell ref="B40:F52"/>
    <mergeCell ref="B54:F93"/>
    <mergeCell ref="A17:A19"/>
    <mergeCell ref="A33:A35"/>
    <mergeCell ref="A41:A42"/>
    <mergeCell ref="A55:A57"/>
    <mergeCell ref="B32:F38"/>
    <mergeCell ref="A27:A28"/>
    <mergeCell ref="B27:F30"/>
  </mergeCells>
  <dataValidations>
    <dataValidation type="list" allowBlank="1" sqref="A5">
      <formula1>ArmorList</formula1>
    </dataValidation>
    <dataValidation type="list" allowBlank="1" sqref="A55">
      <formula1>Spells</formula1>
    </dataValidation>
    <dataValidation type="list" allowBlank="1" sqref="A41">
      <formula1>Feats</formula1>
    </dataValidation>
    <dataValidation type="list" allowBlank="1" showErrorMessage="1" sqref="A11">
      <formula1>ItemList</formula1>
    </dataValidation>
    <dataValidation type="list" allowBlank="1" sqref="A8">
      <formula1>Weapons</formula1>
    </dataValidation>
    <dataValidation type="list" allowBlank="1" sqref="A20">
      <formula1>FoodsStuff</formula1>
    </dataValidation>
    <dataValidation type="list" allowBlank="1" sqref="A29">
      <formula1>Vehicles</formula1>
    </dataValidation>
    <dataValidation type="list" allowBlank="1" sqref="A33">
      <formula1>Potions</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55" width="2.57"/>
    <col customWidth="1" hidden="1" min="56" max="56" width="2.57"/>
    <col customWidth="1" min="57" max="58" width="2.57"/>
  </cols>
  <sheetData>
    <row r="1" ht="12.75" customHeight="1">
      <c r="A1" s="371" t="s">
        <v>226</v>
      </c>
      <c r="H1" s="371" t="str">
        <f>IF(Lookups!A11="Abacus",Data!H2,IF(Lookups!A11="Acid (vial)",Data!H3,IF(Lookups!A11="Alchemist's Fire",Data!H4,IF(Lookups!A11="Arrows (20)",Data!H5,IF(Lookups!A11="Blowgun Needles (50)",Data!H6,IF(Lookups!A11="Crossbow Bolts (20)",Data!H7,IF(Lookups!A11="Sling Bullets (20)",Data!H8, IF(Lookups!A11="Antitoxin (vial)",Data!H9,IF(Lookups!A11="Arcane Focus, Crystal",Data!H10, IF(Lookups!A11="Arcane Focus,Orb",Data!H11,IF(Lookups!A11="Arcane Focus, Rod",Data!H12, IF(Lookups!A11="Arcane Focus, Staff",Data!H13,IF(Lookups!A11="Arcane Focus,Wand",Data!H14,IF(Lookups!A11="Backpack",Data!H15,IF(Lookups!A11="Ball Bearings (1,000)",Data!H16,IF(Lookups!A11="Barrel",Data!H17,IF(Lookups!A11="Basket",Data!H18,IF(Lookups!A11="Bedroll",Data!H19,IF(Lookups!A11="Bell",Data!H20,IF(Lookups!A11="Blanket",Data!H21,IF(Lookups!A11="Block &amp; Tackle",Data!H22,IF(Lookups!A11="Book",Data!H23,IF(Lookups!A11="Bottle, glass",Data!H24,IF(Lookups!A11="Bucket",Data!H25,IF(Lookups!A11="Caltrops (20)",Data!H26,IF(Lookups!A11="Candle",Data!H27,IF(Lookups!A11="Case, crossbow bolt",Data!H28,IF(Lookups!A11="Case, map or scroll",Data!H29,IF(Lookups!A11="Chain (10ft)",Data!H30,IF(Lookups!A11="Chalk (1)",Data!H31,IF(Lookups!A11="Chest",Data!H32,IF(Lookups!A11="Climber's Kit",Data!H33,IF(Lookups!A11="Clothes, common",Data!H34,IF(Lookups!A11="Clothes, costume",Data!H35,IF(Lookups!A11="Clothes, fine",Data!H36,IF(Lookups!A11="Clothes, traveler’s",Data!H37,IF(Lookups!A11="Component Pouch",Data!H38,IF(Lookups!A11="Crowbar",Data!H39,IF(Lookups!A11="Druid Focus, Mistletoe",Data!H40,IF(Lookups!A11="Druid Focus, Totem",Data!H41,IF(Lookups!A11="Druid Focus, Staff",Data!H42,IF(Lookups!A11="Druid Focus, Yew Wand",Data!H43,IF(Lookups!A11="Fishing Tackle",Data!H44,IF(Lookups!A11="Flask or tankard",Data!H45,IF(Lookups!A11="Grappling hook",Data!H46,IF(Lookups!A11="Hammer",Data!H47,IF(Lookups!A11="Hammer, sledge",Data!H48,IF(Lookups!A11="Healer’s Kit",Data!H49,IF(Lookups!A11="Holy Symbol, Amulet",Data!H50,IF(Lookups!A11="Holy Symbol, Emblem",Data!H51,IF(Lookups!A11="Holy Symbol, Reliquary",Data!H52,IF(Lookups!A11="Holy water (flask)",Data!H53,IF(Lookups!A11="Hourglass",Data!H54,IF(Lookups!A11="Hunting trap",Data!H55,IF(Lookups!A11="Ink (1oz bottle)",Data!H56,IF(Lookups!A11="Ink pen",Data!H57,IF(Lookups!A11="Jug or pitcher",Data!H58,IF(Lookups!A11="Ladder (10-foot)",Data!H59,IF(Lookups!A11="Lamp",Data!H60,IF(Lookups!A11="Lantern, bullseye",Data!H61,IF(Lookups!A11="Lantern, hooded",Data!H62,IF(Lookups!A11="Lock",Data!H63,IF(Lookups!A11="Magnifying glass",Data!H64,IF(Lookups!A11="Manacles",Data!H65,IF(Lookups!A11="Mess kit",Data!H66,IF(Lookups!A11="Mirror, steel",Data!H67,IF(Lookups!A11="Oil (flask)",Data!H68,IF(Lookups!A11="Paper (one sheet)",Data!H69,IF(Lookups!A11="Parchment (one sheet)",Data!H70,IF(Lookups!A11="Perfume (vial)",Data!H71,IF(Lookups!A11="Pick, miner’s",Data!H72,IF(Lookups!A11="Piton",Data!H73,IF(Lookups!A11="Poison, basic (vial)",Data!H74,IF(Lookups!A11="Pole (10-foot)",Data!H75,IF(Lookups!A11="Pot, iron",Data!H76,IF(Lookups!A11="Potion of Healing",Data!H77,IF(Lookups!A11="Pouch",Data!H78,IF(Lookups!A11="Quiver",Data!H79,IF(Lookups!A11="Ram, portable",Data!H80,IF(Lookups!A11="Rations (1 day)",Data!H81,IF(Lookups!A11="Robes",Data!H82,IF(Lookups!A11="Rope, hempen (50ft)",Data!H83,IF(Lookups!A11="Rope, silk (50ft)",Data!H84,IF(Lookups!A11="Sack",Data!H85,IF(Lookups!A11="Scale, merchant’s",Data!H86,IF(Lookups!A11="Sealing wax",Data!H87,IF(Lookups!A11="Shovel",Data!H88,IF(Lookups!A11="Signal whistle",Data!H89,IF(Lookups!A11="Signet ring",Data!H90,IF(Lookups!A11="Soap",Data!H91,IF(Lookups!A11="Spellbook",Data!H92,IF(Lookups!A11="Spikes, iron (10)",Data!H93,IF(Lookups!A11="Spyglass",Data!H94,IF(Lookups!A11="Tent, two-person",Data!H95,IF(Lookups!A11="Tinderbox",Data!H96,IF(Lookups!A11="Vial",Data!H97,IF(Lookups!A11="Waterskin",Data!H98,IF(Lookups!A11="Whetstone",Data!H99,IF(Lookups!A11="ARTISAN’S TOOLS",Data!H101,IF(Lookups!A11="Alchemist’s supplies",Data!H102,IF(Lookups!A11="Brewer’s supplies",Data!H103,IF(Lookups!A11="Calligrapher’s supplies",Data!H104,IF(Lookups!A11="Carpenter’s tools",Data!H105,IF(Lookups!A11="Cartographer’s tools",Data!H106,IF(Lookups!A11="Cartographer’s tools",Data!H106,IF(Lookups!A11="Cobbler’s tools",Data!H107,IF(Lookups!A11="Cook’s utensils",Data!H108,IF(Lookups!A11="Glassblower’s tools",Data!H109,IF(Lookups!A11="Jeweler’s tools",Data!H110,IF(Lookups!A11="Herbalism kit",Data!H111,IF(Lookups!A11="Leatherworker’s tools",Data!H112,IF(Lookups!A11="Mason’s tools",Data!H113,IF(Lookups!A11="Painter’s supplies",Data!H114,IF(Lookups!A11="Potter’s tools",Data!H115,IF(Lookups!A11="Smith’s tools",Data!H116,IF(Lookups!A11="Tinker’s tools",Data!H117,IF(Lookups!A11="Weaver’s tools",Data!H118,IF(Lookups!A11="Woodcarver’s tools",Data!H119,IF(Lookups!A11="Disguise kit",Data!H120,IF(Lookups!A11="Forgery kit",Data!H121,IF(Lookups!A11="Navigator’s tools",Data!H122,IF(Lookups!A11="Poisoner’s kit",Data!H123,IF(Lookups!A11="Thieves’ tools",Data!H124,IF(Lookups!A11="GAMING SETS",Data!H126,IF(Lookups!A11="Dice set",Data!H127,IF(Lookups!A11="Dragonchest set",Data!H128,IF(Lookups!A11="Playing card set",Data!H129,IF(Lookups!A11="Three-Dragon Ante set",Data!H130,IF(Lookups!A11="MUSICAL INSTRUMENTS",Data!H132,IF(Lookups!A11="Bagpipes",Data!H133,IF(Lookups!A11="Drum",Data!H134,IF(Lookups!A11="Dulcimer",Data!H135,IF(Lookups!A11="Flute",Data!H136,IF(Lookups!A11="Lute",Data!H137,IF(Lookups!A11="Lyre",Data!H138,IF(Lookups!A11="Horn",Data!H139,IF(Lookups!A11="Pan Flute",Data!H140,IF(Lookups!A11="Shawm",Data!H141,IF(Lookups!A11="Viol",Data!H142,IF(Lookups!A11="Burglar’s Pack",Data!H145,IF(Lookups!A11="Diplomat’s Pack",Data!H146,IF(Lookups!A11="Dungeoneer’s Pack",Data!H147,IF(Lookups!A11="Entertainer’s Pack",Data!H148,IF(Lookups!A11="Explorer’s Pack",Data!H149,IF(Lookups!A11="Priest’s Pack",Data!H150,IF(Lookups!A11="Scholar’s Pack",Data!H151,IF(Lookups!A11="Monster Hunter’s Pack",Data!H152)))))))))))))))))))))))))))))))))))))))))))))))))))))))))))))))))))))))))))))))))))))))))))))))))))))))))))))))))))))))))))))))))))))))))))))))))))</f>
        <v>Cost: 5gp, Weight: 3lb, This kit contains a variety of instruments such as clippers, mortar and pestle, and pouches and vials used by herbalists to create remedies and potions. Proficiency with this kit lets you add your proficiency bonus to any ability checks you make to identify or apply herbs. Also, proficiency with this kit is required to create antitoxin and potions of healing.</v>
      </c>
      <c r="I1" s="372" t="s">
        <v>227</v>
      </c>
      <c r="J1" s="4"/>
      <c r="K1" s="4"/>
      <c r="L1" s="9"/>
      <c r="M1" s="373" t="str">
        <f>IF(Lookups!A8="Battleaxe",Data!M2,IF(Lookups!A8="Club",Data!M3,IF(Lookups!A8="Dagger",Data!M4,IF(Lookups!A8="Flail",Data!M5,IF(Lookups!A8="Glaive",Data!M6,IF(Lookups!A8="Greataxe",Data!M7,IF(Lookups!A8="Greatclub",Data!M8,IF(Lookups!A8="Greatsword",Data!M9,IF(Lookups!A8="Halberd",Data!M10,IF(Lookups!A8="Handaxe",Data!M11,IF(Lookups!A8="Javelin",Data!M12,IF(Lookups!A8="Lance",Data!M13,IF(Lookups!A8="Light Hammer",Data!M14,IF(Lookups!A8="Longsword",Data!M15,IF(Lookups!A8="Mace",Data!M16,IF(Lookups!A8="Maul",Data!M17,IF(Lookups!A8="Mourningstar",Data!M18,IF(Lookups!A8="Pike",Data!M19,IF(Lookups!A8="Quarterstaff",Data!M20,IF(Lookups!A8="Rapier",Data!M21,IF(Lookups!A8="Scimitar",Data!M22,IF(Lookups!A8="Shortsword",Data!M23,IF(Lookups!A8="Sickle",Data!M24,IF(Lookups!A8="Trident",Data!M25,IF(Lookups!A8="Unarmed",Data!M26,IF(Lookups!A8="War Pick",Data!M27,IF(Lookups!A8="Warhammer",Data!M28,IF(Lookups!A8="Whip",Data!M29,IF(Lookups!A8="Longbow",Data!M42,IF(Lookups!A8="Blowgun",Data!M33,IF(Lookups!A8="Crossbow, Heavy",Data!M35,IF(Lookups!A8="Crossbow, Hand",Data!M34,IF(Lookups!A8="Crossbow, Light",Data!M36,IF(Lookups!A8="Dagger",Data!M37,IF(Lookups!A8="Dart",Data!M38,IF(Lookups!A8="Handaxe",Data!M39,IF(Lookups!A8="Javelin",Data!M40,IF(Lookups!A8="Light Hammer",Data!M41,IF(Lookups!A8="Net",Data!M43,IF(Lookups!A8="Shortbow",Data!M44,IF(Lookups!A8="Sling",Data!M45,IF(Lookups!A8="Spear",Data!M46,IF(Lookups!A8="Trident",Data!M47,)))))))))))))))))))))))))))))))))))))))))))</f>
        <v>Cost: 10gp, 1d6 piercing, Weight: 2lb, Finesse, light </v>
      </c>
      <c r="N1" s="372" t="s">
        <v>212</v>
      </c>
      <c r="O1" s="4"/>
      <c r="P1" s="4"/>
      <c r="Q1" s="9"/>
      <c r="R1" s="373" t="str">
        <f>IF(Lookups!A5="Padded",Data!R2,IF(Lookups!A5="Leather",Data!R3,IF(Lookups!A5="Studded L.",Data!R4,IF(Lookups!A5="Hide",Data!R5,IF(Lookups!A5="Chain Shirt",Data!R6,IF(Lookups!A5="Scalemail",Data!R7,IF(Lookups!A5="Breastplate",Data!R8,IF(Lookups!A5="Half Plate",Data!R9,IF(Lookups!A5="Ringmail",Data!R10,IF(Lookups!A5="Chainmail",Data!R11,IF(Lookups!A5="Splint",Data!R12,IF(Lookups!A5="Plate",Data!R13,IF(Lookups!A5="U.Agility (Wis)",Data!R14,IF(Lookups!A5="U.Agility (Con)",Data!R15,IF(Lookups!A5="Draconic Resilience",Data!R16,IF(Lookups!A5="Shield",Data!R18,))))))))))))))))</f>
        <v/>
      </c>
      <c r="S1" s="374" t="s">
        <v>206</v>
      </c>
      <c r="T1" s="4"/>
      <c r="U1" s="9"/>
      <c r="V1" s="375"/>
      <c r="W1" s="374" t="s">
        <v>2</v>
      </c>
      <c r="X1" s="9"/>
      <c r="Y1" s="376"/>
      <c r="Z1" s="371" t="s">
        <v>228</v>
      </c>
      <c r="AE1" s="371" t="s">
        <v>229</v>
      </c>
      <c r="AF1" s="371" t="s">
        <v>230</v>
      </c>
      <c r="AG1" s="371" t="s">
        <v>230</v>
      </c>
      <c r="AH1" s="371" t="s">
        <v>73</v>
      </c>
      <c r="AI1" s="377"/>
      <c r="AJ1" s="371" t="s">
        <v>231</v>
      </c>
      <c r="AQ1" s="377"/>
      <c r="AR1" s="374" t="s">
        <v>232</v>
      </c>
      <c r="AS1" s="4"/>
      <c r="AT1" s="4"/>
      <c r="AU1" s="4"/>
      <c r="AV1" s="4"/>
      <c r="AW1" s="9"/>
      <c r="AX1" s="378" t="s">
        <v>233</v>
      </c>
      <c r="AY1" s="378" t="s">
        <v>234</v>
      </c>
      <c r="AZ1" s="378" t="s">
        <v>73</v>
      </c>
      <c r="BA1" s="378" t="s">
        <v>235</v>
      </c>
      <c r="BB1" s="378" t="s">
        <v>236</v>
      </c>
      <c r="BC1" s="378" t="s">
        <v>229</v>
      </c>
      <c r="BD1" s="379" t="s">
        <v>237</v>
      </c>
      <c r="BE1" s="377"/>
      <c r="BF1" s="377"/>
    </row>
    <row r="2" ht="12.75" customHeight="1">
      <c r="A2" s="380" t="s">
        <v>238</v>
      </c>
      <c r="B2" s="4"/>
      <c r="C2" s="4"/>
      <c r="D2" s="4"/>
      <c r="E2" s="4"/>
      <c r="F2" s="4"/>
      <c r="G2" s="9"/>
      <c r="H2" s="381" t="s">
        <v>239</v>
      </c>
      <c r="I2" s="382" t="s">
        <v>240</v>
      </c>
      <c r="J2" s="4"/>
      <c r="K2" s="4"/>
      <c r="L2" s="9"/>
      <c r="M2" s="383" t="s">
        <v>241</v>
      </c>
      <c r="N2" s="384" t="s">
        <v>242</v>
      </c>
      <c r="O2" s="4"/>
      <c r="P2" s="4"/>
      <c r="Q2" s="9"/>
      <c r="R2" s="385" t="s">
        <v>243</v>
      </c>
      <c r="S2" s="20">
        <v>0.0</v>
      </c>
      <c r="T2" s="4"/>
      <c r="U2" s="9"/>
      <c r="V2" s="386"/>
      <c r="W2" s="20">
        <v>1.0</v>
      </c>
      <c r="X2" s="9"/>
      <c r="Y2" s="376"/>
      <c r="Z2" s="387" t="s">
        <v>244</v>
      </c>
      <c r="AA2" s="4"/>
      <c r="AB2" s="4"/>
      <c r="AC2" s="4"/>
      <c r="AD2" s="9"/>
      <c r="AE2" s="388" t="str">
        <f>Main!J21</f>
        <v>◦</v>
      </c>
      <c r="AF2" s="388" t="str">
        <f>Main!L21</f>
        <v>◦</v>
      </c>
      <c r="AG2" s="389">
        <f>IF(AF2="●",Main!$M$10,0)</f>
        <v>0</v>
      </c>
      <c r="AH2" s="390">
        <f>IF(Data!AE2="●",Main!C9+Main!$M$10,Main!C9+Data!AD28)+Data!AG2</f>
        <v>0</v>
      </c>
      <c r="AI2" s="377"/>
      <c r="AJ2" s="391" t="s">
        <v>245</v>
      </c>
      <c r="AK2" s="4"/>
      <c r="AL2" s="4"/>
      <c r="AM2" s="4"/>
      <c r="AN2" s="9"/>
      <c r="AO2" s="392">
        <f>SUM(Main!AL28+Main!AL29)</f>
        <v>3</v>
      </c>
      <c r="AP2" s="9"/>
      <c r="AQ2" s="377"/>
      <c r="AR2" s="380" t="str">
        <f>IF(Main!N28="","X164",IF(Main!N28="Blowgun","X165",IF(Main!N28="Crossbow, Hand","X166",IF(Main!N28="Crossbow, Heavy","X167",IF(Main!N28="Crossbow, Light","X168",IF(Main!N28="Dagger","X169",IF(Main!N28="Dart","X170",IF(Main!N28="Handaxe","X171",IF(Main!N28="Javelin","X172",IF(Main!N28="Light Hammer","X173",IF(Main!N28="Longbow","X174",IF(Main!N28="Net","X175",IF(Main!N28="Shortbow","X176",IF(Main!N28="Sling","X177",IF(Main!N28="Spear","X178",IF(Main!N28="Trident","X179",))))))))))))))))</f>
        <v>X174</v>
      </c>
      <c r="AS2" s="4"/>
      <c r="AT2" s="4"/>
      <c r="AU2" s="4"/>
      <c r="AV2" s="4"/>
      <c r="AW2" s="9"/>
      <c r="AX2" s="393">
        <f t="shared" ref="AX2:AX6" si="1">INDIRECT(AR2)</f>
        <v>0</v>
      </c>
      <c r="AY2" s="394" t="str">
        <f>OFFSET(Indirect(AR2),0,1)</f>
        <v>1d8</v>
      </c>
      <c r="AZ2" s="394" t="str">
        <f>OFFSET(Indirect(AR2),0,2)</f>
        <v>P</v>
      </c>
      <c r="BA2" s="394" t="str">
        <f>OFFSET(Indirect(AR2),0,4)</f>
        <v>150/600</v>
      </c>
      <c r="BB2" s="394">
        <f>OFFSET(Indirect(AR2),0,3)</f>
        <v>2</v>
      </c>
      <c r="BC2" s="389">
        <f>IF(Main!AN28="●",Main!M10,"")</f>
        <v>1</v>
      </c>
      <c r="BD2" s="395" t="s">
        <v>246</v>
      </c>
      <c r="BE2" s="377"/>
      <c r="BF2" s="377"/>
    </row>
    <row r="3" ht="12.75" customHeight="1">
      <c r="A3" s="380" t="s">
        <v>247</v>
      </c>
      <c r="B3" s="4"/>
      <c r="C3" s="4"/>
      <c r="D3" s="4"/>
      <c r="E3" s="4"/>
      <c r="F3" s="4"/>
      <c r="G3" s="9"/>
      <c r="H3" s="381" t="s">
        <v>248</v>
      </c>
      <c r="I3" s="382" t="s">
        <v>249</v>
      </c>
      <c r="J3" s="4"/>
      <c r="K3" s="4"/>
      <c r="L3" s="9"/>
      <c r="M3" s="383" t="s">
        <v>250</v>
      </c>
      <c r="N3" s="384" t="s">
        <v>251</v>
      </c>
      <c r="O3" s="4"/>
      <c r="P3" s="4"/>
      <c r="Q3" s="9"/>
      <c r="R3" s="385" t="s">
        <v>252</v>
      </c>
      <c r="S3" s="20">
        <v>300.0</v>
      </c>
      <c r="T3" s="4"/>
      <c r="U3" s="9"/>
      <c r="V3" s="386"/>
      <c r="W3" s="20">
        <v>2.0</v>
      </c>
      <c r="X3" s="9"/>
      <c r="Y3" s="376"/>
      <c r="Z3" s="396" t="s">
        <v>253</v>
      </c>
      <c r="AA3" s="4"/>
      <c r="AB3" s="4"/>
      <c r="AC3" s="4"/>
      <c r="AD3" s="9"/>
      <c r="AE3" s="388" t="str">
        <f>Main!J22</f>
        <v>◦</v>
      </c>
      <c r="AF3" s="388" t="str">
        <f>Main!L22</f>
        <v>◦</v>
      </c>
      <c r="AG3" s="389">
        <f>IF(AF3="●",Main!$M$10,0)</f>
        <v>0</v>
      </c>
      <c r="AH3" s="390">
        <f>IF(Data!AE3="●",Main!H9+Main!$M$10,Main!H9+Data!AG20)+Data!AG3</f>
        <v>0</v>
      </c>
      <c r="AI3" s="377"/>
      <c r="AJ3" s="391" t="s">
        <v>254</v>
      </c>
      <c r="AK3" s="4"/>
      <c r="AL3" s="4"/>
      <c r="AM3" s="4"/>
      <c r="AN3" s="9"/>
      <c r="AO3" s="392">
        <f>SUM(Main!AL33+Main!AL34+Main!AL35)</f>
        <v>3</v>
      </c>
      <c r="AP3" s="9"/>
      <c r="AQ3" s="377"/>
      <c r="AR3" s="380" t="str">
        <f>IF(Main!N29="","X164",IF(Main!N29="Blowgun","X165",IF(Main!N29="Crossbow, Hand","X166",IF(Main!N29="Crossbow, Heavy","X167",IF(Main!N29="Crossbow, Light","X168",IF(Main!N29="Dagger","X169",IF(Main!N29="Dart","X170",IF(Main!N29="Handaxe","X171",IF(Main!N29="Javelin","X172",IF(Main!N29="Light Hammer","X173",IF(Main!N29="Longbow","X174",IF(Main!N29="Net","X175",IF(Main!N29="Shortbow","X176",IF(Main!N29="Sling","X177",IF(Main!N29="Spear","X178",IF(Main!N29="Trident","X179",))))))))))))))))</f>
        <v>X169</v>
      </c>
      <c r="AS3" s="4"/>
      <c r="AT3" s="4"/>
      <c r="AU3" s="4"/>
      <c r="AV3" s="4"/>
      <c r="AW3" s="9"/>
      <c r="AX3" s="393" t="str">
        <f t="shared" si="1"/>
        <v>0</v>
      </c>
      <c r="AY3" s="389" t="str">
        <f>IF(Main!N29="RANGED","",IF(Main!N29="Longbow","1d8",IF(Main!N29="Blowgun","1",IF(Main!N29="Crossbow, Heavy","1d10",IF(Main!N29="Crossbow, Hand","1d6",IF(Main!N29="Crossbow, Light","1d8",IF(Main!N29="Dagger","1d4",IF(Main!N29="Dart","1d4",IF(Main!N29="Handaxe","1d6",IF(Main!N29="Javelin","1d6",IF(Main!N29="Light Hammer","1d4",IF(Main!N29="Net","-",IF(Main!N29="Shortbow","1d6",IF(Main!N29="Sling","1d4",IF(Main!N29="Spear","1d6",IF(Main!N29="Trident","1d6",))))))))))))))))</f>
        <v>1d4</v>
      </c>
      <c r="AZ3" s="389" t="str">
        <f>IF(Main!N29="RANGED","",IF(Main!N29="Longbow","P",IF(Main!N29="Blowgun","P",IF(Main!N29="Crossbow, Heavy","P",IF(Main!N29="Crossbow, Hand","P",IF(Main!N29="Crossbow, Light","P",IF(Main!N29="Dagger","P",IF(Main!N29="Dart","P",IF(Main!N29="Handaxe","S",IF(Main!N29="Javelin","P",IF(Main!N29="Light Hammer","B",IF(Main!N29="Net","-",IF(Main!N29="Shortbow","P",IF(Main!N29="Sling","B",IF(Main!N29="Spear","P",IF(Main!N29="Trident","P",))))))))))))))))</f>
        <v>P</v>
      </c>
      <c r="BA3" s="389" t="str">
        <f>IF(Main!N29="RANGED","",IF(Main!N29="Longbow","150/600",IF(Main!N29="Blowgun","25/100",IF(Main!N29="Crossbow, Heavy","100/400",IF(Main!N29="Crossbow, Hand","30/120",IF(Main!N29="Crossbow, Light","80/320",IF(Main!N29="Dagger","20/60",IF(Main!N29="Dart","20/60",IF(Main!N29="Handaxe","20/60",IF(Main!N29="Javelin","30/120",IF(Main!N29="Light Hammer","20/60",IF(Main!N29="Net","5/15",IF(Main!N29="Shortbow","80/320",IF(Main!N29="Sling","30/120",IF(Main!N29="Spear","20/60",IF(Main!N29="Trident","20/60",))))))))))))))))</f>
        <v>20/60</v>
      </c>
      <c r="BB3" s="389" t="str">
        <f>IF(Main!N29="RANGED","",IF(Main!N29="Longbow","2",IF(Main!N29="Blowgun","1",IF(Main!N29="Crossbow, Heavy","18",IF(Main!N29="Crossbow, Hand","3",IF(Main!N29="Crossbow, Light","5",IF(Main!N29="Dagger","1",IF(Main!N29="Dart","1/4",IF(Main!N29="Handaxe","2",IF(Main!N29="Javelin","2",IF(Main!N29="Light Hammer","2",IF(Main!N29="Net","3",IF(Main!N29="Shortbow","2",IF(Main!N29="Sling","-",IF(Main!N29="Spear","3",IF(Main!N29="Trident","4",))))))))))))))))</f>
        <v>1</v>
      </c>
      <c r="BC3" s="389">
        <f>IF(Main!AN29="●",Main!M10,"")</f>
        <v>1</v>
      </c>
      <c r="BD3" s="395" t="s">
        <v>156</v>
      </c>
      <c r="BE3" s="377"/>
      <c r="BF3" s="377"/>
    </row>
    <row r="4" ht="12.75" customHeight="1">
      <c r="A4" s="380" t="s">
        <v>255</v>
      </c>
      <c r="B4" s="4"/>
      <c r="C4" s="4"/>
      <c r="D4" s="4"/>
      <c r="E4" s="4"/>
      <c r="F4" s="4"/>
      <c r="G4" s="9"/>
      <c r="H4" s="381" t="s">
        <v>256</v>
      </c>
      <c r="I4" s="382" t="s">
        <v>79</v>
      </c>
      <c r="J4" s="4"/>
      <c r="K4" s="4"/>
      <c r="L4" s="9"/>
      <c r="M4" s="383" t="s">
        <v>257</v>
      </c>
      <c r="N4" s="384" t="s">
        <v>102</v>
      </c>
      <c r="O4" s="4"/>
      <c r="P4" s="4"/>
      <c r="Q4" s="9"/>
      <c r="R4" s="385" t="s">
        <v>258</v>
      </c>
      <c r="S4" s="20">
        <v>900.0</v>
      </c>
      <c r="T4" s="4"/>
      <c r="U4" s="9"/>
      <c r="V4" s="386"/>
      <c r="W4" s="20">
        <v>3.0</v>
      </c>
      <c r="X4" s="9"/>
      <c r="Y4" s="376"/>
      <c r="Z4" s="396" t="s">
        <v>259</v>
      </c>
      <c r="AA4" s="4"/>
      <c r="AB4" s="4"/>
      <c r="AC4" s="4"/>
      <c r="AD4" s="9"/>
      <c r="AE4" s="388" t="str">
        <f>Main!J23</f>
        <v>◦</v>
      </c>
      <c r="AF4" s="388" t="str">
        <f>Main!L23</f>
        <v>◦</v>
      </c>
      <c r="AG4" s="389">
        <f>IF(AF4="●",Main!$M$10,0)</f>
        <v>0</v>
      </c>
      <c r="AH4" s="390">
        <f>IF(Data!AE4="●",Main!H7+Main!$M$10,Main!H7+Data!AG20)+Data!AG4</f>
        <v>0</v>
      </c>
      <c r="AI4" s="377"/>
      <c r="AJ4" s="391" t="s">
        <v>96</v>
      </c>
      <c r="AK4" s="4"/>
      <c r="AL4" s="4"/>
      <c r="AM4" s="4"/>
      <c r="AN4" s="9"/>
      <c r="AO4" s="392">
        <f>SUM(Main!AI41+Main!AI42)</f>
        <v>13</v>
      </c>
      <c r="AP4" s="9"/>
      <c r="AQ4" s="377"/>
      <c r="AR4" s="380" t="str">
        <f>IF(Main!N33="-","",IF(Main!N33="Battleaxe","X135",IF(Main!N33="Club","X136",IF(Main!N33="Dagger","X137",IF(Main!N33="Flail","X138",IF(Main!N33="Glaive","X139",IF(Main!N33="Greataxe","X140",IF(Main!N33="Greatclub","X141",IF(Main!N33="Greatsword","X142",IF(Main!N33="Halberd","X143",IF(Main!N33="Handaxe","X144",IF(Main!N33="Javelin","X145",IF(Main!N33="Lance","X146",IF(Main!N33="Light Hammer","X147",IF(Main!N33="Longsword","X148",IF(Main!N33="Mace","X149",IF(Main!N33="Maul","X150",IF(Main!N33="Mourningstar","X151",IF(Main!N33="Pike","X152",IF(Main!N33="Quarterstaff","X153",IF(Main!N33="Rapier","X154",IF(Main!N33="Scimitar","X155",IF(Main!N33="Shortsword","X156",IF(Main!N33="Sickle","X157",IF(Main!N33="Spear","X158",IF(Main!N33="Trident","X159",IF(Main!N33="Unarmed","X160",IF(Main!N33="War Pick","X161",IF(Main!N33="Warhammer","X162",IF(Main!N33="Whip","X163",))))))))))))))))))))))))))))))</f>
        <v>X156</v>
      </c>
      <c r="AS4" s="4"/>
      <c r="AT4" s="4"/>
      <c r="AU4" s="4"/>
      <c r="AV4" s="4"/>
      <c r="AW4" s="9"/>
      <c r="AX4" s="393">
        <f t="shared" si="1"/>
        <v>0</v>
      </c>
      <c r="AY4" s="389" t="str">
        <f>IF(Main!N33="MELEE","",IF(Main!N33="Battleaxe","1d8",IF(Main!N33="Club","1d4",IF(Main!N33="Dagger","1d4",IF(Main!N33="Flail","1d8",IF(Main!N33="Glaive","1d10",IF(Main!N33="Greataxe","1d12",IF(Main!N33="Greatclub","1d8",IF(Main!N33="Greatsword","2d6",IF(Main!N33="Halberd","1d10",IF(Main!N33="Handaxe","1d6",IF(Main!N33="Javelin","1d6",IF(Main!N33="Lance","1d12",IF(Main!N33="Light Hammer","1d4",IF(Main!N33="Longsword","1d8",IF(Main!N33="Mace","1d6",IF(Main!N33="Maul","2d6",IF(Main!N33="Mourningstar","1d8",IF(Main!N33="Pike","1d10",IF(Main!N33="Quarterstaff","1d6",IF(Main!N33="Rapier","1d8",IF(Main!N33="Scimitar","1d6",IF(Main!N33="Shortsword","1d6",IF(Main!N33="Sickle","1d4",IF(Main!N33="Trident","1d6",IF(Main!N33="Unarmed",1,IF(Main!N33="War Pick","1d8",IF(Main!N33="Warhammer","1d8",IF(Main!N33="Whip","1d4",)))))))))))))))))))))))))))))</f>
        <v>1d6</v>
      </c>
      <c r="AZ4" s="389" t="str">
        <f>IF(Main!N33="MELEE","",IF(Main!N33="Battleaxe","S",IF(Main!N33="Club","B",IF(Main!N33="Dagger","P",IF(Main!N33="Flail","B",IF(Main!N33="Glaive","S",IF(Main!N33="Greataxe","S",IF(Main!N33="Greatclub","B",IF(Main!N33="Greatsword","S",IF(Main!N33="Halberd","S",IF(Main!N33="Handaxe","S",IF(Main!N33="Javelin","P",IF(Main!N33="Lance","P",IF(Main!N33="Light Hammer","B",IF(Main!N33="Longsword","S",IF(Main!N33="Mace","B",IF(Main!N33="Maul","B",IF(Main!N33="Mourningstar","B",IF(Main!N33="Pike","P",IF(Main!N33="Quarterstaff","B",IF(Main!N33="Rapier","P",IF(Main!N33="Scimitar","S",IF(Main!N33="Shortsword","P",IF(Main!N33="Sickle","D",IF(Main!N33="Trident","P",IF(Main!N33="Unarmed","B",IF(Main!N33="War Pick","P",IF(Main!N33="Warhammer","B",IF(Main!N33="Whip","S",)))))))))))))))))))))))))))))</f>
        <v>P</v>
      </c>
      <c r="BA4" s="389" t="str">
        <f>IF(Main!N33="MELEE","",IF(Main!N33="Battleaxe","-",IF(Main!N33="Club","-",IF(Main!N33="Dagger","20/60",IF(Main!N33="Flail","-",IF(Main!N33="Glaive","-",IF(Main!N33="Greataxe","-",IF(Main!N33="Greatclub","-",IF(Main!N33="Greatsword","-",IF(Main!N33="Halberd","-",IF(Main!N33="Handaxe","20/60",IF(Main!N33="Javelin","30/120",IF(Main!N33="Lance","-",IF(Main!N33="Light Hammer","20/60",IF(Main!N33="Longsword","-",IF(Main!N33="Mace","-",IF(Main!N33="Maul","-",IF(Main!N33="Mourningstar","-",IF(Main!N33="Pike","-",IF(Main!N33="Quarterstaff","-",IF(Main!N33="Rapier","-",IF(Main!N33="Scimitar","-",IF(Main!N33="Shortsword","-",IF(Main!N33="Sickle","-",IF(Main!N33="Trident","20/60",IF(Main!N33="Unarmed","-",IF(Main!N33="War Pick","-",IF(Main!N33="Warhammer","-",IF(Main!N33="Whip","-",)))))))))))))))))))))))))))))</f>
        <v>-</v>
      </c>
      <c r="BB4" s="389" t="str">
        <f>IF(Main!N33="MELEE","",IF(Main!N33="Battleaxe","4",IF(Main!N33="Club","2",IF(Main!N33="Dagger","1",IF(Main!N33="Flail","2",IF(Main!N33="Glaive","6",IF(Main!N33="Greataxe","7",IF(Main!N33="Greatclub","10",IF(Main!N33="Greatsword","6",IF(Main!N33="Halberd","6",IF(Main!N33="Handaxe","2",IF(Main!N33="Javelin","2",IF(Main!N33="Lance","6",IF(Main!N33="Light Hammer","2",IF(Main!N33="Longsword","3",IF(Main!N33="Mace","4",IF(Main!N33="Maul","10",IF(Main!N33="Mourningstar","4",IF(Main!N33="Pike","18",IF(Main!N33="Quarterstaff","4",IF(Main!N33="Rapier","2",IF(Main!N33="Scimitar","3",IF(Main!N33="Shortsword","2",IF(Main!N33="Sickle","2",IF(Main!N33="Trident","4",IF(Main!N33="Unarmed","",IF(Main!N33="War Pick","2",IF(Main!N33="Warhammer","2",IF(Main!N33="Whip","3",IF(Main!N33="","0"))))))))))))))))))))))))))))))</f>
        <v>2</v>
      </c>
      <c r="BC4" s="389">
        <f>IF(Main!AN33="●",Main!M10,"")</f>
        <v>1</v>
      </c>
      <c r="BD4" s="395" t="s">
        <v>260</v>
      </c>
      <c r="BE4" s="377"/>
      <c r="BF4" s="377"/>
    </row>
    <row r="5" ht="12.75" customHeight="1">
      <c r="A5" s="380" t="s">
        <v>261</v>
      </c>
      <c r="B5" s="4"/>
      <c r="C5" s="4"/>
      <c r="D5" s="4"/>
      <c r="E5" s="4"/>
      <c r="F5" s="4"/>
      <c r="G5" s="9"/>
      <c r="H5" s="381" t="s">
        <v>262</v>
      </c>
      <c r="I5" s="382" t="s">
        <v>263</v>
      </c>
      <c r="J5" s="4"/>
      <c r="K5" s="4"/>
      <c r="L5" s="9"/>
      <c r="M5" s="383" t="s">
        <v>264</v>
      </c>
      <c r="N5" s="384" t="s">
        <v>265</v>
      </c>
      <c r="O5" s="4"/>
      <c r="P5" s="4"/>
      <c r="Q5" s="9"/>
      <c r="R5" s="385" t="s">
        <v>266</v>
      </c>
      <c r="S5" s="20">
        <v>2700.0</v>
      </c>
      <c r="T5" s="4"/>
      <c r="U5" s="9"/>
      <c r="V5" s="386"/>
      <c r="W5" s="20">
        <v>4.0</v>
      </c>
      <c r="X5" s="9"/>
      <c r="Y5" s="376"/>
      <c r="Z5" s="387" t="s">
        <v>267</v>
      </c>
      <c r="AA5" s="4"/>
      <c r="AB5" s="4"/>
      <c r="AC5" s="4"/>
      <c r="AD5" s="9"/>
      <c r="AE5" s="388" t="str">
        <f>Main!J24</f>
        <v>◦</v>
      </c>
      <c r="AF5" s="388" t="str">
        <f>Main!L24</f>
        <v>◦</v>
      </c>
      <c r="AG5" s="389">
        <f>IF(AF5="●",Main!$M$10,0)</f>
        <v>0</v>
      </c>
      <c r="AH5" s="390">
        <f>IF(Data!AE5="●",Main!C7+Main!$M$10,Main!C7+Data!AD28)+Data!AG5</f>
        <v>0</v>
      </c>
      <c r="AI5" s="377"/>
      <c r="AJ5" s="391" t="s">
        <v>268</v>
      </c>
      <c r="AK5" s="4"/>
      <c r="AL5" s="4"/>
      <c r="AM5" s="4"/>
      <c r="AN5" s="4"/>
      <c r="AO5" s="397">
        <f>SUM(Main!R49:R64)</f>
        <v>11</v>
      </c>
      <c r="AP5" s="9"/>
      <c r="AQ5" s="377"/>
      <c r="AR5" s="380" t="str">
        <f>IF(Main!N34="-","",IF(Main!N34="Battleaxe","X135",IF(Main!N34="Club","X136",IF(Main!N34="Dagger","X137",IF(Main!N34="Flail","X138",IF(Main!N34="Glaive","X139",IF(Main!N34="Greataxe","X140",IF(Main!N34="Greatclub","X141",IF(Main!N34="Greatsword","X142",IF(Main!N34="Halberd","X143",IF(Main!N34="Handaxe","X144",IF(Main!N34="Javelin","X145",IF(Main!N34="Lance","X146",IF(Main!N34="Light Hammer","X147",IF(Main!N34="Longsword","X148",IF(Main!N34="Mace","X149",IF(Main!N34="Maul","X150",IF(Main!N34="Mourningstar","X151",IF(Main!N34="Pike","X152",IF(Main!N34="Quarterstaff","X153",IF(Main!N34="Rapier","X154",IF(Main!N34="Scimitar","X155",IF(Main!N34="Shortsword","X156",IF(Main!N34="Sickle","X157",IF(Main!N34="Spear","X158",IF(Main!N34="Trident","X159",IF(Main!N34="Unarmed","X160",IF(Main!N34="War Pick","X161",IF(Main!N34="Warhammer","X162",IF(Main!N34="Whip","X163",))))))))))))))))))))))))))))))</f>
        <v>X137</v>
      </c>
      <c r="AS5" s="4"/>
      <c r="AT5" s="4"/>
      <c r="AU5" s="4"/>
      <c r="AV5" s="4"/>
      <c r="AW5" s="9"/>
      <c r="AX5" s="393" t="str">
        <f t="shared" si="1"/>
        <v>0</v>
      </c>
      <c r="AY5" s="389" t="str">
        <f>IF(Main!N34="MELEE","",IF(Main!N34="Battleaxe","1d8",IF(Main!N34="Club","1d4",IF(Main!N34="Dagger","1d4",IF(Main!N34="Flail","1d8",IF(Main!N34="Glaive","1d10",IF(Main!N34="Greataxe","1d12",IF(Main!N34="Greatclub","1d8",IF(Main!N34="Greatsword","2d6",IF(Main!N34="Halberd","1d10",IF(Main!N34="Handaxe","1d6",IF(Main!N34="Javelin","1d6",IF(Main!N34="Lance","1d12",IF(Main!N34="Light Hammer","1d4",IF(Main!N34="Longsword","1d8",IF(Main!N34="Mace","1d6",IF(Main!N34="Maul","2d6",IF(Main!N34="Mourningstar","1d8",IF(Main!N34="Pike","1d10",IF(Main!N34="Quarterstaff","1d6",IF(Main!N34="Rapier","1d8",IF(Main!N34="Scimitar","1d6",IF(Main!N34="Shortsword","1d6",IF(Main!N34="Sickle","1d4",IF(Main!N34="Trident","1d6",IF(Main!N34="Unarmed",1,IF(Main!N34="War Pick","1d8",IF(Main!N34="Warhammer","1d8",IF(Main!N34="Whip","1d4",)))))))))))))))))))))))))))))</f>
        <v>1d4</v>
      </c>
      <c r="AZ5" s="389" t="str">
        <f>IF(Main!N34="MELEE","",IF(Main!N34="Battleaxe","S",IF(Main!N34="Club","B",IF(Main!N34="Dagger","P",IF(Main!N34="Flail","B",IF(Main!N34="Glaive","S",IF(Main!N34="Greataxe","S",IF(Main!N34="Greatclub","B",IF(Main!N34="Greatsword","S",IF(Main!N34="Halberd","S",IF(Main!N34="Handaxe","S",IF(Main!N34="Javelin","P",IF(Main!N34="Lance","P",IF(Main!N34="Light Hammer","B",IF(Main!N34="Longsword","S",IF(Main!N34="Mace","B",IF(Main!N34="Maul","B",IF(Main!N34="Mourningstar","B",IF(Main!N34="Pike","P",IF(Main!N34="Quarterstaff","B",IF(Main!N34="Rapier","P",IF(Main!N34="Scimitar","S",IF(Main!N34="Shortsword","P",IF(Main!N34="Sickle","D",IF(Main!N34="Trident","P",IF(Main!N34="Unarmed","B",IF(Main!N34="War Pick","P",IF(Main!N34="Warhammer","B",IF(Main!N34="Whip","S",)))))))))))))))))))))))))))))</f>
        <v>P</v>
      </c>
      <c r="BA5" s="389" t="str">
        <f>IF(Main!N34="MELEE","",IF(Main!N34="Battleaxe","-",IF(Main!N34="Club","-",IF(Main!N34="Dagger","20/60",IF(Main!N34="Flail","-",IF(Main!N34="Glaive","-",IF(Main!N34="Greataxe","-",IF(Main!N34="Greatclub","-",IF(Main!N34="Greatsword","-",IF(Main!N34="Halberd","-",IF(Main!N34="Handaxe","20/60",IF(Main!N34="Javelin","30/120",IF(Main!N34="Lance","-",IF(Main!N34="Light Hammer","20/60",IF(Main!N34="Longsword","-",IF(Main!N34="Mace","-",IF(Main!N34="Maul","-",IF(Main!N34="Mourningstar","-",IF(Main!N34="Pike","-",IF(Main!N34="Quarterstaff","-",IF(Main!N34="Rapier","-",IF(Main!N34="Scimitar","-",IF(Main!N34="Shortsword","-",IF(Main!N34="Sickle","-",IF(Main!N34="Trident","20/60",IF(Main!N34="Unarmed","-",IF(Main!N34="War Pick","-",IF(Main!N34="Warhammer","-",IF(Main!N34="Whip","-",)))))))))))))))))))))))))))))</f>
        <v>20/60</v>
      </c>
      <c r="BB5" s="389" t="str">
        <f>IF(Main!N34="MELEE","",IF(Main!N34="Battleaxe","4",IF(Main!N34="Club","2",IF(Main!N34="Dagger","1",IF(Main!N34="Flail","2",IF(Main!N34="Glaive","6",IF(Main!N34="Greataxe","7",IF(Main!N34="Greatclub","10",IF(Main!N34="Greatsword","6",IF(Main!N34="Halberd","6",IF(Main!N34="Handaxe","2",IF(Main!N34="Javelin","2",IF(Main!N34="Lance","6",IF(Main!N34="Light Hammer","2",IF(Main!N34="Longsword","3",IF(Main!N34="Mace","4",IF(Main!N34="Maul","10",IF(Main!N34="Mourningstar","4",IF(Main!N34="Pike","18",IF(Main!N34="Quarterstaff","4",IF(Main!N34="Rapier","2",IF(Main!N34="Scimitar","3",IF(Main!N34="Shortsword","2",IF(Main!N34="Sickle","2",IF(Main!N34="Trident","4",IF(Main!N34="Unarmed","",IF(Main!N34="War Pick","2",IF(Main!N34="Warhammer","2",IF(Main!N34="Whip","3",IF(Main!N34="","0"))))))))))))))))))))))))))))))</f>
        <v>1</v>
      </c>
      <c r="BC5" s="389">
        <f>IF(Main!AN34="●",Main!M10,"")</f>
        <v>1</v>
      </c>
      <c r="BD5" s="395" t="s">
        <v>269</v>
      </c>
      <c r="BE5" s="377"/>
      <c r="BF5" s="377"/>
    </row>
    <row r="6" ht="12.75" customHeight="1">
      <c r="A6" s="380" t="s">
        <v>270</v>
      </c>
      <c r="B6" s="4"/>
      <c r="C6" s="4"/>
      <c r="D6" s="4"/>
      <c r="E6" s="4"/>
      <c r="F6" s="4"/>
      <c r="G6" s="9"/>
      <c r="H6" s="398" t="s">
        <v>262</v>
      </c>
      <c r="I6" s="382" t="s">
        <v>271</v>
      </c>
      <c r="J6" s="4"/>
      <c r="K6" s="4"/>
      <c r="L6" s="9"/>
      <c r="M6" s="383" t="s">
        <v>272</v>
      </c>
      <c r="N6" s="384" t="s">
        <v>273</v>
      </c>
      <c r="O6" s="4"/>
      <c r="P6" s="4"/>
      <c r="Q6" s="9"/>
      <c r="R6" s="385" t="s">
        <v>274</v>
      </c>
      <c r="S6" s="20">
        <v>6500.0</v>
      </c>
      <c r="T6" s="4"/>
      <c r="U6" s="9"/>
      <c r="V6" s="386"/>
      <c r="W6" s="20">
        <v>5.0</v>
      </c>
      <c r="X6" s="9"/>
      <c r="Y6" s="376"/>
      <c r="Z6" s="396" t="s">
        <v>275</v>
      </c>
      <c r="AA6" s="4"/>
      <c r="AB6" s="4"/>
      <c r="AC6" s="4"/>
      <c r="AD6" s="9"/>
      <c r="AE6" s="388" t="str">
        <f>Main!J25</f>
        <v>◦</v>
      </c>
      <c r="AF6" s="388" t="str">
        <f>Main!L25</f>
        <v>◦</v>
      </c>
      <c r="AG6" s="389">
        <f>IF(AF6="●",Main!$M$10,0)</f>
        <v>0</v>
      </c>
      <c r="AH6" s="390">
        <f>IF(Data!AE6="●",Main!H11+Main!$M$10,Main!H11+Data!AG20)+Data!AG6</f>
        <v>4</v>
      </c>
      <c r="AI6" s="377"/>
      <c r="AJ6" s="391" t="s">
        <v>207</v>
      </c>
      <c r="AK6" s="4"/>
      <c r="AL6" s="4"/>
      <c r="AM6" s="4"/>
      <c r="AN6" s="9"/>
      <c r="AO6" s="392">
        <f>SUM(AO2:AO5)</f>
        <v>30</v>
      </c>
      <c r="AP6" s="9"/>
      <c r="AQ6" s="377"/>
      <c r="AR6" s="380" t="str">
        <f>IF(Main!N35="","X134",IF(Main!N35="Battleaxe","X135",IF(Main!N35="Club","X136",IF(Main!N35="Dagger","X137",IF(Main!N35="Flail","X138",IF(Main!N35="Glaive","X139",IF(Main!N35="Greataxe","X140",IF(Main!N35="Greatclub","X141",IF(Main!N35="Greatsword","X142",IF(Main!N35="Halberd","X143",IF(Main!N35="Handaxe","X144",IF(Main!N35="Javelin","X145",IF(Main!N35="Lance","X146",IF(Main!N35="Light Hammer","X147",IF(Main!N35="Longsword","X148",IF(Main!N35="Mace","X149",IF(Main!N35="Maul","X150",IF(Main!N35="Mourningstar","X151",IF(Main!N35="Pike","X152",IF(Main!N35="Quarterstaff","X153",IF(Main!N35="Rapier","X154",IF(Main!N35="Scimitar","X155",IF(Main!N35="Shortsword","X156",IF(Main!N35="Sickle","X157",IF(Main!N35="Spear","X158",IF(Main!N35="Trident","X159",IF(Main!N35="Unarmed","X160",IF(Main!N35="War Pick","X161",IF(Main!N35="Warhammer","X162",IF(Main!N35="Whip","X163",))))))))))))))))))))))))))))))</f>
        <v>X134</v>
      </c>
      <c r="AS6" s="4"/>
      <c r="AT6" s="4"/>
      <c r="AU6" s="4"/>
      <c r="AV6" s="4"/>
      <c r="AW6" s="9"/>
      <c r="AX6" s="393" t="str">
        <f t="shared" si="1"/>
        <v/>
      </c>
      <c r="AY6" s="389" t="str">
        <f>IF(Main!N35="MELEE","",IF(Main!N35="Battleaxe","1d8",IF(Main!N35="Club","1d4",IF(Main!N35="Dagger","1d4",IF(Main!N35="Flail","1d8",IF(Main!N35="Glaive","1d10",IF(Main!N35="Greataxe","1d12",IF(Main!N35="Greatclub","1d8",IF(Main!N35="Greatsword","2d6",IF(Main!N35="Halberd","1d10",IF(Main!N35="Handaxe","1d6",IF(Main!N35="Javelin","1d6",IF(Main!N35="Lance","1d12",IF(Main!N35="Light Hammer","1d4",IF(Main!N35="Longsword","1d8",IF(Main!N35="Mace","1d6",IF(Main!N35="Maul","2d6",IF(Main!N35="Mourningstar","1d8",IF(Main!N35="Pike","1d10",IF(Main!N35="Quarterstaff","1d6",IF(Main!N35="Rapier","1d8",IF(Main!N35="Scimitar","1d6",IF(Main!N35="Shortsword","1d6",IF(Main!N35="Sickle","1d4",IF(Main!N35="Trident","1d6",IF(Main!N35="Unarmed",1,IF(Main!N35="War Pick","1d8",IF(Main!N35="Warhammer","1d8",IF(Main!N35="Whip","1d4",)))))))))))))))))))))))))))))</f>
        <v/>
      </c>
      <c r="AZ6" s="389" t="str">
        <f>IF(Main!N35="MELEE","",IF(Main!N35="Battleaxe","S",IF(Main!N35="Club","B",IF(Main!N35="Dagger","P",IF(Main!N35="Flail","B",IF(Main!N35="Glaive","S",IF(Main!N35="Greataxe","S",IF(Main!N35="Greatclub","B",IF(Main!N35="Greatsword","S",IF(Main!N35="Halberd","S",IF(Main!N35="Handaxe","S",IF(Main!N35="Javelin","P",IF(Main!N35="Lance","P",IF(Main!N35="Light Hammer","B",IF(Main!N35="Longsword","S",IF(Main!N35="Mace","B",IF(Main!N35="Maul","B",IF(Main!N35="Mourningstar","B",IF(Main!N35="Pike","P",IF(Main!N35="Quarterstaff","B",IF(Main!N35="Rapier","P",IF(Main!N35="Scimitar","S",IF(Main!N35="Shortsword","P",IF(Main!N35="Sickle","D",IF(Main!N35="Trident","P",IF(Main!N35="Unarmed","B",IF(Main!N35="War Pick","P",IF(Main!N35="Warhammer","B",IF(Main!N35="Whip","S",)))))))))))))))))))))))))))))</f>
        <v/>
      </c>
      <c r="BA6" s="389" t="str">
        <f>IF(Main!N35="MELEE","",IF(Main!N35="Battleaxe","-",IF(Main!N35="Club","-",IF(Main!N35="Dagger","20/60",IF(Main!N35="Flail","-",IF(Main!N35="Glaive","-",IF(Main!N35="Greataxe","-",IF(Main!N35="Greatclub","-",IF(Main!N35="Greatsword","-",IF(Main!N35="Halberd","-",IF(Main!N35="Handaxe","20/60",IF(Main!N35="Javelin","30/120",IF(Main!N35="Lance","-",IF(Main!N35="Light Hammer","20/60",IF(Main!N35="Longsword","-",IF(Main!N35="Mace","-",IF(Main!N35="Maul","-",IF(Main!N35="Mourningstar","-",IF(Main!N35="Pike","-",IF(Main!N35="Quarterstaff","-",IF(Main!N35="Rapier","-",IF(Main!N35="Scimitar","-",IF(Main!N35="Shortsword","-",IF(Main!N35="Sickle","-",IF(Main!N35="Trident","20/60",IF(Main!N35="Unarmed","-",IF(Main!N35="War Pick","-",IF(Main!N35="Warhammer","-",IF(Main!N35="Whip","-",)))))))))))))))))))))))))))))</f>
        <v/>
      </c>
      <c r="BB6" s="389" t="str">
        <f>IF(Main!N35="MELEE","",IF(Main!N35="Battleaxe","4",IF(Main!N35="Club","2",IF(Main!N35="Dagger","1",IF(Main!N35="Flail","2",IF(Main!N35="Glaive","6",IF(Main!N35="Greataxe","7",IF(Main!N35="Greatclub","10",IF(Main!N35="Greatsword","6",IF(Main!N35="Halberd","6",IF(Main!N35="Handaxe","2",IF(Main!N35="Javelin","2",IF(Main!N35="Lance","6",IF(Main!N35="Light Hammer","2",IF(Main!N35="Longsword","3",IF(Main!N35="Mace","4",IF(Main!N35="Maul","10",IF(Main!N35="Mourningstar","4",IF(Main!N35="Pike","18",IF(Main!N35="Quarterstaff","4",IF(Main!N35="Rapier","2",IF(Main!N35="Scimitar","3",IF(Main!N35="Shortsword","2",IF(Main!N35="Sickle","2",IF(Main!N35="Trident","4",IF(Main!N35="Unarmed","",IF(Main!N35="War Pick","2",IF(Main!N35="Warhammer","2",IF(Main!N35="Whip","3",IF(Main!N35="","0"))))))))))))))))))))))))))))))</f>
        <v>0</v>
      </c>
      <c r="BC6" s="389" t="str">
        <f>IF(Main!AN35="●",Main!M10,"")</f>
        <v/>
      </c>
      <c r="BD6" s="395" t="s">
        <v>276</v>
      </c>
      <c r="BE6" s="377"/>
      <c r="BF6" s="377"/>
    </row>
    <row r="7" ht="12.75" customHeight="1">
      <c r="A7" s="380" t="s">
        <v>277</v>
      </c>
      <c r="B7" s="4"/>
      <c r="C7" s="4"/>
      <c r="D7" s="4"/>
      <c r="E7" s="4"/>
      <c r="F7" s="4"/>
      <c r="G7" s="9"/>
      <c r="H7" s="381" t="s">
        <v>278</v>
      </c>
      <c r="I7" s="382" t="s">
        <v>279</v>
      </c>
      <c r="J7" s="4"/>
      <c r="K7" s="4"/>
      <c r="L7" s="9"/>
      <c r="M7" s="383" t="s">
        <v>280</v>
      </c>
      <c r="N7" s="384" t="s">
        <v>281</v>
      </c>
      <c r="O7" s="4"/>
      <c r="P7" s="4"/>
      <c r="Q7" s="9"/>
      <c r="R7" s="385" t="s">
        <v>282</v>
      </c>
      <c r="S7" s="20">
        <v>14000.0</v>
      </c>
      <c r="T7" s="4"/>
      <c r="U7" s="9"/>
      <c r="V7" s="386"/>
      <c r="W7" s="20">
        <v>6.0</v>
      </c>
      <c r="X7" s="9"/>
      <c r="Y7" s="376"/>
      <c r="Z7" s="396" t="s">
        <v>283</v>
      </c>
      <c r="AA7" s="4"/>
      <c r="AB7" s="4"/>
      <c r="AC7" s="4"/>
      <c r="AD7" s="9"/>
      <c r="AE7" s="388" t="str">
        <f>Main!J26</f>
        <v>◦</v>
      </c>
      <c r="AF7" s="388" t="str">
        <f>Main!L26</f>
        <v>◦</v>
      </c>
      <c r="AG7" s="389">
        <f>IF(AF7="●",Main!$M$10,0)</f>
        <v>0</v>
      </c>
      <c r="AH7" s="390">
        <f>IF(Data!AE7="●",Main!H7+Main!$M$10,Main!H7+Data!AG20)+Data!AG7</f>
        <v>0</v>
      </c>
      <c r="AI7" s="377"/>
      <c r="AJ7" s="372" t="s">
        <v>284</v>
      </c>
      <c r="AK7" s="4"/>
      <c r="AL7" s="4"/>
      <c r="AM7" s="9"/>
      <c r="AN7" s="399" t="s">
        <v>285</v>
      </c>
      <c r="AQ7" s="377"/>
      <c r="AR7" s="374" t="s">
        <v>286</v>
      </c>
      <c r="AS7" s="4"/>
      <c r="AT7" s="4"/>
      <c r="AU7" s="4"/>
      <c r="AV7" s="4"/>
      <c r="AW7" s="9"/>
      <c r="AX7" s="378" t="s">
        <v>35</v>
      </c>
      <c r="AY7" s="378" t="s">
        <v>287</v>
      </c>
      <c r="AZ7" s="378" t="s">
        <v>288</v>
      </c>
      <c r="BA7" s="378" t="s">
        <v>31</v>
      </c>
      <c r="BB7" s="378" t="s">
        <v>236</v>
      </c>
      <c r="BC7" s="400"/>
      <c r="BD7" s="395" t="s">
        <v>289</v>
      </c>
      <c r="BE7" s="377"/>
      <c r="BF7" s="377"/>
    </row>
    <row r="8" ht="12.75" customHeight="1">
      <c r="A8" s="380" t="s">
        <v>290</v>
      </c>
      <c r="B8" s="4"/>
      <c r="C8" s="4"/>
      <c r="D8" s="4"/>
      <c r="E8" s="4"/>
      <c r="F8" s="4"/>
      <c r="G8" s="9"/>
      <c r="H8" s="381" t="s">
        <v>291</v>
      </c>
      <c r="I8" s="382" t="s">
        <v>292</v>
      </c>
      <c r="J8" s="4"/>
      <c r="K8" s="4"/>
      <c r="L8" s="9"/>
      <c r="M8" s="383" t="s">
        <v>293</v>
      </c>
      <c r="N8" s="384" t="s">
        <v>294</v>
      </c>
      <c r="O8" s="4"/>
      <c r="P8" s="4"/>
      <c r="Q8" s="9"/>
      <c r="R8" s="385" t="s">
        <v>295</v>
      </c>
      <c r="S8" s="20">
        <v>23000.0</v>
      </c>
      <c r="T8" s="4"/>
      <c r="U8" s="9"/>
      <c r="V8" s="386"/>
      <c r="W8" s="20">
        <v>7.0</v>
      </c>
      <c r="X8" s="9"/>
      <c r="Y8" s="376"/>
      <c r="Z8" s="396" t="s">
        <v>296</v>
      </c>
      <c r="AA8" s="4"/>
      <c r="AB8" s="4"/>
      <c r="AC8" s="4"/>
      <c r="AD8" s="9"/>
      <c r="AE8" s="388" t="str">
        <f>Main!J27</f>
        <v>◦</v>
      </c>
      <c r="AF8" s="388" t="str">
        <f>Main!L27</f>
        <v>◦</v>
      </c>
      <c r="AG8" s="389">
        <f>IF(AF8="●",Main!$M$10,0)</f>
        <v>0</v>
      </c>
      <c r="AH8" s="390">
        <f>IF(Data!AE8="●",Main!H9+Main!$M$10,Main!H9+Data!AG20)+Data!AG8</f>
        <v>0</v>
      </c>
      <c r="AI8" s="377"/>
      <c r="AJ8" s="401" t="str">
        <f>IF(Main!C7&gt;Main!C9,Main!C7,IF(Main!C9&gt;Main!C7,Main!C9,IF(Main!C7=Main!C9,"0")))</f>
        <v>0</v>
      </c>
      <c r="AK8" s="4"/>
      <c r="AL8" s="4"/>
      <c r="AM8" s="9"/>
      <c r="AN8" s="402">
        <f>ROUNDDOWN(Main!K15/2,0)</f>
        <v>0</v>
      </c>
      <c r="AO8" s="4"/>
      <c r="AP8" s="9"/>
      <c r="AQ8" s="377"/>
      <c r="AR8" s="380" t="s">
        <v>96</v>
      </c>
      <c r="AS8" s="4"/>
      <c r="AT8" s="4"/>
      <c r="AU8" s="4"/>
      <c r="AV8" s="4"/>
      <c r="AW8" s="9"/>
      <c r="AX8" s="389" t="str">
        <f>IF(Main!N41="Padded","11+Dex",IF(Main!N41="Leather","11+Dex",IF(Main!N41="Studded L.","12+Dex",IF(Main!N41="Hide","12+Dex (Max2)",IF(Main!N41="Chain Shirt","13+Dex (Max2)",IF(Main!N41="Scalemail","14+Dex (Max2)",IF(Main!N41="Breastplate","14+Dex (Max2)",IF(Main!N41="Half Plate","15+Dex (Max2)",IF(Main!N41="Ringmail","14",IF(Main!N41="Chainmail","16",IF(Main!N41="Splint","17",IF(Main!N41="Plate","18",IF(Main!N41="U.Agility (Wis)","10+Dex+Wis",IF(Main!N41="U.Agility (Con)","10+Dex+Con",IF(Main!N41="Draconic Resilience","13+Dex",)))))))))))))))</f>
        <v>12+Dex</v>
      </c>
      <c r="AY8" s="389" t="str">
        <f>IF(Main!N41="Padded","5gp",IF(Main!N41="Leather","10gp",IF(Main!N41="Studded L.","45gp",IF(Main!N41="Hide","10gp",IF(Main!N41="Chain Shirt","50gp",IF(Main!N41="Scalemail","50gp",IF(Main!N41="Breastplate","400gp",IF(Main!N41="Half Plate","750gp",IF(Main!N41="Ringmail","30gp",IF(Main!N41="Chainmail","75gp",IF(Main!N41="Splint","200gp",IF(Main!N41="Plate","1500gp",IF(Main!N41="U.Agility (Wis)","-",IF(Main!N41="U.Agility (Con)","-",IF(Main!N41="Draconic Resilience","-",)))))))))))))))</f>
        <v>45gp</v>
      </c>
      <c r="AZ8" s="389" t="str">
        <f>IF(Main!N41="Padded","-",IF(Main!N41="Leather","-",IF(Main!N41="Studded L.","-",IF(Main!N41="Hide","-",IF(Main!N41="Chain Shirt","-",IF(Main!N41="Scalemail","-",IF(Main!N41="Breastplate","-",IF(Main!N41="Half Plate","-",IF(Main!N41="Ringmail","-",IF(Main!N41="Chainmail","13",IF(Main!N41="Splint","15",IF(Main!N41="Plate","15",IF(Main!N41="U.Agility (Wis)","-",IF(Main!N41="U.Agility (Con)","-",IF(Main!N41="Draconic Resilience","-",)))))))))))))))</f>
        <v>-</v>
      </c>
      <c r="BA8" s="389" t="str">
        <f>IF(Main!N41="Padded","Disadvantage",IF(Main!N41="Leather","-",IF(Main!N41="Studded L.","-",IF(Main!N41="Hide","-",IF(Main!N41="Chain Shirt","-",IF(Main!N41="Scalemail","Disadvantage",IF(Main!N41="Breastplate","-",IF(Main!N41="Half Plate","Disadvantage",IF(Main!N41="Ringmail","Disadvantage",IF(Main!N41="Chainmail","Disadvantage",IF(Main!N41="Splint","Disadvantage",IF(Main!N41="Plate","Disadvantage",IF(Main!N41="U.Agility (Wis)","-",IF(Main!N41="U.Agility (Con)","-",IF(Main!N41="Draconic Resilience","-",)))))))))))))))</f>
        <v>-</v>
      </c>
      <c r="BB8" s="389" t="str">
        <f>IF(Main!N41="Padded","8",IF(Main!N41="Leather","10",IF(Main!N41="Studded L.","13",IF(Main!N41="Hide","12",IF(Main!N41="Chain Shirt","20",IF(Main!N41="Scalemail","45",IF(Main!N41="Breastplate","20",IF(Main!N41="Half Plate","40",IF(Main!N41="Ringmail","40",IF(Main!N41="Chainmail","55",IF(Main!N41="Splint","60",IF(Main!N41="Plate","65",IF(Main!N41="Shield","6",IF(Main!N41="U.Agility (Wis)","0",IF(Main!N41="U.Agility (Con)","0",IF(Main!N41="Draconic Resilience","0",))))))))))))))))</f>
        <v>13</v>
      </c>
      <c r="BC8" s="389"/>
      <c r="BD8" s="395" t="s">
        <v>297</v>
      </c>
      <c r="BE8" s="377"/>
      <c r="BF8" s="377"/>
    </row>
    <row r="9" ht="12.75" customHeight="1">
      <c r="A9" s="380" t="s">
        <v>298</v>
      </c>
      <c r="B9" s="4"/>
      <c r="C9" s="4"/>
      <c r="D9" s="4"/>
      <c r="E9" s="4"/>
      <c r="F9" s="4"/>
      <c r="G9" s="9"/>
      <c r="H9" s="381" t="s">
        <v>299</v>
      </c>
      <c r="I9" s="382" t="s">
        <v>300</v>
      </c>
      <c r="J9" s="4"/>
      <c r="K9" s="4"/>
      <c r="L9" s="9"/>
      <c r="M9" s="383" t="s">
        <v>301</v>
      </c>
      <c r="N9" s="384" t="s">
        <v>302</v>
      </c>
      <c r="O9" s="4"/>
      <c r="P9" s="4"/>
      <c r="Q9" s="9"/>
      <c r="R9" s="385" t="s">
        <v>303</v>
      </c>
      <c r="S9" s="20">
        <v>34000.0</v>
      </c>
      <c r="T9" s="4"/>
      <c r="U9" s="9"/>
      <c r="V9" s="386"/>
      <c r="W9" s="20">
        <v>8.0</v>
      </c>
      <c r="X9" s="9"/>
      <c r="Y9" s="376"/>
      <c r="Z9" s="396" t="s">
        <v>304</v>
      </c>
      <c r="AA9" s="4"/>
      <c r="AB9" s="4"/>
      <c r="AC9" s="4"/>
      <c r="AD9" s="9"/>
      <c r="AE9" s="388" t="str">
        <f>Main!J28</f>
        <v>◦</v>
      </c>
      <c r="AF9" s="388" t="str">
        <f>Main!L28</f>
        <v>◦</v>
      </c>
      <c r="AG9" s="389">
        <f>IF(AF9="●",Main!$M$10,0)</f>
        <v>0</v>
      </c>
      <c r="AH9" s="390">
        <f>IF(Data!AE9="●",Main!H11+Main!$M$10,Main!H11+Data!AG20)+Data!AG9</f>
        <v>4</v>
      </c>
      <c r="AI9" s="377"/>
      <c r="AJ9" s="371" t="s">
        <v>305</v>
      </c>
      <c r="AQ9" s="377"/>
      <c r="AR9" s="380" t="s">
        <v>306</v>
      </c>
      <c r="AS9" s="4"/>
      <c r="AT9" s="4"/>
      <c r="AU9" s="4"/>
      <c r="AV9" s="4"/>
      <c r="AW9" s="9"/>
      <c r="AX9" s="389" t="str">
        <f>IF(Main!N42="Shield","+2",)</f>
        <v/>
      </c>
      <c r="AY9" s="389" t="str">
        <f>IF(Main!N42="Shield","10gp",)</f>
        <v/>
      </c>
      <c r="AZ9" s="389" t="str">
        <f>IF(Main!N42="Shield","-",)</f>
        <v/>
      </c>
      <c r="BA9" s="403" t="str">
        <f>IF(Main!N42="Shield","-",)</f>
        <v/>
      </c>
      <c r="BB9" s="389" t="str">
        <f>IF(Main!N42="Shield","6",)</f>
        <v/>
      </c>
      <c r="BC9" s="389"/>
      <c r="BD9" s="395" t="s">
        <v>307</v>
      </c>
      <c r="BE9" s="377"/>
      <c r="BF9" s="377"/>
    </row>
    <row r="10" ht="12.75" customHeight="1">
      <c r="A10" s="380" t="s">
        <v>308</v>
      </c>
      <c r="B10" s="4"/>
      <c r="C10" s="4"/>
      <c r="D10" s="4"/>
      <c r="E10" s="4"/>
      <c r="F10" s="4"/>
      <c r="G10" s="9"/>
      <c r="H10" s="381" t="s">
        <v>309</v>
      </c>
      <c r="I10" s="382" t="s">
        <v>310</v>
      </c>
      <c r="J10" s="4"/>
      <c r="K10" s="4"/>
      <c r="L10" s="9"/>
      <c r="M10" s="383" t="s">
        <v>272</v>
      </c>
      <c r="N10" s="384" t="s">
        <v>311</v>
      </c>
      <c r="O10" s="4"/>
      <c r="P10" s="4"/>
      <c r="Q10" s="9"/>
      <c r="R10" s="385" t="s">
        <v>312</v>
      </c>
      <c r="S10" s="20">
        <v>48000.0</v>
      </c>
      <c r="T10" s="4"/>
      <c r="U10" s="9"/>
      <c r="V10" s="386"/>
      <c r="W10" s="20">
        <v>9.0</v>
      </c>
      <c r="X10" s="9"/>
      <c r="Y10" s="376"/>
      <c r="Z10" s="396" t="s">
        <v>313</v>
      </c>
      <c r="AA10" s="4"/>
      <c r="AB10" s="4"/>
      <c r="AC10" s="4"/>
      <c r="AD10" s="9"/>
      <c r="AE10" s="388" t="str">
        <f>Main!J29</f>
        <v>◦</v>
      </c>
      <c r="AF10" s="388" t="str">
        <f>Main!L29</f>
        <v>◦</v>
      </c>
      <c r="AG10" s="389">
        <f>IF(AF10="●",Main!$M$10,0)</f>
        <v>0</v>
      </c>
      <c r="AH10" s="390">
        <f>IF(Data!AE10="●",Main!H7+Main!$M$10,Main!H7+Data!AG20)+Data!AG10</f>
        <v>0</v>
      </c>
      <c r="AI10" s="377"/>
      <c r="AJ10" s="380" t="s">
        <v>314</v>
      </c>
      <c r="AK10" s="4"/>
      <c r="AL10" s="4"/>
      <c r="AM10" s="4"/>
      <c r="AN10" s="9"/>
      <c r="AO10" s="404">
        <f>Main!C9</f>
        <v>0</v>
      </c>
      <c r="AP10" s="9"/>
      <c r="AQ10" s="377"/>
      <c r="AR10" s="377"/>
      <c r="AS10" s="377"/>
      <c r="AT10" s="377"/>
      <c r="AU10" s="377"/>
      <c r="AV10" s="377"/>
      <c r="AW10" s="377"/>
      <c r="AX10" s="377"/>
      <c r="AY10" s="377"/>
      <c r="AZ10" s="377"/>
      <c r="BA10" s="377"/>
      <c r="BB10" s="377"/>
      <c r="BC10" s="377"/>
      <c r="BD10" s="395" t="s">
        <v>315</v>
      </c>
      <c r="BE10" s="377"/>
      <c r="BF10" s="377"/>
    </row>
    <row r="11" ht="12.75" customHeight="1">
      <c r="A11" s="380" t="s">
        <v>316</v>
      </c>
      <c r="B11" s="4"/>
      <c r="C11" s="4"/>
      <c r="D11" s="4"/>
      <c r="E11" s="4"/>
      <c r="F11" s="4"/>
      <c r="G11" s="9"/>
      <c r="H11" s="381" t="s">
        <v>317</v>
      </c>
      <c r="I11" s="382" t="s">
        <v>318</v>
      </c>
      <c r="J11" s="4"/>
      <c r="K11" s="4"/>
      <c r="L11" s="9"/>
      <c r="M11" s="383" t="s">
        <v>319</v>
      </c>
      <c r="N11" s="384" t="s">
        <v>320</v>
      </c>
      <c r="O11" s="4"/>
      <c r="P11" s="4"/>
      <c r="Q11" s="9"/>
      <c r="R11" s="385" t="s">
        <v>321</v>
      </c>
      <c r="S11" s="20">
        <v>64000.0</v>
      </c>
      <c r="T11" s="4"/>
      <c r="U11" s="9"/>
      <c r="V11" s="386"/>
      <c r="W11" s="20">
        <v>10.0</v>
      </c>
      <c r="X11" s="9"/>
      <c r="Y11" s="376"/>
      <c r="Z11" s="396" t="s">
        <v>322</v>
      </c>
      <c r="AA11" s="4"/>
      <c r="AB11" s="4"/>
      <c r="AC11" s="4"/>
      <c r="AD11" s="9"/>
      <c r="AE11" s="388" t="str">
        <f>Main!J30</f>
        <v>◦</v>
      </c>
      <c r="AF11" s="388" t="str">
        <f>Main!L30</f>
        <v>◦</v>
      </c>
      <c r="AG11" s="389">
        <f>IF(AF11="●",Main!$M$10,0)</f>
        <v>0</v>
      </c>
      <c r="AH11" s="390">
        <f>IF(Data!AE11="●",Main!H9+Main!$M$10,Main!H9+Data!AG20)+Data!AG11</f>
        <v>0</v>
      </c>
      <c r="AI11" s="377"/>
      <c r="AJ11" s="380" t="s">
        <v>323</v>
      </c>
      <c r="AK11" s="4"/>
      <c r="AL11" s="4"/>
      <c r="AM11" s="4"/>
      <c r="AN11" s="9"/>
      <c r="AO11" s="404">
        <f>IF(AO10&gt;=2,2,AO10)</f>
        <v>0</v>
      </c>
      <c r="AP11" s="9"/>
      <c r="AQ11" s="377"/>
      <c r="AR11" s="405" t="s">
        <v>324</v>
      </c>
      <c r="AS11" s="4"/>
      <c r="AT11" s="4"/>
      <c r="AU11" s="9"/>
      <c r="AV11" s="406" t="s">
        <v>325</v>
      </c>
      <c r="AW11" s="9"/>
      <c r="AX11" s="407"/>
      <c r="AY11" s="407"/>
      <c r="AZ11" s="377"/>
      <c r="BA11" s="377"/>
      <c r="BB11" s="377"/>
      <c r="BC11" s="377"/>
      <c r="BD11" s="395" t="s">
        <v>326</v>
      </c>
      <c r="BE11" s="377"/>
      <c r="BF11" s="377"/>
    </row>
    <row r="12" ht="12.75" customHeight="1">
      <c r="A12" s="380" t="s">
        <v>327</v>
      </c>
      <c r="B12" s="4"/>
      <c r="C12" s="4"/>
      <c r="D12" s="4"/>
      <c r="E12" s="4"/>
      <c r="F12" s="4"/>
      <c r="G12" s="9"/>
      <c r="H12" s="381" t="s">
        <v>328</v>
      </c>
      <c r="I12" s="382" t="s">
        <v>329</v>
      </c>
      <c r="J12" s="4"/>
      <c r="K12" s="4"/>
      <c r="L12" s="9"/>
      <c r="M12" s="383" t="s">
        <v>330</v>
      </c>
      <c r="N12" s="384" t="s">
        <v>331</v>
      </c>
      <c r="O12" s="4"/>
      <c r="P12" s="4"/>
      <c r="Q12" s="9"/>
      <c r="R12" s="385" t="s">
        <v>332</v>
      </c>
      <c r="S12" s="20">
        <v>85000.0</v>
      </c>
      <c r="T12" s="4"/>
      <c r="U12" s="9"/>
      <c r="V12" s="386"/>
      <c r="W12" s="20">
        <v>11.0</v>
      </c>
      <c r="X12" s="9"/>
      <c r="Y12" s="376"/>
      <c r="Z12" s="396" t="s">
        <v>333</v>
      </c>
      <c r="AA12" s="4"/>
      <c r="AB12" s="4"/>
      <c r="AC12" s="4"/>
      <c r="AD12" s="9"/>
      <c r="AE12" s="388" t="str">
        <f>Main!J31</f>
        <v>◦</v>
      </c>
      <c r="AF12" s="388" t="str">
        <f>Main!L31</f>
        <v>◦</v>
      </c>
      <c r="AG12" s="389">
        <f>IF(AF12="●",Main!$M$10,0)</f>
        <v>0</v>
      </c>
      <c r="AH12" s="390">
        <f>IF(Data!AE12="●",Main!H7+Main!$M$10,Main!H7+Data!AG20)+Data!AG12</f>
        <v>0</v>
      </c>
      <c r="AI12" s="377"/>
      <c r="AJ12" s="371" t="s">
        <v>334</v>
      </c>
      <c r="AQ12" s="377"/>
      <c r="AR12" s="408" t="s">
        <v>335</v>
      </c>
      <c r="AS12" s="35"/>
      <c r="AT12" s="35"/>
      <c r="AU12" s="36"/>
      <c r="AV12" s="409">
        <v>12.0</v>
      </c>
      <c r="AW12" s="36"/>
      <c r="AZ12" s="377"/>
      <c r="BA12" s="377"/>
      <c r="BB12" s="377"/>
      <c r="BC12" s="377"/>
      <c r="BD12" s="395" t="s">
        <v>336</v>
      </c>
      <c r="BE12" s="377"/>
      <c r="BF12" s="377"/>
    </row>
    <row r="13" ht="12.75" customHeight="1">
      <c r="A13" s="380" t="s">
        <v>337</v>
      </c>
      <c r="B13" s="4"/>
      <c r="C13" s="4"/>
      <c r="D13" s="4"/>
      <c r="E13" s="4"/>
      <c r="F13" s="4"/>
      <c r="G13" s="9"/>
      <c r="H13" s="381" t="s">
        <v>338</v>
      </c>
      <c r="I13" s="382" t="s">
        <v>339</v>
      </c>
      <c r="J13" s="4"/>
      <c r="K13" s="4"/>
      <c r="L13" s="9"/>
      <c r="M13" s="383" t="s">
        <v>340</v>
      </c>
      <c r="N13" s="384" t="s">
        <v>341</v>
      </c>
      <c r="O13" s="4"/>
      <c r="P13" s="4"/>
      <c r="Q13" s="9"/>
      <c r="R13" s="385" t="s">
        <v>342</v>
      </c>
      <c r="S13" s="20">
        <v>100000.0</v>
      </c>
      <c r="T13" s="4"/>
      <c r="U13" s="9"/>
      <c r="V13" s="386"/>
      <c r="W13" s="20">
        <v>12.0</v>
      </c>
      <c r="X13" s="9"/>
      <c r="Y13" s="376"/>
      <c r="Z13" s="396" t="s">
        <v>343</v>
      </c>
      <c r="AA13" s="4"/>
      <c r="AB13" s="4"/>
      <c r="AC13" s="4"/>
      <c r="AD13" s="9"/>
      <c r="AE13" s="388" t="str">
        <f>Main!J32</f>
        <v>◦</v>
      </c>
      <c r="AF13" s="388" t="str">
        <f>Main!L32</f>
        <v>◦</v>
      </c>
      <c r="AG13" s="389">
        <f>IF(AF13="●",Main!$M$10,0)</f>
        <v>0</v>
      </c>
      <c r="AH13" s="390">
        <f>IF(Data!AE13="●",Main!H9+Main!$M$10,Main!H9+Data!AG20)+Data!AG13</f>
        <v>0</v>
      </c>
      <c r="AI13" s="377"/>
      <c r="AJ13" s="391" t="s">
        <v>344</v>
      </c>
      <c r="AK13" s="4"/>
      <c r="AL13" s="4"/>
      <c r="AM13" s="4"/>
      <c r="AN13" s="9"/>
      <c r="AO13" s="410">
        <f>IF(Main!S68="●",Main!C6*30,Main!C6*15)</f>
        <v>150</v>
      </c>
      <c r="AP13" s="9"/>
      <c r="AQ13" s="377"/>
      <c r="AR13" s="408" t="s">
        <v>345</v>
      </c>
      <c r="AS13" s="35"/>
      <c r="AT13" s="35"/>
      <c r="AU13" s="36"/>
      <c r="AV13" s="409">
        <v>8.0</v>
      </c>
      <c r="AW13" s="36"/>
      <c r="AZ13" s="377"/>
      <c r="BA13" s="377"/>
      <c r="BB13" s="377"/>
      <c r="BC13" s="377"/>
      <c r="BD13" s="395" t="s">
        <v>346</v>
      </c>
      <c r="BE13" s="377"/>
      <c r="BF13" s="377"/>
    </row>
    <row r="14" ht="12.75" customHeight="1">
      <c r="A14" s="380" t="s">
        <v>347</v>
      </c>
      <c r="B14" s="4"/>
      <c r="C14" s="4"/>
      <c r="D14" s="4"/>
      <c r="E14" s="4"/>
      <c r="F14" s="4"/>
      <c r="G14" s="9"/>
      <c r="H14" s="381" t="s">
        <v>309</v>
      </c>
      <c r="I14" s="382" t="s">
        <v>348</v>
      </c>
      <c r="J14" s="4"/>
      <c r="K14" s="4"/>
      <c r="L14" s="9"/>
      <c r="M14" s="383" t="s">
        <v>349</v>
      </c>
      <c r="N14" s="380" t="s">
        <v>350</v>
      </c>
      <c r="O14" s="4"/>
      <c r="P14" s="4"/>
      <c r="Q14" s="9"/>
      <c r="R14" s="411" t="s">
        <v>351</v>
      </c>
      <c r="S14" s="20">
        <v>120000.0</v>
      </c>
      <c r="T14" s="4"/>
      <c r="U14" s="9"/>
      <c r="V14" s="386"/>
      <c r="W14" s="20">
        <v>13.0</v>
      </c>
      <c r="X14" s="9"/>
      <c r="Y14" s="376"/>
      <c r="Z14" s="396" t="s">
        <v>352</v>
      </c>
      <c r="AA14" s="4"/>
      <c r="AB14" s="4"/>
      <c r="AC14" s="4"/>
      <c r="AD14" s="9"/>
      <c r="AE14" s="388" t="str">
        <f>Main!J33</f>
        <v>◦</v>
      </c>
      <c r="AF14" s="388" t="str">
        <f>Main!L33</f>
        <v>◦</v>
      </c>
      <c r="AG14" s="389">
        <f>IF(AF14="●",Main!$M$10,0)</f>
        <v>0</v>
      </c>
      <c r="AH14" s="390">
        <f>IF(Data!AE14="●",Main!H11+Main!$M$10,Main!H11+Data!AG20)+Data!AG14</f>
        <v>4</v>
      </c>
      <c r="AI14" s="377"/>
      <c r="AJ14" s="391" t="s">
        <v>353</v>
      </c>
      <c r="AK14" s="4"/>
      <c r="AL14" s="4"/>
      <c r="AM14" s="4"/>
      <c r="AN14" s="9"/>
      <c r="AO14" s="392">
        <f>IF(Main!S68="●",Main!C6*10,Main!C6*5)</f>
        <v>50</v>
      </c>
      <c r="AP14" s="9"/>
      <c r="AQ14" s="377"/>
      <c r="AR14" s="408" t="s">
        <v>354</v>
      </c>
      <c r="AS14" s="35"/>
      <c r="AT14" s="35"/>
      <c r="AU14" s="36"/>
      <c r="AV14" s="409">
        <v>8.0</v>
      </c>
      <c r="AW14" s="36"/>
      <c r="AZ14" s="377"/>
      <c r="BA14" s="377"/>
      <c r="BB14" s="377"/>
      <c r="BC14" s="377"/>
      <c r="BD14" s="395" t="s">
        <v>355</v>
      </c>
      <c r="BE14" s="377"/>
      <c r="BF14" s="377"/>
    </row>
    <row r="15" ht="12.75" customHeight="1">
      <c r="A15" s="380" t="s">
        <v>356</v>
      </c>
      <c r="B15" s="4"/>
      <c r="C15" s="4"/>
      <c r="D15" s="4"/>
      <c r="E15" s="4"/>
      <c r="F15" s="4"/>
      <c r="G15" s="9"/>
      <c r="H15" s="381" t="s">
        <v>357</v>
      </c>
      <c r="I15" s="382" t="s">
        <v>358</v>
      </c>
      <c r="J15" s="4"/>
      <c r="K15" s="4"/>
      <c r="L15" s="9"/>
      <c r="M15" s="383" t="s">
        <v>359</v>
      </c>
      <c r="N15" s="380" t="s">
        <v>360</v>
      </c>
      <c r="O15" s="4"/>
      <c r="P15" s="4"/>
      <c r="Q15" s="9"/>
      <c r="R15" s="411" t="s">
        <v>361</v>
      </c>
      <c r="S15" s="20">
        <v>140000.0</v>
      </c>
      <c r="T15" s="4"/>
      <c r="U15" s="9"/>
      <c r="V15" s="386"/>
      <c r="W15" s="20">
        <v>14.0</v>
      </c>
      <c r="X15" s="9"/>
      <c r="Y15" s="376"/>
      <c r="Z15" s="396" t="s">
        <v>362</v>
      </c>
      <c r="AA15" s="4"/>
      <c r="AB15" s="4"/>
      <c r="AC15" s="4"/>
      <c r="AD15" s="9"/>
      <c r="AE15" s="388" t="str">
        <f>Main!J34</f>
        <v>◦</v>
      </c>
      <c r="AF15" s="388" t="str">
        <f>Main!L34</f>
        <v>◦</v>
      </c>
      <c r="AG15" s="389">
        <f>IF(AF15="●",Main!$M$10,0)</f>
        <v>0</v>
      </c>
      <c r="AH15" s="390">
        <f>IF(Data!AE15="●",Main!H11+Main!$M$10,Main!H11+Data!AG20)+Data!AG15</f>
        <v>4</v>
      </c>
      <c r="AI15" s="377"/>
      <c r="AJ15" s="391" t="s">
        <v>363</v>
      </c>
      <c r="AK15" s="4"/>
      <c r="AL15" s="4"/>
      <c r="AM15" s="4"/>
      <c r="AN15" s="9"/>
      <c r="AO15" s="392">
        <f>IF(Main!S68="●",Main!C6*20,Main!C6*10)</f>
        <v>100</v>
      </c>
      <c r="AP15" s="9"/>
      <c r="AQ15" s="377"/>
      <c r="AR15" s="408" t="s">
        <v>364</v>
      </c>
      <c r="AS15" s="35"/>
      <c r="AT15" s="35"/>
      <c r="AU15" s="36"/>
      <c r="AV15" s="409">
        <v>8.0</v>
      </c>
      <c r="AW15" s="36"/>
      <c r="AZ15" s="377"/>
      <c r="BA15" s="377"/>
      <c r="BB15" s="377"/>
      <c r="BC15" s="377"/>
      <c r="BD15" s="395" t="s">
        <v>365</v>
      </c>
      <c r="BE15" s="377"/>
      <c r="BF15" s="377"/>
    </row>
    <row r="16" ht="12.75" customHeight="1">
      <c r="A16" s="380" t="s">
        <v>366</v>
      </c>
      <c r="B16" s="4"/>
      <c r="C16" s="4"/>
      <c r="D16" s="4"/>
      <c r="E16" s="4"/>
      <c r="F16" s="4"/>
      <c r="G16" s="9"/>
      <c r="H16" s="381" t="s">
        <v>367</v>
      </c>
      <c r="I16" s="382" t="s">
        <v>368</v>
      </c>
      <c r="J16" s="4"/>
      <c r="K16" s="4"/>
      <c r="L16" s="9"/>
      <c r="M16" s="383" t="s">
        <v>369</v>
      </c>
      <c r="N16" s="412" t="s">
        <v>370</v>
      </c>
      <c r="R16" s="411" t="s">
        <v>371</v>
      </c>
      <c r="S16" s="20">
        <v>165000.0</v>
      </c>
      <c r="T16" s="4"/>
      <c r="U16" s="9"/>
      <c r="V16" s="386"/>
      <c r="W16" s="20">
        <v>15.0</v>
      </c>
      <c r="X16" s="9"/>
      <c r="Y16" s="376"/>
      <c r="Z16" s="396" t="s">
        <v>372</v>
      </c>
      <c r="AA16" s="4"/>
      <c r="AB16" s="4"/>
      <c r="AC16" s="4"/>
      <c r="AD16" s="9"/>
      <c r="AE16" s="388" t="str">
        <f>Main!J35</f>
        <v>◦</v>
      </c>
      <c r="AF16" s="388" t="str">
        <f>Main!L35</f>
        <v>◦</v>
      </c>
      <c r="AG16" s="389">
        <f>IF(AF16="●",Main!$M$10,0)</f>
        <v>0</v>
      </c>
      <c r="AH16" s="390">
        <f>IF(Data!AE16="●",Main!H7+Main!$M$10,Main!H7+Data!AG20)+Data!AG16</f>
        <v>0</v>
      </c>
      <c r="AI16" s="377"/>
      <c r="AJ16" s="391" t="s">
        <v>373</v>
      </c>
      <c r="AK16" s="4"/>
      <c r="AL16" s="4"/>
      <c r="AM16" s="4"/>
      <c r="AN16" s="4"/>
      <c r="AO16" s="392">
        <f>IF(Main!S68="●",Main!C6*60,Main!C6*30)</f>
        <v>300</v>
      </c>
      <c r="AP16" s="9"/>
      <c r="AQ16" s="377"/>
      <c r="AR16" s="408" t="s">
        <v>374</v>
      </c>
      <c r="AS16" s="35"/>
      <c r="AT16" s="35"/>
      <c r="AU16" s="36"/>
      <c r="AV16" s="409">
        <v>10.0</v>
      </c>
      <c r="AW16" s="36"/>
      <c r="AZ16" s="377"/>
      <c r="BA16" s="377"/>
      <c r="BB16" s="377"/>
      <c r="BC16" s="377"/>
      <c r="BD16" s="395" t="s">
        <v>375</v>
      </c>
      <c r="BE16" s="377"/>
      <c r="BF16" s="377"/>
    </row>
    <row r="17" ht="12.75" customHeight="1">
      <c r="A17" s="380" t="s">
        <v>376</v>
      </c>
      <c r="B17" s="4"/>
      <c r="C17" s="4"/>
      <c r="D17" s="4"/>
      <c r="E17" s="4"/>
      <c r="F17" s="4"/>
      <c r="G17" s="9"/>
      <c r="H17" s="381" t="s">
        <v>377</v>
      </c>
      <c r="I17" s="382" t="s">
        <v>378</v>
      </c>
      <c r="J17" s="4"/>
      <c r="K17" s="4"/>
      <c r="L17" s="9"/>
      <c r="M17" s="383" t="s">
        <v>379</v>
      </c>
      <c r="N17" s="372" t="s">
        <v>380</v>
      </c>
      <c r="O17" s="4"/>
      <c r="P17" s="4"/>
      <c r="Q17" s="9"/>
      <c r="R17" s="385"/>
      <c r="S17" s="20">
        <v>195000.0</v>
      </c>
      <c r="T17" s="4"/>
      <c r="U17" s="9"/>
      <c r="V17" s="386"/>
      <c r="W17" s="20">
        <v>16.0</v>
      </c>
      <c r="X17" s="9"/>
      <c r="Y17" s="376"/>
      <c r="Z17" s="396" t="s">
        <v>381</v>
      </c>
      <c r="AA17" s="4"/>
      <c r="AB17" s="4"/>
      <c r="AC17" s="4"/>
      <c r="AD17" s="9"/>
      <c r="AE17" s="388" t="str">
        <f>Main!J36</f>
        <v>◦</v>
      </c>
      <c r="AF17" s="388" t="str">
        <f>Main!L36</f>
        <v>◦</v>
      </c>
      <c r="AG17" s="389">
        <f>IF(AF17="●",Main!$M$10,0)</f>
        <v>0</v>
      </c>
      <c r="AH17" s="390">
        <f>IF(Data!AE17="●",Main!C9+Main!$M$10,Main!C9+Data!AD28)+Data!AG17</f>
        <v>0</v>
      </c>
      <c r="AI17" s="377"/>
      <c r="AJ17" s="371" t="s">
        <v>382</v>
      </c>
      <c r="AQ17" s="377"/>
      <c r="AR17" s="408" t="s">
        <v>383</v>
      </c>
      <c r="AS17" s="35"/>
      <c r="AT17" s="35"/>
      <c r="AU17" s="36"/>
      <c r="AV17" s="409">
        <v>8.0</v>
      </c>
      <c r="AW17" s="36"/>
      <c r="AZ17" s="377"/>
      <c r="BA17" s="377"/>
      <c r="BB17" s="377"/>
      <c r="BC17" s="377"/>
      <c r="BD17" s="395" t="s">
        <v>384</v>
      </c>
      <c r="BE17" s="377"/>
      <c r="BF17" s="377"/>
    </row>
    <row r="18" ht="12.75" customHeight="1">
      <c r="A18" s="380" t="s">
        <v>385</v>
      </c>
      <c r="B18" s="4"/>
      <c r="C18" s="4"/>
      <c r="D18" s="4"/>
      <c r="E18" s="4"/>
      <c r="F18" s="4"/>
      <c r="G18" s="9"/>
      <c r="H18" s="381" t="s">
        <v>386</v>
      </c>
      <c r="I18" s="382" t="s">
        <v>387</v>
      </c>
      <c r="J18" s="4"/>
      <c r="K18" s="4"/>
      <c r="L18" s="9"/>
      <c r="M18" s="383" t="s">
        <v>388</v>
      </c>
      <c r="N18" s="413" t="s">
        <v>306</v>
      </c>
      <c r="O18" s="4"/>
      <c r="P18" s="4"/>
      <c r="Q18" s="4"/>
      <c r="R18" s="414" t="s">
        <v>389</v>
      </c>
      <c r="S18" s="20">
        <v>225000.0</v>
      </c>
      <c r="T18" s="4"/>
      <c r="U18" s="9"/>
      <c r="V18" s="386"/>
      <c r="W18" s="20">
        <v>17.0</v>
      </c>
      <c r="X18" s="9"/>
      <c r="Y18" s="376"/>
      <c r="Z18" s="396" t="s">
        <v>99</v>
      </c>
      <c r="AA18" s="4"/>
      <c r="AB18" s="4"/>
      <c r="AC18" s="4"/>
      <c r="AD18" s="9"/>
      <c r="AE18" s="388" t="str">
        <f>Main!J37</f>
        <v>◦</v>
      </c>
      <c r="AF18" s="388" t="str">
        <f>Main!L37</f>
        <v>◦</v>
      </c>
      <c r="AG18" s="389">
        <f>IF(AF18="●",Main!$M$10,0)</f>
        <v>0</v>
      </c>
      <c r="AH18" s="390">
        <f>IF(Data!AE18="●",Main!C9+Main!$M$10,Main!C9+Data!AD28)+Data!AG18</f>
        <v>0</v>
      </c>
      <c r="AI18" s="377"/>
      <c r="AJ18" s="391" t="s">
        <v>42</v>
      </c>
      <c r="AK18" s="4"/>
      <c r="AL18" s="4"/>
      <c r="AM18" s="4"/>
      <c r="AN18" s="9"/>
      <c r="AO18" s="410">
        <f>SUM('Loot&amp;XP'!E4:H665)</f>
        <v>1</v>
      </c>
      <c r="AP18" s="9"/>
      <c r="AQ18" s="377"/>
      <c r="AR18" s="408" t="s">
        <v>390</v>
      </c>
      <c r="AS18" s="35"/>
      <c r="AT18" s="35"/>
      <c r="AU18" s="36"/>
      <c r="AV18" s="409">
        <v>8.0</v>
      </c>
      <c r="AW18" s="36"/>
      <c r="AZ18" s="377"/>
      <c r="BA18" s="377"/>
      <c r="BB18" s="377"/>
      <c r="BC18" s="377"/>
      <c r="BD18" s="395" t="s">
        <v>391</v>
      </c>
      <c r="BE18" s="377"/>
      <c r="BF18" s="377"/>
    </row>
    <row r="19" ht="12.75" customHeight="1">
      <c r="A19" s="380" t="s">
        <v>392</v>
      </c>
      <c r="B19" s="4"/>
      <c r="C19" s="4"/>
      <c r="D19" s="4"/>
      <c r="E19" s="4"/>
      <c r="F19" s="4"/>
      <c r="G19" s="9"/>
      <c r="H19" s="381" t="s">
        <v>393</v>
      </c>
      <c r="I19" s="382" t="s">
        <v>394</v>
      </c>
      <c r="J19" s="4"/>
      <c r="K19" s="4"/>
      <c r="L19" s="9"/>
      <c r="M19" s="383" t="s">
        <v>395</v>
      </c>
      <c r="N19" s="413" t="s">
        <v>104</v>
      </c>
      <c r="O19" s="4"/>
      <c r="P19" s="4"/>
      <c r="Q19" s="4"/>
      <c r="R19" s="414"/>
      <c r="S19" s="20">
        <v>265000.0</v>
      </c>
      <c r="T19" s="4"/>
      <c r="U19" s="9"/>
      <c r="V19" s="386"/>
      <c r="W19" s="20">
        <v>18.0</v>
      </c>
      <c r="X19" s="9"/>
      <c r="Y19" s="376"/>
      <c r="Z19" s="396" t="s">
        <v>396</v>
      </c>
      <c r="AA19" s="4"/>
      <c r="AB19" s="4"/>
      <c r="AC19" s="4"/>
      <c r="AD19" s="9"/>
      <c r="AE19" s="388" t="str">
        <f>Main!J38</f>
        <v>◦</v>
      </c>
      <c r="AF19" s="388" t="str">
        <f>Main!L38</f>
        <v>◦</v>
      </c>
      <c r="AG19" s="389">
        <f>IF(AF19="●",Main!$M$10,0)</f>
        <v>0</v>
      </c>
      <c r="AH19" s="390">
        <f>IF(Data!AE19="●",Main!H9+Main!$M$10,Main!H9+Data!AG20)+Data!AG19</f>
        <v>0</v>
      </c>
      <c r="AI19" s="377"/>
      <c r="AJ19" s="391" t="s">
        <v>43</v>
      </c>
      <c r="AK19" s="4"/>
      <c r="AL19" s="4"/>
      <c r="AM19" s="4"/>
      <c r="AN19" s="9"/>
      <c r="AO19" s="392">
        <f>SUM('Loot&amp;XP'!I4:L665)</f>
        <v>2</v>
      </c>
      <c r="AP19" s="9"/>
      <c r="AQ19" s="377"/>
      <c r="AR19" s="408" t="s">
        <v>143</v>
      </c>
      <c r="AS19" s="35"/>
      <c r="AT19" s="35"/>
      <c r="AU19" s="36"/>
      <c r="AV19" s="409">
        <v>10.0</v>
      </c>
      <c r="AW19" s="36"/>
      <c r="AZ19" s="377"/>
      <c r="BA19" s="377"/>
      <c r="BB19" s="377"/>
      <c r="BC19" s="377"/>
      <c r="BD19" s="395" t="s">
        <v>397</v>
      </c>
      <c r="BE19" s="377"/>
      <c r="BF19" s="377"/>
    </row>
    <row r="20" ht="12.75" customHeight="1">
      <c r="A20" s="380" t="s">
        <v>398</v>
      </c>
      <c r="B20" s="4"/>
      <c r="C20" s="4"/>
      <c r="D20" s="4"/>
      <c r="E20" s="4"/>
      <c r="F20" s="4"/>
      <c r="G20" s="9"/>
      <c r="H20" s="381" t="s">
        <v>399</v>
      </c>
      <c r="I20" s="382" t="s">
        <v>400</v>
      </c>
      <c r="J20" s="4"/>
      <c r="K20" s="4"/>
      <c r="L20" s="9"/>
      <c r="M20" s="383" t="s">
        <v>401</v>
      </c>
      <c r="N20" s="415"/>
      <c r="O20" s="416"/>
      <c r="P20" s="416"/>
      <c r="Q20" s="416"/>
      <c r="R20" s="416"/>
      <c r="S20" s="20">
        <v>305000.0</v>
      </c>
      <c r="T20" s="4"/>
      <c r="U20" s="9"/>
      <c r="V20" s="386"/>
      <c r="W20" s="20">
        <v>19.0</v>
      </c>
      <c r="X20" s="9"/>
      <c r="Y20" s="376"/>
      <c r="Z20" s="396" t="s">
        <v>103</v>
      </c>
      <c r="AA20" s="4"/>
      <c r="AB20" s="4"/>
      <c r="AC20" s="4"/>
      <c r="AD20" s="9"/>
      <c r="AE20" s="388" t="str">
        <f>Main!K42</f>
        <v>◦</v>
      </c>
      <c r="AF20" s="417"/>
      <c r="AG20" s="389">
        <f>IF(AE20="●",ROUNDDOWN(Main!M10/2,0),0)</f>
        <v>0</v>
      </c>
      <c r="AH20" s="418"/>
      <c r="AI20" s="377"/>
      <c r="AJ20" s="391" t="s">
        <v>44</v>
      </c>
      <c r="AK20" s="4"/>
      <c r="AL20" s="4"/>
      <c r="AM20" s="4"/>
      <c r="AN20" s="9"/>
      <c r="AO20" s="392">
        <f>SUM('Loot&amp;XP'!M4:P665)</f>
        <v>3</v>
      </c>
      <c r="AP20" s="9"/>
      <c r="AQ20" s="377"/>
      <c r="AR20" s="408" t="s">
        <v>402</v>
      </c>
      <c r="AS20" s="35"/>
      <c r="AT20" s="35"/>
      <c r="AU20" s="36"/>
      <c r="AV20" s="409">
        <v>10.0</v>
      </c>
      <c r="AW20" s="36"/>
      <c r="AZ20" s="377"/>
      <c r="BA20" s="377"/>
      <c r="BB20" s="377"/>
      <c r="BC20" s="377"/>
      <c r="BD20" s="395" t="s">
        <v>403</v>
      </c>
      <c r="BE20" s="377"/>
      <c r="BF20" s="377"/>
    </row>
    <row r="21" ht="12.75" customHeight="1">
      <c r="A21" s="380" t="s">
        <v>404</v>
      </c>
      <c r="B21" s="4"/>
      <c r="C21" s="4"/>
      <c r="D21" s="4"/>
      <c r="E21" s="4"/>
      <c r="F21" s="4"/>
      <c r="G21" s="9"/>
      <c r="H21" s="381" t="s">
        <v>405</v>
      </c>
      <c r="I21" s="382" t="s">
        <v>406</v>
      </c>
      <c r="J21" s="4"/>
      <c r="K21" s="4"/>
      <c r="L21" s="9"/>
      <c r="M21" s="383" t="s">
        <v>407</v>
      </c>
      <c r="N21" s="415"/>
      <c r="O21" s="416"/>
      <c r="P21" s="416"/>
      <c r="Q21" s="416"/>
      <c r="R21" s="416"/>
      <c r="S21" s="20">
        <v>355000.0</v>
      </c>
      <c r="T21" s="4"/>
      <c r="U21" s="9"/>
      <c r="V21" s="386"/>
      <c r="W21" s="20">
        <v>20.0</v>
      </c>
      <c r="X21" s="9"/>
      <c r="Y21" s="376"/>
      <c r="Z21" s="419" t="s">
        <v>408</v>
      </c>
      <c r="AA21" s="4"/>
      <c r="AB21" s="4"/>
      <c r="AC21" s="4"/>
      <c r="AD21" s="9"/>
      <c r="AE21" s="388" t="str">
        <f>Main!K43</f>
        <v>◦</v>
      </c>
      <c r="AF21" s="417"/>
      <c r="AG21" s="420">
        <f>IF(AE21="●",ROUNDUP(Main!M10/2,0),0)</f>
        <v>0</v>
      </c>
      <c r="AH21" s="418"/>
      <c r="AI21" s="377"/>
      <c r="AJ21" s="391" t="s">
        <v>45</v>
      </c>
      <c r="AK21" s="4"/>
      <c r="AL21" s="4"/>
      <c r="AM21" s="4"/>
      <c r="AN21" s="4"/>
      <c r="AO21" s="392">
        <f>SUM('Loot&amp;XP'!Q4:T665)</f>
        <v>4</v>
      </c>
      <c r="AP21" s="9"/>
      <c r="AQ21" s="377"/>
      <c r="AR21" s="408" t="s">
        <v>409</v>
      </c>
      <c r="AS21" s="35"/>
      <c r="AT21" s="35"/>
      <c r="AU21" s="36"/>
      <c r="AV21" s="409">
        <v>8.0</v>
      </c>
      <c r="AW21" s="36"/>
      <c r="AZ21" s="377"/>
      <c r="BA21" s="377"/>
      <c r="BB21" s="377"/>
      <c r="BC21" s="377"/>
      <c r="BD21" s="395" t="s">
        <v>410</v>
      </c>
      <c r="BE21" s="377"/>
      <c r="BF21" s="377"/>
    </row>
    <row r="22" ht="12.75" customHeight="1">
      <c r="A22" s="380" t="s">
        <v>411</v>
      </c>
      <c r="B22" s="4"/>
      <c r="C22" s="4"/>
      <c r="D22" s="4"/>
      <c r="E22" s="4"/>
      <c r="F22" s="4"/>
      <c r="G22" s="9"/>
      <c r="H22" s="381" t="s">
        <v>412</v>
      </c>
      <c r="I22" s="382" t="s">
        <v>413</v>
      </c>
      <c r="J22" s="4"/>
      <c r="K22" s="4"/>
      <c r="L22" s="9"/>
      <c r="M22" s="421" t="s">
        <v>414</v>
      </c>
      <c r="N22" s="422"/>
      <c r="O22" s="422"/>
      <c r="P22" s="422"/>
      <c r="Q22" s="422"/>
      <c r="R22" s="422"/>
      <c r="S22" s="423" t="s">
        <v>415</v>
      </c>
      <c r="Y22" s="376"/>
      <c r="Z22" s="419" t="s">
        <v>416</v>
      </c>
      <c r="AA22" s="4"/>
      <c r="AB22" s="4"/>
      <c r="AC22" s="4"/>
      <c r="AD22" s="9"/>
      <c r="AE22" s="424"/>
      <c r="AF22" s="424"/>
      <c r="AG22" s="418"/>
      <c r="AH22" s="390">
        <f>IF(Main!K45="●",15+Main!A32,10+Main!A32)</f>
        <v>10</v>
      </c>
      <c r="AI22" s="377"/>
      <c r="AJ22" s="391" t="s">
        <v>417</v>
      </c>
      <c r="AK22" s="4"/>
      <c r="AL22" s="4"/>
      <c r="AM22" s="4"/>
      <c r="AN22" s="4"/>
      <c r="AO22" s="392">
        <f>SUM('Loot&amp;XP'!U4:Y665)</f>
        <v>5</v>
      </c>
      <c r="AP22" s="9"/>
      <c r="AQ22" s="377"/>
      <c r="AR22" s="408" t="s">
        <v>418</v>
      </c>
      <c r="AS22" s="35"/>
      <c r="AT22" s="35"/>
      <c r="AU22" s="36"/>
      <c r="AV22" s="409">
        <v>6.0</v>
      </c>
      <c r="AW22" s="36"/>
      <c r="AZ22" s="377"/>
      <c r="BA22" s="377"/>
      <c r="BB22" s="377"/>
      <c r="BC22" s="377"/>
      <c r="BD22" s="395" t="s">
        <v>419</v>
      </c>
      <c r="BE22" s="377"/>
      <c r="BF22" s="377"/>
    </row>
    <row r="23" ht="12.75" customHeight="1">
      <c r="A23" s="380" t="s">
        <v>420</v>
      </c>
      <c r="B23" s="4"/>
      <c r="C23" s="4"/>
      <c r="D23" s="4"/>
      <c r="E23" s="4"/>
      <c r="F23" s="4"/>
      <c r="G23" s="9"/>
      <c r="H23" s="381" t="s">
        <v>421</v>
      </c>
      <c r="I23" s="382" t="s">
        <v>86</v>
      </c>
      <c r="J23" s="4"/>
      <c r="K23" s="4"/>
      <c r="L23" s="9"/>
      <c r="M23" s="421" t="s">
        <v>422</v>
      </c>
      <c r="N23" s="422"/>
      <c r="O23" s="422"/>
      <c r="P23" s="422"/>
      <c r="Q23" s="422"/>
      <c r="R23" s="422"/>
      <c r="S23" s="380" t="s">
        <v>423</v>
      </c>
      <c r="T23" s="4"/>
      <c r="U23" s="4"/>
      <c r="V23" s="9"/>
      <c r="W23" s="392">
        <f>IF(Main!A7="●",Main!C7+Main!$M$10,Main!C7)</f>
        <v>0</v>
      </c>
      <c r="X23" s="9"/>
      <c r="Y23" s="376"/>
      <c r="Z23" s="419" t="s">
        <v>424</v>
      </c>
      <c r="AA23" s="4"/>
      <c r="AB23" s="4"/>
      <c r="AC23" s="4"/>
      <c r="AD23" s="9"/>
      <c r="AE23" s="418"/>
      <c r="AF23" s="418"/>
      <c r="AG23" s="418"/>
      <c r="AH23" s="390">
        <f>IF(Main!K45="●",15+Main!A29,10+Main!A29)</f>
        <v>10</v>
      </c>
      <c r="AI23" s="377"/>
      <c r="AJ23" s="399" t="s">
        <v>425</v>
      </c>
      <c r="AO23" s="402">
        <f>SUM(Main!V2,Main!AB2)</f>
        <v>0</v>
      </c>
      <c r="AP23" s="9"/>
      <c r="AQ23" s="377"/>
      <c r="AR23" s="408" t="s">
        <v>426</v>
      </c>
      <c r="AS23" s="35"/>
      <c r="AT23" s="35"/>
      <c r="AU23" s="36"/>
      <c r="AV23" s="409">
        <v>8.0</v>
      </c>
      <c r="AW23" s="36"/>
      <c r="AZ23" s="377"/>
      <c r="BA23" s="377"/>
      <c r="BB23" s="377"/>
      <c r="BC23" s="377"/>
      <c r="BD23" s="395" t="s">
        <v>427</v>
      </c>
      <c r="BE23" s="377"/>
      <c r="BF23" s="377"/>
    </row>
    <row r="24" ht="12.75" customHeight="1">
      <c r="A24" s="380" t="s">
        <v>428</v>
      </c>
      <c r="B24" s="4"/>
      <c r="C24" s="4"/>
      <c r="D24" s="4"/>
      <c r="E24" s="4"/>
      <c r="F24" s="4"/>
      <c r="G24" s="9"/>
      <c r="H24" s="381" t="s">
        <v>429</v>
      </c>
      <c r="I24" s="382" t="s">
        <v>430</v>
      </c>
      <c r="J24" s="4"/>
      <c r="K24" s="4"/>
      <c r="L24" s="9"/>
      <c r="M24" s="421" t="s">
        <v>431</v>
      </c>
      <c r="N24" s="422"/>
      <c r="O24" s="422"/>
      <c r="P24" s="422"/>
      <c r="Q24" s="422"/>
      <c r="R24" s="422"/>
      <c r="S24" s="380" t="s">
        <v>432</v>
      </c>
      <c r="T24" s="4"/>
      <c r="U24" s="4"/>
      <c r="V24" s="9"/>
      <c r="W24" s="392">
        <f>IF(Main!A9="●",Main!C9+Main!$M$10,Main!C9)</f>
        <v>1</v>
      </c>
      <c r="X24" s="9"/>
      <c r="Y24" s="377"/>
      <c r="Z24" s="419" t="s">
        <v>433</v>
      </c>
      <c r="AA24" s="4"/>
      <c r="AB24" s="4"/>
      <c r="AC24" s="4"/>
      <c r="AD24" s="9"/>
      <c r="AE24" s="425" t="str">
        <f>Main!K44</f>
        <v>●</v>
      </c>
      <c r="AF24" s="418"/>
      <c r="AG24" s="426">
        <f>IF(AE24="●",1,0)</f>
        <v>1</v>
      </c>
      <c r="AH24" s="418"/>
      <c r="AI24" s="377"/>
      <c r="AJ24" s="427" t="s">
        <v>206</v>
      </c>
      <c r="AK24" s="4"/>
      <c r="AL24" s="4"/>
      <c r="AM24" s="4"/>
      <c r="AN24" s="9"/>
      <c r="AO24" s="102">
        <f>SUM('Loot&amp;XP'!Z4:AC665)</f>
        <v>200</v>
      </c>
      <c r="AP24" s="9"/>
      <c r="AQ24" s="377"/>
      <c r="AR24" s="408" t="s">
        <v>434</v>
      </c>
      <c r="AS24" s="35"/>
      <c r="AT24" s="35"/>
      <c r="AU24" s="36"/>
      <c r="AV24" s="409">
        <v>6.0</v>
      </c>
      <c r="AW24" s="36"/>
      <c r="AZ24" s="377"/>
      <c r="BA24" s="377"/>
      <c r="BB24" s="377"/>
      <c r="BC24" s="377"/>
      <c r="BD24" s="395" t="s">
        <v>435</v>
      </c>
      <c r="BE24" s="377"/>
      <c r="BF24" s="377"/>
    </row>
    <row r="25" ht="12.75" customHeight="1">
      <c r="A25" s="380" t="s">
        <v>436</v>
      </c>
      <c r="B25" s="4"/>
      <c r="C25" s="4"/>
      <c r="D25" s="4"/>
      <c r="E25" s="4"/>
      <c r="F25" s="4"/>
      <c r="G25" s="9"/>
      <c r="H25" s="381" t="s">
        <v>437</v>
      </c>
      <c r="I25" s="428" t="s">
        <v>438</v>
      </c>
      <c r="J25" s="4"/>
      <c r="K25" s="4"/>
      <c r="L25" s="9"/>
      <c r="M25" s="421" t="s">
        <v>439</v>
      </c>
      <c r="N25" s="422"/>
      <c r="O25" s="422"/>
      <c r="P25" s="422"/>
      <c r="Q25" s="422"/>
      <c r="R25" s="422"/>
      <c r="S25" s="380" t="s">
        <v>440</v>
      </c>
      <c r="T25" s="4"/>
      <c r="U25" s="4"/>
      <c r="V25" s="9"/>
      <c r="W25" s="392">
        <f>IF(Main!A11="●",Main!C11+Main!$M$10,Main!C11)</f>
        <v>0</v>
      </c>
      <c r="X25" s="9"/>
      <c r="Y25" s="377"/>
      <c r="Z25" s="429" t="s">
        <v>441</v>
      </c>
      <c r="AA25" s="4"/>
      <c r="AB25" s="4"/>
      <c r="AC25" s="9"/>
      <c r="AD25" s="243" t="s">
        <v>442</v>
      </c>
      <c r="AE25" s="4"/>
      <c r="AF25" s="4"/>
      <c r="AG25" s="4"/>
      <c r="AH25" s="430"/>
      <c r="AI25" s="430"/>
      <c r="AJ25" s="430"/>
      <c r="AK25" s="430"/>
      <c r="AL25" s="430"/>
      <c r="AM25" s="430"/>
      <c r="AN25" s="430"/>
      <c r="AO25" s="430"/>
      <c r="AP25" s="430"/>
      <c r="AQ25" s="430"/>
      <c r="AR25" s="431" t="s">
        <v>443</v>
      </c>
      <c r="AS25" s="35"/>
      <c r="AT25" s="35"/>
      <c r="AU25" s="36"/>
      <c r="AV25" s="432" t="str">
        <f>IF(Main!R2=AR12,AV12,IF(Main!R2=AR13,AV13,IF(Main!R2=AR14,AV14,IF(Main!R2=AR15,AV15,IF(Main!R2=AR16,AV16,IF(Main!R2=AR17,AV17,IF(Main!R2=AR18,AV18,IF(Main!R2=AR19,AV19,IF(Main!R2=AR20,AV20,IF(Main!R2=AR21,AV21,IF(Main!R2=AR22,AV22,IF(Main!R2=AR23,AV23,IF(Main!R2=AR24,AV24,)))))))))))))</f>
        <v/>
      </c>
      <c r="AW25" s="36"/>
      <c r="AX25" s="377"/>
      <c r="AY25" s="377"/>
      <c r="AZ25" s="377"/>
      <c r="BA25" s="377"/>
      <c r="BB25" s="377"/>
      <c r="BC25" s="377"/>
      <c r="BD25" s="395" t="s">
        <v>444</v>
      </c>
      <c r="BE25" s="377"/>
      <c r="BF25" s="377"/>
    </row>
    <row r="26" ht="12.75" customHeight="1">
      <c r="A26" s="380" t="s">
        <v>445</v>
      </c>
      <c r="B26" s="4"/>
      <c r="C26" s="4"/>
      <c r="D26" s="4"/>
      <c r="E26" s="4"/>
      <c r="F26" s="4"/>
      <c r="G26" s="9"/>
      <c r="H26" s="381" t="s">
        <v>446</v>
      </c>
      <c r="I26" s="382" t="s">
        <v>447</v>
      </c>
      <c r="J26" s="4"/>
      <c r="K26" s="4"/>
      <c r="L26" s="9"/>
      <c r="M26" s="421" t="s">
        <v>448</v>
      </c>
      <c r="N26" s="422"/>
      <c r="O26" s="422"/>
      <c r="P26" s="422"/>
      <c r="Q26" s="422"/>
      <c r="R26" s="422"/>
      <c r="S26" s="380" t="s">
        <v>449</v>
      </c>
      <c r="T26" s="4"/>
      <c r="U26" s="4"/>
      <c r="V26" s="9"/>
      <c r="W26" s="392">
        <f>IF(Main!F7="●",Main!H7+Main!$M$10,Main!H7)</f>
        <v>0</v>
      </c>
      <c r="X26" s="9"/>
      <c r="Y26" s="377"/>
      <c r="Z26" s="433">
        <f>SUM('Magic Equipment'!Q3:Q21)</f>
        <v>2</v>
      </c>
      <c r="AA26" s="35"/>
      <c r="AB26" s="35"/>
      <c r="AC26" s="36"/>
      <c r="AD26" s="434" t="b">
        <f>IF(Main!N41="U.Agility (Wis)",Main!C9+Main!H9,IF(Main!N41="U.Agility (Con)",Main!C9+Main!C11))</f>
        <v>0</v>
      </c>
      <c r="AE26" s="35"/>
      <c r="AF26" s="35"/>
      <c r="AG26" s="36"/>
      <c r="AH26" s="430"/>
      <c r="AI26" s="430"/>
      <c r="AJ26" s="430"/>
      <c r="AK26" s="430"/>
      <c r="AL26" s="430"/>
      <c r="AM26" s="430"/>
      <c r="AN26" s="430"/>
      <c r="AO26" s="430"/>
      <c r="AP26" s="430"/>
      <c r="AQ26" s="430"/>
      <c r="AR26" s="431" t="s">
        <v>450</v>
      </c>
      <c r="AS26" s="35"/>
      <c r="AT26" s="35"/>
      <c r="AU26" s="36"/>
      <c r="AV26" s="432" t="str">
        <f>IF(Main!X2=AR12,AV12,IF(Main!X2=AR13,AV13,IF(Main!X2=AR14,AV14,IF(Main!X2=AR15,AV15,IF(Main!X2=AR16,AV16,IF(Main!X2=AR17,AV17,IF(Main!X2=AR18,AV18,IF(Main!X2=AR19,AV19,IF(Main!X2=AR20,AV20,IF(Main!X2=AR21,AV21,IF(Main!X2=AR22,AV22,IF(Main!X2=AR23,AV23,IF(Main!X2=AR24,AV24,)))))))))))))</f>
        <v/>
      </c>
      <c r="AW26" s="36"/>
      <c r="AX26" s="377"/>
      <c r="AY26" s="377"/>
      <c r="AZ26" s="377"/>
      <c r="BA26" s="377"/>
      <c r="BB26" s="377"/>
      <c r="BC26" s="377"/>
      <c r="BD26" s="395" t="s">
        <v>451</v>
      </c>
      <c r="BE26" s="377"/>
      <c r="BF26" s="377"/>
    </row>
    <row r="27" ht="12.75" customHeight="1">
      <c r="A27" s="380" t="s">
        <v>452</v>
      </c>
      <c r="B27" s="4"/>
      <c r="C27" s="4"/>
      <c r="D27" s="4"/>
      <c r="E27" s="4"/>
      <c r="F27" s="4"/>
      <c r="G27" s="9"/>
      <c r="H27" s="381" t="s">
        <v>453</v>
      </c>
      <c r="I27" s="382" t="s">
        <v>454</v>
      </c>
      <c r="J27" s="4"/>
      <c r="K27" s="4"/>
      <c r="L27" s="9"/>
      <c r="M27" s="421" t="s">
        <v>455</v>
      </c>
      <c r="N27" s="422"/>
      <c r="O27" s="422"/>
      <c r="P27" s="422"/>
      <c r="Q27" s="422"/>
      <c r="R27" s="422"/>
      <c r="S27" s="380" t="s">
        <v>456</v>
      </c>
      <c r="T27" s="4"/>
      <c r="U27" s="4"/>
      <c r="V27" s="9"/>
      <c r="W27" s="392">
        <f>IF(Main!F9="●",Main!H9+Main!$M$10,Main!H9)</f>
        <v>0</v>
      </c>
      <c r="X27" s="9"/>
      <c r="Y27" s="377"/>
      <c r="Z27" s="435" t="s">
        <v>457</v>
      </c>
      <c r="AA27" s="35"/>
      <c r="AB27" s="35"/>
      <c r="AC27" s="36"/>
      <c r="AD27" s="243" t="s">
        <v>408</v>
      </c>
      <c r="AE27" s="4"/>
      <c r="AF27" s="4"/>
      <c r="AG27" s="4"/>
      <c r="AH27" s="430"/>
      <c r="AI27" s="430"/>
      <c r="AJ27" s="430"/>
      <c r="AK27" s="430"/>
      <c r="AL27" s="430"/>
      <c r="AM27" s="430"/>
      <c r="AN27" s="430"/>
      <c r="AO27" s="430"/>
      <c r="AP27" s="430"/>
      <c r="AQ27" s="430"/>
      <c r="AR27" s="430"/>
      <c r="AS27" s="430"/>
      <c r="AT27" s="377"/>
      <c r="AU27" s="377"/>
      <c r="AV27" s="377"/>
      <c r="AW27" s="377"/>
      <c r="AX27" s="377"/>
      <c r="AY27" s="377"/>
      <c r="AZ27" s="377"/>
      <c r="BA27" s="377"/>
      <c r="BB27" s="377"/>
      <c r="BC27" s="377"/>
      <c r="BD27" s="395" t="s">
        <v>458</v>
      </c>
      <c r="BE27" s="377"/>
      <c r="BF27" s="377"/>
    </row>
    <row r="28" ht="12.75" customHeight="1">
      <c r="A28" s="380" t="s">
        <v>459</v>
      </c>
      <c r="B28" s="4"/>
      <c r="C28" s="4"/>
      <c r="D28" s="4"/>
      <c r="E28" s="4"/>
      <c r="F28" s="4"/>
      <c r="G28" s="9"/>
      <c r="H28" s="381" t="s">
        <v>460</v>
      </c>
      <c r="I28" s="382" t="s">
        <v>461</v>
      </c>
      <c r="J28" s="4"/>
      <c r="K28" s="4"/>
      <c r="L28" s="9"/>
      <c r="M28" s="421" t="s">
        <v>462</v>
      </c>
      <c r="N28" s="422"/>
      <c r="O28" s="422"/>
      <c r="P28" s="422"/>
      <c r="Q28" s="422"/>
      <c r="R28" s="422"/>
      <c r="S28" s="380" t="s">
        <v>463</v>
      </c>
      <c r="T28" s="4"/>
      <c r="U28" s="4"/>
      <c r="V28" s="9"/>
      <c r="W28" s="392">
        <f>IF(Main!F11="●",Main!H11+Main!$M$10,Main!H11)</f>
        <v>4</v>
      </c>
      <c r="X28" s="9"/>
      <c r="Y28" s="377"/>
      <c r="Z28" s="433">
        <f>SUM(W31+Z26+AG24)</f>
        <v>15</v>
      </c>
      <c r="AA28" s="35"/>
      <c r="AB28" s="35"/>
      <c r="AC28" s="36"/>
      <c r="AD28" s="434">
        <f>IF(AG20&gt;AG21,AG20,IF(AG21&gt;AG20,AG21,IF(AG20=AG21,AG20)))</f>
        <v>0</v>
      </c>
      <c r="AE28" s="35"/>
      <c r="AF28" s="35"/>
      <c r="AG28" s="36"/>
      <c r="AH28" s="430"/>
      <c r="AI28" s="430"/>
      <c r="AJ28" s="430"/>
      <c r="AK28" s="430"/>
      <c r="AL28" s="430"/>
      <c r="AM28" s="430"/>
      <c r="AN28" s="430"/>
      <c r="AO28" s="430"/>
      <c r="AP28" s="430"/>
      <c r="AQ28" s="430"/>
      <c r="AR28" s="430"/>
      <c r="AS28" s="430"/>
      <c r="AT28" s="377"/>
      <c r="AU28" s="377"/>
      <c r="AV28" s="377"/>
      <c r="AW28" s="377"/>
      <c r="AX28" s="377"/>
      <c r="AY28" s="377"/>
      <c r="AZ28" s="377"/>
      <c r="BA28" s="377"/>
      <c r="BB28" s="377"/>
      <c r="BC28" s="377"/>
      <c r="BD28" s="395" t="s">
        <v>464</v>
      </c>
      <c r="BE28" s="377"/>
      <c r="BF28" s="377"/>
    </row>
    <row r="29" ht="12.75" customHeight="1">
      <c r="A29" s="380" t="s">
        <v>465</v>
      </c>
      <c r="B29" s="4"/>
      <c r="C29" s="4"/>
      <c r="D29" s="4"/>
      <c r="E29" s="4"/>
      <c r="F29" s="4"/>
      <c r="G29" s="9"/>
      <c r="H29" s="381" t="s">
        <v>466</v>
      </c>
      <c r="I29" s="436" t="s">
        <v>467</v>
      </c>
      <c r="J29" s="4"/>
      <c r="K29" s="4"/>
      <c r="L29" s="9"/>
      <c r="M29" s="383" t="s">
        <v>468</v>
      </c>
      <c r="N29" s="437"/>
      <c r="O29" s="437"/>
      <c r="P29" s="437"/>
      <c r="Q29" s="437"/>
      <c r="R29" s="437"/>
      <c r="S29" s="438" t="s">
        <v>30</v>
      </c>
      <c r="T29" s="4"/>
      <c r="U29" s="4"/>
      <c r="V29" s="9"/>
      <c r="W29" s="392">
        <f>ROUNDUP((Main!K15/4),0)+1</f>
        <v>1</v>
      </c>
      <c r="X29" s="9"/>
      <c r="Y29" s="377"/>
      <c r="Z29" s="439" t="s">
        <v>469</v>
      </c>
      <c r="AA29" s="4"/>
      <c r="AB29" s="4"/>
      <c r="AC29" s="9"/>
      <c r="AD29" s="407"/>
      <c r="AE29" s="407"/>
      <c r="AF29" s="407"/>
      <c r="AG29" s="407"/>
      <c r="AH29" s="430"/>
      <c r="AI29" s="430"/>
      <c r="AJ29" s="377"/>
      <c r="AK29" s="377"/>
      <c r="AL29" s="377"/>
      <c r="AM29" s="377"/>
      <c r="AN29" s="430"/>
      <c r="AO29" s="430"/>
      <c r="AP29" s="430"/>
      <c r="AQ29" s="430"/>
      <c r="AR29" s="377"/>
      <c r="AS29" s="377"/>
      <c r="AT29" s="377"/>
      <c r="AU29" s="377"/>
      <c r="AV29" s="377"/>
      <c r="AW29" s="377"/>
      <c r="AX29" s="377"/>
      <c r="AY29" s="377"/>
      <c r="AZ29" s="377"/>
      <c r="BA29" s="377"/>
      <c r="BB29" s="377"/>
      <c r="BC29" s="377"/>
      <c r="BD29" s="395" t="s">
        <v>470</v>
      </c>
      <c r="BE29" s="377"/>
      <c r="BF29" s="377"/>
    </row>
    <row r="30" ht="12.75" customHeight="1">
      <c r="A30" s="380" t="s">
        <v>471</v>
      </c>
      <c r="B30" s="4"/>
      <c r="C30" s="4"/>
      <c r="D30" s="4"/>
      <c r="E30" s="4"/>
      <c r="F30" s="4"/>
      <c r="G30" s="9"/>
      <c r="H30" s="381" t="s">
        <v>472</v>
      </c>
      <c r="I30" s="436" t="s">
        <v>473</v>
      </c>
      <c r="J30" s="4"/>
      <c r="K30" s="4"/>
      <c r="L30" s="9"/>
      <c r="M30" s="383" t="s">
        <v>474</v>
      </c>
      <c r="N30" s="377"/>
      <c r="O30" s="377"/>
      <c r="P30" s="377"/>
      <c r="Q30" s="377"/>
      <c r="R30" s="377"/>
      <c r="S30" s="438" t="s">
        <v>475</v>
      </c>
      <c r="T30" s="4"/>
      <c r="U30" s="4"/>
      <c r="V30" s="9"/>
      <c r="W30" s="392">
        <f>IF(Main!K46="●",5+Main!C9+AD28,Main!C9+AD28)</f>
        <v>0</v>
      </c>
      <c r="X30" s="9"/>
      <c r="Y30" s="377"/>
      <c r="Z30" s="392">
        <f>SUM('Magic Equipment'!V3:V21)</f>
        <v>2</v>
      </c>
      <c r="AA30" s="4"/>
      <c r="AB30" s="4"/>
      <c r="AC30" s="9"/>
      <c r="AH30" s="430"/>
      <c r="AI30" s="430"/>
      <c r="AJ30" s="377"/>
      <c r="AK30" s="377"/>
      <c r="AL30" s="377"/>
      <c r="AM30" s="377"/>
      <c r="AN30" s="430"/>
      <c r="AO30" s="430"/>
      <c r="AP30" s="430"/>
      <c r="AQ30" s="430"/>
      <c r="AR30" s="377"/>
      <c r="AS30" s="377"/>
      <c r="AT30" s="377"/>
      <c r="AU30" s="377"/>
      <c r="AV30" s="377"/>
      <c r="AW30" s="377"/>
      <c r="AX30" s="377"/>
      <c r="AY30" s="377"/>
      <c r="AZ30" s="377"/>
      <c r="BA30" s="377"/>
      <c r="BB30" s="377"/>
      <c r="BC30" s="377"/>
      <c r="BD30" s="395" t="s">
        <v>476</v>
      </c>
      <c r="BE30" s="377"/>
      <c r="BF30" s="377"/>
    </row>
    <row r="31" ht="12.75" customHeight="1">
      <c r="A31" s="380" t="s">
        <v>477</v>
      </c>
      <c r="B31" s="4"/>
      <c r="C31" s="4"/>
      <c r="D31" s="4"/>
      <c r="E31" s="4"/>
      <c r="F31" s="4"/>
      <c r="G31" s="9"/>
      <c r="H31" s="381" t="s">
        <v>478</v>
      </c>
      <c r="I31" s="428" t="s">
        <v>479</v>
      </c>
      <c r="J31" s="4"/>
      <c r="K31" s="4"/>
      <c r="L31" s="9"/>
      <c r="M31" s="383"/>
      <c r="N31" s="377"/>
      <c r="O31" s="377"/>
      <c r="P31" s="377"/>
      <c r="Q31" s="377"/>
      <c r="R31" s="377"/>
      <c r="S31" s="438" t="s">
        <v>97</v>
      </c>
      <c r="T31" s="4"/>
      <c r="U31" s="4"/>
      <c r="V31" s="9"/>
      <c r="W31" s="392">
        <f>IF(Main!N41="ARMOR",AO10,IF(Main!N41="Padded",11+AO10,IF(Main!N41="Leather",11+AO10,IF(Main!N41="Studded L.",12+AO10,IF(Main!N41="Hide",12+AO11,IF(Main!N41="Chain Shirt",13+AO11,IF(Main!N41="Scalemail",14+AO11,IF(Main!N41="Breastplate",14+AO11,IF(Main!N41="Half Plate",15+AO11,IF(Main!N41="Ringmail","14",IF(Main!N41="Chainmail","16",IF(Main!N41="Splint","17",IF(Main!N41="Plate","18",IF(Main!N41="U.Agility (Wis)",10+AD26,IF(Main!N41="U.Agility (Con)",10+AD26,IF(Main!N41="Draconic Resilience",13+AO10))))))))))))+Main!T42))))</f>
        <v>12</v>
      </c>
      <c r="X31" s="9"/>
      <c r="Y31" s="377"/>
      <c r="Z31" s="377"/>
      <c r="AA31" s="377"/>
      <c r="AB31" s="377"/>
      <c r="AC31" s="377"/>
      <c r="AD31" s="377"/>
      <c r="AE31" s="377"/>
      <c r="AF31" s="377"/>
      <c r="AG31" s="377"/>
      <c r="AH31" s="377"/>
      <c r="AI31" s="377"/>
      <c r="AJ31" s="377"/>
      <c r="AK31" s="377"/>
      <c r="AL31" s="377"/>
      <c r="AM31" s="377"/>
      <c r="AN31" s="377"/>
      <c r="AO31" s="377"/>
      <c r="AP31" s="377"/>
      <c r="AQ31" s="377"/>
      <c r="AR31" s="377"/>
      <c r="AS31" s="377"/>
      <c r="AT31" s="377"/>
      <c r="AU31" s="377"/>
      <c r="AV31" s="377"/>
      <c r="AW31" s="377"/>
      <c r="AX31" s="377"/>
      <c r="AY31" s="377"/>
      <c r="AZ31" s="377"/>
      <c r="BA31" s="377"/>
      <c r="BB31" s="377"/>
      <c r="BC31" s="377"/>
      <c r="BD31" s="395" t="s">
        <v>480</v>
      </c>
      <c r="BE31" s="377"/>
      <c r="BF31" s="377"/>
    </row>
    <row r="32" ht="12.75" customHeight="1">
      <c r="A32" s="380" t="s">
        <v>481</v>
      </c>
      <c r="B32" s="4"/>
      <c r="C32" s="4"/>
      <c r="D32" s="4"/>
      <c r="E32" s="4"/>
      <c r="F32" s="4"/>
      <c r="G32" s="9"/>
      <c r="H32" s="381" t="s">
        <v>482</v>
      </c>
      <c r="I32" s="372" t="s">
        <v>483</v>
      </c>
      <c r="J32" s="4"/>
      <c r="K32" s="4"/>
      <c r="L32" s="9"/>
      <c r="M32" s="440"/>
      <c r="N32" s="377"/>
      <c r="O32" s="377"/>
      <c r="P32" s="377"/>
      <c r="Q32" s="377"/>
      <c r="R32" s="377"/>
      <c r="S32" s="441" t="s">
        <v>484</v>
      </c>
      <c r="T32" s="4"/>
      <c r="U32" s="4"/>
      <c r="V32" s="9"/>
      <c r="W32" s="392" t="str">
        <f>IF(Main!K15=1, "0",IF(Main!K15=2,"300",IF(Main!K15=3,"900",IF(Main!K15=4,"2700",IF(Main!K15=5,"6500",IF(Main!K15=6,"14000",IF(Main!K15=7,"23000",IF(Main!K15=8,"34000",IF(Main!K15=9,"48000",IF(Main!K15=10,"64000",IF(Main!K15=11,"85000",IF(Main!K15=12,"100000",IF(Main!K15=13,"120000",IF(Main!K15=14,"140000",IF(Main!K15=15,"165000",IF(Main!K15=16,"195000",IF(Main!K15=17,"225000",IF(Main!K15=18,"265000",IF(Main!K15=19,"305000",IF(Main!K15=20,"355000",))))))))))))))))))))</f>
        <v/>
      </c>
      <c r="X32" s="9"/>
      <c r="Y32" s="377"/>
      <c r="Z32" s="377"/>
      <c r="AA32" s="377"/>
      <c r="AB32" s="377"/>
      <c r="AC32" s="377"/>
      <c r="AD32" s="377"/>
      <c r="AE32" s="377"/>
      <c r="AF32" s="377"/>
      <c r="AG32" s="377"/>
      <c r="AH32" s="377"/>
      <c r="AI32" s="377"/>
      <c r="AJ32" s="377"/>
      <c r="AK32" s="377"/>
      <c r="AL32" s="377"/>
      <c r="AM32" s="377"/>
      <c r="AN32" s="377"/>
      <c r="AO32" s="377"/>
      <c r="AP32" s="377"/>
      <c r="AQ32" s="377"/>
      <c r="AR32" s="377"/>
      <c r="AS32" s="377"/>
      <c r="AT32" s="377"/>
      <c r="AU32" s="377"/>
      <c r="AV32" s="377"/>
      <c r="AW32" s="377"/>
      <c r="AX32" s="377"/>
      <c r="AY32" s="377"/>
      <c r="AZ32" s="377"/>
      <c r="BA32" s="377"/>
      <c r="BB32" s="377"/>
      <c r="BC32" s="377"/>
      <c r="BD32" s="395" t="s">
        <v>485</v>
      </c>
      <c r="BE32" s="377"/>
      <c r="BF32" s="377"/>
    </row>
    <row r="33" ht="12.75" customHeight="1">
      <c r="A33" s="380" t="s">
        <v>486</v>
      </c>
      <c r="B33" s="4"/>
      <c r="C33" s="4"/>
      <c r="D33" s="4"/>
      <c r="E33" s="4"/>
      <c r="F33" s="4"/>
      <c r="G33" s="9"/>
      <c r="H33" s="381" t="s">
        <v>487</v>
      </c>
      <c r="I33" s="384" t="s">
        <v>488</v>
      </c>
      <c r="J33" s="4"/>
      <c r="K33" s="4"/>
      <c r="L33" s="9"/>
      <c r="M33" s="383" t="s">
        <v>489</v>
      </c>
      <c r="N33" s="377"/>
      <c r="O33" s="377"/>
      <c r="P33" s="377"/>
      <c r="Q33" s="377"/>
      <c r="R33" s="377"/>
      <c r="S33" s="442" t="s">
        <v>490</v>
      </c>
      <c r="T33" s="35"/>
      <c r="U33" s="35"/>
      <c r="V33" s="35"/>
      <c r="W33" s="35"/>
      <c r="X33" s="35"/>
      <c r="Y33" s="377"/>
      <c r="Z33" s="443" t="s">
        <v>144</v>
      </c>
      <c r="AA33" s="4"/>
      <c r="AB33" s="4"/>
      <c r="AC33" s="5"/>
      <c r="AD33" s="444" t="s">
        <v>491</v>
      </c>
      <c r="AE33" s="444" t="s">
        <v>287</v>
      </c>
      <c r="AF33" s="444" t="s">
        <v>234</v>
      </c>
      <c r="AG33" s="445" t="s">
        <v>32</v>
      </c>
      <c r="AH33" s="446" t="s">
        <v>229</v>
      </c>
      <c r="AI33" s="446" t="s">
        <v>235</v>
      </c>
      <c r="AJ33" s="447" t="s">
        <v>73</v>
      </c>
      <c r="AK33" s="446" t="s">
        <v>31</v>
      </c>
      <c r="AL33" s="444" t="s">
        <v>236</v>
      </c>
      <c r="AM33" s="444" t="s">
        <v>236</v>
      </c>
      <c r="AN33" s="448" t="s">
        <v>492</v>
      </c>
      <c r="AO33" s="35"/>
      <c r="AP33" s="35"/>
      <c r="AQ33" s="35"/>
      <c r="AR33" s="35"/>
      <c r="AS33" s="35"/>
      <c r="AT33" s="377"/>
      <c r="AU33" s="377"/>
      <c r="AV33" s="377"/>
      <c r="AW33" s="377"/>
      <c r="AX33" s="377"/>
      <c r="AY33" s="377"/>
      <c r="AZ33" s="377"/>
      <c r="BA33" s="377"/>
      <c r="BB33" s="377"/>
      <c r="BC33" s="377"/>
      <c r="BD33" s="395" t="s">
        <v>493</v>
      </c>
      <c r="BE33" s="377"/>
      <c r="BF33" s="377"/>
    </row>
    <row r="34" ht="12.75" customHeight="1">
      <c r="A34" s="380" t="s">
        <v>494</v>
      </c>
      <c r="B34" s="4"/>
      <c r="C34" s="4"/>
      <c r="D34" s="4"/>
      <c r="E34" s="4"/>
      <c r="F34" s="4"/>
      <c r="G34" s="9"/>
      <c r="H34" s="381" t="s">
        <v>405</v>
      </c>
      <c r="I34" s="384" t="s">
        <v>495</v>
      </c>
      <c r="J34" s="4"/>
      <c r="K34" s="4"/>
      <c r="L34" s="9"/>
      <c r="M34" s="383" t="s">
        <v>496</v>
      </c>
      <c r="N34" s="377"/>
      <c r="O34" s="377"/>
      <c r="P34" s="377"/>
      <c r="Q34" s="377"/>
      <c r="R34" s="377"/>
      <c r="S34" s="408" t="s">
        <v>423</v>
      </c>
      <c r="T34" s="35"/>
      <c r="U34" s="35"/>
      <c r="V34" s="36"/>
      <c r="W34" s="449">
        <f>IF(Main!C6&lt;10,ROUNDUP((Main!C6-10)/2,0),ROUNDDOWN((Main!C6-10)/2,0))</f>
        <v>0</v>
      </c>
      <c r="X34" s="36"/>
      <c r="Y34" s="377"/>
      <c r="Z34" s="450" t="s">
        <v>147</v>
      </c>
      <c r="AA34" s="35"/>
      <c r="AB34" s="35"/>
      <c r="AC34" s="36"/>
      <c r="AD34" s="451">
        <f>IF(Magic!D2=1,2,IF(Magic!D2=2,2,IF(Magic!D2=3,2,IF(Magic!D2=4,3,IF(Magic!D2=5,3,IF(Magic!D2=6,3,IF(Magic!D2=7,3,IF(Magic!D2=8,3,IF(Magic!D2=9,3,IF(Magic!D2=10,4,IF(Magic!D2=11,4,IF(Magic!D2=12,4,IF(Magic!D2=13,4,IF(Magic!D2=14,4,IF(Magic!D2=15,4,IF(Magic!D2=16,4,IF(Magic!D2=17,4,IF(Magic!D2=18,4,IF(Magic!D2=19,4,IF(Magic!D2=20,4,))))))))))))))))))))</f>
        <v>3</v>
      </c>
      <c r="AE34" s="451">
        <f>IF(Magic!D2=1,3,IF(Magic!D2=2,3,IF(Magic!D2=3,3,IF(Magic!D2=4,4,IF(Magic!D2=5,4,IF(Magic!D2=6,4,IF(Magic!D2=7,4,IF(Magic!D2=8,4,IF(Magic!D2=9,4,IF(Magic!D2=10,5,IF(Magic!D2=11,5,IF(Magic!D2=12,5,IF(Magic!D2=13,5,IF(Magic!D2=14,5,IF(Magic!D2=15,5,IF(Magic!D2=16,5,IF(Magic!D2=17,5,IF(Magic!D2=18,5,IF(Magic!D2=19,5,IF(Magic!D2=20,5,))))))))))))))))))))</f>
        <v>4</v>
      </c>
      <c r="AF34" s="451">
        <f>IF(Magic!D2=1,2,IF(Magic!D2=2,2,IF(Magic!D2=3,2,IF(Magic!D2=4,3,IF(Magic!D2=5,3,IF(Magic!D2=6,3,IF(Magic!D2=7,3,IF(Magic!D2=8,3,IF(Magic!D2=9,3,IF(Magic!D2=10,4,IF(Magic!D2=11,4,IF(Magic!D2=12,4,IF(Magic!D2=13,4,IF(Magic!D2=14,4,IF(Magic!D2=15,4,IF(Magic!D2=16,4,IF(Magic!D2=17,4,IF(Magic!D2=18,4,IF(Magic!D2=19,4,IF(Magic!D2=20,4,))))))))))))))))))))</f>
        <v>3</v>
      </c>
      <c r="AG34" s="452">
        <f>IF(Magic!D2=1,"-",IF(Magic!D2=2,"-",IF(Magic!D2=3,2,IF(Magic!D2=4,2,IF(Magic!D2=5,2,IF(Magic!D2=6,2,IF(Magic!D2=7,2,IF(Magic!D2=8,2,IF(Magic!D2=9,2,IF(Magic!D2=10,3,IF(Magic!D2=11,3,IF(Magic!D2=12,3,IF(Magic!D2=13,3,IF(Magic!D2=14,3,IF(Magic!D2=15,3,IF(Magic!D2=16,3,IF(Magic!D2=17,3,IF(Magic!D2=18,3,IF(Magic!D2=19,3,IF(Magic!D2=20,3,))))))))))))))))))))</f>
        <v>2</v>
      </c>
      <c r="AH34" s="453" t="str">
        <f>IF(Magic!D2=1,"-",IF(Magic!D2=2,"-",IF(Magic!D2=3,"-",IF(Magic!D2=4,"-",IF(Magic!D2=5,"-",IF(Magic!D2=6,"-",IF(Magic!D2=7,"-",IF(Magic!D2=8,"-",IF(Magic!D2=9,"-",IF(Magic!D2=10,"-",IF(Magic!D2=11,"-",IF(Magic!D2=12,"-",IF(Magic!D2=13,"-",IF(Magic!D2=14,"-",IF(Magic!D2=15,"-",IF(Magic!D2=16,"-",IF(Magic!D2=17,"-",IF(Magic!D2=18,"-",IF(Magic!D2=19,"-",IF(Magic!D2=20,"-",))))))))))))))))))))</f>
        <v>-</v>
      </c>
      <c r="AI34" s="453" t="str">
        <f>IF(Magic!D2=1,"-",IF(Magic!D2=2,"-",IF(Magic!D2=3,"-",IF(Magic!D2=4,"-",IF(Magic!D2=5,"-",IF(Magic!D2=6,"-",IF(Magic!D2=7,"-",IF(Magic!D2=8,"-",IF(Magic!D2=9,"-",IF(Magic!D2=10,"-",IF(Magic!D2=11,"-",IF(Magic!D2=12,"-",IF(Magic!D2=13,"-",IF(Magic!D2=14,"-",IF(Magic!D2=15,"-",IF(Magic!D2=16,"-",IF(Magic!D2=17,"-",IF(Magic!D2=18,"-",IF(Magic!D2=19,"-",IF(Magic!D2=20,"-",))))))))))))))))))))</f>
        <v>-</v>
      </c>
      <c r="AJ34" s="452">
        <f>IF(Magic!D2=1,"-",IF(Magic!D2=2,"-",IF(Magic!D2=3,3,IF(Magic!D2=4,3,IF(Magic!D2=5,3,IF(Magic!D2=6,3,IF(Magic!D2=7,3,IF(Magic!D2=8,3,IF(Magic!D2=9,3,IF(Magic!D2=10,4,IF(Magic!D2=11,4,IF(Magic!D2=12,4,IF(Magic!D2=13,4,IF(Magic!D2=14,4,IF(Magic!D2=15,4,IF(Magic!D2=16,4,IF(Magic!D2=17,4,IF(Magic!D2=18,4,IF(Magic!D2=19,4,IF(Magic!D2=20,4,))))))))))))))))))))</f>
        <v>3</v>
      </c>
      <c r="AK34" s="451">
        <f>IF(Magic!D2=1,4,IF(Magic!D2=2,4,IF(Magic!D2=3,4,IF(Magic!D2=4,5,IF(Magic!D2=5,5,IF(Magic!D2=6,5,IF(Magic!D2=7,5,IF(Magic!D2=8,5,IF(Magic!D2=9,5,IF(Magic!D2=10,6,IF(Magic!D2=11,6,IF(Magic!D2=12,6,IF(Magic!D2=13,6,IF(Magic!D2=14,6,IF(Magic!D2=15,6,IF(Magic!D2=16,6,IF(Magic!D2=17,6,IF(Magic!D2=18,6,IF(Magic!D2=19,6,IF(Magic!D2=20,6,))))))))))))))))))))</f>
        <v>5</v>
      </c>
      <c r="AL34" s="451">
        <f>IF(Magic!D2=1,2,IF(Magic!D2=2,2,IF(Magic!D2=3,2,IF(Magic!D2=4,3,IF(Magic!D2=5,3,IF(Magic!D2=6,3,IF(Magic!D2=7,3,IF(Magic!D2=8,3,IF(Magic!D2=9,3,IF(Magic!D2=10,4,IF(Magic!D2=11,4,IF(Magic!D2=12,4,IF(Magic!D2=13,4,IF(Magic!D2=14,4,IF(Magic!D2=15,4,IF(Magic!D2=16,4,IF(Magic!D2=17,4,IF(Magic!D2=18,4,IF(Magic!D2=19,4,IF(Magic!D2=20,4,))))))))))))))))))))</f>
        <v>3</v>
      </c>
      <c r="AM34" s="451">
        <f>IF(Magic!D2=1,3,IF(Magic!D2=2,3,IF(Magic!D2=3,3,IF(Magic!D2=4,4,IF(Magic!D2=5,4,IF(Magic!D2=6,4,IF(Magic!D2=7,4,IF(Magic!D2=8,4,IF(Magic!D2=9,4,IF(Magic!D2=10,5,IF(Magic!D2=11,5,IF(Magic!D2=12,5,IF(Magic!D2=13,5,IF(Magic!D2=14,5,IF(Magic!D2=15,5,IF(Magic!D2=16,5,IF(Magic!D2=17,5,IF(Magic!D2=18,5,IF(Magic!D2=19,5,IF(Magic!D2=20,5,))))))))))))))))))))</f>
        <v>4</v>
      </c>
      <c r="AN34" s="454" t="str">
        <f>IF(Magic!A2="CLASS","-",IF(Magic!A2="Bard",AD34,IF(Magic!A2="Cleric",AE34,IF(Magic!A2="Druid",AF34,IF(Magic!A2="E. Knight",AG34,IF(Magic!A2="Paladin",AH34,IF(Magic!A2="Ranger",AI34,IF(Magic!A2="Trickster",AJ34,IF(Magic!A2="Sorcerer",AK34,IF(Magic!A2="Warlock",AL34,IF(Magic!A2="Wizard",AM34,)))))))))))</f>
        <v>-</v>
      </c>
      <c r="AO34" s="4"/>
      <c r="AP34" s="4"/>
      <c r="AQ34" s="4"/>
      <c r="AR34" s="4"/>
      <c r="AS34" s="9"/>
      <c r="AT34" s="377"/>
      <c r="AU34" s="377"/>
      <c r="AV34" s="377"/>
      <c r="AW34" s="377"/>
      <c r="AX34" s="377"/>
      <c r="AY34" s="377"/>
      <c r="AZ34" s="377"/>
      <c r="BA34" s="377"/>
      <c r="BB34" s="377"/>
      <c r="BC34" s="377"/>
      <c r="BD34" s="395" t="s">
        <v>497</v>
      </c>
      <c r="BE34" s="377"/>
      <c r="BF34" s="377"/>
    </row>
    <row r="35" ht="12.75" customHeight="1">
      <c r="A35" s="380" t="s">
        <v>498</v>
      </c>
      <c r="B35" s="4"/>
      <c r="C35" s="4"/>
      <c r="D35" s="4"/>
      <c r="E35" s="4"/>
      <c r="F35" s="4"/>
      <c r="G35" s="9"/>
      <c r="H35" s="381" t="s">
        <v>499</v>
      </c>
      <c r="I35" s="384" t="s">
        <v>500</v>
      </c>
      <c r="J35" s="4"/>
      <c r="K35" s="4"/>
      <c r="L35" s="9"/>
      <c r="M35" s="383" t="s">
        <v>501</v>
      </c>
      <c r="N35" s="377"/>
      <c r="O35" s="377"/>
      <c r="P35" s="377"/>
      <c r="Q35" s="377"/>
      <c r="R35" s="377"/>
      <c r="S35" s="408" t="s">
        <v>432</v>
      </c>
      <c r="T35" s="35"/>
      <c r="U35" s="35"/>
      <c r="V35" s="36"/>
      <c r="W35" s="449">
        <f>IF(Main!C8&lt;10,ROUNDUP((Main!C8-10)/2,0),ROUNDDOWN((Main!C8-10)/2,0))</f>
        <v>0</v>
      </c>
      <c r="X35" s="36"/>
      <c r="Y35" s="377"/>
      <c r="Z35" s="455" t="s">
        <v>502</v>
      </c>
      <c r="AA35" s="35"/>
      <c r="AB35" s="35"/>
      <c r="AC35" s="36"/>
      <c r="AD35" s="451">
        <f>IF(Magic!D2=1,2,IF(Magic!D2=2,3,IF(Magic!D2=3,4,IF(Magic!D2=4,4,IF(Magic!D2=5,4,IF(Magic!D2=6,4,IF(Magic!D2=7,4,IF(Magic!D2=8,4,IF(Magic!D2=9,4,IF(Magic!D2=10,4,IF(Magic!D2=11,4,IF(Magic!D2=12,4,IF(Magic!D2=13,4,IF(Magic!D2=14,4,IF(Magic!D2=15,4,IF(Magic!D2=16,4,IF(Magic!D2=17,4,IF(Magic!D2=18,4,IF(Magic!D2=19,4,IF(Magic!D2=20,4,))))))))))))))))))))</f>
        <v>4</v>
      </c>
      <c r="AE35" s="451">
        <f>IF(Magic!D2=1,2,IF(Magic!D2=2,3,IF(Magic!D2=3,4,IF(Magic!D2=4,4,IF(Magic!D2=5,4,IF(Magic!D2=6,4,IF(Magic!D2=7,4,IF(Magic!D2=8,4,IF(Magic!D2=9,4,IF(Magic!D2=10,4,IF(Magic!D2=11,4,IF(Magic!D2=12,4,IF(Magic!D2=13,4,IF(Magic!D2=14,4,IF(Magic!D2=15,4,IF(Magic!D2=16,4,IF(Magic!D2=17,4,IF(Magic!D2=18,4,IF(Magic!D2=19,4,IF(Magic!D2=20,4,))))))))))))))))))))</f>
        <v>4</v>
      </c>
      <c r="AF35" s="451">
        <f>IF(Magic!D2=1,2,IF(Magic!D2=2,3,IF(Magic!D2=3,4,IF(Magic!D2=4,4,IF(Magic!D2=5,4,IF(Magic!D2=6,4,IF(Magic!D2=7,4,IF(Magic!D2=8,4,IF(Magic!D2=9,4,IF(Magic!D2=10,4,IF(Magic!D2=11,4,IF(Magic!D2=12,4,IF(Magic!D2=13,4,IF(Magic!D2=14,4,IF(Magic!D2=15,4,IF(Magic!D2=16,4,IF(Magic!D2=17,4,IF(Magic!D2=18,4,IF(Magic!D2=19,4,IF(Magic!D2=20,4,))))))))))))))))))))</f>
        <v>4</v>
      </c>
      <c r="AG35" s="452">
        <f>IF(Magic!D2=1,"-",IF(Magic!D2=2,"-",IF(Magic!D2=3,2,IF(Magic!D2=4,3,IF(Magic!D2=5,3,IF(Magic!D2=6,3,IF(Magic!D2=7,4,IF(Magic!D2=8,4,IF(Magic!D2=9,4,IF(Magic!D2=10,4,IF(Magic!D2=11,4,IF(Magic!D2=12,4,IF(Magic!D2=13,4,IF(Magic!D2=14,4,IF(Magic!D2=15,4,IF(Magic!D2=16,4,IF(Magic!D2=17,4,IF(Magic!D2=18,4,IF(Magic!D2=19,4,IF(Magic!D2=20,4,))))))))))))))))))))</f>
        <v>3</v>
      </c>
      <c r="AH35" s="453">
        <f>IF(Magic!D2=1,"-",IF(Magic!D2=2,2,IF(Magic!D2=3,3,IF(Magic!D2=4,3,IF(Magic!D2=5,4,IF(Magic!D2=6,4,IF(Magic!D2=7,4,IF(Magic!D2=8,4,IF(Magic!D2=9,4,IF(Magic!D2=10,4,IF(Magic!D2=11,4,IF(Magic!D2=12,4,IF(Magic!D2=13,4,IF(Magic!D2=14,4,IF(Magic!D2=15,4,IF(Magic!D2=16,4,IF(Magic!D2=17,4,IF(Magic!D2=18,4,IF(Magic!D2=19,4,IF(Magic!D2=20,4,))))))))))))))))))))</f>
        <v>3</v>
      </c>
      <c r="AI35" s="453">
        <f>IF(Magic!D2=1,"-",IF(Magic!D2=2,2,IF(Magic!D2=3,3,IF(Magic!D2=4,3,IF(Magic!D2=5,4,IF(Magic!D2=6,4,IF(Magic!D2=7,4,IF(Magic!D2=8,4,IF(Magic!D2=9,4,IF(Magic!D2=10,4,IF(Magic!D2=11,4,IF(Magic!D2=12,4,IF(Magic!D2=13,4,IF(Magic!D2=14,4,IF(Magic!D2=15,4,IF(Magic!D2=16,4,IF(Magic!D2=17,4,IF(Magic!D2=18,4,IF(Magic!D2=19,4,IF(Magic!D2=20,4,))))))))))))))))))))</f>
        <v>3</v>
      </c>
      <c r="AJ35" s="452">
        <f>IF(Magic!D2=1,"-",IF(Magic!D2=2,"-",IF(Magic!D2=3,2,IF(Magic!D2=4,3,IF(Magic!D2=5,3,IF(Magic!D2=6,3,IF(Magic!D2=7,4,IF(Magic!D2=8,4,IF(Magic!D2=9,4,IF(Magic!D2=10,4,IF(Magic!D2=11,4,IF(Magic!D2=12,4,IF(Magic!D2=13,4,IF(Magic!D2=14,4,IF(Magic!D2=15,4,IF(Magic!D2=16,4,IF(Magic!D2=17,4,IF(Magic!D2=18,4,IF(Magic!D2=19,4,IF(Magic!D2=20,4,))))))))))))))))))))</f>
        <v>3</v>
      </c>
      <c r="AK35" s="451">
        <f>IF(Magic!D2=1,2,IF(Magic!D2=2,3,IF(Magic!D2=3,4,IF(Magic!D2=4,4,IF(Magic!D2=5,4,IF(Magic!D2=6,4,IF(Magic!D2=7,4,IF(Magic!D2=8,4,IF(Magic!D2=9,4,IF(Magic!D2=10,4,IF(Magic!D2=11,4,IF(Magic!D2=12,4,IF(Magic!D2=13,4,IF(Magic!D2=14,4,IF(Magic!D2=15,4,IF(Magic!D2=16,4,IF(Magic!D2=17,4,IF(Magic!D2=18,4,IF(Magic!D2=19,4,IF(Magic!D2=20,4,))))))))))))))))))))</f>
        <v>4</v>
      </c>
      <c r="AL35" s="451" t="str">
        <f>IF(Magic!D2=1,1,IF(Magic!D2=2,2,IF(Magic!D2=3,"-",IF(Magic!D2=4,"-",IF(Magic!D2=5,"-",IF(Magic!D2=6,"-",IF(Magic!D2=7,"-",IF(Magic!D2=8,"-",IF(Magic!D2=9,"-",IF(Magic!D2=10,"-",IF(Magic!D2=11,"-",IF(Magic!D2=12,"-",IF(Magic!D2=13,"-",IF(Magic!D2=14,"-",IF(Magic!D2=15,"-",IF(Magic!D2=16,"-",IF(Magic!D2=17,"-",IF(Magic!D2=18,"-",IF(Magic!D2=19,"-",IF(Magic!D2=20,"-",))))))))))))))))))))</f>
        <v>-</v>
      </c>
      <c r="AM35" s="451">
        <f>IF(Magic!D2=1,2,IF(Magic!D2=2,3,IF(Magic!D2=3,4,IF(Magic!D2=4,4,IF(Magic!D2=5,4,IF(Magic!D2=6,4,IF(Magic!D2=7,4,IF(Magic!D2=8,4,IF(Magic!D2=9,4,IF(Magic!D2=10,4,IF(Magic!D2=11,4,IF(Magic!D2=12,4,IF(Magic!D2=13,4,IF(Magic!D2=14,4,IF(Magic!D2=15,4,IF(Magic!D2=16,4,IF(Magic!D2=17,4,IF(Magic!D2=18,4,IF(Magic!D2=19,4,IF(Magic!D2=20,4,))))))))))))))))))))</f>
        <v>4</v>
      </c>
      <c r="AN35" s="454">
        <f>IF(Magic!A2="CLASS","-",IF(Magic!A2="Bard",AD35,IF(Magic!A2="Cleric",AE35,IF(Magic!A2="Druid",AF35,IF(Magic!A2="E. Knight",AG35,IF(Magic!A2="Paladin",AH35,IF(Magic!A2="Ranger",AI35,IF(Magic!A2="Trickster",AJ35,IF(Magic!A2="Sorcerer",AK35,IF(Magic!A2="Warlock",AL35,IF(Magic!A2="Wizard",AM35,)))))))))))</f>
        <v>3</v>
      </c>
      <c r="AO35" s="4"/>
      <c r="AP35" s="4"/>
      <c r="AQ35" s="4"/>
      <c r="AR35" s="4"/>
      <c r="AS35" s="9"/>
      <c r="AT35" s="377"/>
      <c r="AU35" s="377"/>
      <c r="AV35" s="377"/>
      <c r="AW35" s="377"/>
      <c r="AX35" s="377"/>
      <c r="AY35" s="377"/>
      <c r="AZ35" s="377"/>
      <c r="BA35" s="377"/>
      <c r="BB35" s="377"/>
      <c r="BC35" s="377"/>
      <c r="BD35" s="395" t="s">
        <v>503</v>
      </c>
      <c r="BE35" s="377"/>
      <c r="BF35" s="377"/>
    </row>
    <row r="36" ht="12.75" customHeight="1">
      <c r="A36" s="380" t="s">
        <v>504</v>
      </c>
      <c r="B36" s="4"/>
      <c r="C36" s="4"/>
      <c r="D36" s="4"/>
      <c r="E36" s="4"/>
      <c r="F36" s="4"/>
      <c r="G36" s="9"/>
      <c r="H36" s="381" t="s">
        <v>505</v>
      </c>
      <c r="I36" s="384" t="s">
        <v>506</v>
      </c>
      <c r="J36" s="4"/>
      <c r="K36" s="4"/>
      <c r="L36" s="9"/>
      <c r="M36" s="383" t="s">
        <v>507</v>
      </c>
      <c r="N36" s="377"/>
      <c r="O36" s="377"/>
      <c r="P36" s="377"/>
      <c r="Q36" s="377"/>
      <c r="R36" s="377"/>
      <c r="S36" s="408" t="s">
        <v>440</v>
      </c>
      <c r="T36" s="35"/>
      <c r="U36" s="35"/>
      <c r="V36" s="36"/>
      <c r="W36" s="449">
        <f>IF(Main!C10&lt;10,ROUNDUP((Main!C10-10)/2,0),ROUNDDOWN((Main!C10-10)/2,0))</f>
        <v>0</v>
      </c>
      <c r="X36" s="36"/>
      <c r="Y36" s="377"/>
      <c r="Z36" s="455" t="s">
        <v>508</v>
      </c>
      <c r="AA36" s="35"/>
      <c r="AB36" s="35"/>
      <c r="AC36" s="36"/>
      <c r="AD36" s="451">
        <f>IF(Magic!D2=1,"-",IF(Magic!D2=2,"-",IF(Magic!D2=3,2,IF(Magic!D2=4,3,IF(Magic!D2=5,3,IF(Magic!D2=6,3,IF(Magic!D2=7,3,IF(Magic!D2=8,3,IF(Magic!D2=9,3,IF(Magic!D2=10,3,IF(Magic!D2=11,3,IF(Magic!D2=12,3,IF(Magic!D2=13,3,IF(Magic!D2=14,3,IF(Magic!D2=15,3,IF(Magic!D2=16,3,IF(Magic!D2=17,3,IF(Magic!D2=18,3,IF(Magic!D2=19,3,IF(Magic!D2=20,3,))))))))))))))))))))</f>
        <v>3</v>
      </c>
      <c r="AE36" s="451">
        <f>IF(Magic!D2=1,"-",IF(Magic!D2=2,"-",IF(Magic!D2=3,2,IF(Magic!D2=4,3,IF(Magic!D2=5,3,IF(Magic!D2=6,3,IF(Magic!D2=7,3,IF(Magic!D2=8,3,IF(Magic!D2=9,3,IF(Magic!D2=10,3,IF(Magic!D2=11,3,IF(Magic!D2=12,3,IF(Magic!D2=13,3,IF(Magic!D2=14,3,IF(Magic!D2=15,3,IF(Magic!D2=16,3,IF(Magic!D2=17,3,IF(Magic!D2=18,3,IF(Magic!D2=19,3,IF(Magic!D2=20,3,))))))))))))))))))))</f>
        <v>3</v>
      </c>
      <c r="AF36" s="451">
        <f>IF(Magic!D2=1,"-",IF(Magic!D2=2,"-",IF(Magic!D2=3,2,IF(Magic!D2=4,3,IF(Magic!D2=5,3,IF(Magic!D2=6,3,IF(Magic!D2=7,3,IF(Magic!D2=8,3,IF(Magic!D2=9,3,IF(Magic!D2=10,3,IF(Magic!D2=11,3,IF(Magic!D2=12,3,IF(Magic!D2=13,3,IF(Magic!D2=14,3,IF(Magic!D2=15,3,IF(Magic!D2=16,3,IF(Magic!D2=17,3,IF(Magic!D2=18,3,IF(Magic!D2=19,3,IF(Magic!D2=20,3,))))))))))))))))))))</f>
        <v>3</v>
      </c>
      <c r="AG36" s="452" t="str">
        <f>IF(Magic!D2=1,"-",IF(Magic!D2=2,"-",IF(Magic!D2=3,"-",IF(Magic!D2=4,"-",IF(Magic!D2=5,"-",IF(Magic!D2=6,"-",IF(Magic!D2=7,2,IF(Magic!D2=8,2,IF(Magic!D2=9,2,IF(Magic!D2=10,3,IF(Magic!D2=11,3,IF(Magic!D2=12,3,IF(Magic!D2=13,3,IF(Magic!D2=14,3,IF(Magic!D2=15,3,IF(Magic!D2=16,3,IF(Magic!D2=17,3,IF(Magic!D2=18,3,IF(Magic!D2=19,3,IF(Magic!D2=20,3,))))))))))))))))))))</f>
        <v>-</v>
      </c>
      <c r="AH36" s="453" t="str">
        <f>IF(Magic!D2=1,"-",IF(Magic!D2=2,"-",IF(Magic!D2=3,"-",IF(Magic!D2=4,"-",IF(Magic!D2=5,2,IF(Magic!D2=6,2,IF(Magic!D2=7,3,IF(Magic!D2=8,3,IF(Magic!D2=9,3,IF(Magic!D2=10,3,IF(Magic!D2=11,3,IF(Magic!D2=12,3,IF(Magic!D2=13,3,IF(Magic!D2=14,3,IF(Magic!D2=15,3,IF(Magic!D2=16,3,IF(Magic!D2=17,3,IF(Magic!D2=18,3,IF(Magic!D2=19,3,IF(Magic!D2=20,3,))))))))))))))))))))</f>
        <v>-</v>
      </c>
      <c r="AI36" s="453" t="str">
        <f>IF(Magic!D2=1,"-",IF(Magic!D2=2,"-",IF(Magic!D2=3,"-",IF(Magic!D2=4,"-",IF(Magic!D2=5,2,IF(Magic!D2=6,2,IF(Magic!D2=7,3,IF(Magic!D2=8,3,IF(Magic!D2=9,3,IF(Magic!D2=10,3,IF(Magic!D2=11,3,IF(Magic!D2=12,3,IF(Magic!D2=13,3,IF(Magic!D2=14,3,IF(Magic!D2=15,3,IF(Magic!D2=16,3,IF(Magic!D2=17,3,IF(Magic!D2=18,3,IF(Magic!D2=19,3,IF(Magic!D2=20,3,))))))))))))))))))))</f>
        <v>-</v>
      </c>
      <c r="AJ36" s="452" t="str">
        <f>IF(Magic!D2=1,"-",IF(Magic!D2=2,"-",IF(Magic!D2=3,"-",IF(Magic!D2=4,"-",IF(Magic!D2=5,"-",IF(Magic!D2=6,"-",IF(Magic!D2=7,2,IF(Magic!D2=8,2,IF(Magic!D2=9,2,IF(Magic!D2=10,3,IF(Magic!D2=11,3,IF(Magic!D2=12,3,IF(Magic!D2=13,3,IF(Magic!D2=14,3,IF(Magic!D2=15,3,IF(Magic!D2=16,3,IF(Magic!D2=17,3,IF(Magic!D2=18,3,IF(Magic!D2=19,3,IF(Magic!D2=20,3,))))))))))))))))))))</f>
        <v>-</v>
      </c>
      <c r="AK36" s="451">
        <f>IF(Magic!D2=1,"-",IF(Magic!D2=2,"-",IF(Magic!D2=3,2,IF(Magic!D2=4,3,IF(Magic!D2=5,3,IF(Magic!D2=6,3,IF(Magic!D2=7,3,IF(Magic!D2=8,3,IF(Magic!D2=9,3,IF(Magic!D2=10,3,IF(Magic!D2=11,3,IF(Magic!D2=12,3,IF(Magic!D2=13,3,IF(Magic!D2=14,3,IF(Magic!D2=15,3,IF(Magic!D2=16,3,IF(Magic!D2=17,3,IF(Magic!D2=18,3,IF(Magic!D2=19,3,IF(Magic!D2=20,3,))))))))))))))))))))</f>
        <v>3</v>
      </c>
      <c r="AL36" s="451">
        <f>IF(Magic!D2=1,"-",IF(Magic!D2=2,"-",IF(Magic!D2=3,2,IF(Magic!D2=4,2,IF(Magic!D2=5,"-",IF(Magic!D2=6,"-",IF(Magic!D2=7,"-",IF(Magic!D2=8,"-",IF(Magic!D2=9,"-",IF(Magic!D2=10,"-",IF(Magic!D2=11,"-",IF(Magic!D2=12,"-",IF(Magic!D2=13,"-",IF(Magic!D2=14,"-",IF(Magic!D2=15,"-",IF(Magic!D2=16,"-",IF(Magic!D2=17,"-",IF(Magic!D2=18,"-",IF(Magic!D2=19,"-",IF(Magic!D2=20,"-",))))))))))))))))))))</f>
        <v>2</v>
      </c>
      <c r="AM36" s="451">
        <f>IF(Magic!D2=1,"-",IF(Magic!D2=2,"-",IF(Magic!D2=3,2,IF(Magic!D2=4,3,IF(Magic!D2=5,3,IF(Magic!D2=6,3,IF(Magic!D2=7,3,IF(Magic!D2=8,3,IF(Magic!D2=9,3,IF(Magic!D2=10,3,IF(Magic!D2=11,3,IF(Magic!D2=12,3,IF(Magic!D2=13,3,IF(Magic!D2=14,3,IF(Magic!D2=15,3,IF(Magic!D2=16,3,IF(Magic!D2=17,3,IF(Magic!D2=18,3,IF(Magic!D2=19,3,IF(Magic!D2=20,3,))))))))))))))))))))</f>
        <v>3</v>
      </c>
      <c r="AN36" s="402" t="str">
        <f>IF(Magic!A2="CLASS","-",IF(Magic!A2="Bard",AD36,IF(Magic!A2="Cleric",AE36,IF(Magic!A2="Druid",AF36,IF(Magic!A2="E. Knight",AG36,IF(Magic!A2="Paladin",AH36,IF(Magic!A2="Ranger",AI36,IF(Magic!A2="Trickster",AJ36,IF(Magic!A2="Sorcerer",AK36,IF(Magic!A2="Warlock",AL36,IF(Magic!A2="Wizard",AM36,)))))))))))</f>
        <v>-</v>
      </c>
      <c r="AO36" s="4"/>
      <c r="AP36" s="4"/>
      <c r="AQ36" s="4"/>
      <c r="AR36" s="4"/>
      <c r="AS36" s="9"/>
      <c r="AT36" s="377"/>
      <c r="AU36" s="377"/>
      <c r="AV36" s="377"/>
      <c r="AW36" s="377"/>
      <c r="AX36" s="377"/>
      <c r="AY36" s="377"/>
      <c r="AZ36" s="377"/>
      <c r="BA36" s="377"/>
      <c r="BB36" s="377"/>
      <c r="BC36" s="377"/>
      <c r="BD36" s="395" t="s">
        <v>509</v>
      </c>
      <c r="BE36" s="377"/>
      <c r="BF36" s="377"/>
    </row>
    <row r="37" ht="12.75" customHeight="1">
      <c r="A37" s="380" t="s">
        <v>510</v>
      </c>
      <c r="B37" s="4"/>
      <c r="C37" s="4"/>
      <c r="D37" s="4"/>
      <c r="E37" s="4"/>
      <c r="F37" s="4"/>
      <c r="G37" s="9"/>
      <c r="H37" s="381" t="s">
        <v>511</v>
      </c>
      <c r="I37" s="384" t="s">
        <v>79</v>
      </c>
      <c r="J37" s="4"/>
      <c r="K37" s="4"/>
      <c r="L37" s="9"/>
      <c r="M37" s="383" t="s">
        <v>257</v>
      </c>
      <c r="N37" s="377"/>
      <c r="O37" s="377"/>
      <c r="P37" s="377"/>
      <c r="Q37" s="377"/>
      <c r="R37" s="377"/>
      <c r="S37" s="408" t="s">
        <v>449</v>
      </c>
      <c r="T37" s="35"/>
      <c r="U37" s="35"/>
      <c r="V37" s="36"/>
      <c r="W37" s="449">
        <f>IF(Main!H6&lt;10,ROUNDUP((Main!H6-10)/2,0),ROUNDDOWN((Main!H6-10)/2,0))</f>
        <v>0</v>
      </c>
      <c r="X37" s="36"/>
      <c r="Y37" s="377"/>
      <c r="Z37" s="455" t="s">
        <v>512</v>
      </c>
      <c r="AA37" s="35"/>
      <c r="AB37" s="35"/>
      <c r="AC37" s="36"/>
      <c r="AD37" s="451" t="str">
        <f>IF(Magic!D2=1,"-",IF(Magic!D2=2,"-",IF(Magic!D2=3,"-",IF(Magic!D2=4,"-",IF(Magic!D2=5,"2",IF(Magic!D2=6,"3",IF(Magic!D2=7,3,IF(Magic!D2=8,3,IF(Magic!D2=9,3,IF(Magic!D2=10,3,IF(Magic!D2=11,3,IF(Magic!D2=12,3,IF(Magic!D2=13,3,IF(Magic!D2=14,3,IF(Magic!D2=15,3,IF(Magic!D2=16,3,IF(Magic!D2=17,3,IF(Magic!D2=18,3,IF(Magic!D2=19,3,IF(Magic!D2=20,3,))))))))))))))))))))</f>
        <v>-</v>
      </c>
      <c r="AE37" s="451" t="str">
        <f>IF(Magic!D2=1,"-",IF(Magic!D2=2,"-",IF(Magic!D2=3,"-",IF(Magic!D2=4,"-",IF(Magic!D2=5,"2",IF(Magic!D2=6,"3",IF(Magic!D2=7,3,IF(Magic!D2=8,3,IF(Magic!D2=9,3,IF(Magic!D2=10,3,IF(Magic!D2=11,3,IF(Magic!D2=12,3,IF(Magic!D2=13,3,IF(Magic!D2=14,3,IF(Magic!D2=15,3,IF(Magic!D2=16,3,IF(Magic!D2=17,3,IF(Magic!D2=18,3,IF(Magic!D2=19,3,IF(Magic!D2=20,3,))))))))))))))))))))</f>
        <v>-</v>
      </c>
      <c r="AF37" s="451" t="str">
        <f>IF(Magic!D2=1,"-",IF(Magic!D2=2,"-",IF(Magic!D2=3,"-",IF(Magic!D2=4,"-",IF(Magic!D2=5,"2",IF(Magic!D2=6,"3",IF(Magic!D2=7,3,IF(Magic!D2=8,3,IF(Magic!D2=9,3,IF(Magic!D2=10,3,IF(Magic!D2=11,3,IF(Magic!D2=12,3,IF(Magic!D2=13,3,IF(Magic!D2=14,3,IF(Magic!D2=15,3,IF(Magic!D2=16,3,IF(Magic!D2=17,3,IF(Magic!D2=18,3,IF(Magic!D2=19,3,IF(Magic!D2=20,3,))))))))))))))))))))</f>
        <v>-</v>
      </c>
      <c r="AG37" s="452" t="str">
        <f>IF(Magic!D2=1,"-",IF(Magic!D2=2,"-",IF(Magic!D2=3,"-",IF(Magic!D2=4,"-",IF(Magic!D2=5,"-",IF(Magic!D2=6,"-",IF(Magic!D2=7,"-",IF(Magic!D2=8,"-",IF(Magic!D2=9,"-",IF(Magic!D2=10,"-",IF(Magic!D2=11,"-",IF(Magic!D2=12,"-",IF(Magic!D2=13,2,IF(Magic!D2=14,2,IF(Magic!D2=15,2,IF(Magic!D2=16,3,IF(Magic!D2=17,3,IF(Magic!D2=18,3,IF(Magic!D2=19,3,IF(Magic!D2=20,3,))))))))))))))))))))</f>
        <v>-</v>
      </c>
      <c r="AH37" s="453" t="str">
        <f>IF(Magic!D2=1,"-",IF(Magic!D2=2,"-",IF(Magic!D2=3,"-",IF(Magic!D2=4,"-",IF(Magic!D2=5,"-",IF(Magic!D2=6,"-",IF(Magic!D2=7,"-",IF(Magic!D2=8,"-",IF(Magic!D2=9,2,IF(Magic!D2=10,2,IF(Magic!D2=11,3,IF(Magic!D2=12,3,IF(Magic!D2=13,3,IF(Magic!D2=14,3,IF(Magic!D2=15,3,IF(Magic!D2=16,3,IF(Magic!D2=17,3,IF(Magic!D2=18,3,IF(Magic!D2=19,3,IF(Magic!D2=20,3,))))))))))))))))))))</f>
        <v>-</v>
      </c>
      <c r="AI37" s="453" t="str">
        <f>IF(Magic!D2=1,"-",IF(Magic!D2=2,"-",IF(Magic!D2=3,"-",IF(Magic!D2=4,"-",IF(Magic!D2=5,"-",IF(Magic!D2=6,"-",IF(Magic!D2=7,"-",IF(Magic!D2=8,"-",IF(Magic!D2=9,2,IF(Magic!D2=10,2,IF(Magic!D2=11,3,IF(Magic!D2=12,3,IF(Magic!D2=13,3,IF(Magic!D2=14,3,IF(Magic!D2=15,3,IF(Magic!D2=16,3,IF(Magic!D2=17,3,IF(Magic!D2=18,3,IF(Magic!D2=19,3,IF(Magic!D2=20,3,))))))))))))))))))))</f>
        <v>-</v>
      </c>
      <c r="AJ37" s="452" t="str">
        <f>IF(Magic!D2=1,"-",IF(Magic!D2=2,"-",IF(Magic!D2=3,"-",IF(Magic!D2=4,"-",IF(Magic!D2=5,"-",IF(Magic!D2=6,"-",IF(Magic!D2=7,"-",IF(Magic!D2=8,"-",IF(Magic!D2=9,"-",IF(Magic!D2=10,"-",IF(Magic!D2=11,"-",IF(Magic!D2=12,"-",IF(Magic!D2=13,2,IF(Magic!D2=14,2,IF(Magic!D2=15,2,IF(Magic!D2=16,3,IF(Magic!D2=17,3,IF(Magic!D2=18,3,IF(Magic!D2=19,3,IF(Magic!D2=20,3,))))))))))))))))))))</f>
        <v>-</v>
      </c>
      <c r="AK37" s="451" t="str">
        <f>IF(Magic!D2=1,"-",IF(Magic!D2=2,"-",IF(Magic!D2=3,"-",IF(Magic!D2=4,"-",IF(Magic!D2=5,"2",IF(Magic!D2=6,"3",IF(Magic!D2=7,3,IF(Magic!D2=8,3,IF(Magic!D2=9,3,IF(Magic!D2=10,3,IF(Magic!D2=11,3,IF(Magic!D2=12,3,IF(Magic!D2=13,3,IF(Magic!D2=14,3,IF(Magic!D2=15,3,IF(Magic!D2=16,3,IF(Magic!D2=17,3,IF(Magic!D2=18,3,IF(Magic!D2=19,3,IF(Magic!D2=20,3,))))))))))))))))))))</f>
        <v>-</v>
      </c>
      <c r="AL37" s="451" t="str">
        <f>IF(Magic!D2=1,"-",IF(Magic!D2=2,"-",IF(Magic!D2=3,"-",IF(Magic!D2=4,"-",IF(Magic!D2=5,2,IF(Magic!D2=6,2,IF(Magic!D2=7,"-",IF(Magic!D2=8,"-",IF(Magic!D2=9,"-",IF(Magic!D2=10,"-",IF(Magic!D2=11,"-",IF(Magic!D2=12,"-",IF(Magic!D2=13,"-",IF(Magic!D2=14,"-",IF(Magic!D2=15,"-",IF(Magic!D2=16,"-",IF(Magic!D2=17,"-",IF(Magic!D2=18,"-",IF(Magic!D2=19,"-",IF(Magic!D2=20,"-",))))))))))))))))))))</f>
        <v>-</v>
      </c>
      <c r="AM37" s="451" t="str">
        <f>IF(Magic!D2=1,"-",IF(Magic!D2=2,"-",IF(Magic!D2=3,"-",IF(Magic!D2=4,"-",IF(Magic!D2=5,"2",IF(Magic!D2=6,"3",IF(Magic!D2=7,3,IF(Magic!D2=8,3,IF(Magic!D2=9,3,IF(Magic!D2=10,3,IF(Magic!D2=11,3,IF(Magic!D2=12,3,IF(Magic!D2=13,3,IF(Magic!D2=14,3,IF(Magic!D2=15,3,IF(Magic!D2=16,3,IF(Magic!D2=17,3,IF(Magic!D2=18,3,IF(Magic!D2=19,3,IF(Magic!D2=20,3,))))))))))))))))))))</f>
        <v>-</v>
      </c>
      <c r="AN37" s="402" t="str">
        <f>IF(Magic!A2="CLASS","-",IF(Magic!A2="Bard",AD37,IF(Magic!A2="Cleric",AE37,IF(Magic!A2="Druid",AF37,IF(Magic!A2="E. Knight",AG37,IF(Magic!A2="Paladin",AH37,IF(Magic!A2="Ranger",AI37,IF(Magic!A2="Trickster",AJ37,IF(Magic!A2="Sorcerer",AK37,IF(Magic!A2="Warlock",AL37,IF(Magic!A2="Wizard",AM37,)))))))))))</f>
        <v>-</v>
      </c>
      <c r="AO37" s="4"/>
      <c r="AP37" s="4"/>
      <c r="AQ37" s="4"/>
      <c r="AR37" s="4"/>
      <c r="AS37" s="9"/>
      <c r="AT37" s="377"/>
      <c r="AU37" s="377"/>
      <c r="AV37" s="377"/>
      <c r="AW37" s="377"/>
      <c r="AX37" s="377"/>
      <c r="AY37" s="377"/>
      <c r="AZ37" s="377"/>
      <c r="BA37" s="377"/>
      <c r="BB37" s="377"/>
      <c r="BC37" s="377"/>
      <c r="BD37" s="395" t="s">
        <v>513</v>
      </c>
      <c r="BE37" s="377"/>
      <c r="BF37" s="377"/>
    </row>
    <row r="38" ht="12.75" customHeight="1">
      <c r="A38" s="380" t="s">
        <v>514</v>
      </c>
      <c r="B38" s="4"/>
      <c r="C38" s="4"/>
      <c r="D38" s="4"/>
      <c r="E38" s="4"/>
      <c r="F38" s="4"/>
      <c r="G38" s="9"/>
      <c r="H38" s="381" t="s">
        <v>515</v>
      </c>
      <c r="I38" s="384" t="s">
        <v>516</v>
      </c>
      <c r="J38" s="4"/>
      <c r="K38" s="4"/>
      <c r="L38" s="9"/>
      <c r="M38" s="383" t="s">
        <v>517</v>
      </c>
      <c r="N38" s="377"/>
      <c r="O38" s="377"/>
      <c r="P38" s="377"/>
      <c r="Q38" s="377"/>
      <c r="R38" s="377"/>
      <c r="S38" s="455" t="s">
        <v>456</v>
      </c>
      <c r="T38" s="35"/>
      <c r="U38" s="35"/>
      <c r="V38" s="36"/>
      <c r="W38" s="456">
        <f>IF(Main!H8&lt;10,ROUNDUP((Main!H8-10)/2,0),ROUNDDOWN((Main!H8-10)/2,0))</f>
        <v>0</v>
      </c>
      <c r="X38" s="36"/>
      <c r="Y38" s="377"/>
      <c r="Z38" s="455" t="s">
        <v>518</v>
      </c>
      <c r="AA38" s="35"/>
      <c r="AB38" s="35"/>
      <c r="AC38" s="36"/>
      <c r="AD38" s="451" t="str">
        <f>IF(Magic!D2=1,"-",IF(Magic!D2=2,"-",IF(Magic!D2=3,"-",IF(Magic!D2=4,"-",IF(Magic!D2=5,"-",IF(Magic!D2=6,"-",IF(Magic!D2=7,1,IF(Magic!D2=8,2,IF(Magic!D2=9,3,IF(Magic!D2=10,3,IF(Magic!D2=11,3,IF(Magic!D2=12,3,IF(Magic!D2=13,3,IF(Magic!D2=14,3,IF(Magic!D2=15,3,IF(Magic!D2=16,3,IF(Magic!D2=17,3,IF(Magic!D2=18,3,IF(Magic!D2=19,3,IF(Magic!D2=20,3,))))))))))))))))))))</f>
        <v>-</v>
      </c>
      <c r="AE38" s="451" t="str">
        <f>IF(Magic!D2=1,"-",IF(Magic!D2=2,"-",IF(Magic!D2=3,"-",IF(Magic!D2=4,"-",IF(Magic!D2=5,"-",IF(Magic!D2=6,"-",IF(Magic!D2=7,1,IF(Magic!D2=8,2,IF(Magic!D2=9,3,IF(Magic!D2=10,3,IF(Magic!D2=11,3,IF(Magic!D2=12,3,IF(Magic!D2=13,3,IF(Magic!D2=14,3,IF(Magic!D2=15,3,IF(Magic!D2=16,3,IF(Magic!D2=17,3,IF(Magic!D2=18,3,IF(Magic!D2=19,3,IF(Magic!D2=20,3,))))))))))))))))))))</f>
        <v>-</v>
      </c>
      <c r="AF38" s="451" t="str">
        <f>IF(Magic!D2=1,"-",IF(Magic!D2=2,"-",IF(Magic!D2=3,"-",IF(Magic!D2=4,"-",IF(Magic!D2=5,"-",IF(Magic!D2=6,"-",IF(Magic!D2=7,1,IF(Magic!D2=8,2,IF(Magic!D2=9,3,IF(Magic!D2=10,3,IF(Magic!D2=11,3,IF(Magic!D2=12,3,IF(Magic!D2=13,3,IF(Magic!D2=14,3,IF(Magic!D2=15,3,IF(Magic!D2=16,3,IF(Magic!D2=17,3,IF(Magic!D2=18,3,IF(Magic!D2=19,3,IF(Magic!D2=20,3,))))))))))))))))))))</f>
        <v>-</v>
      </c>
      <c r="AG38" s="452" t="str">
        <f>IF(Magic!D2=1,"-",IF(Magic!D2=2,"-",IF(Magic!D2=3,"-",IF(Magic!D2=4,"-",IF(Magic!D2=5,"-",IF(Magic!D2=6,"-",IF(Magic!D2=7,"-",IF(Magic!D2=8,"-",IF(Magic!D2=9,"-",IF(Magic!D2=10,"-",IF(Magic!D2=11,"-",IF(Magic!D2=12,"-",IF(Magic!D2=13,"-",IF(Magic!D2=14,"-",IF(Magic!D2=15,"-",IF(Magic!D2=16,"-",IF(Magic!D2=17,"-",IF(Magic!D2=18,"-",IF(Magic!D2=19,1,IF(Magic!D2=20,1,))))))))))))))))))))</f>
        <v>-</v>
      </c>
      <c r="AH38" s="453" t="str">
        <f>IF(Magic!D2=1,"-",IF(Magic!D2=2,"-",IF(Magic!D2=3,"-",IF(Magic!D2=4,"-",IF(Magic!D2=5,"-",IF(Magic!D2=6,"-",IF(Magic!D2=7,"-",IF(Magic!D2=8,"-",IF(Magic!D2=9,"-",IF(Magic!D2=10,"-",IF(Magic!D2=11,"-",IF(Magic!D2=12,"-",IF(Magic!D2=13,1,IF(Magic!D2=14,1,IF(Magic!D2=15,2,IF(Magic!D2=16,2,IF(Magic!D2=17,3,IF(Magic!D2=18,3,IF(Magic!D2=19,3,IF(Magic!D2=20,3,))))))))))))))))))))</f>
        <v>-</v>
      </c>
      <c r="AI38" s="453" t="str">
        <f>IF(Magic!D2=1,"-",IF(Magic!D2=2,"-",IF(Magic!D2=3,"-",IF(Magic!D2=4,"-",IF(Magic!D2=5,"-",IF(Magic!D2=6,"-",IF(Magic!D2=7,"-",IF(Magic!D2=8,"-",IF(Magic!D2=9,"-",IF(Magic!D2=10,"-",IF(Magic!D2=11,"-",IF(Magic!D2=12,"-",IF(Magic!D2=13,1,IF(Magic!D2=14,1,IF(Magic!D2=15,2,IF(Magic!D2=16,2,IF(Magic!D2=17,3,IF(Magic!D2=18,3,IF(Magic!D2=19,3,IF(Magic!D2=20,3,))))))))))))))))))))</f>
        <v>-</v>
      </c>
      <c r="AJ38" s="452" t="str">
        <f>IF(Magic!D2=1,"-",IF(Magic!D2=2,"-",IF(Magic!D2=3,"-",IF(Magic!D2=4,"-",IF(Magic!D2=5,"-",IF(Magic!D2=6,"-",IF(Magic!D2=7,"-",IF(Magic!D2=8,"-",IF(Magic!D2=9,"-",IF(Magic!D2=10,"-",IF(Magic!D2=11,"-",IF(Magic!D2=12,"-",IF(Magic!D2=13,"-",IF(Magic!D2=14,"-",IF(Magic!D2=15,"-",IF(Magic!D2=16,"-",IF(Magic!D2=17,"-",IF(Magic!D2=18,"-",IF(Magic!D2=19,1,IF(Magic!D2=20,1,))))))))))))))))))))</f>
        <v>-</v>
      </c>
      <c r="AK38" s="451" t="str">
        <f>IF(Magic!D2=1,"-",IF(Magic!D2=2,"-",IF(Magic!D2=3,"-",IF(Magic!D2=4,"-",IF(Magic!D2=5,"-",IF(Magic!D2=6,"-",IF(Magic!D2=7,1,IF(Magic!D2=8,2,IF(Magic!D2=9,3,IF(Magic!D2=10,3,IF(Magic!D2=11,3,IF(Magic!D2=12,3,IF(Magic!D2=13,3,IF(Magic!D2=14,3,IF(Magic!D2=15,3,IF(Magic!D2=16,3,IF(Magic!D2=17,3,IF(Magic!D2=18,3,IF(Magic!D2=19,3,IF(Magic!D2=20,3,))))))))))))))))))))</f>
        <v>-</v>
      </c>
      <c r="AL38" s="451" t="str">
        <f>IF(Magic!D2=1,"-",IF(Magic!D2=2,"-",IF(Magic!D2=3,"-",IF(Magic!D2=4,"-",IF(Magic!D2=5,"-",IF(Magic!D2=6,"-",IF(Magic!D2=7,2,IF(Magic!D2=8,2,IF(Magic!D2=9,"-",IF(Magic!D2=10,"-",IF(Magic!D2=11,"-",IF(Magic!D2=12,"-",IF(Magic!D2=13,"-",IF(Magic!D2=14,"-",IF(Magic!D2=15,"-",IF(Magic!D2=16,"-",IF(Magic!D2=17,"-",IF(Magic!D2=18,"-",IF(Magic!D2=19,"-",IF(Magic!D2=20,"-",))))))))))))))))))))</f>
        <v>-</v>
      </c>
      <c r="AM38" s="451" t="str">
        <f>IF(Magic!D2=1,"-",IF(Magic!D2=2,"-",IF(Magic!D2=3,"-",IF(Magic!D2=4,"-",IF(Magic!D2=5,"-",IF(Magic!D2=6,"-",IF(Magic!D2=7,1,IF(Magic!D2=8,2,IF(Magic!D2=9,3,IF(Magic!D2=10,3,IF(Magic!D2=11,3,IF(Magic!D2=12,3,IF(Magic!D2=13,3,IF(Magic!D2=14,3,IF(Magic!D2=15,3,IF(Magic!D2=16,3,IF(Magic!D2=17,3,IF(Magic!D2=18,3,IF(Magic!D2=19,3,IF(Magic!D2=20,3,))))))))))))))))))))</f>
        <v>-</v>
      </c>
      <c r="AN38" s="402" t="str">
        <f>IF(Magic!A2="CLASS","-",IF(Magic!A2="Bard",AD38,IF(Magic!A2="Cleric",AE38,IF(Magic!A2="Druid",AF38,IF(Magic!A2="E. Knight",AG38,IF(Magic!A2="Paladin",AH38,IF(Magic!A2="Ranger",AI38,IF(Magic!A2="Trickster",AJ38,IF(Magic!A2="Sorcerer",AK38,IF(Magic!A2="Warlock",AL38,IF(Magic!A2="Wizard",AD38,)))))))))))</f>
        <v>-</v>
      </c>
      <c r="AO38" s="4"/>
      <c r="AP38" s="4"/>
      <c r="AQ38" s="4"/>
      <c r="AR38" s="4"/>
      <c r="AS38" s="9"/>
      <c r="AT38" s="377"/>
      <c r="AU38" s="377"/>
      <c r="AV38" s="377"/>
      <c r="AW38" s="377"/>
      <c r="AX38" s="377"/>
      <c r="AY38" s="377"/>
      <c r="AZ38" s="377"/>
      <c r="BA38" s="377"/>
      <c r="BB38" s="377"/>
      <c r="BC38" s="377"/>
      <c r="BD38" s="395" t="s">
        <v>519</v>
      </c>
      <c r="BE38" s="377"/>
      <c r="BF38" s="377"/>
    </row>
    <row r="39" ht="12.75" customHeight="1">
      <c r="A39" s="380" t="s">
        <v>520</v>
      </c>
      <c r="B39" s="4"/>
      <c r="C39" s="4"/>
      <c r="D39" s="4"/>
      <c r="E39" s="4"/>
      <c r="F39" s="4"/>
      <c r="G39" s="9"/>
      <c r="H39" s="381" t="s">
        <v>521</v>
      </c>
      <c r="I39" s="384" t="s">
        <v>318</v>
      </c>
      <c r="J39" s="4"/>
      <c r="K39" s="4"/>
      <c r="L39" s="9"/>
      <c r="M39" s="383" t="s">
        <v>319</v>
      </c>
      <c r="N39" s="377"/>
      <c r="O39" s="377"/>
      <c r="P39" s="377"/>
      <c r="Q39" s="377"/>
      <c r="R39" s="377"/>
      <c r="S39" s="455" t="s">
        <v>463</v>
      </c>
      <c r="T39" s="35"/>
      <c r="U39" s="35"/>
      <c r="V39" s="36"/>
      <c r="W39" s="456">
        <f>IF(Main!H10&lt;10,ROUNDUP((Main!H10-10)/2,0),ROUNDDOWN((Main!H10-10)/2,0))</f>
        <v>4</v>
      </c>
      <c r="X39" s="36"/>
      <c r="Y39" s="377"/>
      <c r="Z39" s="455" t="s">
        <v>522</v>
      </c>
      <c r="AA39" s="35"/>
      <c r="AB39" s="35"/>
      <c r="AC39" s="36"/>
      <c r="AD39" s="451" t="str">
        <f>IF(Magic!D2=1,"-",IF(Magic!D2=2,"-",IF(Magic!D2=3,"-",IF(Magic!D2=4,"-",IF(Magic!D2=5,"-",IF(Magic!D2=6,"-",IF(Magic!D2=7,"-",IF(Magic!D2=8,"-",IF(Magic!D2=9,1,IF(Magic!D2=10,2,IF(Magic!D2=11,2,IF(Magic!D2=12,2,IF(Magic!D2=13,2,IF(Magic!D2=14,2,IF(Magic!D2=15,2,IF(Magic!D2=16,2,IF(Magic!D2=17,2,IF(Magic!D2=18,3,IF(Magic!D2=19,3,IF(Magic!D2=20,3,))))))))))))))))))))</f>
        <v>-</v>
      </c>
      <c r="AE39" s="451" t="str">
        <f>IF(Magic!D2=1,"-",IF(Magic!D2=2,"-",IF(Magic!D2=3,"-",IF(Magic!D2=4,"-",IF(Magic!D2=5,"-",IF(Magic!D2=6,"-",IF(Magic!D2=7,"-",IF(Magic!D2=8,"-",IF(Magic!D2=9,1,IF(Magic!D2=10,2,IF(Magic!D2=11,2,IF(Magic!D2=12,2,IF(Magic!D2=13,2,IF(Magic!D2=14,2,IF(Magic!D2=15,2,IF(Magic!D2=16,2,IF(Magic!D2=17,2,IF(Magic!D2=18,3,IF(Magic!D2=19,3,IF(Magic!D2=20,3,))))))))))))))))))))</f>
        <v>-</v>
      </c>
      <c r="AF39" s="451" t="str">
        <f>IF(Magic!D2=1,"-",IF(Magic!D2=2,"-",IF(Magic!D2=3,"-",IF(Magic!D2=4,"-",IF(Magic!D2=5,"-",IF(Magic!D2=6,"-",IF(Magic!D2=7,"-",IF(Magic!D2=8,"-",IF(Magic!D2=9,1,IF(Magic!D2=10,2,IF(Magic!D2=11,2,IF(Magic!D2=12,2,IF(Magic!D2=13,2,IF(Magic!D2=14,2,IF(Magic!D2=15,2,IF(Magic!D2=16,2,IF(Magic!D2=17,2,IF(Magic!D2=18,3,IF(Magic!D2=19,3,IF(Magic!D2=20,3,))))))))))))))))))))</f>
        <v>-</v>
      </c>
      <c r="AG39" s="452" t="str">
        <f>IF(Magic!D2=1,"-",IF(Magic!D2=2,"-",IF(Magic!D2=3,"-",IF(Magic!D2=4,"-",IF(Magic!D2=5,"-",IF(Magic!D2=6,"-",IF(Magic!D2=7,"-",IF(Magic!D2=8,"-",IF(Magic!D2=9,"-",IF(Magic!D2=10,"-",IF(Magic!D2=11,"-",IF(Magic!D2=12,"-",IF(Magic!D2=13,"-",IF(Magic!D2=14,"-",IF(Magic!D2=15,"-",IF(Magic!D2=16,"-",IF(Magic!D2=17,"-",IF(Magic!D2=18,"-",IF(Magic!D2=19,"-",IF(Magic!D2=20,"-",))))))))))))))))))))</f>
        <v>-</v>
      </c>
      <c r="AH39" s="453" t="str">
        <f>IF(Magic!D2=1,"-",IF(Magic!D2=2,"-",IF(Magic!D2=3,"-",IF(Magic!D2=4,"-",IF(Magic!D2=5,"-",IF(Magic!D2=6,"-",IF(Magic!D2=7,"-",IF(Magic!D2=8,"-",IF(Magic!D2=9,"-",IF(Magic!D2=10,"-",IF(Magic!D2=11,"-",IF(Magic!D2=12,"-",IF(Magic!D2=13,"-",IF(Magic!D2=14,"-",IF(Magic!D2=15,"-",IF(Magic!D2=16,"-",IF(Magic!D2=17,1,IF(Magic!D2=18,1,IF(Magic!D2=19,2,IF(Magic!D2=20,2,))))))))))))))))))))</f>
        <v>-</v>
      </c>
      <c r="AI39" s="453" t="str">
        <f>IF(Magic!D2=1,"-",IF(Magic!D2=2,"-",IF(Magic!D2=3,"-",IF(Magic!D2=4,"-",IF(Magic!D2=5,"-",IF(Magic!D2=6,"-",IF(Magic!D2=7,"-",IF(Magic!D2=8,"-",IF(Magic!D2=9,"-",IF(Magic!D2=10,"-",IF(Magic!D2=11,"-",IF(Magic!D2=12,"-",IF(Magic!D2=13,"-",IF(Magic!D2=14,"-",IF(Magic!D2=15,"-",IF(Magic!D2=16,"-",IF(Magic!D2=17,1,IF(Magic!D2=18,1,IF(Magic!D2=19,2,IF(Magic!D2=20,2,))))))))))))))))))))</f>
        <v>-</v>
      </c>
      <c r="AJ39" s="452" t="str">
        <f>IF(Magic!D2=1,"-",IF(Magic!D2=2,"-",IF(Magic!D2=3,"-",IF(Magic!D2=4,"-",IF(Magic!D2=5,"-",IF(Magic!D2=6,"-",IF(Magic!D2=7,"-",IF(Magic!D2=8,"-",IF(Magic!D2=9,"-",IF(Magic!D2=10,"-",IF(Magic!D2=11,"-",IF(Magic!D2=12,"-",IF(Magic!D2=13,"-",IF(Magic!D2=14,"-",IF(Magic!D2=15,"-",IF(Magic!D2=16,"-",IF(Magic!D2=17,"-",IF(Magic!D2=18,"-",IF(Magic!D2=19,"-",IF(Magic!D2=20,"-",))))))))))))))))))))</f>
        <v>-</v>
      </c>
      <c r="AK39" s="451" t="str">
        <f>IF(Magic!D2=1,"-",IF(Magic!D2=2,"-",IF(Magic!D2=3,"-",IF(Magic!D2=4,"-",IF(Magic!D2=5,"-",IF(Magic!D2=6,"-",IF(Magic!D2=7,"-",IF(Magic!D2=8,"-",IF(Magic!D2=9,1,IF(Magic!D2=10,2,IF(Magic!D2=11,2,IF(Magic!D2=12,2,IF(Magic!D2=13,2,IF(Magic!D2=14,2,IF(Magic!D2=15,2,IF(Magic!D2=16,2,IF(Magic!D2=17,2,IF(Magic!D2=18,3,IF(Magic!D2=19,3,IF(Magic!D2=20,3,))))))))))))))))))))</f>
        <v>-</v>
      </c>
      <c r="AL39" s="451" t="str">
        <f>IF(Magic!D2=1,"-",IF(Magic!D2=2,"-",IF(Magic!D2=3,"-",IF(Magic!D2=4,"-",IF(Magic!D2=5,"-",IF(Magic!D2=6,"-",IF(Magic!D2=7,"-",IF(Magic!D2=8,"-",IF(Magic!D2=9,2,IF(Magic!D2=10,2,IF(Magic!D2=11,3,IF(Magic!D2=12,3,IF(Magic!D2=13,3,IF(Magic!D2=14,3,IF(Magic!D2=15,3,IF(Magic!D2=16,3,IF(Magic!D2=17,4,IF(Magic!D2=18,4,IF(Magic!D2=19,4,IF(Magic!D2=20,4,))))))))))))))))))))</f>
        <v>-</v>
      </c>
      <c r="AM39" s="451" t="str">
        <f>IF(Magic!D2=1,"-",IF(Magic!D2=2,"-",IF(Magic!D2=3,"-",IF(Magic!D2=4,"-",IF(Magic!D2=5,"-",IF(Magic!D2=6,"-",IF(Magic!D2=7,"-",IF(Magic!D2=8,"-",IF(Magic!D2=9,1,IF(Magic!D2=10,2,IF(Magic!D2=11,2,IF(Magic!D2=12,2,IF(Magic!D2=13,2,IF(Magic!D2=14,2,IF(Magic!D2=15,2,IF(Magic!D2=16,2,IF(Magic!D2=17,2,IF(Magic!D2=18,3,IF(Magic!D2=19,3,IF(Magic!D2=20,3,))))))))))))))))))))</f>
        <v>-</v>
      </c>
      <c r="AN39" s="402" t="str">
        <f>IF(Magic!A2="CLASS","-",IF(Magic!A2="Bard",AD39,IF(Magic!A2="Cleric",AE39,IF(Magic!A2="Druid",AF39,IF(Magic!A2="E. Knight",AG39,IF(Magic!A2="Paladin",AH39,IF(Magic!A2="Ranger",AI39,IF(Magic!A2="Trickster",AJ39,IF(Magic!A2="Sorcerer",AK39,IF(Magic!A2="Warlock",AL39,IF(Magic!A2="Wizard",AM39,)))))))))))</f>
        <v>-</v>
      </c>
      <c r="AO39" s="4"/>
      <c r="AP39" s="4"/>
      <c r="AQ39" s="4"/>
      <c r="AR39" s="4"/>
      <c r="AS39" s="9"/>
      <c r="AT39" s="377"/>
      <c r="AU39" s="377"/>
      <c r="AV39" s="377"/>
      <c r="AW39" s="377"/>
      <c r="AX39" s="377"/>
      <c r="AY39" s="377"/>
      <c r="AZ39" s="377"/>
      <c r="BA39" s="377"/>
      <c r="BB39" s="377"/>
      <c r="BC39" s="377"/>
      <c r="BD39" s="395" t="s">
        <v>523</v>
      </c>
      <c r="BE39" s="377"/>
      <c r="BF39" s="377"/>
    </row>
    <row r="40" ht="12.75" customHeight="1">
      <c r="A40" s="380" t="s">
        <v>524</v>
      </c>
      <c r="B40" s="4"/>
      <c r="C40" s="4"/>
      <c r="D40" s="4"/>
      <c r="E40" s="4"/>
      <c r="F40" s="4"/>
      <c r="G40" s="9"/>
      <c r="H40" s="381" t="s">
        <v>525</v>
      </c>
      <c r="I40" s="384" t="s">
        <v>329</v>
      </c>
      <c r="J40" s="4"/>
      <c r="K40" s="4"/>
      <c r="L40" s="9"/>
      <c r="M40" s="383" t="s">
        <v>330</v>
      </c>
      <c r="N40" s="377"/>
      <c r="O40" s="377"/>
      <c r="P40" s="377"/>
      <c r="Q40" s="377"/>
      <c r="R40" s="377"/>
      <c r="S40" s="442" t="s">
        <v>526</v>
      </c>
      <c r="T40" s="35"/>
      <c r="U40" s="35"/>
      <c r="V40" s="35"/>
      <c r="W40" s="35"/>
      <c r="X40" s="35"/>
      <c r="Y40" s="377"/>
      <c r="Z40" s="455" t="s">
        <v>527</v>
      </c>
      <c r="AA40" s="35"/>
      <c r="AB40" s="35"/>
      <c r="AC40" s="36"/>
      <c r="AD40" s="451" t="str">
        <f>IF(Magic!D2=1,"-",IF(Magic!D2=2,"-",IF(Magic!D2=3,"-",IF(Magic!D2=4,"-",IF(Magic!D2=5,"-",IF(Magic!D2=6,"-",IF(Magic!D2=7,"-",IF(Magic!D2=8,"-",IF(Magic!D2=9,"-",IF(Magic!D2=10,"-",IF(Magic!D2=11,1,IF(Magic!D2=12,1,IF(Magic!D2=13,1,IF(Magic!D2=14,1,IF(Magic!D2=15,1,IF(Magic!D2=16,1,IF(Magic!D2=17,1,IF(Magic!D2=18,1,IF(Magic!D2=19,2,IF(Magic!D2=20,2,))))))))))))))))))))</f>
        <v>-</v>
      </c>
      <c r="AE40" s="451" t="str">
        <f>IF(Magic!D2=1,"-",IF(Magic!D2=2,"-",IF(Magic!D2=3,"-",IF(Magic!D2=4,"-",IF(Magic!D2=5,"-",IF(Magic!D2=6,"-",IF(Magic!D2=7,"-",IF(Magic!D2=8,"-",IF(Magic!D2=9,"-",IF(Magic!D2=10,"-",IF(Magic!D2=11,1,IF(Magic!D2=12,1,IF(Magic!D2=13,1,IF(Magic!D2=14,1,IF(Magic!D2=15,1,IF(Magic!D2=16,1,IF(Magic!D2=17,1,IF(Magic!D2=18,1,IF(Magic!D2=19,2,IF(Magic!D2=20,2,))))))))))))))))))))</f>
        <v>-</v>
      </c>
      <c r="AF40" s="451" t="str">
        <f>IF(Magic!D2=1,"-",IF(Magic!D2=2,"-",IF(Magic!D2=3,"-",IF(Magic!D2=4,"-",IF(Magic!D2=5,"-",IF(Magic!D2=6,"-",IF(Magic!D2=7,"-",IF(Magic!D2=8,"-",IF(Magic!D2=9,"-",IF(Magic!D2=10,"-",IF(Magic!D2=11,1,IF(Magic!D2=12,1,IF(Magic!D2=13,1,IF(Magic!D2=14,1,IF(Magic!D2=15,1,IF(Magic!D2=16,1,IF(Magic!D2=17,1,IF(Magic!D2=18,1,IF(Magic!D2=19,2,IF(Magic!D2=20,2,))))))))))))))))))))</f>
        <v>-</v>
      </c>
      <c r="AG40" s="452" t="str">
        <f>IF(Magic!D2=1,"-",IF(Magic!D2=2,"-",IF(Magic!D2=3,"-",IF(Magic!D2=4,"-",IF(Magic!D2=5,"-",IF(Magic!D2=6,"-",IF(Magic!D2=7,"-",IF(Magic!D2=8,"-",IF(Magic!D2=9,"-",IF(Magic!D2=10,"-",IF(Magic!D2=11,"-",IF(Magic!D2=12,"-",IF(Magic!D2=13,"-",IF(Magic!D2=14,"-",IF(Magic!D2=15,"-",IF(Magic!D2=16,"-",IF(Magic!D2=17,"-",IF(Magic!D2=18,"-",IF(Magic!D2=19,"-",IF(Magic!D2=20,"-",))))))))))))))))))))</f>
        <v>-</v>
      </c>
      <c r="AH40" s="453" t="str">
        <f>IF(Magic!D2=1,"-",IF(Magic!D2=2,"-",IF(Magic!D2=3,"-",IF(Magic!D2=4,"-",IF(Magic!D2=5,"-",IF(Magic!D2=6,"-",IF(Magic!D2=7,"-",IF(Magic!D2=8,"-",IF(Magic!D2=9,"-",IF(Magic!D2=10,"-",IF(Magic!D2=11,"-",IF(Magic!D2=12,"-",IF(Magic!D2=13,"-",IF(Magic!D2=14,"-",IF(Magic!D2=15,"-",IF(Magic!D2=16,"-",IF(Magic!D2=17,"-",IF(Magic!D2=18,"-",IF(Magic!D2=19,"-",IF(Magic!D2=20,"-",))))))))))))))))))))</f>
        <v>-</v>
      </c>
      <c r="AI40" s="453" t="str">
        <f>IF(Magic!D2=1,"-",IF(Magic!D2=2,"-",IF(Magic!D2=3,"-",IF(Magic!D2=4,"-",IF(Magic!D2=5,"-",IF(Magic!D2=6,"-",IF(Magic!D2=7,"-",IF(Magic!D2=8,"-",IF(Magic!D2=9,"-",IF(Magic!D2=10,"-",IF(Magic!D2=11,"-",IF(Magic!D2=12,"-",IF(Magic!D2=13,"-",IF(Magic!D2=14,"-",IF(Magic!D2=15,"-",IF(Magic!D2=16,"-",IF(Magic!D2=17,"-",IF(Magic!D2=18,"-",IF(Magic!D2=19,"-",IF(Magic!D2=20,"-",))))))))))))))))))))</f>
        <v>-</v>
      </c>
      <c r="AJ40" s="452" t="str">
        <f>IF(Magic!D2=1,"-",IF(Magic!D2=2,"-",IF(Magic!D2=3,"-",IF(Magic!D2=4,"-",IF(Magic!D2=5,"-",IF(Magic!D2=6,"-",IF(Magic!D2=7,"-",IF(Magic!D2=8,"-",IF(Magic!D2=9,"-",IF(Magic!D2=10,"-",IF(Magic!D2=11,"-",IF(Magic!D2=12,"-",IF(Magic!D2=13,"-",IF(Magic!D2=14,"-",IF(Magic!D2=15,"-",IF(Magic!D2=16,"-",IF(Magic!D2=17,"-",IF(Magic!D2=18,"-",IF(Magic!D2=19,"-",IF(Magic!D2=20,"-",))))))))))))))))))))</f>
        <v>-</v>
      </c>
      <c r="AK40" s="451" t="str">
        <f>IF(Magic!D2=1,"-",IF(Magic!D2=2,"-",IF(Magic!D2=3,"-",IF(Magic!D2=4,"-",IF(Magic!D2=5,"-",IF(Magic!D2=6,"-",IF(Magic!D2=7,"-",IF(Magic!D2=8,"-",IF(Magic!D2=9,"-",IF(Magic!D2=10,"-",IF(Magic!D2=11,1,IF(Magic!D2=12,1,IF(Magic!D2=13,1,IF(Magic!D2=14,1,IF(Magic!D2=15,1,IF(Magic!D2=16,1,IF(Magic!D2=17,1,IF(Magic!D2=18,1,IF(Magic!D2=19,2,IF(Magic!D2=20,2,))))))))))))))))))))</f>
        <v>-</v>
      </c>
      <c r="AL40" s="451" t="str">
        <f>IF(Magic!D2=1,"-",IF(Magic!D2=2,"-",IF(Magic!D2=3,"-",IF(Magic!D2=4,"-",IF(Magic!D2=5,"-",IF(Magic!D2=6,"-",IF(Magic!D2=7,"-",IF(Magic!D2=8,"-",IF(Magic!D2=9,"-",IF(Magic!D2=10,"-",IF(Magic!D2=11,"1",IF(Magic!D2=12,"1",IF(Magic!D2=13,"1",IF(Magic!D2=14,"1",IF(Magic!D2=15,"1",IF(Magic!D2=16,"1",IF(Magic!D2=17,"1",IF(Magic!D2=18,"1",IF(Magic!D2=19,"1",IF(Magic!D2=20,"1",))))))))))))))))))))</f>
        <v>-</v>
      </c>
      <c r="AM40" s="451" t="str">
        <f>IF(Magic!D2=1,"-",IF(Magic!D2=2,"-",IF(Magic!D2=3,"-",IF(Magic!D2=4,"-",IF(Magic!D2=5,"-",IF(Magic!D2=6,"-",IF(Magic!D2=7,"-",IF(Magic!D2=8,"-",IF(Magic!D2=9,"-",IF(Magic!D2=10,"-",IF(Magic!D2=11,1,IF(Magic!D2=12,1,IF(Magic!D2=13,1,IF(Magic!D2=14,1,IF(Magic!D2=15,1,IF(Magic!D2=16,1,IF(Magic!D2=17,1,IF(Magic!D2=18,1,IF(Magic!D2=19,2,IF(Magic!D2=20,2,))))))))))))))))))))</f>
        <v>-</v>
      </c>
      <c r="AN40" s="402" t="str">
        <f>IF(Magic!A2="CLASS","-",IF(Magic!A2="Bard",AD40,IF(Magic!A2="Cleric",AE40,IF(Magic!A2="Druid",AF40,IF(Magic!A2="E. Knight",AG40,IF(Magic!A2="Paladin",AH40,IF(Magic!A2="Ranger",AI40,IF(Magic!A2="Trickster",AJ40,IF(Magic!A2="Sorcerer",AK40,IF(Magic!A2="Warlock",AL40,IF(Magic!A2="Wizard",AM40,)))))))))))</f>
        <v>-</v>
      </c>
      <c r="AO40" s="4"/>
      <c r="AP40" s="4"/>
      <c r="AQ40" s="4"/>
      <c r="AR40" s="4"/>
      <c r="AS40" s="9"/>
      <c r="AT40" s="377"/>
      <c r="AU40" s="377"/>
      <c r="AV40" s="377"/>
      <c r="AW40" s="377"/>
      <c r="AX40" s="377"/>
      <c r="AY40" s="377"/>
      <c r="AZ40" s="377"/>
      <c r="BA40" s="377"/>
      <c r="BB40" s="377"/>
      <c r="BC40" s="377"/>
      <c r="BD40" s="395" t="s">
        <v>528</v>
      </c>
      <c r="BE40" s="377"/>
      <c r="BF40" s="377"/>
    </row>
    <row r="41" ht="12.75" customHeight="1">
      <c r="A41" s="380" t="s">
        <v>529</v>
      </c>
      <c r="B41" s="4"/>
      <c r="C41" s="4"/>
      <c r="D41" s="4"/>
      <c r="E41" s="4"/>
      <c r="F41" s="4"/>
      <c r="G41" s="9"/>
      <c r="H41" s="381" t="s">
        <v>525</v>
      </c>
      <c r="I41" s="384" t="s">
        <v>348</v>
      </c>
      <c r="J41" s="4"/>
      <c r="K41" s="4"/>
      <c r="L41" s="9"/>
      <c r="M41" s="383" t="s">
        <v>349</v>
      </c>
      <c r="N41" s="377"/>
      <c r="O41" s="377"/>
      <c r="P41" s="377"/>
      <c r="Q41" s="377"/>
      <c r="R41" s="377"/>
      <c r="S41" s="408" t="s">
        <v>449</v>
      </c>
      <c r="T41" s="35"/>
      <c r="U41" s="35"/>
      <c r="V41" s="36"/>
      <c r="W41" s="449">
        <f>SUM(8,Main!M10)+Main!H7</f>
        <v>9</v>
      </c>
      <c r="X41" s="36"/>
      <c r="Y41" s="377"/>
      <c r="Z41" s="455" t="s">
        <v>530</v>
      </c>
      <c r="AA41" s="35"/>
      <c r="AB41" s="35"/>
      <c r="AC41" s="36"/>
      <c r="AD41" s="451" t="str">
        <f>IF(Magic!D2=1,"-",IF(Magic!D2=2,"-",IF(Magic!D2=3,"-",IF(Magic!D2=4,"-",IF(Magic!D2=5,"-",IF(Magic!D2=6,"-",IF(Magic!D2=7,"-",IF(Magic!D2=8,"-",IF(Magic!D2=9,"-",IF(Magic!D2=10,"-",IF(Magic!D2=11,"-",IF(Magic!D2=12,"-",IF(Magic!D2=13,1,IF(Magic!D2=14,1,IF(Magic!D2=15,1,IF(Magic!D2=16,1,IF(Magic!D2=17,1,IF(Magic!D2=18,1,IF(Magic!D2=19,1,IF(Magic!D2=20,2,))))))))))))))))))))</f>
        <v>-</v>
      </c>
      <c r="AE41" s="451" t="str">
        <f>IF(Magic!D2=1,"-",IF(Magic!D2=2,"-",IF(Magic!D2=3,"-",IF(Magic!D2=4,"-",IF(Magic!D2=5,"-",IF(Magic!D2=6,"-",IF(Magic!D2=7,"-",IF(Magic!D2=8,"-",IF(Magic!D2=9,"-",IF(Magic!D2=10,"-",IF(Magic!D2=11,"-",IF(Magic!D2=12,"-",IF(Magic!D2=13,1,IF(Magic!D2=14,1,IF(Magic!D2=15,1,IF(Magic!D2=16,1,IF(Magic!D2=17,1,IF(Magic!D2=18,1,IF(Magic!D2=19,1,IF(Magic!D2=20,2,))))))))))))))))))))</f>
        <v>-</v>
      </c>
      <c r="AF41" s="451" t="str">
        <f>IF(Magic!D2=1,"-",IF(Magic!D2=2,"-",IF(Magic!D2=3,"-",IF(Magic!D2=4,"-",IF(Magic!D2=5,"-",IF(Magic!D2=6,"-",IF(Magic!D2=7,"-",IF(Magic!D2=8,"-",IF(Magic!D2=9,"-",IF(Magic!D2=10,"-",IF(Magic!D2=11,"-",IF(Magic!D2=12,"-",IF(Magic!D2=13,1,IF(Magic!D2=14,1,IF(Magic!D2=15,1,IF(Magic!D2=16,1,IF(Magic!D2=17,1,IF(Magic!D2=18,1,IF(Magic!D2=19,1,IF(Magic!D2=20,2,))))))))))))))))))))</f>
        <v>-</v>
      </c>
      <c r="AG41" s="452" t="str">
        <f>IF(Magic!D2=1,"-",IF(Magic!D2=2,"-",IF(Magic!D2=3,"-",IF(Magic!D2=4,"-",IF(Magic!D2=5,"-",IF(Magic!D2=6,"-",IF(Magic!D2=7,"-",IF(Magic!D2=8,"-",IF(Magic!D2=9,"-",IF(Magic!D2=10,"-",IF(Magic!D2=11,"-",IF(Magic!D2=12,"-",IF(Magic!D2=13,"-",IF(Magic!D2=14,"-",IF(Magic!D2=15,"-",IF(Magic!D2=16,"-",IF(Magic!D2=17,"-",IF(Magic!D2=18,"-",IF(Magic!D2=19,"-",IF(Magic!D2=20,"-",))))))))))))))))))))</f>
        <v>-</v>
      </c>
      <c r="AH41" s="453" t="str">
        <f>IF(Magic!D2=1,"-",IF(Magic!D2=2,"-",IF(Magic!D2=3,"-",IF(Magic!D2=4,"-",IF(Magic!D2=5,"-",IF(Magic!D2=6,"-",IF(Magic!D2=7,"-",IF(Magic!D2=8,"-",IF(Magic!D2=9,"-",IF(Magic!D2=10,"-",IF(Magic!D2=11,"-",IF(Magic!D2=12,"-",IF(Magic!D2=13,"-",IF(Magic!D2=14,"-",IF(Magic!D2=15,"-",IF(Magic!D2=16,"-",IF(Magic!D2=17,"-",IF(Magic!D2=18,"-",IF(Magic!D2=19,"-",IF(Magic!D2=20,"-",))))))))))))))))))))</f>
        <v>-</v>
      </c>
      <c r="AI41" s="453" t="str">
        <f>IF(Magic!D2=1,"-",IF(Magic!D2=2,"-",IF(Magic!D2=3,"-",IF(Magic!D2=4,"-",IF(Magic!D2=5,"-",IF(Magic!D2=6,"-",IF(Magic!D2=7,"-",IF(Magic!D2=8,"-",IF(Magic!D2=9,"-",IF(Magic!D2=10,"-",IF(Magic!D2=11,"-",IF(Magic!D2=12,"-",IF(Magic!D2=13,"-",IF(Magic!D2=14,"-",IF(Magic!D2=15,"-",IF(Magic!D2=16,"-",IF(Magic!D2=17,"-",IF(Magic!D2=18,"-",IF(Magic!D2=19,"-",IF(Magic!D2=20,"-",))))))))))))))))))))</f>
        <v>-</v>
      </c>
      <c r="AJ41" s="452" t="str">
        <f>IF(Magic!D2=1,"-",IF(Magic!D2=2,"-",IF(Magic!D2=3,"-",IF(Magic!D2=4,"-",IF(Magic!D2=5,"-",IF(Magic!D2=6,"-",IF(Magic!D2=7,"-",IF(Magic!D2=8,"-",IF(Magic!D2=9,"-",IF(Magic!D2=10,"-",IF(Magic!D2=11,"-",IF(Magic!D2=12,"-",IF(Magic!D2=13,"-",IF(Magic!D2=14,"-",IF(Magic!D2=15,"-",IF(Magic!D2=16,"-",IF(Magic!D2=17,"-",IF(Magic!D2=18,"-",IF(Magic!D2=19,"-",IF(Magic!D2=20,"-",))))))))))))))))))))</f>
        <v>-</v>
      </c>
      <c r="AK41" s="451" t="str">
        <f>IF(Magic!D2=1,"-",IF(Magic!D2=2,"-",IF(Magic!D2=3,"-",IF(Magic!D2=4,"-",IF(Magic!D2=5,"-",IF(Magic!D2=6,"-",IF(Magic!D2=7,"-",IF(Magic!D2=8,"-",IF(Magic!D2=9,"-",IF(Magic!D2=10,"-",IF(Magic!D2=11,"-",IF(Magic!D2=12,"-",IF(Magic!D2=13,1,IF(Magic!D2=14,1,IF(Magic!D2=15,1,IF(Magic!D2=16,1,IF(Magic!D2=17,1,IF(Magic!D2=18,1,IF(Magic!D2=19,1,IF(Magic!D2=20,2,))))))))))))))))))))</f>
        <v>-</v>
      </c>
      <c r="AL41" s="451" t="str">
        <f>IF(Magic!D2=1,"-",IF(Magic!D2=2,"-",IF(Magic!D2=3,"-",IF(Magic!D2=4,"-",IF(Magic!D2=5,"-",IF(Magic!D2=6,"-",IF(Magic!D2=7,"-",IF(Magic!D2=8,"-",IF(Magic!D2=9,"-",IF(Magic!D2=10,"-",IF(Magic!D2=11,"-",IF(Magic!D2=12,"-",IF(Magic!D2=13,"1",IF(Magic!D2=14,"1",IF(Magic!D2=15,"1",IF(Magic!D2=16,"1",IF(Magic!D2=17,"1",IF(Magic!D2=18,"1",IF(Magic!D2=19,"1",IF(Magic!D2=20,"1",))))))))))))))))))))</f>
        <v>-</v>
      </c>
      <c r="AM41" s="451" t="str">
        <f>IF(Magic!D2=1,"-",IF(Magic!D2=2,"-",IF(Magic!D2=3,"-",IF(Magic!D2=4,"-",IF(Magic!D2=5,"-",IF(Magic!D2=6,"-",IF(Magic!D2=7,"-",IF(Magic!D2=8,"-",IF(Magic!D2=9,"-",IF(Magic!D2=10,"-",IF(Magic!D2=11,"-",IF(Magic!D2=12,"-",IF(Magic!D2=13,1,IF(Magic!D2=14,1,IF(Magic!D2=15,1,IF(Magic!D2=16,1,IF(Magic!D2=17,1,IF(Magic!D2=18,1,IF(Magic!D2=19,1,IF(Magic!D2=20,2,))))))))))))))))))))</f>
        <v>-</v>
      </c>
      <c r="AN41" s="402" t="str">
        <f>IF(Magic!A2="CLASS","-",IF(Magic!A2="Bard",AD41,IF(Magic!A2="Cleric",AE41,IF(Magic!A2="Druid",AF41,IF(Magic!A2="E. Knight",AG41,IF(Magic!A2="Paladin",AH41,IF(Magic!A2="Ranger",AI41,IF(Magic!A2="Trickster",AJ41,IF(Magic!A2="Sorcerer",AK41,IF(Magic!A2="Warlock",AL41,IF(Magic!A2="Wizard",AM41,)))))))))))</f>
        <v>-</v>
      </c>
      <c r="AO41" s="4"/>
      <c r="AP41" s="4"/>
      <c r="AQ41" s="4"/>
      <c r="AR41" s="4"/>
      <c r="AS41" s="9"/>
      <c r="AT41" s="377"/>
      <c r="AU41" s="377"/>
      <c r="AV41" s="377"/>
      <c r="AW41" s="377"/>
      <c r="AX41" s="377"/>
      <c r="AY41" s="377"/>
      <c r="AZ41" s="377"/>
      <c r="BA41" s="377"/>
      <c r="BB41" s="377"/>
      <c r="BC41" s="377"/>
      <c r="BD41" s="395" t="s">
        <v>531</v>
      </c>
      <c r="BE41" s="377"/>
      <c r="BF41" s="377"/>
    </row>
    <row r="42" ht="12.75" customHeight="1">
      <c r="A42" s="380" t="s">
        <v>532</v>
      </c>
      <c r="B42" s="4"/>
      <c r="C42" s="4"/>
      <c r="D42" s="4"/>
      <c r="E42" s="4"/>
      <c r="F42" s="4"/>
      <c r="G42" s="9"/>
      <c r="H42" s="381" t="s">
        <v>533</v>
      </c>
      <c r="I42" s="384" t="s">
        <v>77</v>
      </c>
      <c r="J42" s="4"/>
      <c r="K42" s="4"/>
      <c r="L42" s="9"/>
      <c r="M42" s="383" t="s">
        <v>534</v>
      </c>
      <c r="N42" s="377"/>
      <c r="O42" s="377"/>
      <c r="P42" s="377"/>
      <c r="Q42" s="377"/>
      <c r="R42" s="377"/>
      <c r="S42" s="455" t="s">
        <v>456</v>
      </c>
      <c r="T42" s="35"/>
      <c r="U42" s="35"/>
      <c r="V42" s="36"/>
      <c r="W42" s="456">
        <f>SUM(8,Main!M10)+Main!H9</f>
        <v>9</v>
      </c>
      <c r="X42" s="36"/>
      <c r="Y42" s="377"/>
      <c r="Z42" s="455" t="s">
        <v>535</v>
      </c>
      <c r="AA42" s="35"/>
      <c r="AB42" s="35"/>
      <c r="AC42" s="36"/>
      <c r="AD42" s="451" t="str">
        <f>IF(Magic!D2=1,"-",IF(Magic!D2=2,"-",IF(Magic!D2=3,"-",IF(Magic!D2=4,"-",IF(Magic!D2=5,"-",IF(Magic!D2=6,"-",IF(Magic!D2=7,"-",IF(Magic!D2=8,"-",IF(Magic!D2=9,"-",IF(Magic!D2=10,"-",IF(Magic!D2=11,"-",IF(Magic!D2=12,"-",IF(Magic!D2=13,"-",IF(Magic!D2=14,"-",IF(Magic!D2=15,1,IF(Magic!D2=16,1,IF(Magic!D2=17,1,IF(Magic!D2=18,1,IF(Magic!D2=19,1,IF(Magic!D2=20,1,))))))))))))))))))))</f>
        <v>-</v>
      </c>
      <c r="AE42" s="451" t="str">
        <f>IF(Magic!D2=1,"-",IF(Magic!D2=2,"-",IF(Magic!D2=3,"-",IF(Magic!D2=4,"-",IF(Magic!D2=5,"-",IF(Magic!D2=6,"-",IF(Magic!D2=7,"-",IF(Magic!D2=8,"-",IF(Magic!D2=9,"-",IF(Magic!D2=10,"-",IF(Magic!D2=11,"-",IF(Magic!D2=12,"-",IF(Magic!D2=13,"-",IF(Magic!D2=14,"-",IF(Magic!D2=15,1,IF(Magic!D2=16,1,IF(Magic!D2=17,1,IF(Magic!D2=18,1,IF(Magic!D2=19,1,IF(Magic!D2=20,1,))))))))))))))))))))</f>
        <v>-</v>
      </c>
      <c r="AF42" s="451" t="str">
        <f>IF(Magic!D2=1,"-",IF(Magic!D2=2,"-",IF(Magic!D2=3,"-",IF(Magic!D2=4,"-",IF(Magic!D2=5,"-",IF(Magic!D2=6,"-",IF(Magic!D2=7,"-",IF(Magic!D2=8,"-",IF(Magic!D2=9,"-",IF(Magic!D2=10,"-",IF(Magic!D2=11,"-",IF(Magic!D2=12,"-",IF(Magic!D2=13,"-",IF(Magic!D2=14,"-",IF(Magic!D2=15,1,IF(Magic!D2=16,1,IF(Magic!D2=17,1,IF(Magic!D2=18,1,IF(Magic!D2=19,1,IF(Magic!D2=20,1,))))))))))))))))))))</f>
        <v>-</v>
      </c>
      <c r="AG42" s="452" t="str">
        <f>IF(Magic!D2=1,"-",IF(Magic!D2=2,"-",IF(Magic!D2=3,"-",IF(Magic!D2=4,"-",IF(Magic!D2=5,"-",IF(Magic!D2=6,"-",IF(Magic!D2=7,"-",IF(Magic!D2=8,"-",IF(Magic!D2=9,"-",IF(Magic!D2=10,"-",IF(Magic!D2=11,"-",IF(Magic!D2=12,"-",IF(Magic!D2=13,"-",IF(Magic!D2=14,"-",IF(Magic!D2=15,"-",IF(Magic!D2=16,"-",IF(Magic!D2=17,"-",IF(Magic!D2=18,"-",IF(Magic!D2=19,"-",IF(Magic!D2=20,"-",))))))))))))))))))))</f>
        <v>-</v>
      </c>
      <c r="AH42" s="453" t="str">
        <f>IF(Magic!D2=1,"-",IF(Magic!D2=2,"-",IF(Magic!D2=3,"-",IF(Magic!D2=4,"-",IF(Magic!D2=5,"-",IF(Magic!D2=6,"-",IF(Magic!D2=7,"-",IF(Magic!D2=8,"-",IF(Magic!D2=9,"-",IF(Magic!D2=10,"-",IF(Magic!D2=11,"-",IF(Magic!D2=12,"-",IF(Magic!D2=13,"-",IF(Magic!D2=14,"-",IF(Magic!D2=15,"-",IF(Magic!D2=16,"-",IF(Magic!D2=17,"-",IF(Magic!D2=18,"-",IF(Magic!D2=19,"-",IF(Magic!D2=20,"-",))))))))))))))))))))</f>
        <v>-</v>
      </c>
      <c r="AI42" s="453" t="str">
        <f>IF(Magic!D2=1,"-",IF(Magic!D2=2,"-",IF(Magic!D2=3,"-",IF(Magic!D2=4,"-",IF(Magic!D2=5,"-",IF(Magic!D2=6,"-",IF(Magic!D2=7,"-",IF(Magic!D2=8,"-",IF(Magic!D2=9,"-",IF(Magic!D2=10,"-",IF(Magic!D2=11,"-",IF(Magic!D2=12,"-",IF(Magic!D2=13,"-",IF(Magic!D2=14,"-",IF(Magic!D2=15,"-",IF(Magic!D2=16,"-",IF(Magic!D2=17,"-",IF(Magic!D2=18,"-",IF(Magic!D2=19,"-",IF(Magic!D2=20,"-",))))))))))))))))))))</f>
        <v>-</v>
      </c>
      <c r="AJ42" s="452" t="str">
        <f>IF(Magic!D2=1,"-",IF(Magic!D2=2,"-",IF(Magic!D2=3,"-",IF(Magic!D2=4,"-",IF(Magic!D2=5,"-",IF(Magic!D2=6,"-",IF(Magic!D2=7,"-",IF(Magic!D2=8,"-",IF(Magic!D2=9,"-",IF(Magic!D2=10,"-",IF(Magic!D2=11,"-",IF(Magic!D2=12,"-",IF(Magic!D2=13,"-",IF(Magic!D2=14,"-",IF(Magic!D2=15,"-",IF(Magic!D2=16,"-",IF(Magic!D2=17,"-",IF(Magic!D2=18,"-",IF(Magic!D2=19,"-",IF(Magic!D2=20,"-",))))))))))))))))))))</f>
        <v>-</v>
      </c>
      <c r="AK42" s="451" t="str">
        <f>IF(Magic!D2=1,"-",IF(Magic!D2=2,"-",IF(Magic!D2=3,"-",IF(Magic!D2=4,"-",IF(Magic!D2=5,"-",IF(Magic!D2=6,"-",IF(Magic!D2=7,"-",IF(Magic!D2=8,"-",IF(Magic!D2=9,"-",IF(Magic!D2=10,"-",IF(Magic!D2=11,"-",IF(Magic!D2=12,"-",IF(Magic!D2=13,"-",IF(Magic!D2=14,"-",IF(Magic!D2=15,1,IF(Magic!D2=16,1,IF(Magic!D2=17,1,IF(Magic!D2=18,1,IF(Magic!D2=19,1,IF(Magic!D2=20,1,))))))))))))))))))))</f>
        <v>-</v>
      </c>
      <c r="AL42" s="451" t="str">
        <f>IF(Magic!D2=1,"-",IF(Magic!D2=2,"-",IF(Magic!D2=3,"-",IF(Magic!D2=4,"-",IF(Magic!D2=5,"-",IF(Magic!D2=6,"-",IF(Magic!D2=7,"-",IF(Magic!D2=8,"-",IF(Magic!D2=9,"-",IF(Magic!D2=10,"-",IF(Magic!D2=11,"-",IF(Magic!D2=12,"-",IF(Magic!D2=13,"-",IF(Magic!D2=14,"-",IF(Magic!D2=15,"1",IF(Magic!D2=16,"1",IF(Magic!D2=17,"1",IF(Magic!D2=18,"1",IF(Magic!D2=19,"1",IF(Magic!D2=20,"1",))))))))))))))))))))</f>
        <v>-</v>
      </c>
      <c r="AM42" s="451" t="str">
        <f>IF(Magic!D2=1,"-",IF(Magic!D2=2,"-",IF(Magic!D2=3,"-",IF(Magic!D2=4,"-",IF(Magic!D2=5,"-",IF(Magic!D2=6,"-",IF(Magic!D2=7,"-",IF(Magic!D2=8,"-",IF(Magic!D2=9,"-",IF(Magic!D2=10,"-",IF(Magic!D2=11,"-",IF(Magic!D2=12,"-",IF(Magic!D2=13,"-",IF(Magic!D2=14,"-",IF(Magic!D2=15,1,IF(Magic!D2=16,1,IF(Magic!D2=17,1,IF(Magic!D2=18,1,IF(Magic!D2=19,1,IF(Magic!D2=20,1,))))))))))))))))))))</f>
        <v>-</v>
      </c>
      <c r="AN42" s="402" t="str">
        <f>IF(Magic!A2="CLASS","-",IF(Magic!A2="Bard",AD42,IF(Magic!A2="Cleric",AE42,IF(Magic!A2="Druid",AF42,IF(Magic!A2="E. Knight",AG42,IF(Magic!A2="Paladin",AH42,IF(Magic!A2="Ranger",AI42,IF(Magic!A2="Trickster",AJ42,IF(Magic!A2="Sorcerer",AK42,IF(Magic!A2="Warlock",AL42,IF(Magic!A2="Wizard",AM42,)))))))))))</f>
        <v>-</v>
      </c>
      <c r="AO42" s="4"/>
      <c r="AP42" s="4"/>
      <c r="AQ42" s="4"/>
      <c r="AR42" s="4"/>
      <c r="AS42" s="9"/>
      <c r="AT42" s="377"/>
      <c r="AU42" s="377"/>
      <c r="AV42" s="377"/>
      <c r="AW42" s="377"/>
      <c r="AX42" s="377"/>
      <c r="AY42" s="377"/>
      <c r="AZ42" s="377"/>
      <c r="BA42" s="377"/>
      <c r="BB42" s="377"/>
      <c r="BC42" s="377"/>
      <c r="BD42" s="395" t="s">
        <v>536</v>
      </c>
      <c r="BE42" s="377"/>
      <c r="BF42" s="377"/>
    </row>
    <row r="43" ht="12.75" customHeight="1">
      <c r="A43" s="380" t="s">
        <v>537</v>
      </c>
      <c r="B43" s="4"/>
      <c r="C43" s="4"/>
      <c r="D43" s="4"/>
      <c r="E43" s="4"/>
      <c r="F43" s="4"/>
      <c r="G43" s="9"/>
      <c r="H43" s="381" t="s">
        <v>538</v>
      </c>
      <c r="I43" s="384" t="s">
        <v>539</v>
      </c>
      <c r="J43" s="4"/>
      <c r="K43" s="4"/>
      <c r="L43" s="9"/>
      <c r="M43" s="383" t="s">
        <v>540</v>
      </c>
      <c r="N43" s="377"/>
      <c r="O43" s="377"/>
      <c r="P43" s="377"/>
      <c r="Q43" s="377"/>
      <c r="R43" s="377"/>
      <c r="S43" s="455" t="s">
        <v>463</v>
      </c>
      <c r="T43" s="35"/>
      <c r="U43" s="35"/>
      <c r="V43" s="36"/>
      <c r="W43" s="456">
        <f>SUM(8,Main!M10)+Main!H11</f>
        <v>13</v>
      </c>
      <c r="X43" s="36"/>
      <c r="Y43" s="377"/>
      <c r="Z43" s="455" t="s">
        <v>541</v>
      </c>
      <c r="AA43" s="35"/>
      <c r="AB43" s="35"/>
      <c r="AC43" s="36"/>
      <c r="AD43" s="451" t="str">
        <f>IF(Magic!D2=1,"-",IF(Magic!D2=2,"-",IF(Magic!D2=3,"-",IF(Magic!D2=4,"-",IF(Magic!D2=5,"-",IF(Magic!D2=6,"-",IF(Magic!D2=7,"-",IF(Magic!D2=8,"-",IF(Magic!D2=9,"-",IF(Magic!D2=10,"-",IF(Magic!D2=11,"-",IF(Magic!D2=12,"-",IF(Magic!D2=13,"-",IF(Magic!D2=14,"-",IF(Magic!D2=15,"-",IF(Magic!D2=16,"-",IF(Magic!D2=17,1,IF(Magic!D2=18,1,IF(Magic!D2=19,1,IF(Magic!D2=20,1,))))))))))))))))))))</f>
        <v>-</v>
      </c>
      <c r="AE43" s="451" t="str">
        <f>IF(Magic!D2=1,"-",IF(Magic!D2=2,"-",IF(Magic!D2=3,"-",IF(Magic!D2=4,"-",IF(Magic!D2=5,"-",IF(Magic!D2=6,"-",IF(Magic!D2=7,"-",IF(Magic!D2=8,"-",IF(Magic!D2=9,"-",IF(Magic!D2=10,"-",IF(Magic!D2=11,"-",IF(Magic!D2=12,"-",IF(Magic!D2=13,"-",IF(Magic!D2=14,"-",IF(Magic!D2=15,"-",IF(Magic!D2=16,"-",IF(Magic!D2=17,1,IF(Magic!D2=18,1,IF(Magic!D2=19,1,IF(Magic!D2=20,1,))))))))))))))))))))</f>
        <v>-</v>
      </c>
      <c r="AF43" s="451" t="str">
        <f>IF(Magic!D2=1,"-",IF(Magic!D2=2,"-",IF(Magic!D2=3,"-",IF(Magic!D2=4,"-",IF(Magic!D2=5,"-",IF(Magic!D2=6,"-",IF(Magic!D2=7,"-",IF(Magic!D2=8,"-",IF(Magic!D2=9,"-",IF(Magic!D2=10,"-",IF(Magic!D2=11,"-",IF(Magic!D2=12,"-",IF(Magic!D2=13,"-",IF(Magic!D2=14,"-",IF(Magic!D2=15,"-",IF(Magic!D2=16,"-",IF(Magic!D2=17,1,IF(Magic!D2=18,1,IF(Magic!D2=19,1,IF(Magic!D2=20,1,))))))))))))))))))))</f>
        <v>-</v>
      </c>
      <c r="AG43" s="452" t="str">
        <f>IF(Magic!D2=1,"-",IF(Magic!D2=2,"-",IF(Magic!D2=3,"-",IF(Magic!D2=4,"-",IF(Magic!D2=5,"-",IF(Magic!D2=6,"-",IF(Magic!D2=7,"-",IF(Magic!D2=8,"-",IF(Magic!D2=9,"-",IF(Magic!D2=10,"-",IF(Magic!D2=11,"-",IF(Magic!D2=12,"-",IF(Magic!D2=13,"-",IF(Magic!D2=14,"-",IF(Magic!D2=15,"-",IF(Magic!D2=16,"-",IF(Magic!D2=17,"-",IF(Magic!D2=18,"-",IF(Magic!D2=19,"-",IF(Magic!D2=20,"-",))))))))))))))))))))</f>
        <v>-</v>
      </c>
      <c r="AH43" s="453" t="str">
        <f>IF(Magic!D2=1,"-",IF(Magic!D2=2,"-",IF(Magic!D2=3,"-",IF(Magic!D2=4,"-",IF(Magic!D2=5,"-",IF(Magic!D2=6,"-",IF(Magic!D2=7,"-",IF(Magic!D2=8,"-",IF(Magic!D2=9,"-",IF(Magic!D2=10,"-",IF(Magic!D2=11,"-",IF(Magic!D2=12,"-",IF(Magic!D2=13,"-",IF(Magic!D2=14,"-",IF(Magic!D2=15,"-",IF(Magic!D2=16,"-",IF(Magic!D2=17,"-",IF(Magic!D2=18,"-",IF(Magic!D2=19,"-",IF(Magic!D2=20,"-",))))))))))))))))))))</f>
        <v>-</v>
      </c>
      <c r="AI43" s="453" t="str">
        <f>IF(Magic!D2=1,"-",IF(Magic!D2=2,"-",IF(Magic!D2=3,"-",IF(Magic!D2=4,"-",IF(Magic!D2=5,"-",IF(Magic!D2=6,"-",IF(Magic!D2=7,"-",IF(Magic!D2=8,"-",IF(Magic!D2=9,"-",IF(Magic!D2=10,"-",IF(Magic!D2=11,"-",IF(Magic!D2=12,"-",IF(Magic!D2=13,"-",IF(Magic!D2=14,"-",IF(Magic!D2=15,"-",IF(Magic!D2=16,"-",IF(Magic!D2=17,"-",IF(Magic!D2=18,"-",IF(Magic!D2=19,"-",IF(Magic!D2=20,"-",))))))))))))))))))))</f>
        <v>-</v>
      </c>
      <c r="AJ43" s="452" t="str">
        <f>IF(Magic!D2=1,"-",IF(Magic!D2=2,"-",IF(Magic!D2=3,"-",IF(Magic!D2=4,"-",IF(Magic!D2=5,"-",IF(Magic!D2=6,"-",IF(Magic!D2=7,"-",IF(Magic!D2=8,"-",IF(Magic!D2=9,"-",IF(Magic!D2=10,"-",IF(Magic!D2=11,"-",IF(Magic!D2=12,"-",IF(Magic!D2=13,"-",IF(Magic!D2=14,"-",IF(Magic!D2=15,"-",IF(Magic!D2=16,"-",IF(Magic!D2=17,"-",IF(Magic!D2=18,"-",IF(Magic!D2=19,"-",IF(Magic!D2=20,"-",))))))))))))))))))))</f>
        <v>-</v>
      </c>
      <c r="AK43" s="451" t="str">
        <f>IF(Magic!D2=1,"-",IF(Magic!D2=2,"-",IF(Magic!D2=3,"-",IF(Magic!D2=4,"-",IF(Magic!D2=5,"-",IF(Magic!D2=6,"-",IF(Magic!D2=7,"-",IF(Magic!D2=8,"-",IF(Magic!D2=9,"-",IF(Magic!D2=10,"-",IF(Magic!D2=11,"-",IF(Magic!D2=12,"-",IF(Magic!D2=13,"-",IF(Magic!D2=14,"-",IF(Magic!D2=15,"-",IF(Magic!D2=16,"-",IF(Magic!D2=17,1,IF(Magic!D2=18,1,IF(Magic!D2=19,1,IF(Magic!D2=20,1,))))))))))))))))))))</f>
        <v>-</v>
      </c>
      <c r="AL43" s="451" t="str">
        <f>IF(Magic!D2=1,"-",IF(Magic!D2=2,"-",IF(Magic!D2=3,"-",IF(Magic!D2=4,"-",IF(Magic!D2=5,"-",IF(Magic!D2=6,"-",IF(Magic!D2=7,"-",IF(Magic!D2=8,"-",IF(Magic!D2=9,"-",IF(Magic!D2=10,"-",IF(Magic!D2=11,"-",IF(Magic!D2=12,"-",IF(Magic!D2=13,"-",IF(Magic!D2=14,"-",IF(Magic!D2=15,"-",IF(Magic!D2=16,"-",IF(Magic!D2=17,"1",IF(Magic!D2=18,"1",IF(Magic!D2=19,"1",IF(Magic!D2=20,"1",))))))))))))))))))))</f>
        <v>-</v>
      </c>
      <c r="AM43" s="451" t="str">
        <f>IF(Magic!D2=1,"-",IF(Magic!D2=2,"-",IF(Magic!D2=3,"-",IF(Magic!D2=4,"-",IF(Magic!D2=5,"-",IF(Magic!D2=6,"-",IF(Magic!D2=7,"-",IF(Magic!D2=8,"-",IF(Magic!D2=9,"-",IF(Magic!D2=10,"-",IF(Magic!D2=11,"-",IF(Magic!D2=12,"-",IF(Magic!D2=13,"-",IF(Magic!D2=14,"-",IF(Magic!D2=15,"-",IF(Magic!D2=16,"-",IF(Magic!D2=17,1,IF(Magic!D2=18,1,IF(Magic!D2=19,1,IF(Magic!D2=20,1,))))))))))))))))))))</f>
        <v>-</v>
      </c>
      <c r="AN43" s="402" t="str">
        <f>IF(Magic!A2="CLASS","-",IF(Magic!A2="Bard",AD43,IF(Magic!A2="Cleric",AE43,IF(Magic!A2="Druid",AF43,IF(Magic!A2="E. Knight",AG43,IF(Magic!A2="Paladin",AH43,IF(Magic!A2="Ranger",AI43,IF(Magic!A2="Trickster",AJ43,IF(Magic!A2="Sorcerer",AK43,IF(Magic!A2="Warlock",AL43,IF(Magic!A2="Wizard",AM43,)))))))))))</f>
        <v>-</v>
      </c>
      <c r="AO43" s="4"/>
      <c r="AP43" s="4"/>
      <c r="AQ43" s="4"/>
      <c r="AR43" s="4"/>
      <c r="AS43" s="9"/>
      <c r="AT43" s="377"/>
      <c r="AU43" s="377"/>
      <c r="AV43" s="377"/>
      <c r="AW43" s="377"/>
      <c r="AX43" s="377"/>
      <c r="AY43" s="377"/>
      <c r="AZ43" s="377"/>
      <c r="BA43" s="377"/>
      <c r="BB43" s="377"/>
      <c r="BC43" s="377"/>
      <c r="BD43" s="395" t="s">
        <v>542</v>
      </c>
      <c r="BE43" s="377"/>
      <c r="BF43" s="377"/>
    </row>
    <row r="44" ht="12.75" customHeight="1">
      <c r="A44" s="380" t="s">
        <v>543</v>
      </c>
      <c r="B44" s="4"/>
      <c r="C44" s="4"/>
      <c r="D44" s="4"/>
      <c r="E44" s="4"/>
      <c r="F44" s="4"/>
      <c r="G44" s="9"/>
      <c r="H44" s="381" t="s">
        <v>544</v>
      </c>
      <c r="I44" s="384" t="s">
        <v>545</v>
      </c>
      <c r="J44" s="4"/>
      <c r="K44" s="4"/>
      <c r="L44" s="9"/>
      <c r="M44" s="383" t="s">
        <v>546</v>
      </c>
      <c r="N44" s="377"/>
      <c r="O44" s="377"/>
      <c r="P44" s="377"/>
      <c r="Q44" s="377"/>
      <c r="R44" s="377"/>
      <c r="S44" s="442" t="s">
        <v>547</v>
      </c>
      <c r="T44" s="35"/>
      <c r="U44" s="35"/>
      <c r="V44" s="35"/>
      <c r="W44" s="35"/>
      <c r="X44" s="35"/>
      <c r="Y44" s="377"/>
      <c r="Z44" s="457" t="s">
        <v>144</v>
      </c>
      <c r="AA44" s="4"/>
      <c r="AB44" s="4"/>
      <c r="AC44" s="5"/>
      <c r="AD44" s="458" t="s">
        <v>491</v>
      </c>
      <c r="AE44" s="458" t="s">
        <v>287</v>
      </c>
      <c r="AF44" s="458" t="s">
        <v>234</v>
      </c>
      <c r="AG44" s="459" t="s">
        <v>32</v>
      </c>
      <c r="AH44" s="458" t="s">
        <v>229</v>
      </c>
      <c r="AI44" s="458" t="s">
        <v>235</v>
      </c>
      <c r="AJ44" s="459" t="s">
        <v>73</v>
      </c>
      <c r="AK44" s="458" t="s">
        <v>31</v>
      </c>
      <c r="AL44" s="458" t="s">
        <v>236</v>
      </c>
      <c r="AM44" s="458" t="s">
        <v>236</v>
      </c>
      <c r="AN44" s="460" t="s">
        <v>492</v>
      </c>
      <c r="AO44" s="35"/>
      <c r="AP44" s="35"/>
      <c r="AQ44" s="35"/>
      <c r="AR44" s="35"/>
      <c r="AS44" s="35"/>
      <c r="AT44" s="377"/>
      <c r="AU44" s="377"/>
      <c r="AV44" s="377"/>
      <c r="AW44" s="377"/>
      <c r="AX44" s="377"/>
      <c r="AY44" s="377"/>
      <c r="AZ44" s="377"/>
      <c r="BA44" s="377"/>
      <c r="BB44" s="377"/>
      <c r="BC44" s="377"/>
      <c r="BD44" s="395" t="s">
        <v>548</v>
      </c>
      <c r="BE44" s="377"/>
      <c r="BF44" s="377"/>
    </row>
    <row r="45" ht="12.75" customHeight="1">
      <c r="A45" s="380" t="s">
        <v>549</v>
      </c>
      <c r="B45" s="4"/>
      <c r="C45" s="4"/>
      <c r="D45" s="4"/>
      <c r="E45" s="4"/>
      <c r="F45" s="4"/>
      <c r="G45" s="9"/>
      <c r="H45" s="381" t="s">
        <v>550</v>
      </c>
      <c r="I45" s="384" t="s">
        <v>551</v>
      </c>
      <c r="J45" s="4"/>
      <c r="K45" s="4"/>
      <c r="L45" s="9"/>
      <c r="M45" s="383" t="s">
        <v>552</v>
      </c>
      <c r="N45" s="377"/>
      <c r="O45" s="377"/>
      <c r="P45" s="377"/>
      <c r="Q45" s="377"/>
      <c r="R45" s="377"/>
      <c r="S45" s="408" t="s">
        <v>449</v>
      </c>
      <c r="T45" s="35"/>
      <c r="U45" s="35"/>
      <c r="V45" s="36"/>
      <c r="W45" s="449">
        <f>SUM(Main!M10,Main!H7)</f>
        <v>1</v>
      </c>
      <c r="X45" s="36"/>
      <c r="Y45" s="377"/>
      <c r="Z45" s="450" t="s">
        <v>147</v>
      </c>
      <c r="AA45" s="35"/>
      <c r="AB45" s="35"/>
      <c r="AC45" s="36"/>
      <c r="AD45" s="451" t="str">
        <f>IF(Magic!D5=1,2,IF(Magic!D5=2,2,IF(Magic!D5=3,2,IF(Magic!D5=4,3,IF(Magic!D5=5,3,IF(Magic!D5=6,3,IF(Magic!D5=7,3,IF(Magic!D5=8,3,IF(Magic!D5=9,3,IF(Magic!D5=10,4,IF(Magic!D5=11,4,IF(Magic!D5=12,4,IF(Magic!D5=13,4,IF(Magic!D5=14,4,IF(Magic!D5=15,4,IF(Magic!D5=16,4,IF(Magic!D5=17,4,IF(Magic!D5=18,4,IF(Magic!D5=19,4,IF(Magic!D5=20,4,))))))))))))))))))))</f>
        <v/>
      </c>
      <c r="AE45" s="451" t="str">
        <f>IF(Magic!D5=1,3,IF(Magic!D5=2,3,IF(Magic!D5=3,3,IF(Magic!D5=4,4,IF(Magic!D5=5,4,IF(Magic!D5=6,4,IF(Magic!D5=7,4,IF(Magic!D5=8,4,IF(Magic!D5=9,4,IF(Magic!D5=10,5,IF(Magic!D5=11,5,IF(Magic!D5=12,5,IF(Magic!D5=13,5,IF(Magic!D5=14,5,IF(Magic!D5=15,5,IF(Magic!D5=16,5,IF(Magic!D5=17,5,IF(Magic!D5=18,5,IF(Magic!D5=19,5,IF(Magic!D5=20,5,))))))))))))))))))))</f>
        <v/>
      </c>
      <c r="AF45" s="451" t="str">
        <f>IF(Magic!D5=1,2,IF(Magic!D5=2,2,IF(Magic!D5=3,2,IF(Magic!D5=4,3,IF(Magic!D5=5,3,IF(Magic!D5=6,3,IF(Magic!D5=7,3,IF(Magic!D5=8,3,IF(Magic!D5=9,3,IF(Magic!D5=10,4,IF(Magic!D5=11,4,IF(Magic!D5=12,4,IF(Magic!D5=13,4,IF(Magic!D5=14,4,IF(Magic!D5=15,4,IF(Magic!D5=16,4,IF(Magic!D5=17,4,IF(Magic!D5=18,4,IF(Magic!D5=19,4,IF(Magic!D5=20,4,))))))))))))))))))))</f>
        <v/>
      </c>
      <c r="AG45" s="389" t="str">
        <f>IF(Magic!D5=1,"-",IF(Magic!D5=2,"-",IF(Magic!D5=3,2,IF(Magic!D5=4,2,IF(Magic!D5=5,2,IF(Magic!D5=6,2,IF(Magic!D5=7,2,IF(Magic!D5=8,2,IF(Magic!D5=9,2,IF(Magic!D5=10,3,IF(Magic!D5=11,3,IF(Magic!D5=12,3,IF(Magic!D5=13,3,IF(Magic!D5=14,3,IF(Magic!D5=15,3,IF(Magic!D5=16,3,IF(Magic!D5=17,3,IF(Magic!D5=18,3,IF(Magic!D5=19,3,IF(Magic!D5=20,3,))))))))))))))))))))</f>
        <v/>
      </c>
      <c r="AH45" s="453" t="str">
        <f>IF(Magic!D5=1,"-",IF(Magic!D5=2,"-",IF(Magic!D5=3,"-",IF(Magic!D5=4,"-",IF(Magic!D5=5,"-",IF(Magic!D5=6,"-",IF(Magic!D5=7,"-",IF(Magic!D5=8,"-",IF(Magic!D5=9,"-",IF(Magic!D5=10,"-",IF(Magic!D5=11,"-",IF(Magic!D5=12,"-",IF(Magic!D5=13,"-",IF(Magic!D5=14,"-",IF(Magic!D5=15,"-",IF(Magic!D5=16,"-",IF(Magic!D5=17,"-",IF(Magic!D5=18,"-",IF(Magic!D5=19,"-",IF(Magic!D5=20,"-",))))))))))))))))))))</f>
        <v/>
      </c>
      <c r="AI45" s="453" t="str">
        <f>IF(Magic!D5=1,"-",IF(Magic!D5=2,"-",IF(Magic!D5=3,"-",IF(Magic!D5=4,"-",IF(Magic!D5=5,"-",IF(Magic!D5=6,"-",IF(Magic!D5=7,"-",IF(Magic!D5=8,"-",IF(Magic!D5=9,"-",IF(Magic!D5=10,"-",IF(Magic!D5=11,"-",IF(Magic!D5=12,"-",IF(Magic!D5=13,"-",IF(Magic!D5=14,"-",IF(Magic!D5=15,"-",IF(Magic!D5=16,"-",IF(Magic!D5=17,"-",IF(Magic!D5=18,"-",IF(Magic!D5=19,"-",IF(Magic!D5=20,"-",))))))))))))))))))))</f>
        <v/>
      </c>
      <c r="AJ45" s="389" t="str">
        <f>IF(Magic!D5=1,"-",IF(Magic!D5=2,"-",IF(Magic!D5=3,3,IF(Magic!D5=4,3,IF(Magic!D5=5,3,IF(Magic!D5=6,3,IF(Magic!D5=7,3,IF(Magic!D5=8,3,IF(Magic!D5=9,3,IF(Magic!D5=10,4,IF(Magic!D5=11,4,IF(Magic!D5=12,4,IF(Magic!D5=13,4,IF(Magic!D5=14,4,IF(Magic!D5=15,4,IF(Magic!D5=16,4,IF(Magic!D5=17,4,IF(Magic!D5=18,4,IF(Magic!D5=19,4,IF(Magic!D5=20,4,))))))))))))))))))))</f>
        <v/>
      </c>
      <c r="AK45" s="451" t="str">
        <f>IF(Magic!D5=1,4,IF(Magic!D5=2,4,IF(Magic!D5=3,4,IF(Magic!D5=4,5,IF(Magic!D5=5,5,IF(Magic!D5=6,5,IF(Magic!D5=7,5,IF(Magic!D5=8,5,IF(Magic!D5=9,5,IF(Magic!D5=10,6,IF(Magic!D5=11,6,IF(Magic!D5=12,6,IF(Magic!D5=13,6,IF(Magic!D5=14,6,IF(Magic!D5=15,6,IF(Magic!D5=16,6,IF(Magic!D5=17,6,IF(Magic!D5=18,6,IF(Magic!D5=19,6,IF(Magic!D5=20,6,))))))))))))))))))))</f>
        <v/>
      </c>
      <c r="AL45" s="461" t="str">
        <f>IF(Magic!D5=1,2,IF(Magic!D5=2,2,IF(Magic!D5=3,2,IF(Magic!D5=4,3,IF(Magic!D5=5,3,IF(Magic!D5=6,3,IF(Magic!D5=7,3,IF(Magic!D5=8,3,IF(Magic!D5=9,3,IF(Magic!D5=10,4,IF(Magic!D5=11,4,IF(Magic!D5=12,4,IF(Magic!D5=13,4,IF(Magic!D5=14,4,IF(Magic!D5=15,4,IF(Magic!D5=16,4,IF(Magic!D5=17,4,IF(Magic!D5=18,4,IF(Magic!D5=19,4,IF(Magic!D5=20,4,))))))))))))))))))))</f>
        <v/>
      </c>
      <c r="AM45" s="451" t="str">
        <f>IF(Magic!D5=1,3,IF(Magic!D5=2,3,IF(Magic!D5=3,3,IF(Magic!D5=4,4,IF(Magic!D5=5,4,IF(Magic!D5=6,4,IF(Magic!D5=7,4,IF(Magic!D5=8,4,IF(Magic!D5=9,4,IF(Magic!D5=10,5,IF(Magic!D5=11,5,IF(Magic!D5=12,5,IF(Magic!D5=13,5,IF(Magic!D5=14,5,IF(Magic!D5=15,5,IF(Magic!D5=16,5,IF(Magic!D5=17,5,IF(Magic!D5=18,5,IF(Magic!D5=19,5,IF(Magic!D5=20,5,))))))))))))))))))))</f>
        <v/>
      </c>
      <c r="AN45" s="454" t="str">
        <f>IF(Magic!A5="CLASS","-",IF(Magic!A5="Bard","-",IF(Magic!A5="Cleric","-",IF(Magic!A5="Druid","-",IF(Magic!A5="E. Knight","-",IF(Magic!A5="Paladin","-",IF(Magic!A5="Ranger","-",IF(Magic!A5="Trickster","-",IF(Magic!A5="Sorcerer","-",IF(Magic!A5="Warlock",AL45,IF(Magic!A5="Wizard","-",)))))))))))</f>
        <v>-</v>
      </c>
      <c r="AO45" s="4"/>
      <c r="AP45" s="4"/>
      <c r="AQ45" s="4"/>
      <c r="AR45" s="4"/>
      <c r="AS45" s="9"/>
      <c r="AT45" s="377"/>
      <c r="AU45" s="377"/>
      <c r="AV45" s="377"/>
      <c r="AW45" s="377"/>
      <c r="AX45" s="377"/>
      <c r="AY45" s="377"/>
      <c r="AZ45" s="377"/>
      <c r="BA45" s="377"/>
      <c r="BB45" s="377"/>
      <c r="BC45" s="377"/>
      <c r="BD45" s="395" t="s">
        <v>158</v>
      </c>
      <c r="BE45" s="377"/>
      <c r="BF45" s="377"/>
    </row>
    <row r="46" ht="12.75" customHeight="1">
      <c r="A46" s="380" t="s">
        <v>553</v>
      </c>
      <c r="B46" s="4"/>
      <c r="C46" s="4"/>
      <c r="D46" s="4"/>
      <c r="E46" s="4"/>
      <c r="F46" s="4"/>
      <c r="G46" s="9"/>
      <c r="H46" s="381" t="s">
        <v>511</v>
      </c>
      <c r="I46" s="384" t="s">
        <v>438</v>
      </c>
      <c r="J46" s="4"/>
      <c r="K46" s="4"/>
      <c r="L46" s="9"/>
      <c r="M46" s="383" t="s">
        <v>554</v>
      </c>
      <c r="N46" s="377"/>
      <c r="O46" s="377"/>
      <c r="P46" s="377"/>
      <c r="Q46" s="377"/>
      <c r="R46" s="377"/>
      <c r="S46" s="455" t="s">
        <v>456</v>
      </c>
      <c r="T46" s="35"/>
      <c r="U46" s="35"/>
      <c r="V46" s="36"/>
      <c r="W46" s="456">
        <f>SUM(Main!M10,Main!H9)</f>
        <v>1</v>
      </c>
      <c r="X46" s="36"/>
      <c r="Y46" s="377"/>
      <c r="Z46" s="455" t="s">
        <v>502</v>
      </c>
      <c r="AA46" s="35"/>
      <c r="AB46" s="35"/>
      <c r="AC46" s="36"/>
      <c r="AD46" s="451" t="str">
        <f>IF(Magic!D5=1,2,IF(Magic!D5=2,3,IF(Magic!D5=3,4,IF(Magic!D5=4,4,IF(Magic!D5=5,4,IF(Magic!D5=6,4,IF(Magic!D5=7,4,IF(Magic!D5=8,4,IF(Magic!D5=9,4,IF(Magic!D5=10,4,IF(Magic!D5=11,4,IF(Magic!D5=12,4,IF(Magic!D5=13,4,IF(Magic!D5=14,4,IF(Magic!D5=15,4,IF(Magic!D5=16,4,IF(Magic!D5=17,4,IF(Magic!D5=18,4,IF(Magic!D5=19,4,IF(Magic!D5=20,4,))))))))))))))))))))</f>
        <v/>
      </c>
      <c r="AE46" s="451" t="str">
        <f>IF(Magic!D5=1,2,IF(Magic!D5=2,3,IF(Magic!D5=3,4,IF(Magic!D5=4,4,IF(Magic!D5=5,4,IF(Magic!D5=6,4,IF(Magic!D5=7,4,IF(Magic!D5=8,4,IF(Magic!D5=9,4,IF(Magic!D5=10,4,IF(Magic!D5=11,4,IF(Magic!D5=12,4,IF(Magic!D5=13,4,IF(Magic!D5=14,4,IF(Magic!D5=15,4,IF(Magic!D5=16,4,IF(Magic!D5=17,4,IF(Magic!D5=18,4,IF(Magic!D5=19,4,IF(Magic!D5=20,4,))))))))))))))))))))</f>
        <v/>
      </c>
      <c r="AF46" s="451" t="str">
        <f>IF(Magic!D5=1,2,IF(Magic!D5=2,3,IF(Magic!D5=3,4,IF(Magic!D5=4,4,IF(Magic!D5=5,4,IF(Magic!D5=6,4,IF(Magic!D5=7,4,IF(Magic!D5=8,4,IF(Magic!D5=9,4,IF(Magic!D5=10,4,IF(Magic!D5=11,4,IF(Magic!D5=12,4,IF(Magic!D5=13,4,IF(Magic!D5=14,4,IF(Magic!D5=15,4,IF(Magic!D5=16,4,IF(Magic!D5=17,4,IF(Magic!D5=18,4,IF(Magic!D5=19,4,IF(Magic!D5=20,4,))))))))))))))))))))</f>
        <v/>
      </c>
      <c r="AG46" s="452" t="str">
        <f>IF(Magic!D5=1,"-",IF(Magic!D5=2,"-",IF(Magic!D5=3,2,IF(Magic!D5=4,3,IF(Magic!D5=5,3,IF(Magic!D5=6,3,IF(Magic!D5=7,4,IF(Magic!D5=8,4,IF(Magic!D5=9,4,IF(Magic!D5=10,4,IF(Magic!D5=11,4,IF(Magic!D5=12,4,IF(Magic!D5=13,4,IF(Magic!D5=14,4,IF(Magic!D5=15,4,IF(Magic!D5=16,4,IF(Magic!D5=17,4,IF(Magic!D5=18,4,IF(Magic!D5=19,4,IF(Magic!D5=20,4,))))))))))))))))))))</f>
        <v/>
      </c>
      <c r="AH46" s="453" t="str">
        <f>IF(Magic!D5=1,"-",IF(Magic!D5=2,2,IF(Magic!D5=3,3,IF(Magic!D5=4,3,IF(Magic!D5=5,4,IF(Magic!D5=6,4,IF(Magic!D5=7,4,IF(Magic!D5=8,4,IF(Magic!D5=9,4,IF(Magic!D5=10,4,IF(Magic!D5=11,4,IF(Magic!D5=12,4,IF(Magic!D5=13,4,IF(Magic!D5=14,4,IF(Magic!D5=15,4,IF(Magic!D5=16,4,IF(Magic!D5=17,4,IF(Magic!D5=18,4,IF(Magic!D5=19,4,IF(Magic!D5=20,4,))))))))))))))))))))</f>
        <v/>
      </c>
      <c r="AI46" s="453" t="str">
        <f>IF(Magic!D5=1,"-",IF(Magic!D5=2,2,IF(Magic!D5=3,3,IF(Magic!D5=4,3,IF(Magic!D5=5,4,IF(Magic!D5=6,4,IF(Magic!D5=7,4,IF(Magic!D5=8,4,IF(Magic!D5=9,4,IF(Magic!D5=10,4,IF(Magic!D5=11,4,IF(Magic!D5=12,4,IF(Magic!D5=13,4,IF(Magic!D5=14,4,IF(Magic!D5=15,4,IF(Magic!D5=16,4,IF(Magic!D5=17,4,IF(Magic!D5=18,4,IF(Magic!D5=19,4,IF(Magic!D5=20,4,))))))))))))))))))))</f>
        <v/>
      </c>
      <c r="AJ46" s="452" t="str">
        <f>IF(Magic!D5=1,"-",IF(Magic!D5=2,"-",IF(Magic!D5=3,2,IF(Magic!D5=4,3,IF(Magic!D5=5,3,IF(Magic!D5=6,3,IF(Magic!D5=7,4,IF(Magic!D5=8,4,IF(Magic!D5=9,4,IF(Magic!D5=10,4,IF(Magic!D5=11,4,IF(Magic!D5=12,4,IF(Magic!D5=13,4,IF(Magic!D5=14,4,IF(Magic!D5=15,4,IF(Magic!D5=16,4,IF(Magic!D5=17,4,IF(Magic!D5=18,4,IF(Magic!D5=19,4,IF(Magic!D5=20,4,))))))))))))))))))))</f>
        <v/>
      </c>
      <c r="AK46" s="451" t="str">
        <f>IF(Magic!D5=1,2,IF(Magic!D5=2,3,IF(Magic!D5=3,4,IF(Magic!D5=4,4,IF(Magic!D5=5,4,IF(Magic!D5=6,4,IF(Magic!D5=7,4,IF(Magic!D5=8,4,IF(Magic!D5=9,4,IF(Magic!D5=10,4,IF(Magic!D5=11,4,IF(Magic!D5=12,4,IF(Magic!D5=13,4,IF(Magic!D5=14,4,IF(Magic!D5=15,4,IF(Magic!D5=16,4,IF(Magic!D5=17,4,IF(Magic!D5=18,4,IF(Magic!D5=19,4,IF(Magic!D5=20,4,))))))))))))))))))))</f>
        <v/>
      </c>
      <c r="AL46" s="462" t="str">
        <f>IF(Magic!D5=1,1,IF(Magic!D5=2,2,IF(Magic!D5=3,"-",IF(Magic!D5=4,"-",IF(Magic!D5=5,"-",IF(Magic!D5=6,"-",IF(Magic!D5=7,"-",IF(Magic!D5=8,"-",IF(Magic!D5=9,"-",IF(Magic!D5=10,"-",IF(Magic!D5=11,"-",IF(Magic!D5=12,"-",IF(Magic!D5=13,"-",IF(Magic!D5=14,"-",IF(Magic!D5=15,"-",IF(Magic!D5=16,"-",IF(Magic!D5=17,"-",IF(Magic!D5=18,"-",IF(Magic!D5=19,"-",IF(Magic!D5=20,"-",))))))))))))))))))))</f>
        <v/>
      </c>
      <c r="AM46" s="451" t="str">
        <f>IF(Magic!D5=1,2,IF(Magic!D5=2,3,IF(Magic!D5=3,4,IF(Magic!D5=4,4,IF(Magic!D5=5,4,IF(Magic!D5=6,4,IF(Magic!D5=7,4,IF(Magic!D5=8,4,IF(Magic!D5=9,4,IF(Magic!D5=10,4,IF(Magic!D5=11,4,IF(Magic!D5=12,4,IF(Magic!D5=13,4,IF(Magic!D5=14,4,IF(Magic!D5=15,4,IF(Magic!D5=16,4,IF(Magic!D5=17,4,IF(Magic!D5=18,4,IF(Magic!D5=19,4,IF(Magic!D5=20,4,))))))))))))))))))))</f>
        <v/>
      </c>
      <c r="AN46" s="454" t="str">
        <f>IF(Magic!A5="CLASS","-",IF(Magic!A5="Bard","-",IF(Magic!A5="Cleric","-",IF(Magic!A5="Druid","-",IF(Magic!A5="E. Knight","-",IF(Magic!A5="Paladin","-",IF(Magic!A5="Ranger","-",IF(Magic!A5="Trickster","-",IF(Magic!A5="Sorcerer","-",IF(Magic!A5="Warlock",AL46,IF(Magic!A5="Wizard","-",)))))))))))</f>
        <v>-</v>
      </c>
      <c r="AO46" s="4"/>
      <c r="AP46" s="4"/>
      <c r="AQ46" s="4"/>
      <c r="AR46" s="4"/>
      <c r="AS46" s="9"/>
      <c r="AT46" s="377"/>
      <c r="AU46" s="377"/>
      <c r="AV46" s="377"/>
      <c r="AW46" s="377"/>
      <c r="AX46" s="377"/>
      <c r="AY46" s="377"/>
      <c r="AZ46" s="377"/>
      <c r="BA46" s="377"/>
      <c r="BB46" s="377"/>
      <c r="BC46" s="377"/>
      <c r="BD46" s="395" t="s">
        <v>555</v>
      </c>
      <c r="BE46" s="377"/>
      <c r="BF46" s="377"/>
    </row>
    <row r="47" ht="12.75" customHeight="1">
      <c r="A47" s="380" t="s">
        <v>556</v>
      </c>
      <c r="B47" s="4"/>
      <c r="C47" s="4"/>
      <c r="D47" s="4"/>
      <c r="E47" s="4"/>
      <c r="F47" s="4"/>
      <c r="G47" s="9"/>
      <c r="H47" s="381" t="s">
        <v>557</v>
      </c>
      <c r="I47" s="384" t="s">
        <v>447</v>
      </c>
      <c r="J47" s="4"/>
      <c r="K47" s="4"/>
      <c r="L47" s="9"/>
      <c r="M47" s="383" t="s">
        <v>558</v>
      </c>
      <c r="N47" s="412"/>
      <c r="O47" s="412"/>
      <c r="P47" s="412"/>
      <c r="Q47" s="377"/>
      <c r="R47" s="377"/>
      <c r="S47" s="455" t="s">
        <v>463</v>
      </c>
      <c r="T47" s="35"/>
      <c r="U47" s="35"/>
      <c r="V47" s="36"/>
      <c r="W47" s="456">
        <f>SUM(Main!M10,Main!H11)</f>
        <v>5</v>
      </c>
      <c r="X47" s="36"/>
      <c r="Y47" s="377"/>
      <c r="Z47" s="455" t="s">
        <v>508</v>
      </c>
      <c r="AA47" s="35"/>
      <c r="AB47" s="35"/>
      <c r="AC47" s="36"/>
      <c r="AD47" s="451" t="str">
        <f>IF(Magic!D5=1,"-",IF(Magic!D5=2,"-",IF(Magic!D5=3,2,IF(Magic!D5=4,3,IF(Magic!D5=5,3,IF(Magic!D5=6,3,IF(Magic!D5=7,3,IF(Magic!D5=8,3,IF(Magic!D5=9,3,IF(Magic!D5=10,3,IF(Magic!D5=11,3,IF(Magic!D5=12,3,IF(Magic!D5=13,3,IF(Magic!D5=14,3,IF(Magic!D5=15,3,IF(Magic!D5=16,3,IF(Magic!D5=17,3,IF(Magic!D5=18,3,IF(Magic!D5=19,3,IF(Magic!D5=20,3,))))))))))))))))))))</f>
        <v/>
      </c>
      <c r="AE47" s="451" t="str">
        <f>IF(Magic!D5=1,"-",IF(Magic!D5=2,"-",IF(Magic!D5=3,2,IF(Magic!D5=4,3,IF(Magic!D5=5,3,IF(Magic!D5=6,3,IF(Magic!D5=7,3,IF(Magic!D5=8,3,IF(Magic!D5=9,3,IF(Magic!D5=10,3,IF(Magic!D5=11,3,IF(Magic!D5=12,3,IF(Magic!D5=13,3,IF(Magic!D5=14,3,IF(Magic!D5=15,3,IF(Magic!D5=16,3,IF(Magic!D5=17,3,IF(Magic!D5=18,3,IF(Magic!D5=19,3,IF(Magic!D5=20,3,))))))))))))))))))))</f>
        <v/>
      </c>
      <c r="AF47" s="451" t="str">
        <f>IF(Magic!D5=1,"-",IF(Magic!D5=2,"-",IF(Magic!D5=3,2,IF(Magic!D5=4,3,IF(Magic!D5=5,3,IF(Magic!D5=6,3,IF(Magic!D5=7,3,IF(Magic!D5=8,3,IF(Magic!D5=9,3,IF(Magic!D5=10,3,IF(Magic!D5=11,3,IF(Magic!D5=12,3,IF(Magic!D5=13,3,IF(Magic!D5=14,3,IF(Magic!D5=15,3,IF(Magic!D5=16,3,IF(Magic!D5=17,3,IF(Magic!D5=18,3,IF(Magic!D5=19,3,IF(Magic!D5=20,3,))))))))))))))))))))</f>
        <v/>
      </c>
      <c r="AG47" s="452" t="str">
        <f>IF(Magic!D5=1,"-",IF(Magic!D5=2,"-",IF(Magic!D5=3,"-",IF(Magic!D5=4,"-",IF(Magic!D5=5,"-",IF(Magic!D5=6,"-",IF(Magic!D5=7,2,IF(Magic!D5=8,2,IF(Magic!D5=9,2,IF(Magic!D5=10,3,IF(Magic!D5=11,3,IF(Magic!D5=12,3,IF(Magic!D5=13,3,IF(Magic!D5=14,3,IF(Magic!D5=15,3,IF(Magic!D5=16,3,IF(Magic!D5=17,3,IF(Magic!D5=18,3,IF(Magic!D5=19,3,IF(Magic!D5=20,3,))))))))))))))))))))</f>
        <v/>
      </c>
      <c r="AH47" s="453" t="str">
        <f>IF(Magic!D5=1,"-",IF(Magic!D5=2,"-",IF(Magic!D5=3,"-",IF(Magic!D5=4,"-",IF(Magic!D5=5,2,IF(Magic!D5=6,2,IF(Magic!D5=7,3,IF(Magic!D5=8,3,IF(Magic!D5=9,3,IF(Magic!D5=10,3,IF(Magic!D5=11,3,IF(Magic!D5=12,3,IF(Magic!D5=13,3,IF(Magic!D5=14,3,IF(Magic!D5=15,3,IF(Magic!D5=16,3,IF(Magic!D5=17,3,IF(Magic!D5=18,3,IF(Magic!D5=19,3,IF(Magic!D5=20,3,))))))))))))))))))))</f>
        <v/>
      </c>
      <c r="AI47" s="453" t="str">
        <f>IF(Magic!D5=1,"-",IF(Magic!D5=2,"-",IF(Magic!D5=3,"-",IF(Magic!D5=4,"-",IF(Magic!D5=5,2,IF(Magic!D5=6,2,IF(Magic!D5=7,3,IF(Magic!D5=8,3,IF(Magic!D5=9,3,IF(Magic!D5=10,3,IF(Magic!D5=11,3,IF(Magic!D5=12,3,IF(Magic!D5=13,3,IF(Magic!D5=14,3,IF(Magic!D5=15,3,IF(Magic!D5=16,3,IF(Magic!D5=17,3,IF(Magic!D5=18,3,IF(Magic!D5=19,3,IF(Magic!D5=20,3,))))))))))))))))))))</f>
        <v/>
      </c>
      <c r="AJ47" s="452" t="str">
        <f>IF(Magic!D5=1,"-",IF(Magic!D5=2,"-",IF(Magic!D5=3,"-",IF(Magic!D5=4,"-",IF(Magic!D5=5,"-",IF(Magic!D5=6,"-",IF(Magic!D5=7,2,IF(Magic!D5=8,2,IF(Magic!D5=9,2,IF(Magic!D5=10,3,IF(Magic!D5=11,3,IF(Magic!D5=12,3,IF(Magic!D5=13,3,IF(Magic!D5=14,3,IF(Magic!D5=15,3,IF(Magic!D5=16,3,IF(Magic!D5=17,3,IF(Magic!D5=18,3,IF(Magic!D5=19,3,IF(Magic!D5=20,3,))))))))))))))))))))</f>
        <v/>
      </c>
      <c r="AK47" s="451" t="str">
        <f>IF(Magic!D5=1,"-",IF(Magic!D5=2,"-",IF(Magic!D5=3,2,IF(Magic!D5=4,3,IF(Magic!D5=5,3,IF(Magic!D5=6,3,IF(Magic!D5=7,3,IF(Magic!D5=8,3,IF(Magic!D5=9,3,IF(Magic!D5=10,3,IF(Magic!D5=11,3,IF(Magic!D5=12,3,IF(Magic!D5=13,3,IF(Magic!D5=14,3,IF(Magic!D5=15,3,IF(Magic!D5=16,3,IF(Magic!D5=17,3,IF(Magic!D5=18,3,IF(Magic!D5=19,3,IF(Magic!D5=20,3,))))))))))))))))))))</f>
        <v/>
      </c>
      <c r="AL47" s="426" t="str">
        <f>IF(Magic!D5=1,"-",IF(Magic!D5=2,"-",IF(Magic!D5=3,2,IF(Magic!D5=4,2,IF(Magic!D5=5,"-",IF(Magic!D5=6,"-",IF(Magic!D5=7,"-",IF(Magic!D5=8,"-",IF(Magic!D5=9,"-",IF(Magic!D5=10,"-",IF(Magic!D5=11,"-",IF(Magic!D5=12,"-",IF(Magic!D5=13,"-",IF(Magic!D5=14,"-",IF(Magic!D5=15,"-",IF(Magic!D5=16,"-",IF(Magic!D5=17,"-",IF(Magic!D5=18,"-",IF(Magic!D5=19,"-",IF(Magic!D5=20,"-",))))))))))))))))))))</f>
        <v/>
      </c>
      <c r="AM47" s="451" t="str">
        <f>IF(Magic!D5=1,"-",IF(Magic!D5=2,"-",IF(Magic!D5=3,2,IF(Magic!D5=4,3,IF(Magic!D5=5,3,IF(Magic!D5=6,3,IF(Magic!D5=7,3,IF(Magic!D5=8,3,IF(Magic!D5=9,3,IF(Magic!D5=10,3,IF(Magic!D5=11,3,IF(Magic!D5=12,3,IF(Magic!D5=13,3,IF(Magic!D5=14,3,IF(Magic!D5=15,3,IF(Magic!D5=16,3,IF(Magic!D5=17,3,IF(Magic!D5=18,3,IF(Magic!D5=19,3,IF(Magic!D5=20,3,))))))))))))))))))))</f>
        <v/>
      </c>
      <c r="AN47" s="402" t="str">
        <f>IF(Magic!A5="CLASS","-",IF(Magic!A5="Bard","-",IF(Magic!A5="Cleric","-",IF(Magic!A5="Druid","-",IF(Magic!A5="E. Knight","-",IF(Magic!A5="Paladin","-",IF(Magic!A5="Ranger","-",IF(Magic!A5="Trickster","-",IF(Magic!A5="Sorcerer","-",IF(Magic!A5="Warlock",AL47,IF(Magic!A5="Wizard","-",)))))))))))</f>
        <v>-</v>
      </c>
      <c r="AO47" s="4"/>
      <c r="AP47" s="4"/>
      <c r="AQ47" s="4"/>
      <c r="AR47" s="4"/>
      <c r="AS47" s="9"/>
      <c r="AT47" s="377"/>
      <c r="AU47" s="377"/>
      <c r="AV47" s="377"/>
      <c r="AW47" s="377"/>
      <c r="AX47" s="377"/>
      <c r="AY47" s="377"/>
      <c r="AZ47" s="377"/>
      <c r="BA47" s="377"/>
      <c r="BB47" s="377"/>
      <c r="BC47" s="377"/>
      <c r="BD47" s="395" t="s">
        <v>559</v>
      </c>
      <c r="BE47" s="377"/>
      <c r="BF47" s="377"/>
    </row>
    <row r="48" ht="12.75" customHeight="1">
      <c r="A48" s="380" t="s">
        <v>560</v>
      </c>
      <c r="B48" s="4"/>
      <c r="C48" s="4"/>
      <c r="D48" s="4"/>
      <c r="E48" s="4"/>
      <c r="F48" s="4"/>
      <c r="G48" s="9"/>
      <c r="H48" s="381" t="s">
        <v>561</v>
      </c>
      <c r="I48" s="463" t="s">
        <v>562</v>
      </c>
      <c r="J48" s="4"/>
      <c r="K48" s="4"/>
      <c r="L48" s="4"/>
      <c r="M48" s="4"/>
      <c r="N48" s="4"/>
      <c r="O48" s="9"/>
      <c r="P48" s="411" t="str">
        <f>IF(Lookups!A29="Camel",Data!P49,IF(Lookups!A29="Donkey or mule",Data!P50,IF(Lookups!A29="Elephant",Data!P51,IF(Lookups!A29="Horse, draft",Data!P52,IF(Lookups!A29="Horse, riding",Data!P53,IF(Lookups!A29="Mastiff",Data!P54,IF(Lookups!A29="Pony",Data!P55, IF(Lookups!A29="Warhorse",Data!P56,IF(Lookups!A29="Barding",Data!P59, IF(Lookups!A29="Bit and bridle",Data!P60,IF(Lookups!A29="Carriage",Data!P61, IF(Lookups!A29="Cart",Data!P62,IF(Lookups!A29="Chariot",Data!P63,IF(Lookups!A29="Feed (per day)",Data!P64,IF(Lookups!A29="Saddle, exotic",Data!P65,IF(Lookups!A29="Saddle, military",Data!P66,IF(Lookups!A29="Saddle, pack",Data!P67,IF(Lookups!A29="Saddle, riding",Data!P68,IF(Lookups!A29="Sled",Data!P69,IF(Lookups!A29="Stabling (per day)",Data!P70,IF(Lookups!A29="Wagon",Data!P71,IF(Lookups!A29="Galley",Data!P74,IF(Lookups!A29="Keelboat",Data!P75,IF(Lookups!A29="Longship",Data!P76,IF(Lookups!A29="Rowboat",Data!P77,IF(Lookups!A29="Sailing ship",Data!P78,IF(Lookups!A29="Warship",Data!P79,)))))))))))))))))))))))))))</f>
        <v>Cost: 60gp, Weight: 40lb, An exo_x000e_tic saddle is required for riding any aqua_x000e_c or flying mount.</v>
      </c>
      <c r="Q48" s="377"/>
      <c r="R48" s="377"/>
      <c r="S48" s="442" t="s">
        <v>563</v>
      </c>
      <c r="T48" s="35"/>
      <c r="U48" s="35"/>
      <c r="V48" s="35"/>
      <c r="W48" s="35"/>
      <c r="X48" s="35"/>
      <c r="Y48" s="377"/>
      <c r="Z48" s="455" t="s">
        <v>512</v>
      </c>
      <c r="AA48" s="35"/>
      <c r="AB48" s="35"/>
      <c r="AC48" s="36"/>
      <c r="AD48" s="451" t="str">
        <f>IF(Magic!D5=1,"-",IF(Magic!D5=2,"-",IF(Magic!D5=3,"-",IF(Magic!D5=4,"-",IF(Magic!D5=5,"2",IF(Magic!D5=6,"3",IF(Magic!D5=7,3,IF(Magic!D5=8,3,IF(Magic!D5=9,3,IF(Magic!D5=10,3,IF(Magic!D5=11,3,IF(Magic!D5=12,3,IF(Magic!D5=13,3,IF(Magic!D5=14,3,IF(Magic!D5=15,3,IF(Magic!D5=16,3,IF(Magic!D5=17,3,IF(Magic!D5=18,3,IF(Magic!D5=19,3,IF(Magic!D5=20,3,))))))))))))))))))))</f>
        <v/>
      </c>
      <c r="AE48" s="451" t="str">
        <f>IF(Magic!D5=1,"-",IF(Magic!D5=2,"-",IF(Magic!D5=3,"-",IF(Magic!D5=4,"-",IF(Magic!D5=5,"2",IF(Magic!D5=6,"3",IF(Magic!D5=7,3,IF(Magic!D5=8,3,IF(Magic!D5=9,3,IF(Magic!D5=10,3,IF(Magic!D5=11,3,IF(Magic!D5=12,3,IF(Magic!D5=13,3,IF(Magic!D5=14,3,IF(Magic!D5=15,3,IF(Magic!D5=16,3,IF(Magic!D5=17,3,IF(Magic!D5=18,3,IF(Magic!D5=19,3,IF(Magic!D5=20,3,))))))))))))))))))))</f>
        <v/>
      </c>
      <c r="AF48" s="451" t="str">
        <f>IF(Magic!D5=1,"-",IF(Magic!D5=2,"-",IF(Magic!D5=3,"-",IF(Magic!D5=4,"-",IF(Magic!D5=5,"2",IF(Magic!D5=6,"3",IF(Magic!D5=7,3,IF(Magic!D5=8,3,IF(Magic!D5=9,3,IF(Magic!D5=10,3,IF(Magic!D5=11,3,IF(Magic!D5=12,3,IF(Magic!D5=13,3,IF(Magic!D5=14,3,IF(Magic!D5=15,3,IF(Magic!D5=16,3,IF(Magic!D5=17,3,IF(Magic!D5=18,3,IF(Magic!D5=19,3,IF(Magic!D5=20,3,))))))))))))))))))))</f>
        <v/>
      </c>
      <c r="AG48" s="452" t="str">
        <f>IF(Magic!D5=1,"-",IF(Magic!D5=2,"-",IF(Magic!D5=3,"-",IF(Magic!D5=4,"-",IF(Magic!D5=5,"-",IF(Magic!D5=6,"-",IF(Magic!D5=7,"-",IF(Magic!D5=8,"-",IF(Magic!D5=9,"-",IF(Magic!D5=10,"-",IF(Magic!D5=11,"-",IF(Magic!D5=12,"-",IF(Magic!D5=13,2,IF(Magic!D5=14,2,IF(Magic!D5=15,2,IF(Magic!D5=16,3,IF(Magic!D5=17,3,IF(Magic!D5=18,3,IF(Magic!D5=19,3,IF(Magic!D5=20,3,))))))))))))))))))))</f>
        <v/>
      </c>
      <c r="AH48" s="453" t="str">
        <f>IF(Magic!D5=1,"-",IF(Magic!D5=2,"-",IF(Magic!D5=3,"-",IF(Magic!D5=4,"-",IF(Magic!D5=5,"-",IF(Magic!D5=6,"-",IF(Magic!D5=7,"-",IF(Magic!D5=8,"-",IF(Magic!D5=9,2,IF(Magic!D5=10,2,IF(Magic!D5=11,3,IF(Magic!D5=12,3,IF(Magic!D5=13,3,IF(Magic!D5=14,3,IF(Magic!D5=15,3,IF(Magic!D5=16,3,IF(Magic!D5=17,3,IF(Magic!D5=18,3,IF(Magic!D5=19,3,IF(Magic!D5=20,3,))))))))))))))))))))</f>
        <v/>
      </c>
      <c r="AI48" s="453" t="str">
        <f>IF(Magic!D5=1,"-",IF(Magic!D5=2,"-",IF(Magic!D5=3,"-",IF(Magic!D5=4,"-",IF(Magic!D5=5,"-",IF(Magic!D5=6,"-",IF(Magic!D5=7,"-",IF(Magic!D5=8,"-",IF(Magic!D5=9,2,IF(Magic!D5=10,2,IF(Magic!D5=11,3,IF(Magic!D5=12,3,IF(Magic!D5=13,3,IF(Magic!D5=14,3,IF(Magic!D5=15,3,IF(Magic!D5=16,3,IF(Magic!D5=17,3,IF(Magic!D5=18,3,IF(Magic!D5=19,3,IF(Magic!D5=20,3,))))))))))))))))))))</f>
        <v/>
      </c>
      <c r="AJ48" s="452" t="str">
        <f>IF(Magic!D5=1,"-",IF(Magic!D5=2,"-",IF(Magic!D5=3,"-",IF(Magic!D5=4,"-",IF(Magic!D5=5,"-",IF(Magic!D5=6,"-",IF(Magic!D5=7,"-",IF(Magic!D5=8,"-",IF(Magic!D5=9,"-",IF(Magic!D5=10,"-",IF(Magic!D5=11,"-",IF(Magic!D5=12,"-",IF(Magic!D5=13,2,IF(Magic!D5=14,2,IF(Magic!D5=15,2,IF(Magic!D5=16,3,IF(Magic!D5=17,3,IF(Magic!D5=18,3,IF(Magic!D5=19,3,IF(Magic!D5=20,3,))))))))))))))))))))</f>
        <v/>
      </c>
      <c r="AK48" s="451" t="str">
        <f>IF(Magic!D5=1,"-",IF(Magic!D5=2,"-",IF(Magic!D5=3,"-",IF(Magic!D5=4,"-",IF(Magic!D5=5,"2",IF(Magic!D5=6,"3",IF(Magic!D5=7,3,IF(Magic!D5=8,3,IF(Magic!D5=9,3,IF(Magic!D5=10,3,IF(Magic!D5=11,3,IF(Magic!D5=12,3,IF(Magic!D5=13,3,IF(Magic!D5=14,3,IF(Magic!D5=15,3,IF(Magic!D5=16,3,IF(Magic!D5=17,3,IF(Magic!D5=18,3,IF(Magic!D5=19,3,IF(Magic!D5=20,3,))))))))))))))))))))</f>
        <v/>
      </c>
      <c r="AL48" s="426" t="str">
        <f>IF(Magic!D5=1,"-",IF(Magic!D5=2,"-",IF(Magic!D5=3,"-",IF(Magic!D5=4,"-",IF(Magic!D5=5,2,IF(Magic!D5=6,2,IF(Magic!D5=7,"-",IF(Magic!D5=8,"-",IF(Magic!D5=9,"-",IF(Magic!D5=10,"-",IF(Magic!D5=11,"-",IF(Magic!D5=12,"-",IF(Magic!D5=13,"-",IF(Magic!D5=14,"-",IF(Magic!D5=15,"-",IF(Magic!D5=16,"-",IF(Magic!D5=17,"-",IF(Magic!D5=18,"-",IF(Magic!D5=19,"-",IF(Magic!D5=20,"-",))))))))))))))))))))</f>
        <v/>
      </c>
      <c r="AM48" s="451" t="str">
        <f>IF(Magic!D5=1,"-",IF(Magic!D5=2,"-",IF(Magic!D5=3,"-",IF(Magic!D5=4,"-",IF(Magic!D5=5,"2",IF(Magic!D5=6,"3",IF(Magic!D5=7,3,IF(Magic!D5=8,3,IF(Magic!D5=9,3,IF(Magic!D5=10,3,IF(Magic!D5=11,3,IF(Magic!D5=12,3,IF(Magic!D5=13,3,IF(Magic!D5=14,3,IF(Magic!D5=15,3,IF(Magic!D5=16,3,IF(Magic!D5=17,3,IF(Magic!D5=18,3,IF(Magic!D5=19,3,IF(Magic!D5=20,3,))))))))))))))))))))</f>
        <v/>
      </c>
      <c r="AN48" s="402" t="str">
        <f>IF(Magic!A5="CLASS","-",IF(Magic!A5="Bard","-",IF(Magic!A5="Cleric","-",IF(Magic!A5="Druid","-",IF(Magic!A5="E. Knight","-",IF(Magic!A5="Paladin","-",IF(Magic!A5="Ranger","-",IF(Magic!A5="Trickster","-",IF(Magic!A5="Sorcerer","-",IF(Magic!A5="Warlock",AL48,IF(Magic!A5="Wizard","-",)))))))))))</f>
        <v>-</v>
      </c>
      <c r="AO48" s="4"/>
      <c r="AP48" s="4"/>
      <c r="AQ48" s="4"/>
      <c r="AR48" s="4"/>
      <c r="AS48" s="9"/>
      <c r="AT48" s="377"/>
      <c r="AU48" s="377"/>
      <c r="AV48" s="377"/>
      <c r="AW48" s="377"/>
      <c r="AX48" s="377"/>
      <c r="AY48" s="377"/>
      <c r="AZ48" s="377"/>
      <c r="BA48" s="377"/>
      <c r="BB48" s="377"/>
      <c r="BC48" s="377"/>
      <c r="BD48" s="395" t="s">
        <v>564</v>
      </c>
      <c r="BE48" s="377"/>
      <c r="BF48" s="377"/>
    </row>
    <row r="49" ht="12.75" customHeight="1">
      <c r="A49" s="380" t="s">
        <v>565</v>
      </c>
      <c r="B49" s="4"/>
      <c r="C49" s="4"/>
      <c r="D49" s="4"/>
      <c r="E49" s="4"/>
      <c r="F49" s="4"/>
      <c r="G49" s="9"/>
      <c r="H49" s="381" t="s">
        <v>566</v>
      </c>
      <c r="I49" s="380" t="s">
        <v>567</v>
      </c>
      <c r="J49" s="4"/>
      <c r="K49" s="4"/>
      <c r="L49" s="4"/>
      <c r="M49" s="4"/>
      <c r="N49" s="4"/>
      <c r="O49" s="9"/>
      <c r="P49" s="411" t="s">
        <v>568</v>
      </c>
      <c r="Q49" s="377"/>
      <c r="R49" s="377"/>
      <c r="S49" s="402">
        <f>IF(Magic!A2="Bard",W43,IF(Magic!A2="Cleric",W42,IF(Magic!A2="Druid",W42,IF(Magic!A2="E. Knight",W41,IF(Magic!A2="Paladin",W43,IF(Magic!A2="Ranger",W42,IF(Magic!A2="Trickster",W41,IF(Magic!A2="Sorcerer",W43,IF(Magic!A2="Warlock",W43,IF(Magic!A2="Wizard",W41,))))))))))</f>
        <v>13</v>
      </c>
      <c r="T49" s="4"/>
      <c r="U49" s="4"/>
      <c r="V49" s="402" t="str">
        <f>IF(Magic!A5="Bard",W43,IF(Magic!A5="Cleric",W42,IF(Magic!A5="Druid",W42,IF(Magic!A5="E. Knight",W41,IF(Magic!A5="Paladin",W43,IF(Magic!A5="Ranger",W42,IF(Magic!A5="Trickster",W41,IF(Magic!A5="Sorcerer",W43,IF(Magic!A5="Warlock",W43,IF(Magic!A5="Wizard",W41,))))))))))</f>
        <v/>
      </c>
      <c r="W49" s="4"/>
      <c r="X49" s="9"/>
      <c r="Y49" s="377"/>
      <c r="Z49" s="455" t="s">
        <v>518</v>
      </c>
      <c r="AA49" s="35"/>
      <c r="AB49" s="35"/>
      <c r="AC49" s="36"/>
      <c r="AD49" s="451" t="str">
        <f>IF(Magic!D5=1,"-",IF(Magic!D5=2,"-",IF(Magic!D5=3,"-",IF(Magic!D5=4,"-",IF(Magic!D5=5,"-",IF(Magic!D5=6,"-",IF(Magic!D5=7,1,IF(Magic!D5=8,2,IF(Magic!D5=9,3,IF(Magic!D5=10,3,IF(Magic!D5=11,3,IF(Magic!D5=12,3,IF(Magic!D5=13,3,IF(Magic!D5=14,3,IF(Magic!D5=15,3,IF(Magic!D5=16,3,IF(Magic!D5=17,3,IF(Magic!D5=18,3,IF(Magic!D5=19,3,IF(Magic!D5=20,3,))))))))))))))))))))</f>
        <v/>
      </c>
      <c r="AE49" s="451" t="str">
        <f>IF(Magic!D5=1,"-",IF(Magic!D5=2,"-",IF(Magic!D5=3,"-",IF(Magic!D5=4,"-",IF(Magic!D5=5,"-",IF(Magic!D5=6,"-",IF(Magic!D5=7,1,IF(Magic!D5=8,2,IF(Magic!D5=9,3,IF(Magic!D5=10,3,IF(Magic!D5=11,3,IF(Magic!D5=12,3,IF(Magic!D5=13,3,IF(Magic!D5=14,3,IF(Magic!D5=15,3,IF(Magic!D5=16,3,IF(Magic!D5=17,3,IF(Magic!D5=18,3,IF(Magic!D5=19,3,IF(Magic!D5=20,3,))))))))))))))))))))</f>
        <v/>
      </c>
      <c r="AF49" s="451" t="str">
        <f>IF(Magic!D5=1,"-",IF(Magic!D5=2,"-",IF(Magic!D5=3,"-",IF(Magic!D5=4,"-",IF(Magic!D5=5,"-",IF(Magic!D5=6,"-",IF(Magic!D5=7,1,IF(Magic!D5=8,2,IF(Magic!D5=9,3,IF(Magic!D5=10,3,IF(Magic!D5=11,3,IF(Magic!D5=12,3,IF(Magic!D5=13,3,IF(Magic!D5=14,3,IF(Magic!D5=15,3,IF(Magic!D5=16,3,IF(Magic!D5=17,3,IF(Magic!D5=18,3,IF(Magic!D5=19,3,IF(Magic!D5=20,3,))))))))))))))))))))</f>
        <v/>
      </c>
      <c r="AG49" s="452" t="str">
        <f>IF(Magic!D5=1,"-",IF(Magic!D5=2,"-",IF(Magic!D5=3,"-",IF(Magic!D5=4,"-",IF(Magic!D5=5,"-",IF(Magic!D5=6,"-",IF(Magic!D5=7,"-",IF(Magic!D5=8,"-",IF(Magic!D5=9,"-",IF(Magic!D5=10,"-",IF(Magic!D5=11,"-",IF(Magic!D5=12,"-",IF(Magic!D5=13,"-",IF(Magic!D5=14,"-",IF(Magic!D5=15,"-",IF(Magic!D5=16,"-",IF(Magic!D5=17,"-",IF(Magic!D5=18,"-",IF(Magic!D5=19,1,IF(Magic!D5=20,1,))))))))))))))))))))</f>
        <v/>
      </c>
      <c r="AH49" s="453" t="str">
        <f>IF(Magic!D5=1,"-",IF(Magic!D5=2,"-",IF(Magic!D5=3,"-",IF(Magic!D5=4,"-",IF(Magic!D5=5,"-",IF(Magic!D5=6,"-",IF(Magic!D5=7,"-",IF(Magic!D5=8,"-",IF(Magic!D5=9,"-",IF(Magic!D5=10,"-",IF(Magic!D5=11,"-",IF(Magic!D5=12,"-",IF(Magic!D5=13,1,IF(Magic!D5=14,1,IF(Magic!D5=15,2,IF(Magic!D5=16,2,IF(Magic!D5=17,3,IF(Magic!D5=18,3,IF(Magic!D5=19,3,IF(Magic!D5=20,3,))))))))))))))))))))</f>
        <v/>
      </c>
      <c r="AI49" s="453" t="str">
        <f>IF(Magic!D5=1,"-",IF(Magic!D5=2,"-",IF(Magic!D5=3,"-",IF(Magic!D5=4,"-",IF(Magic!D5=5,"-",IF(Magic!D5=6,"-",IF(Magic!D5=7,"-",IF(Magic!D5=8,"-",IF(Magic!D5=9,"-",IF(Magic!D5=10,"-",IF(Magic!D5=11,"-",IF(Magic!D5=12,"-",IF(Magic!D5=13,1,IF(Magic!D5=14,1,IF(Magic!D5=15,2,IF(Magic!D5=16,2,IF(Magic!D5=17,3,IF(Magic!D5=18,3,IF(Magic!D5=19,3,IF(Magic!D5=20,3,))))))))))))))))))))</f>
        <v/>
      </c>
      <c r="AJ49" s="452" t="str">
        <f>IF(Magic!D5=1,"-",IF(Magic!D5=2,"-",IF(Magic!D5=3,"-",IF(Magic!D5=4,"-",IF(Magic!D5=5,"-",IF(Magic!D5=6,"-",IF(Magic!D5=7,"-",IF(Magic!D5=8,"-",IF(Magic!D5=9,"-",IF(Magic!D5=10,"-",IF(Magic!D5=11,"-",IF(Magic!D5=12,"-",IF(Magic!D5=13,"-",IF(Magic!D5=14,"-",IF(Magic!D5=15,"-",IF(Magic!D5=16,"-",IF(Magic!D5=17,"-",IF(Magic!D5=18,"-",IF(Magic!D5=19,1,IF(Magic!D5=20,1,))))))))))))))))))))</f>
        <v/>
      </c>
      <c r="AK49" s="451" t="str">
        <f>IF(Magic!D5=1,"-",IF(Magic!D5=2,"-",IF(Magic!D5=3,"-",IF(Magic!D5=4,"-",IF(Magic!D5=5,"-",IF(Magic!D5=6,"-",IF(Magic!D5=7,1,IF(Magic!D5=8,2,IF(Magic!D5=9,3,IF(Magic!D5=10,3,IF(Magic!D5=11,3,IF(Magic!D5=12,3,IF(Magic!D5=13,3,IF(Magic!D5=14,3,IF(Magic!D5=15,3,IF(Magic!D5=16,3,IF(Magic!D5=17,3,IF(Magic!D5=18,3,IF(Magic!D5=19,3,IF(Magic!D5=20,3,))))))))))))))))))))</f>
        <v/>
      </c>
      <c r="AL49" s="426" t="str">
        <f>IF(Magic!D5=1,"-",IF(Magic!D5=2,"-",IF(Magic!D5=3,"-",IF(Magic!D5=4,"-",IF(Magic!D5=5,"-",IF(Magic!D5=6,"-",IF(Magic!D5=7,2,IF(Magic!D5=8,2,IF(Magic!D5=9,"-",IF(Magic!D5=10,"-",IF(Magic!D5=11,"-",IF(Magic!D5=12,"-",IF(Magic!D5=13,"-",IF(Magic!D5=14,"-",IF(Magic!D5=15,"-",IF(Magic!D5=16,"-",IF(Magic!D5=17,"-",IF(Magic!D5=18,"-",IF(Magic!D5=19,"-",IF(Magic!D5=20,"-",))))))))))))))))))))</f>
        <v/>
      </c>
      <c r="AM49" s="451" t="str">
        <f>IF(Magic!D5=1,"-",IF(Magic!D5=2,"-",IF(Magic!D5=3,"-",IF(Magic!D5=4,"-",IF(Magic!D5=5,"-",IF(Magic!D5=6,"-",IF(Magic!D5=7,1,IF(Magic!D5=8,2,IF(Magic!D5=9,3,IF(Magic!D5=10,3,IF(Magic!D5=11,3,IF(Magic!D5=12,3,IF(Magic!D5=13,3,IF(Magic!D5=14,3,IF(Magic!D5=15,3,IF(Magic!D5=16,3,IF(Magic!D5=17,3,IF(Magic!D5=18,3,IF(Magic!D5=19,3,IF(Magic!D5=20,3,))))))))))))))))))))</f>
        <v/>
      </c>
      <c r="AN49" s="402" t="str">
        <f>IF(Magic!A5="CLASS","-",IF(Magic!A5="Bard","-",IF(Magic!A5="Cleric","-",IF(Magic!A5="Druid","-",IF(Magic!A5="E. Knight","-",IF(Magic!A5="Paladin","-",IF(Magic!A5="Ranger","-",IF(Magic!A5="Trickster","-",IF(Magic!A5="Sorcerer","-",IF(Magic!A5="Warlock",AL49,IF(Magic!A5="Wizard","-",)))))))))))</f>
        <v>-</v>
      </c>
      <c r="AO49" s="4"/>
      <c r="AP49" s="4"/>
      <c r="AQ49" s="4"/>
      <c r="AR49" s="4"/>
      <c r="AS49" s="9"/>
      <c r="AT49" s="377"/>
      <c r="AU49" s="377"/>
      <c r="AV49" s="377"/>
      <c r="AW49" s="377"/>
      <c r="AX49" s="377"/>
      <c r="AY49" s="377"/>
      <c r="AZ49" s="377"/>
      <c r="BA49" s="377"/>
      <c r="BB49" s="377"/>
      <c r="BC49" s="377"/>
      <c r="BD49" s="395" t="s">
        <v>569</v>
      </c>
      <c r="BE49" s="377"/>
      <c r="BF49" s="377"/>
    </row>
    <row r="50" ht="12.75" customHeight="1">
      <c r="A50" s="380" t="s">
        <v>570</v>
      </c>
      <c r="B50" s="4"/>
      <c r="C50" s="4"/>
      <c r="D50" s="4"/>
      <c r="E50" s="4"/>
      <c r="F50" s="4"/>
      <c r="G50" s="9"/>
      <c r="H50" s="381" t="s">
        <v>571</v>
      </c>
      <c r="I50" s="380" t="s">
        <v>572</v>
      </c>
      <c r="J50" s="4"/>
      <c r="K50" s="4"/>
      <c r="L50" s="4"/>
      <c r="M50" s="4"/>
      <c r="N50" s="4"/>
      <c r="O50" s="9"/>
      <c r="P50" s="411" t="s">
        <v>573</v>
      </c>
      <c r="Q50" s="377"/>
      <c r="R50" s="377"/>
      <c r="S50" s="443" t="s">
        <v>574</v>
      </c>
      <c r="T50" s="4"/>
      <c r="U50" s="4"/>
      <c r="V50" s="4"/>
      <c r="W50" s="4"/>
      <c r="X50" s="4"/>
      <c r="Y50" s="9"/>
      <c r="Z50" s="455" t="s">
        <v>522</v>
      </c>
      <c r="AA50" s="35"/>
      <c r="AB50" s="35"/>
      <c r="AC50" s="36"/>
      <c r="AD50" s="451" t="str">
        <f>IF(Magic!D5=1,"-",IF(Magic!D5=2,"-",IF(Magic!D5=3,"-",IF(Magic!D5=4,"-",IF(Magic!D5=5,"-",IF(Magic!D5=6,"-",IF(Magic!D5=7,"-",IF(Magic!D5=8,"-",IF(Magic!D5=9,1,IF(Magic!D5=10,2,IF(Magic!D5=11,2,IF(Magic!D5=12,2,IF(Magic!D5=13,2,IF(Magic!D5=14,2,IF(Magic!D5=15,2,IF(Magic!D5=16,2,IF(Magic!D5=17,2,IF(Magic!D5=18,3,IF(Magic!D5=19,3,IF(Magic!D5=20,3,))))))))))))))))))))</f>
        <v/>
      </c>
      <c r="AE50" s="451" t="str">
        <f>IF(Magic!D5=1,"-",IF(Magic!D5=2,"-",IF(Magic!D5=3,"-",IF(Magic!D5=4,"-",IF(Magic!D5=5,"-",IF(Magic!D5=6,"-",IF(Magic!D5=7,"-",IF(Magic!D5=8,"-",IF(Magic!D5=9,1,IF(Magic!D5=10,2,IF(Magic!D5=11,2,IF(Magic!D5=12,2,IF(Magic!D5=13,2,IF(Magic!D5=14,2,IF(Magic!D5=15,2,IF(Magic!D5=16,2,IF(Magic!D5=17,2,IF(Magic!D5=18,3,IF(Magic!D5=19,3,IF(Magic!D5=20,3,))))))))))))))))))))</f>
        <v/>
      </c>
      <c r="AF50" s="451" t="str">
        <f>IF(Magic!D5=1,"-",IF(Magic!D5=2,"-",IF(Magic!D5=3,"-",IF(Magic!D5=4,"-",IF(Magic!D5=5,"-",IF(Magic!D5=6,"-",IF(Magic!D5=7,"-",IF(Magic!D5=8,"-",IF(Magic!D5=9,1,IF(Magic!D5=10,2,IF(Magic!D5=11,2,IF(Magic!D5=12,2,IF(Magic!D5=13,2,IF(Magic!D5=14,2,IF(Magic!D5=15,2,IF(Magic!D5=16,2,IF(Magic!D5=17,2,IF(Magic!D5=18,3,IF(Magic!D5=19,3,IF(Magic!D5=20,3,))))))))))))))))))))</f>
        <v/>
      </c>
      <c r="AG50" s="452" t="str">
        <f>IF(Magic!D5=1,"-",IF(Magic!D5=2,"-",IF(Magic!D5=3,"-",IF(Magic!D5=4,"-",IF(Magic!D5=5,"-",IF(Magic!D5=6,"-",IF(Magic!D5=7,"-",IF(Magic!D5=8,"-",IF(Magic!D5=9,"-",IF(Magic!D5=10,"-",IF(Magic!D5=11,"-",IF(Magic!D5=12,"-",IF(Magic!D5=13,"-",IF(Magic!D5=14,"-",IF(Magic!D5=15,"-",IF(Magic!D5=16,"-",IF(Magic!D5=17,"-",IF(Magic!D5=18,"-",IF(Magic!D5=19,"-",IF(Magic!D5=20,"-",))))))))))))))))))))</f>
        <v/>
      </c>
      <c r="AH50" s="453" t="str">
        <f>IF(Magic!D5=1,"-",IF(Magic!D5=2,"-",IF(Magic!D5=3,"-",IF(Magic!D5=4,"-",IF(Magic!D5=5,"-",IF(Magic!D5=6,"-",IF(Magic!D5=7,"-",IF(Magic!D5=8,"-",IF(Magic!D5=9,"-",IF(Magic!D5=10,"-",IF(Magic!D5=11,"-",IF(Magic!D5=12,"-",IF(Magic!D5=13,"-",IF(Magic!D5=14,"-",IF(Magic!D5=15,"-",IF(Magic!D5=16,"-",IF(Magic!D5=17,1,IF(Magic!D5=18,1,IF(Magic!D5=19,2,IF(Magic!D5=20,2,))))))))))))))))))))</f>
        <v/>
      </c>
      <c r="AI50" s="453" t="str">
        <f>IF(Magic!D5=1,"-",IF(Magic!D5=2,"-",IF(Magic!D5=3,"-",IF(Magic!D5=4,"-",IF(Magic!D5=5,"-",IF(Magic!D5=6,"-",IF(Magic!D5=7,"-",IF(Magic!D5=8,"-",IF(Magic!D5=9,"-",IF(Magic!D5=10,"-",IF(Magic!D5=11,"-",IF(Magic!D5=12,"-",IF(Magic!D5=13,"-",IF(Magic!D5=14,"-",IF(Magic!D5=15,"-",IF(Magic!D5=16,"-",IF(Magic!D5=17,1,IF(Magic!D5=18,1,IF(Magic!D5=19,2,IF(Magic!D5=20,2,))))))))))))))))))))</f>
        <v/>
      </c>
      <c r="AJ50" s="452" t="str">
        <f>IF(Magic!D5=1,"-",IF(Magic!D5=2,"-",IF(Magic!D5=3,"-",IF(Magic!D5=4,"-",IF(Magic!D5=5,"-",IF(Magic!D5=6,"-",IF(Magic!D5=7,"-",IF(Magic!D5=8,"-",IF(Magic!D5=9,"-",IF(Magic!D5=10,"-",IF(Magic!D5=11,"-",IF(Magic!D5=12,"-",IF(Magic!D5=13,"-",IF(Magic!D5=14,"-",IF(Magic!D5=15,"-",IF(Magic!D5=16,"-",IF(Magic!D5=17,"-",IF(Magic!D5=18,"-",IF(Magic!D5=19,"-",IF(Magic!D5=20,"-",))))))))))))))))))))</f>
        <v/>
      </c>
      <c r="AK50" s="451" t="str">
        <f>IF(Magic!D5=1,"-",IF(Magic!D5=2,"-",IF(Magic!D5=3,"-",IF(Magic!D5=4,"-",IF(Magic!D5=5,"-",IF(Magic!D5=6,"-",IF(Magic!D5=7,"-",IF(Magic!D5=8,"-",IF(Magic!D5=9,1,IF(Magic!D5=10,2,IF(Magic!D5=11,2,IF(Magic!D5=12,2,IF(Magic!D5=13,2,IF(Magic!D5=14,2,IF(Magic!D5=15,2,IF(Magic!D5=16,2,IF(Magic!D5=17,2,IF(Magic!D5=18,3,IF(Magic!D5=19,3,IF(Magic!D5=20,3,))))))))))))))))))))</f>
        <v/>
      </c>
      <c r="AL50" s="426" t="str">
        <f>IF(Magic!D5=1,"-",IF(Magic!D5=2,"-",IF(Magic!D5=3,"-",IF(Magic!D5=4,"-",IF(Magic!D5=5,"-",IF(Magic!D5=6,"-",IF(Magic!D5=7,"-",IF(Magic!D5=8,"-",IF(Magic!D5=9,"2",IF(Magic!D5=10,"2",IF(Magic!D5=11,"3",IF(Magic!D5=12,"3",IF(Magic!D5=13,"3",IF(Magic!D5=14,"3",IF(Magic!D5=15,"3",IF(Magic!D5=16,"3",IF(Magic!D5=17,"4",IF(Magic!D5=18,"4",IF(Magic!D5=19,"4",IF(Magic!D5=20,"4",))))))))))))))))))))</f>
        <v/>
      </c>
      <c r="AM50" s="451" t="str">
        <f>IF(Magic!D5=1,"-",IF(Magic!D5=2,"-",IF(Magic!D5=3,"-",IF(Magic!D5=4,"-",IF(Magic!D5=5,"-",IF(Magic!D5=6,"-",IF(Magic!D5=7,"-",IF(Magic!D5=8,"-",IF(Magic!D5=9,1,IF(Magic!D5=10,2,IF(Magic!D5=11,2,IF(Magic!D5=12,2,IF(Magic!D5=13,2,IF(Magic!D5=14,2,IF(Magic!D5=15,2,IF(Magic!D5=16,2,IF(Magic!D5=17,2,IF(Magic!D5=18,3,IF(Magic!D5=19,3,IF(Magic!D5=20,3,))))))))))))))))))))</f>
        <v/>
      </c>
      <c r="AN50" s="402" t="str">
        <f>IF(Magic!A5="CLASS","-",IF(Magic!A5="Bard","-",IF(Magic!A5="Cleric","-",IF(Magic!A5="Druid","-",IF(Magic!A5="E. Knight","-",IF(Magic!A5="Paladin","-",IF(Magic!A5="Ranger","-",IF(Magic!A5="Trickster","-",IF(Magic!A5="Sorcerer","-",IF(Magic!A5="Warlock",AL50,IF(Magic!A5="Wizard","-",)))))))))))</f>
        <v>-</v>
      </c>
      <c r="AO50" s="4"/>
      <c r="AP50" s="4"/>
      <c r="AQ50" s="4"/>
      <c r="AR50" s="4"/>
      <c r="AS50" s="9"/>
      <c r="AT50" s="377"/>
      <c r="AU50" s="377"/>
      <c r="AV50" s="377"/>
      <c r="AW50" s="377"/>
      <c r="AX50" s="377"/>
      <c r="AY50" s="377"/>
      <c r="AZ50" s="377"/>
      <c r="BA50" s="377"/>
      <c r="BB50" s="377"/>
      <c r="BC50" s="377"/>
      <c r="BD50" s="395" t="s">
        <v>575</v>
      </c>
      <c r="BE50" s="377"/>
      <c r="BF50" s="377"/>
    </row>
    <row r="51" ht="12.75" customHeight="1">
      <c r="A51" s="380" t="s">
        <v>576</v>
      </c>
      <c r="B51" s="4"/>
      <c r="C51" s="4"/>
      <c r="D51" s="4"/>
      <c r="E51" s="4"/>
      <c r="F51" s="4"/>
      <c r="G51" s="9"/>
      <c r="H51" s="464" t="s">
        <v>577</v>
      </c>
      <c r="I51" s="380" t="s">
        <v>578</v>
      </c>
      <c r="J51" s="4"/>
      <c r="K51" s="4"/>
      <c r="L51" s="4"/>
      <c r="M51" s="4"/>
      <c r="N51" s="4"/>
      <c r="O51" s="9"/>
      <c r="P51" s="411" t="s">
        <v>579</v>
      </c>
      <c r="Q51" s="377"/>
      <c r="R51" s="377"/>
      <c r="S51" s="465" t="s">
        <v>345</v>
      </c>
      <c r="T51" s="4"/>
      <c r="U51" s="4"/>
      <c r="V51" s="466">
        <f>IF(Magic!D2=1,4,IF(Magic!D2=2,5,IF(Magic!D2=3,6,IF(Magic!D2=4,7,IF(Magic!D2=5,8,IF(Magic!D2=6,9,IF(Magic!D2=7,10,IF(Magic!D2=8,11,IF(Magic!D2=9,12,IF(Magic!D2=10,14,IF(Magic!D2=11,15,IF(Magic!D2=12,15,IF(Magic!D2=13,16,IF(Magic!D2=14,18,IF(Magic!D2=15,19,IF(Magic!D2=16,19,IF(Magic!D2=17,20,IF(Magic!D2=18,22,IF(Magic!D2=19,22,IF(Magic!D2=20,22,))))))))))))))))))))</f>
        <v>7</v>
      </c>
      <c r="W51" s="9"/>
      <c r="X51" s="466" t="str">
        <f>IF(Magic!D5=1,4,IF(Magic!D5=2,5,IF(Magic!D5=3,6,IF(Magic!D5=4,7,IF(Magic!D5=5,8,IF(Magic!D5=6,9,IF(Magic!D5=7,10,IF(Magic!D5=8,11,IF(Magic!D5=9,12,IF(Magic!D5=10,14,IF(Magic!D5=11,15,IF(Magic!D5=12,15,IF(Magic!D5=13,16,IF(Magic!D5=14,18,IF(Magic!D5=15,19,IF(Magic!D5=16,19,IF(Magic!D5=17,20,IF(Magic!D5=18,22,IF(Magic!D5=19,22,IF(Magic!D5=20,22,))))))))))))))))))))</f>
        <v/>
      </c>
      <c r="Y51" s="9"/>
      <c r="Z51" s="455" t="s">
        <v>527</v>
      </c>
      <c r="AA51" s="35"/>
      <c r="AB51" s="35"/>
      <c r="AC51" s="36"/>
      <c r="AD51" s="451" t="str">
        <f>IF(Magic!D5=1,"-",IF(Magic!D5=2,"-",IF(Magic!D5=3,"-",IF(Magic!D5=4,"-",IF(Magic!D5=5,"-",IF(Magic!D5=6,"-",IF(Magic!D5=7,"-",IF(Magic!D5=8,"-",IF(Magic!D5=9,"-",IF(Magic!D5=10,"-",IF(Magic!D5=11,1,IF(Magic!D5=12,1,IF(Magic!D5=13,1,IF(Magic!D5=14,1,IF(Magic!D5=15,1,IF(Magic!D5=16,1,IF(Magic!D5=17,1,IF(Magic!D5=18,1,IF(Magic!D5=19,2,IF(Magic!D5=20,2,))))))))))))))))))))</f>
        <v/>
      </c>
      <c r="AE51" s="451" t="str">
        <f>IF(Magic!D5=1,"-",IF(Magic!D5=2,"-",IF(Magic!D5=3,"-",IF(Magic!D5=4,"-",IF(Magic!D5=5,"-",IF(Magic!D5=6,"-",IF(Magic!D5=7,"-",IF(Magic!D5=8,"-",IF(Magic!D5=9,"-",IF(Magic!D5=10,"-",IF(Magic!D5=11,1,IF(Magic!D5=12,1,IF(Magic!D5=13,1,IF(Magic!D5=14,1,IF(Magic!D5=15,1,IF(Magic!D5=16,1,IF(Magic!D5=17,1,IF(Magic!D5=18,1,IF(Magic!D5=19,2,IF(Magic!D5=20,2,))))))))))))))))))))</f>
        <v/>
      </c>
      <c r="AF51" s="451" t="str">
        <f>IF(Magic!D5=1,"-",IF(Magic!D5=2,"-",IF(Magic!D5=3,"-",IF(Magic!D5=4,"-",IF(Magic!D5=5,"-",IF(Magic!D5=6,"-",IF(Magic!D5=7,"-",IF(Magic!D5=8,"-",IF(Magic!D5=9,"-",IF(Magic!D5=10,"-",IF(Magic!D5=11,1,IF(Magic!D5=12,1,IF(Magic!D5=13,1,IF(Magic!D5=14,1,IF(Magic!D5=15,1,IF(Magic!D5=16,1,IF(Magic!D5=17,1,IF(Magic!D5=18,1,IF(Magic!D5=19,2,IF(Magic!D5=20,2,))))))))))))))))))))</f>
        <v/>
      </c>
      <c r="AG51" s="452" t="str">
        <f>IF(Magic!D5=1,"-",IF(Magic!D5=2,"-",IF(Magic!D5=3,"-",IF(Magic!D5=4,"-",IF(Magic!D5=5,"-",IF(Magic!D5=6,"-",IF(Magic!D5=7,"-",IF(Magic!D5=8,"-",IF(Magic!D5=9,"-",IF(Magic!D5=10,"-",IF(Magic!D5=11,"-",IF(Magic!D5=12,"-",IF(Magic!D5=13,"-",IF(Magic!D5=14,"-",IF(Magic!D5=15,"-",IF(Magic!D5=16,"-",IF(Magic!D5=17,"-",IF(Magic!D5=18,"-",IF(Magic!D5=19,"-",IF(Magic!D5=20,"-",))))))))))))))))))))</f>
        <v/>
      </c>
      <c r="AH51" s="453" t="str">
        <f>IF(Magic!D5=1,"-",IF(Magic!D5=2,"-",IF(Magic!D5=3,"-",IF(Magic!D5=4,"-",IF(Magic!D5=5,"-",IF(Magic!D5=6,"-",IF(Magic!D5=7,"-",IF(Magic!D5=8,"-",IF(Magic!D5=9,"-",IF(Magic!D5=10,"-",IF(Magic!D5=11,"-",IF(Magic!D5=12,"-",IF(Magic!D5=13,"-",IF(Magic!D5=14,"-",IF(Magic!D5=15,"-",IF(Magic!D5=16,"-",IF(Magic!D5=17,"-",IF(Magic!D5=18,"-",IF(Magic!D5=19,"-",IF(Magic!D5=20,"-",))))))))))))))))))))</f>
        <v/>
      </c>
      <c r="AI51" s="453" t="str">
        <f>IF(Magic!D5=1,"-",IF(Magic!D5=2,"-",IF(Magic!D5=3,"-",IF(Magic!D5=4,"-",IF(Magic!D5=5,"-",IF(Magic!D5=6,"-",IF(Magic!D5=7,"-",IF(Magic!D5=8,"-",IF(Magic!D5=9,"-",IF(Magic!D5=10,"-",IF(Magic!D5=11,"-",IF(Magic!D5=12,"-",IF(Magic!D5=13,"-",IF(Magic!D5=14,"-",IF(Magic!D5=15,"-",IF(Magic!D5=16,"-",IF(Magic!D5=17,"-",IF(Magic!D5=18,"-",IF(Magic!D5=19,"-",IF(Magic!D5=20,"-",))))))))))))))))))))</f>
        <v/>
      </c>
      <c r="AJ51" s="452" t="str">
        <f>IF(Magic!D5=1,"-",IF(Magic!D5=2,"-",IF(Magic!D5=3,"-",IF(Magic!D5=4,"-",IF(Magic!D5=5,"-",IF(Magic!D5=6,"-",IF(Magic!D5=7,"-",IF(Magic!D5=8,"-",IF(Magic!D5=9,"-",IF(Magic!D5=10,"-",IF(Magic!D5=11,"-",IF(Magic!D5=12,"-",IF(Magic!D5=13,"-",IF(Magic!D5=14,"-",IF(Magic!D5=15,"-",IF(Magic!D5=16,"-",IF(Magic!D5=17,"-",IF(Magic!D5=18,"-",IF(Magic!D5=19,"-",IF(Magic!D5=20,"-",))))))))))))))))))))</f>
        <v/>
      </c>
      <c r="AK51" s="451" t="str">
        <f>IF(Magic!D5=1,"-",IF(Magic!D5=2,"-",IF(Magic!D5=3,"-",IF(Magic!D5=4,"-",IF(Magic!D5=5,"-",IF(Magic!D5=6,"-",IF(Magic!D5=7,"-",IF(Magic!D5=8,"-",IF(Magic!D5=9,"-",IF(Magic!D5=10,"-",IF(Magic!D5=11,1,IF(Magic!D5=12,1,IF(Magic!D5=13,1,IF(Magic!D5=14,1,IF(Magic!D5=15,1,IF(Magic!D5=16,1,IF(Magic!D5=17,1,IF(Magic!D5=18,1,IF(Magic!D5=19,2,IF(Magic!D5=20,2,))))))))))))))))))))</f>
        <v/>
      </c>
      <c r="AL51" s="426" t="str">
        <f>IF(Magic!D5=1,"-",IF(Magic!D5=2,"-",IF(Magic!D5=3,"-",IF(Magic!D5=4,"-",IF(Magic!D5=5,"-",IF(Magic!D5=6,"-",IF(Magic!D5=7,"-",IF(Magic!D5=8,"-",IF(Magic!D5=9,"-",IF(Magic!D5=10,"-",IF(Magic!D5=11,"1",IF(Magic!D5=12,"1",IF(Magic!D5=13,"1",IF(Magic!D5=14,"1",IF(Magic!D5=15,"1",IF(Magic!D5=16,"1",IF(Magic!D5=17,"1",IF(Magic!D5=18,"1",IF(Magic!D5=19,"1",IF(Magic!D5=20,"1",))))))))))))))))))))</f>
        <v/>
      </c>
      <c r="AM51" s="451" t="str">
        <f>IF(Magic!D5=1,"-",IF(Magic!D5=2,"-",IF(Magic!D5=3,"-",IF(Magic!D5=4,"-",IF(Magic!D5=5,"-",IF(Magic!D5=6,"-",IF(Magic!D5=7,"-",IF(Magic!D5=8,"-",IF(Magic!D5=9,"-",IF(Magic!D5=10,"-",IF(Magic!D5=11,1,IF(Magic!D5=12,1,IF(Magic!D5=13,1,IF(Magic!D5=14,1,IF(Magic!D5=15,1,IF(Magic!D5=16,1,IF(Magic!D5=17,1,IF(Magic!D5=18,1,IF(Magic!D5=19,2,IF(Magic!D5=20,2,))))))))))))))))))))</f>
        <v/>
      </c>
      <c r="AN51" s="402" t="str">
        <f>IF(Magic!A5="CLASS","-",IF(Magic!A5="Bard","-",IF(Magic!A5="Cleric","-",IF(Magic!A5="Druid","-",IF(Magic!A5="E. Knight","-",IF(Magic!A5="Paladin","-",IF(Magic!A5="Ranger","-",IF(Magic!A5="Trickster","-",IF(Magic!A5="Sorcerer","-",IF(Magic!A5="Warlock",AL51,IF(Magic!A5="Wizard","-",)))))))))))</f>
        <v>-</v>
      </c>
      <c r="AO51" s="4"/>
      <c r="AP51" s="4"/>
      <c r="AQ51" s="4"/>
      <c r="AR51" s="4"/>
      <c r="AS51" s="9"/>
      <c r="AT51" s="377"/>
      <c r="AU51" s="377"/>
      <c r="AV51" s="377"/>
      <c r="AW51" s="377"/>
      <c r="AX51" s="377"/>
      <c r="AY51" s="377"/>
      <c r="AZ51" s="377"/>
      <c r="BA51" s="377"/>
      <c r="BB51" s="377"/>
      <c r="BC51" s="377"/>
      <c r="BD51" s="395" t="s">
        <v>580</v>
      </c>
      <c r="BE51" s="377"/>
      <c r="BF51" s="377"/>
    </row>
    <row r="52" ht="12.75" customHeight="1">
      <c r="A52" s="380" t="s">
        <v>581</v>
      </c>
      <c r="B52" s="4"/>
      <c r="C52" s="4"/>
      <c r="D52" s="4"/>
      <c r="E52" s="4"/>
      <c r="F52" s="4"/>
      <c r="G52" s="9"/>
      <c r="H52" s="464" t="s">
        <v>582</v>
      </c>
      <c r="I52" s="380" t="s">
        <v>583</v>
      </c>
      <c r="J52" s="4"/>
      <c r="K52" s="4"/>
      <c r="L52" s="4"/>
      <c r="M52" s="4"/>
      <c r="N52" s="4"/>
      <c r="O52" s="9"/>
      <c r="P52" s="411" t="s">
        <v>584</v>
      </c>
      <c r="Q52" s="377"/>
      <c r="R52" s="377"/>
      <c r="S52" s="465" t="s">
        <v>354</v>
      </c>
      <c r="T52" s="4"/>
      <c r="U52" s="4"/>
      <c r="V52" s="402">
        <f>SUM(Main!H9,Magic!D2)</f>
        <v>4</v>
      </c>
      <c r="W52" s="9"/>
      <c r="X52" s="402">
        <f>SUM(Main!H9,Magic!D5)</f>
        <v>0</v>
      </c>
      <c r="Y52" s="9"/>
      <c r="Z52" s="455" t="s">
        <v>530</v>
      </c>
      <c r="AA52" s="35"/>
      <c r="AB52" s="35"/>
      <c r="AC52" s="36"/>
      <c r="AD52" s="451" t="str">
        <f>IF(Magic!D5=1,"-",IF(Magic!D5=2,"-",IF(Magic!D5=3,"-",IF(Magic!D5=4,"-",IF(Magic!D5=5,"-",IF(Magic!D5=6,"-",IF(Magic!D5=7,"-",IF(Magic!D5=8,"-",IF(Magic!D5=9,"-",IF(Magic!D5=10,"-",IF(Magic!D5=11,"-",IF(Magic!D5=12,"-",IF(Magic!D5=13,1,IF(Magic!D5=14,1,IF(Magic!D5=15,1,IF(Magic!D5=16,1,IF(Magic!D5=17,1,IF(Magic!D5=18,1,IF(Magic!D5=19,1,IF(Magic!D5=20,2,))))))))))))))))))))</f>
        <v/>
      </c>
      <c r="AE52" s="451" t="str">
        <f>IF(Magic!D5=1,"-",IF(Magic!D5=2,"-",IF(Magic!D5=3,"-",IF(Magic!D5=4,"-",IF(Magic!D5=5,"-",IF(Magic!D5=6,"-",IF(Magic!D5=7,"-",IF(Magic!D5=8,"-",IF(Magic!D5=9,"-",IF(Magic!D5=10,"-",IF(Magic!D5=11,"-",IF(Magic!D5=12,"-",IF(Magic!D5=13,1,IF(Magic!D5=14,1,IF(Magic!D5=15,1,IF(Magic!D5=16,1,IF(Magic!D5=17,1,IF(Magic!D5=18,1,IF(Magic!D5=19,1,IF(Magic!D5=20,2,))))))))))))))))))))</f>
        <v/>
      </c>
      <c r="AF52" s="451" t="str">
        <f>IF(Magic!D5=1,"-",IF(Magic!D5=2,"-",IF(Magic!D5=3,"-",IF(Magic!D5=4,"-",IF(Magic!D5=5,"-",IF(Magic!D5=6,"-",IF(Magic!D5=7,"-",IF(Magic!D5=8,"-",IF(Magic!D5=9,"-",IF(Magic!D5=10,"-",IF(Magic!D5=11,"-",IF(Magic!D5=12,"-",IF(Magic!D5=13,1,IF(Magic!D5=14,1,IF(Magic!D5=15,1,IF(Magic!D5=16,1,IF(Magic!D5=17,1,IF(Magic!D5=18,1,IF(Magic!D5=19,1,IF(Magic!D5=20,2,))))))))))))))))))))</f>
        <v/>
      </c>
      <c r="AG52" s="452" t="str">
        <f>IF(Magic!D5=1,"-",IF(Magic!D5=2,"-",IF(Magic!D5=3,"-",IF(Magic!D5=4,"-",IF(Magic!D5=5,"-",IF(Magic!D5=6,"-",IF(Magic!D5=7,"-",IF(Magic!D5=8,"-",IF(Magic!D5=9,"-",IF(Magic!D5=10,"-",IF(Magic!D5=11,"-",IF(Magic!D5=12,"-",IF(Magic!D5=13,"-",IF(Magic!D5=14,"-",IF(Magic!D5=15,"-",IF(Magic!D5=16,"-",IF(Magic!D5=17,"-",IF(Magic!D5=18,"-",IF(Magic!D5=19,"-",IF(Magic!D5=20,"-",))))))))))))))))))))</f>
        <v/>
      </c>
      <c r="AH52" s="453" t="str">
        <f>IF(Magic!D5=1,"-",IF(Magic!D5=2,"-",IF(Magic!D5=3,"-",IF(Magic!D5=4,"-",IF(Magic!D5=5,"-",IF(Magic!D5=6,"-",IF(Magic!D5=7,"-",IF(Magic!D5=8,"-",IF(Magic!D5=9,"-",IF(Magic!D5=10,"-",IF(Magic!D5=11,"-",IF(Magic!D5=12,"-",IF(Magic!D5=13,"-",IF(Magic!D5=14,"-",IF(Magic!D5=15,"-",IF(Magic!D5=16,"-",IF(Magic!D5=17,"-",IF(Magic!D5=18,"-",IF(Magic!D5=19,"-",IF(Magic!D5=20,"-",))))))))))))))))))))</f>
        <v/>
      </c>
      <c r="AI52" s="453" t="str">
        <f>IF(Magic!D5=1,"-",IF(Magic!D5=2,"-",IF(Magic!D5=3,"-",IF(Magic!D5=4,"-",IF(Magic!D5=5,"-",IF(Magic!D5=6,"-",IF(Magic!D5=7,"-",IF(Magic!D5=8,"-",IF(Magic!D5=9,"-",IF(Magic!D5=10,"-",IF(Magic!D5=11,"-",IF(Magic!D5=12,"-",IF(Magic!D5=13,"-",IF(Magic!D5=14,"-",IF(Magic!D5=15,"-",IF(Magic!D5=16,"-",IF(Magic!D5=17,"-",IF(Magic!D5=18,"-",IF(Magic!D5=19,"-",IF(Magic!D5=20,"-",))))))))))))))))))))</f>
        <v/>
      </c>
      <c r="AJ52" s="452" t="str">
        <f>IF(Magic!D5=1,"-",IF(Magic!D5=2,"-",IF(Magic!D5=3,"-",IF(Magic!D5=4,"-",IF(Magic!D5=5,"-",IF(Magic!D5=6,"-",IF(Magic!D5=7,"-",IF(Magic!D5=8,"-",IF(Magic!D5=9,"-",IF(Magic!D5=10,"-",IF(Magic!D5=11,"-",IF(Magic!D5=12,"-",IF(Magic!D5=13,"-",IF(Magic!D5=14,"-",IF(Magic!D5=15,"-",IF(Magic!D5=16,"-",IF(Magic!D5=17,"-",IF(Magic!D5=18,"-",IF(Magic!D5=19,"-",IF(Magic!D5=20,"-",))))))))))))))))))))</f>
        <v/>
      </c>
      <c r="AK52" s="451" t="str">
        <f>IF(Magic!D5=1,"-",IF(Magic!D5=2,"-",IF(Magic!D5=3,"-",IF(Magic!D5=4,"-",IF(Magic!D5=5,"-",IF(Magic!D5=6,"-",IF(Magic!D5=7,"-",IF(Magic!D5=8,"-",IF(Magic!D5=9,"-",IF(Magic!D5=10,"-",IF(Magic!D5=11,"-",IF(Magic!D5=12,"-",IF(Magic!D5=13,1,IF(Magic!D5=14,1,IF(Magic!D5=15,1,IF(Magic!D5=16,1,IF(Magic!D5=17,1,IF(Magic!D5=18,1,IF(Magic!D5=19,1,IF(Magic!D5=20,2,))))))))))))))))))))</f>
        <v/>
      </c>
      <c r="AL52" s="426" t="str">
        <f>IF(Magic!D5=1,"-",IF(Magic!D5=2,"-",IF(Magic!D5=3,"-",IF(Magic!D5=4,"-",IF(Magic!D5=5,"-",IF(Magic!D5=6,"-",IF(Magic!D5=7,"-",IF(Magic!D5=8,"-",IF(Magic!D5=9,"-",IF(Magic!D5=10,"-",IF(Magic!D5=11,"-",IF(Magic!D5=12,"-",IF(Magic!D5=13,"1",IF(Magic!D5=14,"1",IF(Magic!D5=15,"1",IF(Magic!D5=16,"1",IF(Magic!D5=17,"1",IF(Magic!D5=18,"1",IF(Magic!D5=19,"1",IF(Magic!D5=20,"1",))))))))))))))))))))</f>
        <v/>
      </c>
      <c r="AM52" s="451" t="str">
        <f>IF(Magic!D5=1,"-",IF(Magic!D5=2,"-",IF(Magic!D5=3,"-",IF(Magic!D5=4,"-",IF(Magic!D5=5,"-",IF(Magic!D5=6,"-",IF(Magic!D5=7,"-",IF(Magic!D5=8,"-",IF(Magic!D5=9,"-",IF(Magic!D5=10,"-",IF(Magic!D5=11,"-",IF(Magic!D5=12,"-",IF(Magic!D5=13,1,IF(Magic!D5=14,1,IF(Magic!D5=15,1,IF(Magic!D5=16,1,IF(Magic!D5=17,1,IF(Magic!D5=18,1,IF(Magic!D5=19,1,IF(Magic!D5=20,2,))))))))))))))))))))</f>
        <v/>
      </c>
      <c r="AN52" s="402" t="str">
        <f>IF(Magic!A5="CLASS","-",IF(Magic!A5="Bard","-",IF(Magic!A5="Cleric","-",IF(Magic!A5="Druid","-",IF(Magic!A5="E. Knight","-",IF(Magic!A5="Paladin","-",IF(Magic!A5="Ranger","-",IF(Magic!A5="Trickster","-",IF(Magic!A5="Sorcerer","-",IF(Magic!A5="Warlock",AL52,IF(Magic!A5="Wizard","-",)))))))))))</f>
        <v>-</v>
      </c>
      <c r="AO52" s="4"/>
      <c r="AP52" s="4"/>
      <c r="AQ52" s="4"/>
      <c r="AR52" s="4"/>
      <c r="AS52" s="9"/>
      <c r="AT52" s="377"/>
      <c r="AU52" s="377"/>
      <c r="AV52" s="377"/>
      <c r="AW52" s="377"/>
      <c r="AX52" s="377"/>
      <c r="AY52" s="377"/>
      <c r="AZ52" s="377"/>
      <c r="BA52" s="377"/>
      <c r="BB52" s="377"/>
      <c r="BC52" s="377"/>
      <c r="BD52" s="395" t="s">
        <v>585</v>
      </c>
      <c r="BE52" s="377"/>
      <c r="BF52" s="377"/>
    </row>
    <row r="53" ht="12.75" customHeight="1">
      <c r="A53" s="380" t="s">
        <v>586</v>
      </c>
      <c r="B53" s="4"/>
      <c r="C53" s="4"/>
      <c r="D53" s="4"/>
      <c r="E53" s="4"/>
      <c r="F53" s="4"/>
      <c r="G53" s="9"/>
      <c r="H53" s="381" t="s">
        <v>587</v>
      </c>
      <c r="I53" s="380" t="s">
        <v>588</v>
      </c>
      <c r="J53" s="4"/>
      <c r="K53" s="4"/>
      <c r="L53" s="4"/>
      <c r="M53" s="4"/>
      <c r="N53" s="4"/>
      <c r="O53" s="9"/>
      <c r="P53" s="411" t="s">
        <v>589</v>
      </c>
      <c r="Q53" s="377"/>
      <c r="R53" s="377"/>
      <c r="S53" s="465" t="s">
        <v>364</v>
      </c>
      <c r="T53" s="4"/>
      <c r="U53" s="4"/>
      <c r="V53" s="402">
        <f>SUM(Main!H9,Magic!D2)</f>
        <v>4</v>
      </c>
      <c r="W53" s="9"/>
      <c r="X53" s="402">
        <f>SUM(Main!H9,Magic!D5)</f>
        <v>0</v>
      </c>
      <c r="Y53" s="9"/>
      <c r="Z53" s="455" t="s">
        <v>535</v>
      </c>
      <c r="AA53" s="35"/>
      <c r="AB53" s="35"/>
      <c r="AC53" s="36"/>
      <c r="AD53" s="451" t="str">
        <f>IF(Magic!D5=1,"-",IF(Magic!D5=2,"-",IF(Magic!D5=3,"-",IF(Magic!D5=4,"-",IF(Magic!D5=5,"-",IF(Magic!D5=6,"-",IF(Magic!D5=7,"-",IF(Magic!D5=8,"-",IF(Magic!D5=9,"-",IF(Magic!D5=10,"-",IF(Magic!D5=11,"-",IF(Magic!D5=12,"-",IF(Magic!D5=13,"-",IF(Magic!D5=14,"-",IF(Magic!D5=15,1,IF(Magic!D5=16,1,IF(Magic!D5=17,1,IF(Magic!D5=18,1,IF(Magic!D5=19,1,IF(Magic!D5=20,1,))))))))))))))))))))</f>
        <v/>
      </c>
      <c r="AE53" s="451" t="str">
        <f>IF(Magic!D5=1,"-",IF(Magic!D5=2,"-",IF(Magic!D5=3,"-",IF(Magic!D5=4,"-",IF(Magic!D5=5,"-",IF(Magic!D5=6,"-",IF(Magic!D5=7,"-",IF(Magic!D5=8,"-",IF(Magic!D5=9,"-",IF(Magic!D5=10,"-",IF(Magic!D5=11,"-",IF(Magic!D5=12,"-",IF(Magic!D5=13,"-",IF(Magic!D5=14,"-",IF(Magic!D5=15,1,IF(Magic!D5=16,1,IF(Magic!D5=17,1,IF(Magic!D5=18,1,IF(Magic!D5=19,1,IF(Magic!D5=20,1,))))))))))))))))))))</f>
        <v/>
      </c>
      <c r="AF53" s="451" t="str">
        <f>IF(Magic!D5=1,"-",IF(Magic!D5=2,"-",IF(Magic!D5=3,"-",IF(Magic!D5=4,"-",IF(Magic!D5=5,"-",IF(Magic!D5=6,"-",IF(Magic!D5=7,"-",IF(Magic!D5=8,"-",IF(Magic!D5=9,"-",IF(Magic!D5=10,"-",IF(Magic!D5=11,"-",IF(Magic!D5=12,"-",IF(Magic!D5=13,"-",IF(Magic!D5=14,"-",IF(Magic!D5=15,1,IF(Magic!D5=16,1,IF(Magic!D5=17,1,IF(Magic!D5=18,1,IF(Magic!D5=19,1,IF(Magic!D5=20,1,))))))))))))))))))))</f>
        <v/>
      </c>
      <c r="AG53" s="452" t="str">
        <f>IF(Magic!D5=1,"-",IF(Magic!D5=2,"-",IF(Magic!D5=3,"-",IF(Magic!D5=4,"-",IF(Magic!D5=5,"-",IF(Magic!D5=6,"-",IF(Magic!D5=7,"-",IF(Magic!D5=8,"-",IF(Magic!D5=9,"-",IF(Magic!D5=10,"-",IF(Magic!D5=11,"-",IF(Magic!D5=12,"-",IF(Magic!D5=13,"-",IF(Magic!D5=14,"-",IF(Magic!D5=15,"-",IF(Magic!D5=16,"-",IF(Magic!D5=17,"-",IF(Magic!D5=18,"-",IF(Magic!D5=19,"-",IF(Magic!D5=20,"-",))))))))))))))))))))</f>
        <v/>
      </c>
      <c r="AH53" s="453" t="str">
        <f>IF(Magic!D5=1,"-",IF(Magic!D5=2,"-",IF(Magic!D5=3,"-",IF(Magic!D5=4,"-",IF(Magic!D5=5,"-",IF(Magic!D5=6,"-",IF(Magic!D5=7,"-",IF(Magic!D5=8,"-",IF(Magic!D5=9,"-",IF(Magic!D5=10,"-",IF(Magic!D5=11,"-",IF(Magic!D5=12,"-",IF(Magic!D5=13,"-",IF(Magic!D5=14,"-",IF(Magic!D5=15,"-",IF(Magic!D5=16,"-",IF(Magic!D5=17,"-",IF(Magic!D5=18,"-",IF(Magic!D5=19,"-",IF(Magic!D5=20,"-",))))))))))))))))))))</f>
        <v/>
      </c>
      <c r="AI53" s="453" t="str">
        <f>IF(Magic!D5=1,"-",IF(Magic!D5=2,"-",IF(Magic!D5=3,"-",IF(Magic!D5=4,"-",IF(Magic!D5=5,"-",IF(Magic!D5=6,"-",IF(Magic!D5=7,"-",IF(Magic!D5=8,"-",IF(Magic!D5=9,"-",IF(Magic!D5=10,"-",IF(Magic!D5=11,"-",IF(Magic!D5=12,"-",IF(Magic!D5=13,"-",IF(Magic!D5=14,"-",IF(Magic!D5=15,"-",IF(Magic!D5=16,"-",IF(Magic!D5=17,"-",IF(Magic!D5=18,"-",IF(Magic!D5=19,"-",IF(Magic!D5=20,"-",))))))))))))))))))))</f>
        <v/>
      </c>
      <c r="AJ53" s="452" t="str">
        <f>IF(Magic!D5=1,"-",IF(Magic!D5=2,"-",IF(Magic!D5=3,"-",IF(Magic!D5=4,"-",IF(Magic!D5=5,"-",IF(Magic!D5=6,"-",IF(Magic!D5=7,"-",IF(Magic!D5=8,"-",IF(Magic!D5=9,"-",IF(Magic!D5=10,"-",IF(Magic!D5=11,"-",IF(Magic!D5=12,"-",IF(Magic!D5=13,"-",IF(Magic!D5=14,"-",IF(Magic!D5=15,"-",IF(Magic!D5=16,"-",IF(Magic!D5=17,"-",IF(Magic!D5=18,"-",IF(Magic!D5=19,"-",IF(Magic!D5=20,"-",))))))))))))))))))))</f>
        <v/>
      </c>
      <c r="AK53" s="451" t="str">
        <f>IF(Magic!D5=1,"-",IF(Magic!D5=2,"-",IF(Magic!D5=3,"-",IF(Magic!D5=4,"-",IF(Magic!D5=5,"-",IF(Magic!D5=6,"-",IF(Magic!D5=7,"-",IF(Magic!D5=8,"-",IF(Magic!D5=9,"-",IF(Magic!D5=10,"-",IF(Magic!D5=11,"-",IF(Magic!D5=12,"-",IF(Magic!D5=13,"-",IF(Magic!D5=14,"-",IF(Magic!D5=15,1,IF(Magic!D5=16,1,IF(Magic!D5=17,1,IF(Magic!D5=18,1,IF(Magic!D5=19,1,IF(Magic!D5=20,1,))))))))))))))))))))</f>
        <v/>
      </c>
      <c r="AL53" s="426" t="str">
        <f>IF(Magic!D5=1,"-",IF(Magic!D5=2,"-",IF(Magic!D5=3,"-",IF(Magic!D5=4,"-",IF(Magic!D5=5,"-",IF(Magic!D5=6,"-",IF(Magic!D5=7,"-",IF(Magic!D5=8,"-",IF(Magic!D5=9,"-",IF(Magic!D5=10,"-",IF(Magic!D5=11,"-",IF(Magic!D5=12,"-",IF(Magic!D5=13,"-",IF(Magic!D5=14,"-",IF(Magic!D5=15,"1",IF(Magic!D5=16,"1",IF(Magic!D5=17,"1",IF(Magic!D5=18,"1",IF(Magic!D5=19,"1",IF(Magic!D5=20,"1",))))))))))))))))))))</f>
        <v/>
      </c>
      <c r="AM53" s="451" t="str">
        <f>IF(Magic!D5=1,"-",IF(Magic!D5=2,"-",IF(Magic!D5=3,"-",IF(Magic!D5=4,"-",IF(Magic!D5=5,"-",IF(Magic!D5=6,"-",IF(Magic!D5=7,"-",IF(Magic!D5=8,"-",IF(Magic!D5=9,"-",IF(Magic!D5=10,"-",IF(Magic!D5=11,"-",IF(Magic!D5=12,"-",IF(Magic!D5=13,"-",IF(Magic!D5=14,"-",IF(Magic!D5=15,1,IF(Magic!D5=16,1,IF(Magic!D5=17,1,IF(Magic!D5=18,1,IF(Magic!D5=19,1,IF(Magic!D5=20,1,))))))))))))))))))))</f>
        <v/>
      </c>
      <c r="AN53" s="402" t="str">
        <f>IF(Magic!A5="CLASS","-",IF(Magic!A5="Bard","-",IF(Magic!A5="Cleric","-",IF(Magic!A5="Druid","-",IF(Magic!A5="E. Knight","-",IF(Magic!A5="Paladin","-",IF(Magic!A5="Ranger","-",IF(Magic!A5="Trickster","-",IF(Magic!A5="Sorcerer","-",IF(Magic!A5="Warlock",AL53,IF(Magic!A5="Wizard","-",)))))))))))</f>
        <v>-</v>
      </c>
      <c r="AO53" s="4"/>
      <c r="AP53" s="4"/>
      <c r="AQ53" s="4"/>
      <c r="AR53" s="4"/>
      <c r="AS53" s="9"/>
      <c r="AT53" s="377"/>
      <c r="AU53" s="377"/>
      <c r="AV53" s="377"/>
      <c r="AW53" s="377"/>
      <c r="AX53" s="377"/>
      <c r="AY53" s="377"/>
      <c r="AZ53" s="377"/>
      <c r="BA53" s="377"/>
      <c r="BB53" s="377"/>
      <c r="BC53" s="377"/>
      <c r="BD53" s="395" t="s">
        <v>590</v>
      </c>
      <c r="BE53" s="377"/>
      <c r="BF53" s="377"/>
    </row>
    <row r="54" ht="12.75" customHeight="1">
      <c r="A54" s="380" t="s">
        <v>591</v>
      </c>
      <c r="B54" s="4"/>
      <c r="C54" s="4"/>
      <c r="D54" s="4"/>
      <c r="E54" s="4"/>
      <c r="F54" s="4"/>
      <c r="G54" s="9"/>
      <c r="H54" s="381" t="s">
        <v>592</v>
      </c>
      <c r="I54" s="380" t="s">
        <v>593</v>
      </c>
      <c r="J54" s="4"/>
      <c r="K54" s="4"/>
      <c r="L54" s="4"/>
      <c r="M54" s="4"/>
      <c r="N54" s="4"/>
      <c r="O54" s="9"/>
      <c r="P54" s="411" t="s">
        <v>594</v>
      </c>
      <c r="Q54" s="377"/>
      <c r="R54" s="377"/>
      <c r="S54" s="467" t="s">
        <v>595</v>
      </c>
      <c r="T54" s="4"/>
      <c r="U54" s="4"/>
      <c r="V54" s="402">
        <f>IF(Magic!D2=1,0,IF(Magic!D2=2,0,IF(Magic!D2=3,3,IF(Magic!D2=4,4,IF(Magic!D2=5,4,IF(Magic!D2=6,4,IF(Magic!D2=7,5,IF(Magic!D2=8,6,IF(Magic!D2=9,6,IF(Magic!D2=10,7,IF(Magic!D2=11,8,IF(Magic!D2=12,8,IF(Magic!D2=13,9,IF(Magic!D2=14,10,IF(Magic!D2=15,10,IF(Magic!D2=16,11,IF(Magic!D2=17,11,IF(Magic!D2=18,11,IF(Magic!D2=19,12,IF(Magic!D2=20,13,))))))))))))))))))))</f>
        <v>4</v>
      </c>
      <c r="W54" s="9"/>
      <c r="X54" s="402" t="str">
        <f>IF(Magic!D5=1,0,IF(Magic!D5=2,0,IF(Magic!D5=3,3,IF(Magic!D5=4,4,IF(Magic!D5=5,4,IF(Magic!D5=6,4,IF(Magic!D5=7,5,IF(Magic!D5=8,6,IF(Magic!D5=9,6,IF(Magic!D5=10,7,IF(Magic!D5=11,8,IF(Magic!D5=12,8,IF(Magic!D5=13,9,IF(Magic!D5=14,10,IF(Magic!D5=15,10,IF(Magic!D5=16,11,IF(Magic!D5=17,11,IF(Magic!D5=18,11,IF(Magic!D5=19,12,IF(Magic!D5=20,13,))))))))))))))))))))</f>
        <v/>
      </c>
      <c r="Y54" s="9"/>
      <c r="Z54" s="455" t="s">
        <v>541</v>
      </c>
      <c r="AA54" s="35"/>
      <c r="AB54" s="35"/>
      <c r="AC54" s="36"/>
      <c r="AD54" s="451" t="str">
        <f>IF(Magic!D5=1,"-",IF(Magic!D5=2,"-",IF(Magic!D5=3,"-",IF(Magic!D5=4,"-",IF(Magic!D5=5,"-",IF(Magic!D5=6,"-",IF(Magic!D5=7,"-",IF(Magic!D5=8,"-",IF(Magic!D5=9,"-",IF(Magic!D5=10,"-",IF(Magic!D5=11,"-",IF(Magic!D5=12,"-",IF(Magic!D5=13,"-",IF(Magic!D5=14,"-",IF(Magic!D5=15,"-",IF(Magic!D5=16,"-",IF(Magic!D5=17,1,IF(Magic!D5=18,1,IF(Magic!D5=19,1,IF(Magic!D5=20,1,))))))))))))))))))))</f>
        <v/>
      </c>
      <c r="AE54" s="451" t="str">
        <f>IF(Magic!D5=1,"-",IF(Magic!D5=2,"-",IF(Magic!D5=3,"-",IF(Magic!D5=4,"-",IF(Magic!D5=5,"-",IF(Magic!D5=6,"-",IF(Magic!D5=7,"-",IF(Magic!D5=8,"-",IF(Magic!D5=9,"-",IF(Magic!D5=10,"-",IF(Magic!D5=11,"-",IF(Magic!D5=12,"-",IF(Magic!D5=13,"-",IF(Magic!D5=14,"-",IF(Magic!D5=15,"-",IF(Magic!D5=16,"-",IF(Magic!D5=17,1,IF(Magic!D5=18,1,IF(Magic!D5=19,1,IF(Magic!D5=20,1,))))))))))))))))))))</f>
        <v/>
      </c>
      <c r="AF54" s="451" t="str">
        <f>IF(Magic!D5=1,"-",IF(Magic!D5=2,"-",IF(Magic!D5=3,"-",IF(Magic!D5=4,"-",IF(Magic!D5=5,"-",IF(Magic!D5=6,"-",IF(Magic!D5=7,"-",IF(Magic!D5=8,"-",IF(Magic!D5=9,"-",IF(Magic!D5=10,"-",IF(Magic!D5=11,"-",IF(Magic!D5=12,"-",IF(Magic!D5=13,"-",IF(Magic!D5=14,"-",IF(Magic!D5=15,"-",IF(Magic!D5=16,"-",IF(Magic!D5=17,1,IF(Magic!D5=18,1,IF(Magic!D5=19,1,IF(Magic!D5=20,1,))))))))))))))))))))</f>
        <v/>
      </c>
      <c r="AG54" s="452" t="str">
        <f>IF(Magic!D5=1,"-",IF(Magic!D5=2,"-",IF(Magic!D5=3,"-",IF(Magic!D5=4,"-",IF(Magic!D5=5,"-",IF(Magic!D5=6,"-",IF(Magic!D5=7,"-",IF(Magic!D5=8,"-",IF(Magic!D5=9,"-",IF(Magic!D5=10,"-",IF(Magic!D5=11,"-",IF(Magic!D5=12,"-",IF(Magic!D5=13,"-",IF(Magic!D5=14,"-",IF(Magic!D5=15,"-",IF(Magic!D5=16,"-",IF(Magic!D5=17,"-",IF(Magic!D5=18,"-",IF(Magic!D5=19,"-",IF(Magic!D5=20,"-",))))))))))))))))))))</f>
        <v/>
      </c>
      <c r="AH54" s="453" t="str">
        <f>IF(Magic!D5=1,"-",IF(Magic!D5=2,"-",IF(Magic!D5=3,"-",IF(Magic!D5=4,"-",IF(Magic!D5=5,"-",IF(Magic!D5=6,"-",IF(Magic!D5=7,"-",IF(Magic!D5=8,"-",IF(Magic!D5=9,"-",IF(Magic!D5=10,"-",IF(Magic!D5=11,"-",IF(Magic!D5=12,"-",IF(Magic!D5=13,"-",IF(Magic!D5=14,"-",IF(Magic!D5=15,"-",IF(Magic!D5=16,"-",IF(Magic!D5=17,"-",IF(Magic!D5=18,"-",IF(Magic!D5=19,"-",IF(Magic!D5=20,"-",))))))))))))))))))))</f>
        <v/>
      </c>
      <c r="AI54" s="453" t="str">
        <f>IF(Magic!D5=1,"-",IF(Magic!D5=2,"-",IF(Magic!D5=3,"-",IF(Magic!D5=4,"-",IF(Magic!D5=5,"-",IF(Magic!D5=6,"-",IF(Magic!D5=7,"-",IF(Magic!D5=8,"-",IF(Magic!D5=9,"-",IF(Magic!D5=10,"-",IF(Magic!D5=11,"-",IF(Magic!D5=12,"-",IF(Magic!D5=13,"-",IF(Magic!D5=14,"-",IF(Magic!D5=15,"-",IF(Magic!D5=16,"-",IF(Magic!D5=17,"-",IF(Magic!D5=18,"-",IF(Magic!D5=19,"-",IF(Magic!D5=20,"-",))))))))))))))))))))</f>
        <v/>
      </c>
      <c r="AJ54" s="452" t="str">
        <f>IF(Magic!D5=1,"-",IF(Magic!D5=2,"-",IF(Magic!D5=3,"-",IF(Magic!D5=4,"-",IF(Magic!D5=5,"-",IF(Magic!D5=6,"-",IF(Magic!D5=7,"-",IF(Magic!D5=8,"-",IF(Magic!D5=9,"-",IF(Magic!D5=10,"-",IF(Magic!D5=11,"-",IF(Magic!D5=12,"-",IF(Magic!D5=13,"-",IF(Magic!D5=14,"-",IF(Magic!D5=15,"-",IF(Magic!D5=16,"-",IF(Magic!D5=17,"-",IF(Magic!D5=18,"-",IF(Magic!D5=19,"-",IF(Magic!D5=20,"-",))))))))))))))))))))</f>
        <v/>
      </c>
      <c r="AK54" s="451" t="str">
        <f>IF(Magic!D5=1,"-",IF(Magic!D5=2,"-",IF(Magic!D5=3,"-",IF(Magic!D5=4,"-",IF(Magic!D5=5,"-",IF(Magic!D5=6,"-",IF(Magic!D5=7,"-",IF(Magic!D5=8,"-",IF(Magic!D5=9,"-",IF(Magic!D5=10,"-",IF(Magic!D5=11,"-",IF(Magic!D5=12,"-",IF(Magic!D5=13,"-",IF(Magic!D5=14,"-",IF(Magic!D5=15,"-",IF(Magic!D5=16,"-",IF(Magic!D5=17,1,IF(Magic!D5=18,1,IF(Magic!D5=19,1,IF(Magic!D5=20,1,))))))))))))))))))))</f>
        <v/>
      </c>
      <c r="AL54" s="426" t="str">
        <f>IF(Magic!D5=1,"-",IF(Magic!D5=2,"-",IF(Magic!D5=3,"-",IF(Magic!D5=4,"-",IF(Magic!D5=5,"-",IF(Magic!D5=6,"-",IF(Magic!D5=7,"-",IF(Magic!D5=8,"-",IF(Magic!D5=9,"-",IF(Magic!D5=10,"-",IF(Magic!D5=11,"-",IF(Magic!D5=12,"-",IF(Magic!D5=13,"-",IF(Magic!D5=14,"-",IF(Magic!D5=15,"-",IF(Magic!D5=16,"-",IF(Magic!D5=17,"1",IF(Magic!D5=18,"1",IF(Magic!D5=19,"1",IF(Magic!D5=20,"1",))))))))))))))))))))</f>
        <v/>
      </c>
      <c r="AM54" s="451" t="str">
        <f>IF(Magic!D5=1,"-",IF(Magic!D5=2,"-",IF(Magic!D5=3,"-",IF(Magic!D5=4,"-",IF(Magic!D5=5,"-",IF(Magic!D5=6,"-",IF(Magic!D5=7,"-",IF(Magic!D5=8,"-",IF(Magic!D5=9,"-",IF(Magic!D5=10,"-",IF(Magic!D5=11,"-",IF(Magic!D5=12,"-",IF(Magic!D5=13,"-",IF(Magic!D5=14,"-",IF(Magic!D5=15,"-",IF(Magic!D5=16,"-",IF(Magic!D5=17,1,IF(Magic!D5=18,1,IF(Magic!D5=19,1,IF(Magic!D5=20,1,))))))))))))))))))))</f>
        <v/>
      </c>
      <c r="AN54" s="402" t="str">
        <f>IF(Magic!A5="CLASS","-",IF(Magic!A5="Bard","-",IF(Magic!A5="Cleric","-",IF(Magic!A5="Druid","-",IF(Magic!A5="E. Knight","-",IF(Magic!A5="Paladin","-",IF(Magic!A5="Ranger","-",IF(Magic!A5="Trickster","-",IF(Magic!A5="Sorcerer","-",IF(Magic!A5="Warlock",AL54,IF(Magic!A5="Wizard","-",)))))))))))</f>
        <v>-</v>
      </c>
      <c r="AO54" s="4"/>
      <c r="AP54" s="4"/>
      <c r="AQ54" s="4"/>
      <c r="AR54" s="4"/>
      <c r="AS54" s="9"/>
      <c r="AT54" s="377"/>
      <c r="AU54" s="377"/>
      <c r="AV54" s="377"/>
      <c r="AW54" s="377"/>
      <c r="AX54" s="377"/>
      <c r="AY54" s="377"/>
      <c r="AZ54" s="377"/>
      <c r="BA54" s="377"/>
      <c r="BB54" s="377"/>
      <c r="BC54" s="377"/>
      <c r="BD54" s="395" t="s">
        <v>596</v>
      </c>
      <c r="BE54" s="377"/>
      <c r="BF54" s="377"/>
    </row>
    <row r="55" ht="12.75" customHeight="1">
      <c r="A55" s="380" t="s">
        <v>597</v>
      </c>
      <c r="B55" s="4"/>
      <c r="C55" s="4"/>
      <c r="D55" s="4"/>
      <c r="E55" s="4"/>
      <c r="F55" s="4"/>
      <c r="G55" s="9"/>
      <c r="H55" s="381" t="s">
        <v>598</v>
      </c>
      <c r="I55" s="380" t="s">
        <v>599</v>
      </c>
      <c r="J55" s="4"/>
      <c r="K55" s="4"/>
      <c r="L55" s="4"/>
      <c r="M55" s="4"/>
      <c r="N55" s="4"/>
      <c r="O55" s="9"/>
      <c r="P55" s="411" t="s">
        <v>600</v>
      </c>
      <c r="Q55" s="377"/>
      <c r="R55" s="377"/>
      <c r="S55" s="465" t="s">
        <v>143</v>
      </c>
      <c r="T55" s="4"/>
      <c r="U55" s="4"/>
      <c r="V55" s="402">
        <f>SUM(Main!H11,S66)</f>
        <v>6</v>
      </c>
      <c r="W55" s="9"/>
      <c r="X55" s="402">
        <f>SUM(Main!H11,S74)</f>
        <v>4</v>
      </c>
      <c r="Y55" s="9"/>
      <c r="Z55" s="468" t="s">
        <v>601</v>
      </c>
      <c r="AA55" s="4"/>
      <c r="AB55" s="4"/>
      <c r="AC55" s="4"/>
      <c r="AD55" s="403" t="s">
        <v>491</v>
      </c>
      <c r="AE55" s="469" t="s">
        <v>491</v>
      </c>
      <c r="AF55" s="469" t="s">
        <v>287</v>
      </c>
      <c r="AG55" s="469" t="s">
        <v>234</v>
      </c>
      <c r="AH55" s="470" t="s">
        <v>32</v>
      </c>
      <c r="AI55" s="469" t="s">
        <v>229</v>
      </c>
      <c r="AJ55" s="469" t="s">
        <v>235</v>
      </c>
      <c r="AK55" s="470" t="s">
        <v>73</v>
      </c>
      <c r="AL55" s="469" t="s">
        <v>31</v>
      </c>
      <c r="AM55" s="469" t="s">
        <v>236</v>
      </c>
      <c r="AN55" s="469" t="s">
        <v>236</v>
      </c>
      <c r="AO55" s="468" t="s">
        <v>602</v>
      </c>
      <c r="AP55" s="4"/>
      <c r="AQ55" s="4"/>
      <c r="AR55" s="471" t="s">
        <v>207</v>
      </c>
      <c r="AS55" s="35"/>
      <c r="AT55" s="35"/>
      <c r="AU55" s="377"/>
      <c r="AV55" s="377"/>
      <c r="AW55" s="377"/>
      <c r="AX55" s="377"/>
      <c r="AY55" s="377"/>
      <c r="AZ55" s="377"/>
      <c r="BA55" s="377"/>
      <c r="BB55" s="377"/>
      <c r="BC55" s="377"/>
      <c r="BD55" s="395" t="s">
        <v>603</v>
      </c>
      <c r="BE55" s="377"/>
      <c r="BF55" s="377"/>
    </row>
    <row r="56" ht="12.75" customHeight="1">
      <c r="A56" s="380" t="s">
        <v>604</v>
      </c>
      <c r="B56" s="4"/>
      <c r="C56" s="4"/>
      <c r="D56" s="4"/>
      <c r="E56" s="4"/>
      <c r="F56" s="4"/>
      <c r="G56" s="9"/>
      <c r="H56" s="381" t="s">
        <v>605</v>
      </c>
      <c r="I56" s="380" t="s">
        <v>606</v>
      </c>
      <c r="J56" s="4"/>
      <c r="K56" s="4"/>
      <c r="L56" s="4"/>
      <c r="M56" s="4"/>
      <c r="N56" s="4"/>
      <c r="O56" s="9"/>
      <c r="P56" s="411" t="s">
        <v>607</v>
      </c>
      <c r="Q56" s="377"/>
      <c r="R56" s="377"/>
      <c r="S56" s="465" t="s">
        <v>402</v>
      </c>
      <c r="T56" s="4"/>
      <c r="U56" s="4"/>
      <c r="V56" s="402">
        <f>IF(Magic!D2=1,0,IF(Magic!D2=2,2,IF(Magic!D2=3,3,IF(Magic!D2=4,3,IF(Magic!D2=5,4,IF(Magic!D2=6,4,IF(Magic!D2=7,5,IF(Magic!D2=8,5,IF(Magic!D2=9,6,IF(Magic!D2=10,6,IF(Magic!D2=11,7,IF(Magic!D2=12,7,IF(Magic!D2=13,8,IF(Magic!D2=14,8,IF(Magic!D2=15,9,IF(Magic!D2=16,9,IF(Magic!D2=17,10,IF(Magic!D2=18,10,IF(Magic!D2=19,11,IF(Magic!D2=20,11,))))))))))))))))))))</f>
        <v>3</v>
      </c>
      <c r="W56" s="4"/>
      <c r="X56" s="402" t="str">
        <f>IF(Magic!D5=1,0,IF(Magic!D5=2,2,IF(Magic!D5=3,3,IF(Magic!D5=4,3,IF(Magic!D5=5,4,IF(Magic!D5=6,4,IF(Magic!D5=7,5,IF(Magic!D5=8,5,IF(Magic!D5=9,6,IF(Magic!D5=10,6,IF(Magic!D5=11,7,IF(Magic!D5=12,7,IF(Magic!D5=13,8,IF(Magic!D5=14,8,IF(Magic!D5=15,9,IF(Magic!D5=16,9,IF(Magic!D5=17,10,IF(Magic!D5=18,10,IF(Magic!D5=19,11,IF(Magic!D5=20,11,))))))))))))))))))))</f>
        <v/>
      </c>
      <c r="Y56" s="9"/>
      <c r="Z56" s="467" t="s">
        <v>608</v>
      </c>
      <c r="AA56" s="4"/>
      <c r="AB56" s="4"/>
      <c r="AC56" s="4"/>
      <c r="AD56" s="472"/>
      <c r="AE56" s="453">
        <f>Magic!D2</f>
        <v>4</v>
      </c>
      <c r="AF56" s="453">
        <f>Magic!D2</f>
        <v>4</v>
      </c>
      <c r="AG56" s="453">
        <f>Magic!D2</f>
        <v>4</v>
      </c>
      <c r="AH56" s="389">
        <f>S68</f>
        <v>1</v>
      </c>
      <c r="AI56" s="453">
        <f>S66</f>
        <v>2</v>
      </c>
      <c r="AJ56" s="453">
        <f>S66</f>
        <v>2</v>
      </c>
      <c r="AK56" s="389">
        <f>S68</f>
        <v>1</v>
      </c>
      <c r="AL56" s="453">
        <f>Magic!D2</f>
        <v>4</v>
      </c>
      <c r="AM56" s="473"/>
      <c r="AN56" s="453">
        <f>Magic!D2</f>
        <v>4</v>
      </c>
      <c r="AO56" s="454">
        <f>IF(Magic!A2="CLASS","-",IF(Magic!A2="Bard",AE56,IF(Magic!A2="Cleric",AF56,IF(Magic!A2="Druid",AG56,IF(Magic!A2="E. Knight",AH56,IF(Magic!A2="Paladin",AI56,IF(Magic!A2="Ranger",AJ56,IF(Magic!A2="Trickster",AK56,IF(Magic!A2="Sorcerer",AL56,IF(Magic!A2="Warlock",AM45,IF(Magic!A2="Wizard",AN56,)))))))))))</f>
        <v>2</v>
      </c>
      <c r="AP56" s="4"/>
      <c r="AQ56" s="4"/>
      <c r="AR56" s="474">
        <f>SUM(AO56+AO57)</f>
        <v>2</v>
      </c>
      <c r="AS56" s="2"/>
      <c r="AT56" s="2"/>
      <c r="AU56" s="377"/>
      <c r="AV56" s="377"/>
      <c r="AW56" s="377"/>
      <c r="AX56" s="377"/>
      <c r="AY56" s="377"/>
      <c r="AZ56" s="377"/>
      <c r="BA56" s="377"/>
      <c r="BB56" s="377"/>
      <c r="BC56" s="377"/>
      <c r="BD56" s="395" t="s">
        <v>609</v>
      </c>
      <c r="BE56" s="377"/>
      <c r="BF56" s="377"/>
    </row>
    <row r="57" ht="12.75" customHeight="1">
      <c r="A57" s="380" t="s">
        <v>610</v>
      </c>
      <c r="B57" s="4"/>
      <c r="C57" s="4"/>
      <c r="D57" s="4"/>
      <c r="E57" s="4"/>
      <c r="F57" s="4"/>
      <c r="G57" s="9"/>
      <c r="H57" s="381" t="s">
        <v>611</v>
      </c>
      <c r="I57" s="380" t="s">
        <v>612</v>
      </c>
      <c r="J57" s="4"/>
      <c r="K57" s="4"/>
      <c r="L57" s="4"/>
      <c r="M57" s="4"/>
      <c r="N57" s="4"/>
      <c r="O57" s="9"/>
      <c r="P57" s="475"/>
      <c r="Q57" s="377"/>
      <c r="R57" s="377"/>
      <c r="S57" s="467" t="s">
        <v>613</v>
      </c>
      <c r="T57" s="4"/>
      <c r="U57" s="4"/>
      <c r="V57" s="402">
        <f>IF(Magic!D2=1,0,IF(Magic!D2=2,0,IF(Magic!D2=3,3,IF(Magic!D2=4,4,IF(Magic!D2=5,4,IF(Magic!D2=6,4,IF(Magic!D2=7,5,IF(Magic!D2=8,6,IF(Magic!D2=9,6,IF(Magic!D2=10,7,IF(Magic!D2=11,8,IF(Magic!D2=12,8,IF(Magic!D2=13,9,IF(Magic!D2=14,10,IF(Magic!D2=15,10,IF(Magic!D2=16,11,IF(Magic!D2=17,11,IF(Magic!D2=18,11,IF(Magic!D2=19,12,IF(Magic!D2=20,13,))))))))))))))))))))</f>
        <v>4</v>
      </c>
      <c r="W57" s="9"/>
      <c r="X57" s="402" t="str">
        <f>IF(Magic!D5=1,0,IF(Magic!D5=2,0,IF(Magic!D5=3,3,IF(Magic!D5=4,4,IF(Magic!D5=5,4,IF(Magic!D5=6,4,IF(Magic!D5=7,5,IF(Magic!D5=8,6,IF(Magic!D5=9,6,IF(Magic!D5=10,7,IF(Magic!D5=11,8,IF(Magic!D5=12,8,IF(Magic!D5=13,9,IF(Magic!D5=14,10,IF(Magic!D5=15,10,IF(Magic!D5=16,11,IF(Magic!D5=17,11,IF(Magic!D5=18,11,IF(Magic!D5=19,12,IF(Magic!D5=20,13,))))))))))))))))))))</f>
        <v/>
      </c>
      <c r="Y57" s="9"/>
      <c r="Z57" s="467" t="s">
        <v>614</v>
      </c>
      <c r="AA57" s="4"/>
      <c r="AB57" s="4"/>
      <c r="AC57" s="4"/>
      <c r="AD57" s="472"/>
      <c r="AE57" s="453">
        <f>Magic!D5</f>
        <v>0</v>
      </c>
      <c r="AF57" s="453">
        <f>Magic!D5</f>
        <v>0</v>
      </c>
      <c r="AG57" s="453">
        <f>Magic!D5</f>
        <v>0</v>
      </c>
      <c r="AH57" s="389">
        <f>S76</f>
        <v>0</v>
      </c>
      <c r="AI57" s="453">
        <f>S74</f>
        <v>0</v>
      </c>
      <c r="AJ57" s="453">
        <f>S74</f>
        <v>0</v>
      </c>
      <c r="AK57" s="389">
        <f>S76</f>
        <v>0</v>
      </c>
      <c r="AL57" s="453">
        <f>Magic!D5</f>
        <v>0</v>
      </c>
      <c r="AM57" s="473"/>
      <c r="AN57" s="453">
        <f>Magic!D5</f>
        <v>0</v>
      </c>
      <c r="AO57" s="454" t="str">
        <f>IF(Magic!A5="CLASS","0",IF(Magic!A5="Bard",AE57,IF(Magic!A5="Cleric",AF57,IF(Magic!A5="Druid",AG57,IF(Magic!A5="E. Knight",AH57,IF(Magic!A5="Paladin",AI57,IF(Magic!A5="Ranger",AJ57,IF(Magic!A5="Trickster",AK57,IF(Magic!A5="Sorcerer",AL57,IF(Magic!A5="Warlock",AM57,IF(Magic!A5="Wizard",AN57,)))))))))))</f>
        <v>0</v>
      </c>
      <c r="AP57" s="4"/>
      <c r="AQ57" s="4"/>
      <c r="AU57" s="377"/>
      <c r="AV57" s="377"/>
      <c r="AW57" s="377"/>
      <c r="AX57" s="377"/>
      <c r="AY57" s="377"/>
      <c r="AZ57" s="377"/>
      <c r="BA57" s="377"/>
      <c r="BB57" s="377"/>
      <c r="BC57" s="377"/>
      <c r="BD57" s="395" t="s">
        <v>615</v>
      </c>
      <c r="BE57" s="377"/>
      <c r="BF57" s="377"/>
    </row>
    <row r="58" ht="12.75" customHeight="1">
      <c r="A58" s="380" t="s">
        <v>616</v>
      </c>
      <c r="B58" s="4"/>
      <c r="C58" s="4"/>
      <c r="D58" s="4"/>
      <c r="E58" s="4"/>
      <c r="F58" s="4"/>
      <c r="G58" s="9"/>
      <c r="H58" s="381" t="s">
        <v>617</v>
      </c>
      <c r="I58" s="463" t="s">
        <v>618</v>
      </c>
      <c r="J58" s="4"/>
      <c r="K58" s="4"/>
      <c r="L58" s="4"/>
      <c r="M58" s="4"/>
      <c r="N58" s="4"/>
      <c r="O58" s="9"/>
      <c r="P58" s="475"/>
      <c r="Q58" s="377"/>
      <c r="R58" s="377"/>
      <c r="S58" s="465" t="s">
        <v>418</v>
      </c>
      <c r="T58" s="4"/>
      <c r="U58" s="4"/>
      <c r="V58" s="402">
        <f>IF(Magic!D2=1,2,IF(Magic!D2=2,3,IF(Magic!D2=3,4,IF(Magic!D2=4,5,IF(Magic!D2=5,6,IF(Magic!D2=6,7,IF(Magic!D2=7,8,IF(Magic!D2=8,9,IF(Magic!D2=9,10,IF(Magic!D2=10,11,IF(Magic!D2=11,12,IF(Magic!D2=12,12,IF(Magic!D2=13,13,IF(Magic!D2=14,13,IF(Magic!D2=15,14,IF(Magic!D2=16,14,IF(Magic!D2=17,15,IF(Magic!D2=18,15,IF(Magic!D2=19,15,IF(Magic!D2=20,15,))))))))))))))))))))</f>
        <v>5</v>
      </c>
      <c r="W58" s="4"/>
      <c r="X58" s="402" t="str">
        <f>IF(Magic!D5=1,2,IF(Magic!D5=2,3,IF(Magic!D5=3,4,IF(Magic!D5=4,5,IF(Magic!D5=5,6,IF(Magic!D5=6,7,IF(Magic!D5=7,8,IF(Magic!D5=8,9,IF(Magic!D5=9,10,IF(Magic!D5=10,11,IF(Magic!D5=11,12,IF(Magic!D5=12,12,IF(Magic!D5=13,13,IF(Magic!D5=14,13,IF(Magic!D5=15,14,IF(Magic!D5=16,14,IF(Magic!D5=17,15,IF(Magic!D5=18,15,IF(Magic!D5=19,15,IF(Magic!D5=20,15,))))))))))))))))))))</f>
        <v/>
      </c>
      <c r="Y58" s="9"/>
      <c r="Z58" s="465" t="s">
        <v>502</v>
      </c>
      <c r="AA58" s="4"/>
      <c r="AB58" s="4"/>
      <c r="AC58" s="4"/>
      <c r="AD58" s="389">
        <f>IF(Magic!A5="CLASS",AN35)</f>
        <v>3</v>
      </c>
      <c r="AE58" s="476">
        <f>IF(Magic!A5="Bard",AO58,AN35)</f>
        <v>3</v>
      </c>
      <c r="AF58" s="476">
        <f>IF(Magic!A5="Cleric",AO58,AN35)</f>
        <v>3</v>
      </c>
      <c r="AG58" s="476">
        <f>IF(Magic!A5="Druid",AO58,AN35)</f>
        <v>3</v>
      </c>
      <c r="AH58" s="476">
        <f>IF(Magic!A5="E. Knight",AO58,AN35)</f>
        <v>3</v>
      </c>
      <c r="AI58" s="476">
        <f>IF(Magic!A5="Paladin",AO58,AN35)</f>
        <v>3</v>
      </c>
      <c r="AJ58" s="476">
        <f>IF(Magic!A5="Ranger",AO58,AN35)</f>
        <v>3</v>
      </c>
      <c r="AK58" s="476">
        <f>IF(Magic!A5="Trickster",AO58,AN35)</f>
        <v>3</v>
      </c>
      <c r="AL58" s="452">
        <f>IF(Magic!A5="Sorcerer",AO58,AN35)</f>
        <v>3</v>
      </c>
      <c r="AM58" s="473"/>
      <c r="AN58" s="389">
        <f>IF(Magic!A5="Wizard",AO58,AN35)</f>
        <v>3</v>
      </c>
      <c r="AO58" s="454">
        <f>IF(AR56=1,2,IF(AR56=2,3,IF(AR56=3,4,IF(AR56=4,4,IF(AR56=5,4,IF(AR56=6,4,IF(AR56=7,4,IF(AR56=8,4,IF(AR56=9,4,IF(AR56=10,4,IF(AR56=11,4,IF(AR56=12,4,IF(AR56=13,4,IF(AR56=14,4,IF(AR56=15,4,IF(AR56=16,4,IF(AR56=17,4,IF(AR56=18,4,IF(AR56=19,4,IF(AR56=20,4,))))))))))))))))))))</f>
        <v>3</v>
      </c>
      <c r="AP58" s="4"/>
      <c r="AQ58" s="4"/>
      <c r="AR58" s="392">
        <f>IF(Magic!A5="CLASS",AD58,IF(Magic!A5="Bard",AE58,IF(Magic!A5="Cleric",AF58,IF(Magic!A5="Druid",AG58,IF(Magic!A5="E. Knight",AH58,IF(Magic!A5="Paladin",AI58,IF(Magic!A5="Ranger",AJ58,IF(Magic!A5="Trickster",AK58,IF(Magic!A5="Sorcerer",AL58,IF(Magic!A5="Warlock",AN35,IF(Magic!A5="Wizard",AN58,)))))))))))</f>
        <v>3</v>
      </c>
      <c r="AS58" s="4"/>
      <c r="AT58" s="9"/>
      <c r="AU58" s="377"/>
      <c r="AV58" s="377"/>
      <c r="AW58" s="377"/>
      <c r="AX58" s="377"/>
      <c r="AY58" s="377"/>
      <c r="AZ58" s="377"/>
      <c r="BA58" s="377"/>
      <c r="BB58" s="377"/>
      <c r="BC58" s="377"/>
      <c r="BD58" s="395" t="s">
        <v>619</v>
      </c>
      <c r="BE58" s="377"/>
      <c r="BF58" s="377"/>
    </row>
    <row r="59" ht="12.75" customHeight="1">
      <c r="A59" s="380" t="s">
        <v>620</v>
      </c>
      <c r="B59" s="4"/>
      <c r="C59" s="4"/>
      <c r="D59" s="4"/>
      <c r="E59" s="4"/>
      <c r="F59" s="4"/>
      <c r="G59" s="9"/>
      <c r="H59" s="381" t="s">
        <v>621</v>
      </c>
      <c r="I59" s="380" t="s">
        <v>622</v>
      </c>
      <c r="J59" s="4"/>
      <c r="K59" s="4"/>
      <c r="L59" s="4"/>
      <c r="M59" s="4"/>
      <c r="N59" s="4"/>
      <c r="O59" s="9"/>
      <c r="P59" s="411" t="s">
        <v>623</v>
      </c>
      <c r="Q59" s="377"/>
      <c r="R59" s="377"/>
      <c r="S59" s="465" t="s">
        <v>426</v>
      </c>
      <c r="T59" s="4"/>
      <c r="U59" s="4"/>
      <c r="V59" s="402">
        <f>IF(Magic!D2=1,2,IF(Magic!D2=2,3,IF(Magic!D2=3,4,IF(Magic!D2=4,5,IF(Magic!D2=5,6,IF(Magic!D2=6,7,IF(Magic!D2=7,8,IF(Magic!D2=8,9,IF(Magic!D2=9,10,IF(Magic!D2=10,10,IF(Magic!D2=11,11,IF(Magic!D2=12,11,IF(Magic!D2=13,12,IF(Magic!D2=14,12,IF(Magic!D2=15,13,IF(Magic!D2=13,14,IF(Magic!D2=17,14,IF(Magic!D2=18,14,IF(Magic!D2=19,15,IF(Magic!D2=20,15,))))))))))))))))))))</f>
        <v>5</v>
      </c>
      <c r="W59" s="4"/>
      <c r="X59" s="402" t="str">
        <f>IF(Magic!D5=1,2,IF(Magic!D5=2,3,IF(Magic!D5=3,4,IF(Magic!D5=4,5,IF(Magic!D5=5,6,IF(Magic!D5=6,7,IF(Magic!D5=7,8,IF(Magic!D5=8,9,IF(Magic!D5=9,10,IF(Magic!D5=10,10,IF(Magic!D5=11,11,IF(Magic!D5=12,11,IF(Magic!D5=13,12,IF(Magic!D5=14,12,IF(Magic!D5=15,13,IF(Magic!D5=13,14,IF(Magic!D5=17,14,IF(Magic!D5=18,14,IF(Magic!D5=19,15,IF(Magic!D5=20,15,))))))))))))))))))))</f>
        <v/>
      </c>
      <c r="Y59" s="9"/>
      <c r="Z59" s="465" t="s">
        <v>508</v>
      </c>
      <c r="AA59" s="4"/>
      <c r="AB59" s="4"/>
      <c r="AC59" s="4"/>
      <c r="AD59" s="389" t="str">
        <f>IF(Magic!A5="CLASS",AN36)</f>
        <v>-</v>
      </c>
      <c r="AE59" s="476" t="str">
        <f>IF(Magic!A5="Bard",AO59,AN36)</f>
        <v>-</v>
      </c>
      <c r="AF59" s="476" t="str">
        <f>IF(Magic!A5="Cleric",AO59,AN36)</f>
        <v>-</v>
      </c>
      <c r="AG59" s="476" t="str">
        <f>IF(Magic!A5="Druid",AO59,AN36)</f>
        <v>-</v>
      </c>
      <c r="AH59" s="476" t="str">
        <f>IF(Magic!A5="E. Knight",AO59,AN36)</f>
        <v>-</v>
      </c>
      <c r="AI59" s="476" t="str">
        <f>IF(Magic!A5="Paladin",AO59,AN36)</f>
        <v>-</v>
      </c>
      <c r="AJ59" s="476" t="str">
        <f>IF(Magic!A5="Ranger",AO59,AN36)</f>
        <v>-</v>
      </c>
      <c r="AK59" s="476" t="str">
        <f>IF(Magic!A5="Trickster",AO59,AN36)</f>
        <v>-</v>
      </c>
      <c r="AL59" s="452" t="str">
        <f>IF(Magic!A5="Sorcerer",AO59,AN36)</f>
        <v>-</v>
      </c>
      <c r="AM59" s="473"/>
      <c r="AN59" s="389" t="str">
        <f>IF(Magic!A5="Wizard",AO59,AN36)</f>
        <v>-</v>
      </c>
      <c r="AO59" s="454" t="str">
        <f>IF(AR56=1,"-",IF(AR56=2,"-",IF(AR56=3,2,IF(AR56=4,3,IF(AR56=5,3,IF(AR56=6,3,IF(AR56=7,3,IF(AR56=8,3,IF(AR56=9,3,IF(AR56=10,3,IF(AR56=11,3,IF(AR56=12,3,IF(AR56=13,3,IF(AR56=14,3,IF(AR56=15,3,IF(AR56=16,3,IF(AR56=17,3,IF(AR56=18,3,IF(AR56=19,3,IF(AR56=20,3,))))))))))))))))))))</f>
        <v>-</v>
      </c>
      <c r="AP59" s="4"/>
      <c r="AQ59" s="4"/>
      <c r="AR59" s="392" t="str">
        <f>IF(Magic!A5="CLASS",AD59,IF(Magic!A5="Bard",AE59,IF(Magic!A5="Cleric",AF59,IF(Magic!A5="Druid",AG59,IF(Magic!A5="E. Knight",AH59,IF(Magic!A5="Paladin",AI59,IF(Magic!A5="Ranger",AJ59,IF(Magic!A5="Trickster",AK59,IF(Magic!A5="Sorcerer",AL59,IF(Magic!A5="Warlock",AN36,IF(Magic!A5="Wizard",AN59,)))))))))))</f>
        <v>-</v>
      </c>
      <c r="AS59" s="4"/>
      <c r="AT59" s="9"/>
      <c r="AU59" s="377"/>
      <c r="AV59" s="377"/>
      <c r="AW59" s="377"/>
      <c r="AX59" s="377"/>
      <c r="AY59" s="377"/>
      <c r="AZ59" s="377"/>
      <c r="BA59" s="377"/>
      <c r="BB59" s="377"/>
      <c r="BC59" s="377"/>
      <c r="BD59" s="395" t="s">
        <v>624</v>
      </c>
      <c r="BE59" s="377"/>
      <c r="BF59" s="377"/>
    </row>
    <row r="60" ht="12.75" customHeight="1">
      <c r="A60" s="380" t="s">
        <v>625</v>
      </c>
      <c r="B60" s="4"/>
      <c r="C60" s="4"/>
      <c r="D60" s="4"/>
      <c r="E60" s="4"/>
      <c r="F60" s="4"/>
      <c r="G60" s="9"/>
      <c r="H60" s="381" t="s">
        <v>626</v>
      </c>
      <c r="I60" s="380" t="s">
        <v>627</v>
      </c>
      <c r="J60" s="4"/>
      <c r="K60" s="4"/>
      <c r="L60" s="4"/>
      <c r="M60" s="4"/>
      <c r="N60" s="4"/>
      <c r="O60" s="9"/>
      <c r="P60" s="411" t="s">
        <v>628</v>
      </c>
      <c r="Q60" s="377"/>
      <c r="R60" s="377"/>
      <c r="S60" s="465" t="s">
        <v>434</v>
      </c>
      <c r="T60" s="4"/>
      <c r="U60" s="4"/>
      <c r="V60" s="402">
        <f>SUM(Main!H7,Magic!D2)</f>
        <v>4</v>
      </c>
      <c r="W60" s="4"/>
      <c r="X60" s="402">
        <f>SUM(Main!H7,Magic!D5)</f>
        <v>0</v>
      </c>
      <c r="Y60" s="9"/>
      <c r="Z60" s="465" t="s">
        <v>512</v>
      </c>
      <c r="AA60" s="4"/>
      <c r="AB60" s="4"/>
      <c r="AC60" s="4"/>
      <c r="AD60" s="389" t="str">
        <f>IF(Magic!A5="CLASS",AN37)</f>
        <v>-</v>
      </c>
      <c r="AE60" s="476" t="str">
        <f>IF(Magic!A5="Bard",AO60,AN37)</f>
        <v>-</v>
      </c>
      <c r="AF60" s="476" t="str">
        <f>IF(Magic!A5="Cleric",AO60,AN37)</f>
        <v>-</v>
      </c>
      <c r="AG60" s="476" t="str">
        <f>IF(Magic!A5="Druid",AO60,AN37)</f>
        <v>-</v>
      </c>
      <c r="AH60" s="476" t="str">
        <f>IF(Magic!A5="E. Knight",AO60,AN37)</f>
        <v>-</v>
      </c>
      <c r="AI60" s="476" t="str">
        <f>IF(Magic!A5="Paladin",AO60,AN37)</f>
        <v>-</v>
      </c>
      <c r="AJ60" s="476" t="str">
        <f>IF(Magic!A5="Ranger",AO60,AN37)</f>
        <v>-</v>
      </c>
      <c r="AK60" s="476" t="str">
        <f>IF(Magic!A5="Trickster",AO60,AN37)</f>
        <v>-</v>
      </c>
      <c r="AL60" s="452" t="str">
        <f>IF(Magic!A5="Sorcerer",AO60,AN37)</f>
        <v>-</v>
      </c>
      <c r="AM60" s="473"/>
      <c r="AN60" s="389" t="str">
        <f>IF(Magic!A5="Wizard",AO60,AN37)</f>
        <v>-</v>
      </c>
      <c r="AO60" s="454" t="str">
        <f>IF(AR56=1,"-",IF(AR56=2,"-",IF(AR56=3,"-",IF(AR56=4,"-",IF(AR56=5,"2",IF(AR56=6,"3",IF(AR56=7,3,IF(AR56=8,3,IF(AR56=9,3,IF(AR56=10,3,IF(AR56=11,3,IF(AR56=12,3,IF(AR56=13,3,IF(AR56=14,3,IF(AR56=15,3,IF(AR56=16,3,IF(AR56=17,3,IF(AR56=18,3,IF(AR56=19,3,IF(AR56=20,3,))))))))))))))))))))</f>
        <v>-</v>
      </c>
      <c r="AP60" s="4"/>
      <c r="AQ60" s="4"/>
      <c r="AR60" s="392" t="str">
        <f>IF(Magic!A5="CLASS",AD60,IF(Magic!A5="Bard",AE60,IF(Magic!A5="Cleric",AF60,IF(Magic!A5="Druid",AG60,IF(Magic!A5="E. Knight",AH60,IF(Magic!A5="Paladin",AI60,IF(Magic!A5="Ranger",AJ60,IF(Magic!A5="Trickster",AK60,IF(Magic!A5="Sorcerer",AL60,IF(Magic!A5="Warlock",AN37,IF(Magic!A5="Wizard",AN60,)))))))))))</f>
        <v>-</v>
      </c>
      <c r="AS60" s="4"/>
      <c r="AT60" s="9"/>
      <c r="AU60" s="377"/>
      <c r="AV60" s="377"/>
      <c r="AW60" s="377"/>
      <c r="AX60" s="377"/>
      <c r="AY60" s="377"/>
      <c r="AZ60" s="377"/>
      <c r="BA60" s="377"/>
      <c r="BB60" s="377"/>
      <c r="BC60" s="377"/>
      <c r="BD60" s="395" t="s">
        <v>629</v>
      </c>
      <c r="BE60" s="377"/>
      <c r="BF60" s="377"/>
    </row>
    <row r="61" ht="12.75" customHeight="1">
      <c r="A61" s="380" t="s">
        <v>630</v>
      </c>
      <c r="B61" s="4"/>
      <c r="C61" s="4"/>
      <c r="D61" s="4"/>
      <c r="E61" s="4"/>
      <c r="F61" s="4"/>
      <c r="G61" s="9"/>
      <c r="H61" s="381" t="s">
        <v>631</v>
      </c>
      <c r="I61" s="380" t="s">
        <v>632</v>
      </c>
      <c r="J61" s="4"/>
      <c r="K61" s="4"/>
      <c r="L61" s="4"/>
      <c r="M61" s="4"/>
      <c r="N61" s="4"/>
      <c r="O61" s="9"/>
      <c r="P61" s="411" t="s">
        <v>633</v>
      </c>
      <c r="Q61" s="377"/>
      <c r="R61" s="377"/>
      <c r="S61" s="477" t="s">
        <v>634</v>
      </c>
      <c r="T61" s="4"/>
      <c r="U61" s="4"/>
      <c r="V61" s="4"/>
      <c r="W61" s="4"/>
      <c r="X61" s="9"/>
      <c r="Y61" s="377"/>
      <c r="Z61" s="465" t="s">
        <v>518</v>
      </c>
      <c r="AA61" s="4"/>
      <c r="AB61" s="4"/>
      <c r="AC61" s="4"/>
      <c r="AD61" s="389" t="str">
        <f>IF(Magic!A5="CLASS",AN38)</f>
        <v>-</v>
      </c>
      <c r="AE61" s="476" t="str">
        <f>IF(Magic!A5="Bard",AO61,AN38)</f>
        <v>-</v>
      </c>
      <c r="AF61" s="476" t="str">
        <f>IF(Magic!A5="Cleric",AO61,AN38)</f>
        <v>-</v>
      </c>
      <c r="AG61" s="476" t="str">
        <f>IF(Magic!A5="Druid",AO61,AN38)</f>
        <v>-</v>
      </c>
      <c r="AH61" s="476" t="str">
        <f>IF(Magic!A5="E. Knight",AO61,AN38)</f>
        <v>-</v>
      </c>
      <c r="AI61" s="476" t="str">
        <f>IF(Magic!A5="Paladin",AO61,AN38)</f>
        <v>-</v>
      </c>
      <c r="AJ61" s="476" t="str">
        <f>IF(Magic!A5="Ranger",AO61,AN38)</f>
        <v>-</v>
      </c>
      <c r="AK61" s="476" t="str">
        <f>IF(Magic!A5="Trickster",AO61,AN38)</f>
        <v>-</v>
      </c>
      <c r="AL61" s="452" t="str">
        <f>IF(Magic!A5="Sorcerer",AO61,AN38)</f>
        <v>-</v>
      </c>
      <c r="AM61" s="473"/>
      <c r="AN61" s="389" t="str">
        <f>IF(Magic!A5="Wizard",AO61,AN38)</f>
        <v>-</v>
      </c>
      <c r="AO61" s="454" t="str">
        <f>IF(AR56=1,"-",IF(AR56=2,"-",IF(AR56=3,"-",IF(AR56=4,"-",IF(AR56=5,"-",IF(AR56=6,"-",IF(AR56=7,1,IF(AR56=8,2,IF(AR56=9,3,IF(AR56=10,3,IF(AR56=11,3,IF(AR56=12,3,IF(AR56=13,3,IF(AR56=14,3,IF(AR56=15,3,IF(AR56=16,3,IF(AR56=17,3,IF(AR56=18,3,IF(AR56=19,3,IF(AR56=20,3,))))))))))))))))))))</f>
        <v>-</v>
      </c>
      <c r="AP61" s="4"/>
      <c r="AQ61" s="4"/>
      <c r="AR61" s="392" t="str">
        <f>IF(Magic!A5="CLASS",AD61,IF(Magic!A5="Bard",AE61,IF(Magic!A5="Cleric",AF61,IF(Magic!A5="Druid",AG61,IF(Magic!A5="E. Knight",AH61,IF(Magic!A5="Paladin",AI61,IF(Magic!A5="Ranger",AJ61,IF(Magic!A5="Trickster",AK61,IF(Magic!A5="Sorcerer",AL61,IF(Magic!A5="Warlock",AN38,IF(Magic!A5="Wizard",AN61,)))))))))))</f>
        <v>-</v>
      </c>
      <c r="AS61" s="4"/>
      <c r="AT61" s="9"/>
      <c r="AU61" s="377"/>
      <c r="AV61" s="377"/>
      <c r="AW61" s="377"/>
      <c r="AX61" s="377"/>
      <c r="AY61" s="377"/>
      <c r="AZ61" s="377"/>
      <c r="BA61" s="377"/>
      <c r="BB61" s="377"/>
      <c r="BC61" s="377"/>
      <c r="BD61" s="395" t="s">
        <v>635</v>
      </c>
      <c r="BE61" s="377"/>
      <c r="BF61" s="377"/>
    </row>
    <row r="62" ht="12.75" customHeight="1">
      <c r="A62" s="380" t="s">
        <v>636</v>
      </c>
      <c r="B62" s="4"/>
      <c r="C62" s="4"/>
      <c r="D62" s="4"/>
      <c r="E62" s="4"/>
      <c r="F62" s="4"/>
      <c r="G62" s="9"/>
      <c r="H62" s="381" t="s">
        <v>637</v>
      </c>
      <c r="I62" s="380" t="s">
        <v>638</v>
      </c>
      <c r="J62" s="4"/>
      <c r="K62" s="4"/>
      <c r="L62" s="4"/>
      <c r="M62" s="4"/>
      <c r="N62" s="4"/>
      <c r="O62" s="9"/>
      <c r="P62" s="411" t="s">
        <v>639</v>
      </c>
      <c r="Q62" s="377"/>
      <c r="R62" s="377"/>
      <c r="S62" s="454">
        <f>IF(Magic!A2="Bard",W47,IF(Magic!A2="Cleric",W46,IF(Magic!A2="Druid",W46,IF(Magic!A2="E. Knight",W45,IF(Magic!A2="Paladin",W47,IF(Magic!A2="Ranger",W46,IF(Magic!A2="Trickster",W45,IF(Magic!A2="Sorcerer",W47,IF(Magic!A2="Warlock",W47,IF(Magic!A2="Wizard",W45,))))))))))</f>
        <v>5</v>
      </c>
      <c r="T62" s="4"/>
      <c r="U62" s="4"/>
      <c r="V62" s="4"/>
      <c r="W62" s="4"/>
      <c r="X62" s="9"/>
      <c r="Y62" s="377"/>
      <c r="Z62" s="465" t="s">
        <v>522</v>
      </c>
      <c r="AA62" s="4"/>
      <c r="AB62" s="4"/>
      <c r="AC62" s="4"/>
      <c r="AD62" s="389" t="str">
        <f>IF(Magic!A5="CLASS",AN39)</f>
        <v>-</v>
      </c>
      <c r="AE62" s="476" t="str">
        <f>IF(Magic!A5="Bard",AO62,AN39)</f>
        <v>-</v>
      </c>
      <c r="AF62" s="476" t="str">
        <f>IF(Magic!A5="Cleric",AO62,AN39)</f>
        <v>-</v>
      </c>
      <c r="AG62" s="476" t="str">
        <f>IF(Magic!A5="Druid",AO62,AN39)</f>
        <v>-</v>
      </c>
      <c r="AH62" s="476" t="str">
        <f>IF(Magic!A5="E. Knight",AO62,AN39)</f>
        <v>-</v>
      </c>
      <c r="AI62" s="476" t="str">
        <f>IF(Magic!A5="Paladin",AO62,AN39)</f>
        <v>-</v>
      </c>
      <c r="AJ62" s="476" t="str">
        <f>IF(Magic!A5="Ranger",AO62,AN39)</f>
        <v>-</v>
      </c>
      <c r="AK62" s="476" t="str">
        <f>IF(Magic!A5="Trickster",AO62,AN39)</f>
        <v>-</v>
      </c>
      <c r="AL62" s="452" t="str">
        <f>IF(Magic!A5="Sorcerer",AO62,AN39)</f>
        <v>-</v>
      </c>
      <c r="AM62" s="473"/>
      <c r="AN62" s="389" t="str">
        <f>IF(Magic!A5="Wizard",AO62,AN39)</f>
        <v>-</v>
      </c>
      <c r="AO62" s="454" t="str">
        <f>IF(AR56=1,"-",IF(AR56=2,"-",IF(AR56=3,"-",IF(AR56=4,"-",IF(AR56=5,"-",IF(AR56=6,"-",IF(AR56=7,"-",IF(AR56=8,"-",IF(AR56=9,1,IF(AR56=10,2,IF(AR56=11,2,IF(AR56=12,2,IF(AR56=13,2,IF(AR56=14,2,IF(AR56=15,2,IF(AR56=16,2,IF(AR56=17,2,IF(AR56=18,3,IF(AR56=19,3,IF(AR56=20,3,))))))))))))))))))))</f>
        <v>-</v>
      </c>
      <c r="AP62" s="4"/>
      <c r="AQ62" s="4"/>
      <c r="AR62" s="392" t="str">
        <f>IF(Magic!A5="CLASS",AD62,IF(Magic!A5="Bard",AE62,IF(Magic!A5="Cleric",AF62,IF(Magic!A5="Druid",AG62,IF(Magic!A5="E. Knight",AH62,IF(Magic!A5="Paladin",AI62,IF(Magic!A5="Ranger",AJ62,IF(Magic!A5="Trickster",AK62,IF(Magic!A5="Sorcerer",AL62,IF(Magic!A5="Warlock",AN39,IF(Magic!A5="Wizard",AN62,)))))))))))</f>
        <v>-</v>
      </c>
      <c r="AS62" s="4"/>
      <c r="AT62" s="9"/>
      <c r="AU62" s="377"/>
      <c r="AV62" s="377"/>
      <c r="AW62" s="377"/>
      <c r="AX62" s="377"/>
      <c r="AY62" s="377"/>
      <c r="AZ62" s="377"/>
      <c r="BA62" s="377"/>
      <c r="BB62" s="377"/>
      <c r="BC62" s="377"/>
      <c r="BD62" s="395" t="s">
        <v>640</v>
      </c>
      <c r="BE62" s="377"/>
      <c r="BF62" s="377"/>
    </row>
    <row r="63" ht="12.75" customHeight="1">
      <c r="A63" s="380" t="s">
        <v>641</v>
      </c>
      <c r="B63" s="4"/>
      <c r="C63" s="4"/>
      <c r="D63" s="4"/>
      <c r="E63" s="4"/>
      <c r="F63" s="4"/>
      <c r="G63" s="9"/>
      <c r="H63" s="381" t="s">
        <v>642</v>
      </c>
      <c r="I63" s="380" t="s">
        <v>643</v>
      </c>
      <c r="J63" s="4"/>
      <c r="K63" s="4"/>
      <c r="L63" s="4"/>
      <c r="M63" s="4"/>
      <c r="N63" s="4"/>
      <c r="O63" s="9"/>
      <c r="P63" s="411" t="s">
        <v>644</v>
      </c>
      <c r="Q63" s="377"/>
      <c r="R63" s="377"/>
      <c r="S63" s="477" t="s">
        <v>645</v>
      </c>
      <c r="T63" s="4"/>
      <c r="U63" s="4"/>
      <c r="V63" s="4"/>
      <c r="W63" s="4"/>
      <c r="X63" s="9"/>
      <c r="Y63" s="377"/>
      <c r="Z63" s="465" t="s">
        <v>527</v>
      </c>
      <c r="AA63" s="4"/>
      <c r="AB63" s="4"/>
      <c r="AC63" s="4"/>
      <c r="AD63" s="389" t="str">
        <f>IF(Magic!A5="CLASS",AN40)</f>
        <v>-</v>
      </c>
      <c r="AE63" s="476" t="str">
        <f>IF(Magic!A5="Bard",AO63,AN40)</f>
        <v>-</v>
      </c>
      <c r="AF63" s="476" t="str">
        <f>IF(Magic!A5="Cleric",AO63,AN40)</f>
        <v>-</v>
      </c>
      <c r="AG63" s="476" t="str">
        <f>IF(Magic!A5="Druid",AO63,AN40)</f>
        <v>-</v>
      </c>
      <c r="AH63" s="476" t="str">
        <f>IF(Magic!A5="E. Knight",AO63,AN40)</f>
        <v>-</v>
      </c>
      <c r="AI63" s="476" t="str">
        <f>IF(Magic!A5="Paladin",AO63,AN40)</f>
        <v>-</v>
      </c>
      <c r="AJ63" s="476" t="str">
        <f>IF(Magic!A5="Ranger",AO63,AN40)</f>
        <v>-</v>
      </c>
      <c r="AK63" s="476" t="str">
        <f>IF(Magic!A5="Trickster",AO63,AN40)</f>
        <v>-</v>
      </c>
      <c r="AL63" s="452" t="str">
        <f>IF(Magic!A5="Sorcerer",AO63,AN40)</f>
        <v>-</v>
      </c>
      <c r="AM63" s="473"/>
      <c r="AN63" s="389" t="str">
        <f>IF(Magic!A5="Wizard",AO63,AN40)</f>
        <v>-</v>
      </c>
      <c r="AO63" s="454" t="str">
        <f>IF(AR56=1,"-",IF(AR56=2,"-",IF(AR56=3,"-",IF(AR56=4,"-",IF(AR56=5,"-",IF(AR56=6,"-",IF(AR56=7,"-",IF(AR56=8,"-",IF(AR56=9,"-",IF(AR56=10,"-",IF(AR56=11,1,IF(AR56=12,1,IF(AR56=13,1,IF(AR56=14,1,IF(AR56=15,1,IF(AR56=16,1,IF(AR56=17,1,IF(AR56=18,1,IF(AR56=19,2,IF(AR56=20,2,))))))))))))))))))))</f>
        <v>-</v>
      </c>
      <c r="AP63" s="4"/>
      <c r="AQ63" s="4"/>
      <c r="AR63" s="392" t="str">
        <f>IF(Magic!A5="CLASS",AD63,IF(Magic!A5="Bard",AE63,IF(Magic!A5="Cleric",AF63,IF(Magic!A5="Druid",AG63,IF(Magic!A5="E. Knight",AH63,IF(Magic!A5="Paladin",AI63,IF(Magic!A5="Ranger",AJ63,IF(Magic!A5="Trickster",AK63,IF(Magic!A5="Sorcerer",AL63,IF(Magic!A5="Warlock",AN40,IF(Magic!A5="Wizard",AN63,)))))))))))</f>
        <v>-</v>
      </c>
      <c r="AS63" s="4"/>
      <c r="AT63" s="9"/>
      <c r="AU63" s="377"/>
      <c r="AV63" s="377"/>
      <c r="AW63" s="377"/>
      <c r="AX63" s="377"/>
      <c r="AY63" s="377"/>
      <c r="AZ63" s="377"/>
      <c r="BA63" s="377"/>
      <c r="BB63" s="377"/>
      <c r="BC63" s="377"/>
      <c r="BD63" s="395" t="s">
        <v>646</v>
      </c>
      <c r="BE63" s="377"/>
      <c r="BF63" s="377"/>
    </row>
    <row r="64" ht="12.75" customHeight="1">
      <c r="A64" s="380" t="s">
        <v>647</v>
      </c>
      <c r="B64" s="4"/>
      <c r="C64" s="4"/>
      <c r="D64" s="4"/>
      <c r="E64" s="4"/>
      <c r="F64" s="4"/>
      <c r="G64" s="9"/>
      <c r="H64" s="381" t="s">
        <v>648</v>
      </c>
      <c r="I64" s="380" t="s">
        <v>649</v>
      </c>
      <c r="J64" s="4"/>
      <c r="K64" s="4"/>
      <c r="L64" s="4"/>
      <c r="M64" s="4"/>
      <c r="N64" s="4"/>
      <c r="O64" s="9"/>
      <c r="P64" s="411" t="s">
        <v>650</v>
      </c>
      <c r="Q64" s="377"/>
      <c r="R64" s="377"/>
      <c r="S64" s="478">
        <f>IF(Magic!A2="Bard",V51,IF(Magic!A2="Cleric",V52,IF(Magic!A2="Druid",V53,IF(Magic!A2="E. Knight",V54,IF(Magic!A2="Paladin",V55,IF(Magic!A2="Ranger",V56,IF(Magic!A2="Trickster",V57,IF(Magic!A2="Sorcerer",V58,IF(Magic!A2="Warlock",V59,IF(Magic!A2="Wizard",V60,))))))))))</f>
        <v>6</v>
      </c>
      <c r="T64" s="4"/>
      <c r="U64" s="4"/>
      <c r="V64" s="4"/>
      <c r="W64" s="4"/>
      <c r="X64" s="9"/>
      <c r="Y64" s="377"/>
      <c r="Z64" s="465" t="s">
        <v>530</v>
      </c>
      <c r="AA64" s="4"/>
      <c r="AB64" s="4"/>
      <c r="AC64" s="9"/>
      <c r="AD64" s="389" t="str">
        <f>IF(Magic!A5="CLASS",AN41)</f>
        <v>-</v>
      </c>
      <c r="AE64" s="476" t="str">
        <f>IF(Magic!A5="Bard",AO64,AN41)</f>
        <v>-</v>
      </c>
      <c r="AF64" s="476" t="str">
        <f>IF(Magic!A5="Cleric",AO64,AN41)</f>
        <v>-</v>
      </c>
      <c r="AG64" s="476" t="str">
        <f>IF(Magic!A5="Druid",AO64,AN41)</f>
        <v>-</v>
      </c>
      <c r="AH64" s="476" t="str">
        <f>IF(Magic!A5="E. Knight",AO64,AN41)</f>
        <v>-</v>
      </c>
      <c r="AI64" s="476" t="str">
        <f>IF(Magic!A5="Paladin",AO64,AN41)</f>
        <v>-</v>
      </c>
      <c r="AJ64" s="476" t="str">
        <f>IF(Magic!A5="Ranger",AO64,AN41)</f>
        <v>-</v>
      </c>
      <c r="AK64" s="476" t="str">
        <f>IF(Magic!A5="Trickster",AO64,AN41)</f>
        <v>-</v>
      </c>
      <c r="AL64" s="452" t="str">
        <f>IF(Magic!A5="Sorcerer",AO64,AN41)</f>
        <v>-</v>
      </c>
      <c r="AM64" s="473"/>
      <c r="AN64" s="389" t="str">
        <f>IF(Magic!A5="Wizard",AO64,AN41)</f>
        <v>-</v>
      </c>
      <c r="AO64" s="454" t="str">
        <f>IF(AR56=1,"-",IF(AR56=2,"-",IF(AR56=3,"-",IF(AR56=4,"-",IF(AR56=5,"-",IF(AR56=6,"-",IF(AR56=7,"-",IF(AR56=8,"-",IF(AR56=9,"-",IF(AR56=10,"-",IF(AR56=11,"-",IF(AR56=12,"-",IF(AR56=13,1,IF(AR56=14,1,IF(AR56=15,1,IF(AR56=16,1,IF(AR56=17,1,IF(AR56=18,1,IF(AR56=19,1,IF(AR56=20,2,))))))))))))))))))))</f>
        <v>-</v>
      </c>
      <c r="AP64" s="4"/>
      <c r="AQ64" s="4"/>
      <c r="AR64" s="392" t="str">
        <f>IF(Magic!A5="CLASS",AD64,IF(Magic!A5="Bard",AE64,IF(Magic!A5="Cleric",AF64,IF(Magic!A5="Druid",AG64,IF(Magic!A5="E. Knight",AH64,IF(Magic!A5="Paladin",AI64,IF(Magic!A5="Ranger",AJ64,IF(Magic!A5="Trickster",AK64,IF(Magic!A5="Sorcerer",AL64,IF(Magic!A5="Warlock",AN41,IF(Magic!A5="Wizard",AN64,)))))))))))</f>
        <v>-</v>
      </c>
      <c r="AS64" s="4"/>
      <c r="AT64" s="9"/>
      <c r="AU64" s="377"/>
      <c r="AV64" s="377"/>
      <c r="AW64" s="377"/>
      <c r="AX64" s="377"/>
      <c r="AY64" s="377"/>
      <c r="AZ64" s="377"/>
      <c r="BA64" s="377"/>
      <c r="BB64" s="377"/>
      <c r="BC64" s="377"/>
      <c r="BD64" s="395" t="s">
        <v>651</v>
      </c>
      <c r="BE64" s="377"/>
      <c r="BF64" s="377"/>
    </row>
    <row r="65" ht="12.75" customHeight="1">
      <c r="A65" s="380" t="s">
        <v>652</v>
      </c>
      <c r="B65" s="4"/>
      <c r="C65" s="4"/>
      <c r="D65" s="4"/>
      <c r="E65" s="4"/>
      <c r="F65" s="4"/>
      <c r="G65" s="9"/>
      <c r="H65" s="381" t="s">
        <v>653</v>
      </c>
      <c r="I65" s="380" t="s">
        <v>219</v>
      </c>
      <c r="J65" s="4"/>
      <c r="K65" s="4"/>
      <c r="L65" s="4"/>
      <c r="M65" s="4"/>
      <c r="N65" s="4"/>
      <c r="O65" s="9"/>
      <c r="P65" s="411" t="s">
        <v>654</v>
      </c>
      <c r="Q65" s="377"/>
      <c r="R65" s="377"/>
      <c r="S65" s="477" t="s">
        <v>655</v>
      </c>
      <c r="T65" s="4"/>
      <c r="U65" s="4"/>
      <c r="V65" s="4"/>
      <c r="W65" s="4"/>
      <c r="X65" s="9"/>
      <c r="Y65" s="377"/>
      <c r="Z65" s="465" t="s">
        <v>535</v>
      </c>
      <c r="AA65" s="4"/>
      <c r="AB65" s="4"/>
      <c r="AC65" s="9"/>
      <c r="AD65" s="389" t="str">
        <f>IF(Magic!A5="CLASS",AN42)</f>
        <v>-</v>
      </c>
      <c r="AE65" s="476" t="str">
        <f>IF(Magic!A5="Bard",AO65,AN42)</f>
        <v>-</v>
      </c>
      <c r="AF65" s="476" t="str">
        <f>IF(Magic!A5="Cleric",AO65,AN42)</f>
        <v>-</v>
      </c>
      <c r="AG65" s="476" t="str">
        <f>IF(Magic!A5="Druid",AO65,AN42)</f>
        <v>-</v>
      </c>
      <c r="AH65" s="476" t="str">
        <f>IF(Magic!A5="E. Knight",AO65,AN42)</f>
        <v>-</v>
      </c>
      <c r="AI65" s="476" t="str">
        <f>IF(Magic!A5="Paladin",AO65,AN42)</f>
        <v>-</v>
      </c>
      <c r="AJ65" s="476" t="str">
        <f>IF(Magic!A5="Ranger",AO65,AN42)</f>
        <v>-</v>
      </c>
      <c r="AK65" s="476" t="str">
        <f>IF(Magic!A5="Trickster",AO65,AN42)</f>
        <v>-</v>
      </c>
      <c r="AL65" s="452" t="str">
        <f>IF(Magic!A5="Sorcerer",AO65,AN42)</f>
        <v>-</v>
      </c>
      <c r="AM65" s="473"/>
      <c r="AN65" s="389" t="str">
        <f>IF(Magic!A5="Wizard",AO65,AN42)</f>
        <v>-</v>
      </c>
      <c r="AO65" s="454" t="str">
        <f>IF(AR56=1,"-",IF(AR56=2,"-",IF(AR56=3,"-",IF(AR56=4,"-",IF(AR56=5,"-",IF(AR56=6,"-",IF(AR56=7,"-",IF(AR56=8,"-",IF(AR56=9,"-",IF(AR56=10,"-",IF(AR56=11,"-",IF(AR56=12,"-",IF(AR56=13,"-",IF(AR56=14,"-",IF(AR56=15,1,IF(AR56=16,1,IF(AR56=17,1,IF(AR56=18,1,IF(AR56=19,1,IF(AR56=20,1,))))))))))))))))))))</f>
        <v>-</v>
      </c>
      <c r="AP65" s="4"/>
      <c r="AQ65" s="4"/>
      <c r="AR65" s="392" t="str">
        <f>IF(Magic!A5="CLASS",AD65,IF(Magic!A5="Bard",AE65,IF(Magic!A5="Cleric",AF65,IF(Magic!A5="Druid",AG65,IF(Magic!A5="E. Knight",AH65,IF(Magic!A5="Paladin",AI65,IF(Magic!A5="Ranger",AJ65,IF(Magic!A5="Trickster",AK65,IF(Magic!A5="Sorcerer",AL65,IF(Magic!A5="Warlock",AN42,IF(Magic!A5="Wizard",AN65,)))))))))))</f>
        <v>-</v>
      </c>
      <c r="AS65" s="4"/>
      <c r="AT65" s="9"/>
      <c r="AU65" s="377"/>
      <c r="AV65" s="377"/>
      <c r="AW65" s="377"/>
      <c r="AX65" s="377"/>
      <c r="AY65" s="377"/>
      <c r="AZ65" s="377"/>
      <c r="BA65" s="377"/>
      <c r="BB65" s="377"/>
      <c r="BC65" s="377"/>
      <c r="BD65" s="395" t="s">
        <v>656</v>
      </c>
      <c r="BE65" s="377"/>
      <c r="BF65" s="377"/>
    </row>
    <row r="66" ht="12.75" customHeight="1">
      <c r="A66" s="380" t="s">
        <v>657</v>
      </c>
      <c r="B66" s="4"/>
      <c r="C66" s="4"/>
      <c r="D66" s="4"/>
      <c r="E66" s="4"/>
      <c r="F66" s="4"/>
      <c r="G66" s="9"/>
      <c r="H66" s="381" t="s">
        <v>658</v>
      </c>
      <c r="I66" s="380" t="s">
        <v>659</v>
      </c>
      <c r="J66" s="4"/>
      <c r="K66" s="4"/>
      <c r="L66" s="4"/>
      <c r="M66" s="4"/>
      <c r="N66" s="4"/>
      <c r="O66" s="9"/>
      <c r="P66" s="411" t="s">
        <v>660</v>
      </c>
      <c r="Q66" s="377"/>
      <c r="R66" s="377"/>
      <c r="S66" s="454">
        <f>ROUNDDOWN(Magic!D2/2,0)</f>
        <v>2</v>
      </c>
      <c r="T66" s="4"/>
      <c r="U66" s="4"/>
      <c r="V66" s="4"/>
      <c r="W66" s="4"/>
      <c r="X66" s="9"/>
      <c r="Y66" s="377"/>
      <c r="Z66" s="465" t="s">
        <v>541</v>
      </c>
      <c r="AA66" s="4"/>
      <c r="AB66" s="4"/>
      <c r="AC66" s="9"/>
      <c r="AD66" s="389" t="str">
        <f>IF(Magic!A5="CLASS",AN43)</f>
        <v>-</v>
      </c>
      <c r="AE66" s="476" t="str">
        <f>IF(Magic!A5="Bard",AO66,AN43)</f>
        <v>-</v>
      </c>
      <c r="AF66" s="476" t="str">
        <f>IF(Magic!A5="Cleric",AO66,AN43)</f>
        <v>-</v>
      </c>
      <c r="AG66" s="476" t="str">
        <f>IF(Magic!A5="Druid",AO66,AN43)</f>
        <v>-</v>
      </c>
      <c r="AH66" s="476" t="str">
        <f>IF(Magic!A5="E. Knight",AO66,AN43)</f>
        <v>-</v>
      </c>
      <c r="AI66" s="476" t="str">
        <f>IF(Magic!A5="Paladin",AO66,AN43)</f>
        <v>-</v>
      </c>
      <c r="AJ66" s="476" t="str">
        <f>IF(Magic!A5="Ranger",AO66,AN43)</f>
        <v>-</v>
      </c>
      <c r="AK66" s="476" t="str">
        <f>IF(Magic!A5="Trickster",AO66,AN43)</f>
        <v>-</v>
      </c>
      <c r="AL66" s="452" t="str">
        <f>IF(Magic!A5="Sorcerer",AO66,AN43)</f>
        <v>-</v>
      </c>
      <c r="AM66" s="473"/>
      <c r="AN66" s="389" t="str">
        <f>IF(Magic!A5="Wizard",AO66,AN43)</f>
        <v>-</v>
      </c>
      <c r="AO66" s="454" t="str">
        <f>IF(AR56=1,"-",IF(AR56=2,"-",IF(AR56=3,"-",IF(AR56=4,"-",IF(AR56=5,"-",IF(AR56=6,"-",IF(AR56=7,"-",IF(AR56=8,"-",IF(AR56=9,"-",IF(AR56=10,"-",IF(AR56=11,"-",IF(AR56=12,"-",IF(AR56=13,"-",IF(AR56=14,"-",IF(AR56=15,"-",IF(AR56=16,"-",IF(AR56=17,1,IF(AR56=18,1,IF(AR56=19,1,IF(AR56=20,1,))))))))))))))))))))</f>
        <v>-</v>
      </c>
      <c r="AP66" s="4"/>
      <c r="AQ66" s="4"/>
      <c r="AR66" s="392" t="str">
        <f>IF(Magic!A5="CLASS",AD66,IF(Magic!A5="Bard",AE66,IF(Magic!A5="Cleric",AF66,IF(Magic!A5="Druid",AG66,IF(Magic!A5="E. Knight",AH66,IF(Magic!A5="Paladin",AI66,IF(Magic!A5="Ranger",AJ66,IF(Magic!A5="Trickster",AK66,IF(Magic!A5="Sorcerer",AL66,IF(Magic!A5="Warlock",AN43,IF(Magic!A5="Wizard",AN66,)))))))))))</f>
        <v>-</v>
      </c>
      <c r="AS66" s="4"/>
      <c r="AT66" s="9"/>
      <c r="AU66" s="377"/>
      <c r="AV66" s="377"/>
      <c r="AW66" s="377"/>
      <c r="AX66" s="377"/>
      <c r="AY66" s="377"/>
      <c r="AZ66" s="377"/>
      <c r="BA66" s="377"/>
      <c r="BB66" s="377"/>
      <c r="BC66" s="377"/>
      <c r="BD66" s="395" t="s">
        <v>661</v>
      </c>
      <c r="BE66" s="377"/>
      <c r="BF66" s="377"/>
    </row>
    <row r="67" ht="12.75" customHeight="1">
      <c r="A67" s="380" t="s">
        <v>662</v>
      </c>
      <c r="B67" s="4"/>
      <c r="C67" s="4"/>
      <c r="D67" s="4"/>
      <c r="E67" s="4"/>
      <c r="F67" s="4"/>
      <c r="G67" s="9"/>
      <c r="H67" s="381" t="s">
        <v>663</v>
      </c>
      <c r="I67" s="380" t="s">
        <v>664</v>
      </c>
      <c r="J67" s="4"/>
      <c r="K67" s="4"/>
      <c r="L67" s="4"/>
      <c r="M67" s="4"/>
      <c r="N67" s="4"/>
      <c r="O67" s="9"/>
      <c r="P67" s="411" t="s">
        <v>665</v>
      </c>
      <c r="Q67" s="377"/>
      <c r="R67" s="377"/>
      <c r="S67" s="477" t="s">
        <v>666</v>
      </c>
      <c r="T67" s="4"/>
      <c r="U67" s="4"/>
      <c r="V67" s="4"/>
      <c r="W67" s="4"/>
      <c r="X67" s="9"/>
      <c r="Y67" s="377"/>
      <c r="Z67" s="479"/>
      <c r="AA67" s="479"/>
      <c r="AB67" s="479"/>
      <c r="AC67" s="479"/>
      <c r="AD67" s="473"/>
      <c r="AE67" s="473"/>
      <c r="AF67" s="473"/>
      <c r="AG67" s="473"/>
      <c r="AH67" s="473"/>
      <c r="AI67" s="473"/>
      <c r="AJ67" s="473"/>
      <c r="AK67" s="473"/>
      <c r="AL67" s="479"/>
      <c r="AM67" s="479"/>
      <c r="AN67" s="479"/>
      <c r="AO67" s="480"/>
      <c r="AP67" s="4"/>
      <c r="AQ67" s="9"/>
      <c r="AR67" s="480"/>
      <c r="AS67" s="4"/>
      <c r="AT67" s="9"/>
      <c r="AU67" s="377"/>
      <c r="AV67" s="377"/>
      <c r="AW67" s="377"/>
      <c r="AX67" s="377"/>
      <c r="AY67" s="377"/>
      <c r="AZ67" s="377"/>
      <c r="BA67" s="377"/>
      <c r="BB67" s="377"/>
      <c r="BC67" s="377"/>
      <c r="BD67" s="395" t="s">
        <v>667</v>
      </c>
      <c r="BE67" s="377"/>
      <c r="BF67" s="377"/>
    </row>
    <row r="68" ht="12.75" customHeight="1">
      <c r="A68" s="380" t="s">
        <v>668</v>
      </c>
      <c r="B68" s="4"/>
      <c r="C68" s="4"/>
      <c r="D68" s="4"/>
      <c r="E68" s="4"/>
      <c r="F68" s="4"/>
      <c r="G68" s="9"/>
      <c r="H68" s="381" t="s">
        <v>669</v>
      </c>
      <c r="I68" s="380" t="s">
        <v>670</v>
      </c>
      <c r="J68" s="4"/>
      <c r="K68" s="4"/>
      <c r="L68" s="4"/>
      <c r="M68" s="4"/>
      <c r="N68" s="4"/>
      <c r="O68" s="9"/>
      <c r="P68" s="411" t="s">
        <v>671</v>
      </c>
      <c r="Q68" s="377"/>
      <c r="R68" s="377"/>
      <c r="S68" s="454">
        <f>ROUNDDOWN(Magic!D2/3,0)</f>
        <v>1</v>
      </c>
      <c r="T68" s="4"/>
      <c r="U68" s="4"/>
      <c r="V68" s="4"/>
      <c r="W68" s="4"/>
      <c r="X68" s="9"/>
      <c r="Y68" s="377"/>
      <c r="Z68" s="465" t="s">
        <v>502</v>
      </c>
      <c r="AA68" s="4"/>
      <c r="AB68" s="4"/>
      <c r="AC68" s="4"/>
      <c r="AD68" s="481" t="str">
        <f>IF(Magic!A5="CLASS",AN45)</f>
        <v>-</v>
      </c>
      <c r="AE68" s="482" t="str">
        <f>IF(Magic!A5="Bard",AO68,AN46)</f>
        <v>-</v>
      </c>
      <c r="AF68" s="482" t="str">
        <f>IF(Magic!A5="Cleric",AO68,AN46)</f>
        <v>-</v>
      </c>
      <c r="AG68" s="482" t="str">
        <f>IF(Magic!A5="Druid",AO68,AN46)</f>
        <v>-</v>
      </c>
      <c r="AH68" s="482" t="str">
        <f>IF(Magic!A5="E. Knight",AO68,AN46)</f>
        <v>-</v>
      </c>
      <c r="AI68" s="482" t="str">
        <f>IF(Magic!A5="Paladin",AO68,AN46)</f>
        <v>-</v>
      </c>
      <c r="AJ68" s="482" t="str">
        <f>IF(Magic!A5="Ranger",AO68,AN46)</f>
        <v>-</v>
      </c>
      <c r="AK68" s="482" t="str">
        <f>IF(Magic!A5="Trickster",AO68,AN46)</f>
        <v>-</v>
      </c>
      <c r="AL68" s="482" t="str">
        <f>IF(Magic!A5="Sorcerer",AO68,AN46)</f>
        <v>-</v>
      </c>
      <c r="AM68" s="473"/>
      <c r="AN68" s="389" t="str">
        <f>IF(Magic!A5="Wizard",AO68,AN46)</f>
        <v>-</v>
      </c>
      <c r="AO68" s="454">
        <f>IF(AR56=1,2,IF(AR56=2,3,IF(AR56=3,4,IF(AR56=4,4,IF(AR56=5,4,IF(AR56=6,4,IF(AR56=7,4,IF(AR56=8,4,IF(AR56=9,4,IF(AR56=10,4,IF(AR56=11,4,IF(AR56=12,4,IF(AR56=13,4,IF(AR56=14,4,IF(AR56=15,4,IF(AR56=16,4,IF(AR56=17,4,IF(AR56=18,4,IF(AR56=19,4,IF(AR56=20,4,))))))))))))))))))))</f>
        <v>3</v>
      </c>
      <c r="AP68" s="4"/>
      <c r="AQ68" s="4"/>
      <c r="AR68" s="392" t="str">
        <f>IF(Magic!A5="CLASS",AD68,IF(Magic!A5="Bard",AE68,IF(Magic!A5="Cleric",AF68,IF(Magic!A5="Druid",AG68,IF(Magic!A5="E. Knight",AH68,IF(Magic!A5="Paladin",AI68,IF(Magic!A5="Ranger",AJ68,IF(Magic!A5="Trickster",AK68,IF(Magic!A5="Sorcerer",AL68,IF(Magic!A5="Warlock",AN43,IF(Magic!A5="Wizard",AN68,)))))))))))</f>
        <v>-</v>
      </c>
      <c r="AS68" s="4"/>
      <c r="AT68" s="9"/>
      <c r="AU68" s="377"/>
      <c r="AV68" s="377"/>
      <c r="AW68" s="377"/>
      <c r="AX68" s="377"/>
      <c r="AY68" s="377"/>
      <c r="AZ68" s="377"/>
      <c r="BA68" s="377"/>
      <c r="BB68" s="377"/>
      <c r="BC68" s="377"/>
      <c r="BD68" s="395" t="s">
        <v>672</v>
      </c>
      <c r="BE68" s="377"/>
      <c r="BF68" s="377"/>
    </row>
    <row r="69" ht="12.75" customHeight="1">
      <c r="A69" s="380" t="s">
        <v>673</v>
      </c>
      <c r="B69" s="4"/>
      <c r="C69" s="4"/>
      <c r="D69" s="4"/>
      <c r="E69" s="4"/>
      <c r="F69" s="4"/>
      <c r="G69" s="9"/>
      <c r="H69" s="381" t="s">
        <v>674</v>
      </c>
      <c r="I69" s="380" t="s">
        <v>675</v>
      </c>
      <c r="J69" s="4"/>
      <c r="K69" s="4"/>
      <c r="L69" s="4"/>
      <c r="M69" s="4"/>
      <c r="N69" s="4"/>
      <c r="O69" s="9"/>
      <c r="P69" s="411" t="s">
        <v>676</v>
      </c>
      <c r="Q69" s="377"/>
      <c r="R69" s="377"/>
      <c r="S69" s="468" t="s">
        <v>677</v>
      </c>
      <c r="T69" s="4"/>
      <c r="U69" s="4"/>
      <c r="V69" s="4"/>
      <c r="W69" s="4"/>
      <c r="X69" s="9"/>
      <c r="Y69" s="377"/>
      <c r="Z69" s="465" t="s">
        <v>508</v>
      </c>
      <c r="AA69" s="4"/>
      <c r="AB69" s="4"/>
      <c r="AC69" s="4"/>
      <c r="AD69" s="481" t="b">
        <f>IF(Magic!A55="CLASS",AN46)</f>
        <v>0</v>
      </c>
      <c r="AE69" s="482" t="str">
        <f>IF(Magic!A5="Bard",AO69,AN47)</f>
        <v>-</v>
      </c>
      <c r="AF69" s="482" t="str">
        <f>IF(Magic!A5="Cleric",AO69,AN47)</f>
        <v>-</v>
      </c>
      <c r="AG69" s="482" t="str">
        <f>IF(Magic!A5="Druid",AO69,AN47)</f>
        <v>-</v>
      </c>
      <c r="AH69" s="482" t="str">
        <f>IF(Magic!A5="E. Knight",AO69,AN47)</f>
        <v>-</v>
      </c>
      <c r="AI69" s="482" t="str">
        <f>IF(Magic!A5="Paladin",AO69,AN47)</f>
        <v>-</v>
      </c>
      <c r="AJ69" s="482" t="str">
        <f>IF(Magic!A5="Ranger",AO69,AN47)</f>
        <v>-</v>
      </c>
      <c r="AK69" s="482" t="str">
        <f>IF(Magic!A5="Trickster",AO69,AN47)</f>
        <v>-</v>
      </c>
      <c r="AL69" s="482" t="str">
        <f>IF(Magic!A5="Sorcerer",AO69,AN47)</f>
        <v>-</v>
      </c>
      <c r="AM69" s="473"/>
      <c r="AN69" s="389" t="str">
        <f>IF(Magic!A5="Wizard",AO69,AN47)</f>
        <v>-</v>
      </c>
      <c r="AO69" s="454" t="str">
        <f>IF(AR56=1,"-",IF(AR56=2,"-",IF(AR56=3,2,IF(AR56=4,3,IF(AR56=5,3,IF(AR56=6,3,IF(AR56=7,3,IF(AR56=8,3,IF(AR56=9,3,IF(AR56=10,3,IF(AR56=11,3,IF(AR56=12,3,IF(AR56=13,3,IF(AR56=14,3,IF(AR56=15,3,IF(AR56=16,3,IF(AR56=17,3,IF(AR56=18,3,IF(AR56=19,3,IF(AR56=20,3,))))))))))))))))))))</f>
        <v>-</v>
      </c>
      <c r="AP69" s="4"/>
      <c r="AQ69" s="4"/>
      <c r="AR69" s="392" t="b">
        <f>IF(Magic!A5="CLASS",AD69,IF(Magic!A5="Bard",AE69,IF(Magic!A5="Cleric",AF69,IF(Magic!A5="Druid",AG69,IF(Magic!A5="E. Knight",AH69,IF(Magic!A5="Paladin",AI69,IF(Magic!A5="Ranger",AJ69,IF(Magic!A5="Trickster",AK69,IF(Magic!A5="Sorcerer",AL69,IF(Magic!A5="Warlock",AN43,IF(Magic!A5="Wizard",AN69,)))))))))))</f>
        <v>0</v>
      </c>
      <c r="AS69" s="4"/>
      <c r="AT69" s="9"/>
      <c r="AU69" s="377"/>
      <c r="AV69" s="377"/>
      <c r="AW69" s="377"/>
      <c r="AX69" s="377"/>
      <c r="AY69" s="377"/>
      <c r="AZ69" s="377"/>
      <c r="BA69" s="377"/>
      <c r="BB69" s="377"/>
      <c r="BC69" s="377"/>
      <c r="BD69" s="395" t="s">
        <v>678</v>
      </c>
      <c r="BE69" s="377"/>
      <c r="BF69" s="377"/>
    </row>
    <row r="70" ht="12.75" customHeight="1">
      <c r="A70" s="380" t="s">
        <v>679</v>
      </c>
      <c r="B70" s="4"/>
      <c r="C70" s="4"/>
      <c r="D70" s="4"/>
      <c r="E70" s="4"/>
      <c r="F70" s="4"/>
      <c r="G70" s="9"/>
      <c r="H70" s="381" t="s">
        <v>680</v>
      </c>
      <c r="I70" s="380" t="s">
        <v>681</v>
      </c>
      <c r="J70" s="4"/>
      <c r="K70" s="4"/>
      <c r="L70" s="4"/>
      <c r="M70" s="4"/>
      <c r="N70" s="4"/>
      <c r="O70" s="9"/>
      <c r="P70" s="411" t="s">
        <v>682</v>
      </c>
      <c r="Q70" s="377"/>
      <c r="R70" s="377"/>
      <c r="S70" s="454" t="str">
        <f>IF(Magic!A5="Bard",W47,IF(Magic!A5="Cleric",W46,IF(Magic!A5="Druid",W46,IF(Magic!A5="E. Knight",W45,IF(Magic!A5="Paladin",W47,IF(Magic!A5="Ranger",W46,IF(Magic!A5="Trickster",W45,IF(Magic!A5="Sorcerer",W47,IF(Magic!A5="Warlock",W47,IF(Magic!A5="Wizard",W45,))))))))))</f>
        <v/>
      </c>
      <c r="T70" s="4"/>
      <c r="U70" s="4"/>
      <c r="V70" s="4"/>
      <c r="W70" s="4"/>
      <c r="X70" s="9"/>
      <c r="Y70" s="377"/>
      <c r="Z70" s="465" t="s">
        <v>512</v>
      </c>
      <c r="AA70" s="4"/>
      <c r="AB70" s="4"/>
      <c r="AC70" s="4"/>
      <c r="AD70" s="481" t="b">
        <f>IF(Magic!A55="CLASS",AN47)</f>
        <v>0</v>
      </c>
      <c r="AE70" s="482" t="str">
        <f>IF(Magic!A5="Bard",AO70,AN48)</f>
        <v>-</v>
      </c>
      <c r="AF70" s="482" t="str">
        <f>IF(Magic!A5="Cleric",AO70,AN48)</f>
        <v>-</v>
      </c>
      <c r="AG70" s="482" t="str">
        <f>IF(Magic!A5="Druid",AO70,AN48)</f>
        <v>-</v>
      </c>
      <c r="AH70" s="482" t="str">
        <f>IF(Magic!A5="E. Knight",AO70,AN48)</f>
        <v>-</v>
      </c>
      <c r="AI70" s="482" t="str">
        <f>IF(Magic!A5="Paladin",AO70,AN48)</f>
        <v>-</v>
      </c>
      <c r="AJ70" s="482" t="str">
        <f>IF(Magic!A5="Ranger",AO70,AN48)</f>
        <v>-</v>
      </c>
      <c r="AK70" s="482" t="str">
        <f>IF(Magic!A5="Trickster",AO70,AN48)</f>
        <v>-</v>
      </c>
      <c r="AL70" s="482" t="str">
        <f>IF(Magic!A5="Sorcerer",AO70,AN48)</f>
        <v>-</v>
      </c>
      <c r="AM70" s="473"/>
      <c r="AN70" s="389" t="str">
        <f>IF(Magic!A5="Wizard",AO70,AN48)</f>
        <v>-</v>
      </c>
      <c r="AO70" s="454" t="str">
        <f>IF(AR56=1,"-",IF(AR56=2,"-",IF(AR56=3,"-",IF(AR56=4,"-",IF(AR56=5,"2",IF(AR56=6,"3",IF(AR56=7,3,IF(AR56=8,3,IF(AR56=9,3,IF(AR56=10,3,IF(AR56=11,3,IF(AR56=12,3,IF(AR56=13,3,IF(AR56=14,3,IF(AR56=15,3,IF(AR56=16,3,IF(AR56=17,3,IF(AR56=18,3,IF(AR56=19,3,IF(AR56=20,3,))))))))))))))))))))</f>
        <v>-</v>
      </c>
      <c r="AP70" s="4"/>
      <c r="AQ70" s="4"/>
      <c r="AR70" s="392" t="b">
        <f>IF(Magic!A5="CLASS",AD70,IF(Magic!A5="Bard",AE70,IF(Magic!A5="Cleric",AF70,IF(Magic!A5="Druid",AG70,IF(Magic!A5="E. Knight",AH70,IF(Magic!A5="Paladin",AI70,IF(Magic!A5="Ranger",AJ70,IF(Magic!A5="Trickster",AK70,IF(Magic!A5="Sorcerer",AL70,IF(Magic!A5="Warlock",AN43,IF(Magic!A5="Wizard",AN70,)))))))))))</f>
        <v>0</v>
      </c>
      <c r="AS70" s="4"/>
      <c r="AT70" s="9"/>
      <c r="AU70" s="377"/>
      <c r="AV70" s="377"/>
      <c r="AW70" s="377"/>
      <c r="AX70" s="377"/>
      <c r="AY70" s="377"/>
      <c r="AZ70" s="377"/>
      <c r="BA70" s="377"/>
      <c r="BB70" s="377"/>
      <c r="BC70" s="377"/>
      <c r="BD70" s="395" t="s">
        <v>683</v>
      </c>
      <c r="BE70" s="377"/>
      <c r="BF70" s="377"/>
    </row>
    <row r="71" ht="12.75" customHeight="1">
      <c r="A71" s="380" t="s">
        <v>684</v>
      </c>
      <c r="B71" s="4"/>
      <c r="C71" s="4"/>
      <c r="D71" s="4"/>
      <c r="E71" s="4"/>
      <c r="F71" s="4"/>
      <c r="G71" s="9"/>
      <c r="H71" s="381" t="s">
        <v>685</v>
      </c>
      <c r="I71" s="380" t="s">
        <v>686</v>
      </c>
      <c r="J71" s="4"/>
      <c r="K71" s="4"/>
      <c r="L71" s="4"/>
      <c r="M71" s="4"/>
      <c r="N71" s="4"/>
      <c r="O71" s="9"/>
      <c r="P71" s="411" t="s">
        <v>687</v>
      </c>
      <c r="Q71" s="377"/>
      <c r="R71" s="377"/>
      <c r="S71" s="468" t="s">
        <v>688</v>
      </c>
      <c r="T71" s="4"/>
      <c r="U71" s="4"/>
      <c r="V71" s="4"/>
      <c r="W71" s="4"/>
      <c r="X71" s="4"/>
      <c r="Y71" s="377"/>
      <c r="Z71" s="465" t="s">
        <v>518</v>
      </c>
      <c r="AA71" s="4"/>
      <c r="AB71" s="4"/>
      <c r="AC71" s="4"/>
      <c r="AD71" s="481" t="str">
        <f>IF(Magic!A5="CLASS",AN48)</f>
        <v>-</v>
      </c>
      <c r="AE71" s="482" t="str">
        <f>IF(Magic!A5="Bard",AO71,AN49)</f>
        <v>-</v>
      </c>
      <c r="AF71" s="482" t="str">
        <f>IF(Magic!A5="Cleric",AO71,AN49)</f>
        <v>-</v>
      </c>
      <c r="AG71" s="482" t="str">
        <f>IF(Magic!A5="Druid",AO71,AN49)</f>
        <v>-</v>
      </c>
      <c r="AH71" s="482" t="str">
        <f>IF(Magic!A5="E. Knight",AO71,AN49)</f>
        <v>-</v>
      </c>
      <c r="AI71" s="482" t="str">
        <f>IF(Magic!A5="Paladin",AO71,AN49)</f>
        <v>-</v>
      </c>
      <c r="AJ71" s="482" t="str">
        <f>IF(Magic!A5="Ranger",AO71,AN49)</f>
        <v>-</v>
      </c>
      <c r="AK71" s="482" t="str">
        <f>IF(Magic!A5="Trickster",AO71,AN49)</f>
        <v>-</v>
      </c>
      <c r="AL71" s="482" t="str">
        <f>IF(Magic!A5="Sorcerer",AO71,AN49)</f>
        <v>-</v>
      </c>
      <c r="AM71" s="473"/>
      <c r="AN71" s="389" t="str">
        <f>IF(Magic!A5="Wizard",AO71,AN49)</f>
        <v>-</v>
      </c>
      <c r="AO71" s="454" t="str">
        <f>IF(AR56=1,"-",IF(AR56=2,"-",IF(AR56=3,"-",IF(AR56=4,"-",IF(AR56=5,"-",IF(AR56=6,"-",IF(AR56=7,1,IF(AR56=8,2,IF(AR56=9,3,IF(AR56=10,3,IF(AR56=11,3,IF(AR56=12,3,IF(AR56=13,3,IF(AR56=14,3,IF(AR56=15,3,IF(AR56=16,3,IF(AR56=17,3,IF(AR56=18,3,IF(AR56=19,3,IF(AR56=20,3,))))))))))))))))))))</f>
        <v>-</v>
      </c>
      <c r="AP71" s="4"/>
      <c r="AQ71" s="4"/>
      <c r="AR71" s="392" t="str">
        <f>IF(Magic!A5="CLASS",AD71,IF(Magic!A5="Bard",AE71,IF(Magic!A5="Cleric",AF71,IF(Magic!A5="Druid",AG71,IF(Magic!A5="E. Knight",AH71,IF(Magic!A5="Paladin",AI71,IF(Magic!A5="Ranger",AJ71,IF(Magic!A5="Trickster",AK71,IF(Magic!A5="Sorcerer",AL71,IF(Magic!A5="Warlock",AN43,IF(Magic!A5="Wizard",AN71,)))))))))))</f>
        <v>-</v>
      </c>
      <c r="AS71" s="4"/>
      <c r="AT71" s="9"/>
      <c r="AU71" s="377"/>
      <c r="AV71" s="377"/>
      <c r="AW71" s="377"/>
      <c r="AX71" s="377"/>
      <c r="AY71" s="377"/>
      <c r="AZ71" s="377"/>
      <c r="BA71" s="377"/>
      <c r="BB71" s="377"/>
      <c r="BC71" s="377"/>
      <c r="BD71" s="395" t="s">
        <v>225</v>
      </c>
      <c r="BE71" s="377"/>
      <c r="BF71" s="377"/>
    </row>
    <row r="72" ht="12.75" customHeight="1">
      <c r="A72" s="380" t="s">
        <v>689</v>
      </c>
      <c r="B72" s="4"/>
      <c r="C72" s="4"/>
      <c r="D72" s="4"/>
      <c r="E72" s="4"/>
      <c r="F72" s="4"/>
      <c r="G72" s="9"/>
      <c r="H72" s="381" t="s">
        <v>561</v>
      </c>
      <c r="I72" s="380" t="s">
        <v>690</v>
      </c>
      <c r="J72" s="4"/>
      <c r="K72" s="4"/>
      <c r="L72" s="4"/>
      <c r="M72" s="4"/>
      <c r="N72" s="4"/>
      <c r="O72" s="9"/>
      <c r="P72" s="475"/>
      <c r="Q72" s="377"/>
      <c r="R72" s="377"/>
      <c r="S72" s="478" t="str">
        <f>IF(Magic!A5="Bard",X51,IF(Magic!A5="Cleric",X52,IF(Magic!A5="Druid",X53,IF(Magic!A5="E. Knight",X54,IF(Magic!A5="Paladin",X55,IF(Magic!A5="Ranger",X56,IF(Magic!A5="Trickster",X57,IF(Magic!A5="Sorcerer",X58,IF(Magic!A5="Warlock",X59,IF(Magic!A5="Wizard",X60,))))))))))</f>
        <v/>
      </c>
      <c r="T72" s="4"/>
      <c r="U72" s="4"/>
      <c r="V72" s="4"/>
      <c r="W72" s="4"/>
      <c r="X72" s="4"/>
      <c r="Y72" s="377"/>
      <c r="Z72" s="465" t="s">
        <v>522</v>
      </c>
      <c r="AA72" s="4"/>
      <c r="AB72" s="4"/>
      <c r="AC72" s="4"/>
      <c r="AD72" s="481" t="str">
        <f>IF(Magic!A5="CLASS",AN49)</f>
        <v>-</v>
      </c>
      <c r="AE72" s="482" t="str">
        <f>IF(Magic!A5="Bard",AO72,AN50)</f>
        <v>-</v>
      </c>
      <c r="AF72" s="482" t="str">
        <f>IF(Magic!A5="Cleric",AO72,AN50)</f>
        <v>-</v>
      </c>
      <c r="AG72" s="482" t="str">
        <f>IF(Magic!A5="Druid",AO72,AN50)</f>
        <v>-</v>
      </c>
      <c r="AH72" s="482" t="str">
        <f>IF(Magic!A5="E. Knight",AO72,AN50)</f>
        <v>-</v>
      </c>
      <c r="AI72" s="482" t="str">
        <f>IF(Magic!A5="Paladin",AO72,AN50)</f>
        <v>-</v>
      </c>
      <c r="AJ72" s="482" t="str">
        <f>IF(Magic!A5="Ranger",AO72,AN50)</f>
        <v>-</v>
      </c>
      <c r="AK72" s="482" t="str">
        <f>IF(Magic!A5="Trickster",AO72,AN50)</f>
        <v>-</v>
      </c>
      <c r="AL72" s="482" t="str">
        <f>IF(Magic!A5="Sorcerer",AO72,AN50)</f>
        <v>-</v>
      </c>
      <c r="AM72" s="473"/>
      <c r="AN72" s="389" t="str">
        <f>IF(Magic!A5="Wizard",AO72,AN50)</f>
        <v>-</v>
      </c>
      <c r="AO72" s="454" t="str">
        <f>IF(AR56=1,"-",IF(AR56=2,"-",IF(AR56=3,"-",IF(AR56=4,"-",IF(AR56=5,"-",IF(AR56=6,"-",IF(AR56=7,"-",IF(AR56=8,"-",IF(AR56=9,1,IF(AR56=10,2,IF(AR56=11,2,IF(AR56=12,2,IF(AR56=13,2,IF(AR56=14,2,IF(AR56=15,2,IF(AR56=16,2,IF(AR56=17,2,IF(AR56=18,3,IF(AR56=19,3,IF(AR56=20,3,))))))))))))))))))))</f>
        <v>-</v>
      </c>
      <c r="AP72" s="4"/>
      <c r="AQ72" s="4"/>
      <c r="AR72" s="392" t="str">
        <f>IF(Magic!A5="CLASS",AD72,IF(Magic!A5="Bard",AE72,IF(Magic!A5="Cleric",AF72,IF(Magic!A5="Druid",AG72,IF(Magic!A5="E. Knight",AH72,IF(Magic!A5="Paladin",AI72,IF(Magic!A5="Ranger",AJ72,IF(Magic!A5="Trickster",AK72,IF(Magic!A5="Sorcerer",AL72,IF(Magic!A5="Warlock",AN43,IF(Magic!A5="Wizard",AN72,)))))))))))</f>
        <v>-</v>
      </c>
      <c r="AS72" s="4"/>
      <c r="AT72" s="9"/>
      <c r="AU72" s="377"/>
      <c r="AV72" s="377"/>
      <c r="AW72" s="377"/>
      <c r="AX72" s="377"/>
      <c r="AY72" s="377"/>
      <c r="AZ72" s="377"/>
      <c r="BA72" s="377"/>
      <c r="BB72" s="377"/>
      <c r="BC72" s="377"/>
      <c r="BD72" s="395" t="s">
        <v>691</v>
      </c>
      <c r="BE72" s="377"/>
      <c r="BF72" s="377"/>
    </row>
    <row r="73" ht="12.75" customHeight="1">
      <c r="A73" s="380" t="s">
        <v>692</v>
      </c>
      <c r="B73" s="4"/>
      <c r="C73" s="4"/>
      <c r="D73" s="4"/>
      <c r="E73" s="4"/>
      <c r="F73" s="4"/>
      <c r="G73" s="9"/>
      <c r="H73" s="381" t="s">
        <v>693</v>
      </c>
      <c r="I73" s="463" t="s">
        <v>694</v>
      </c>
      <c r="J73" s="4"/>
      <c r="K73" s="4"/>
      <c r="L73" s="4"/>
      <c r="M73" s="4"/>
      <c r="N73" s="4"/>
      <c r="O73" s="9"/>
      <c r="P73" s="475"/>
      <c r="Q73" s="377"/>
      <c r="R73" s="377"/>
      <c r="S73" s="468" t="s">
        <v>695</v>
      </c>
      <c r="T73" s="4"/>
      <c r="U73" s="4"/>
      <c r="V73" s="4"/>
      <c r="W73" s="4"/>
      <c r="X73" s="4"/>
      <c r="Y73" s="377"/>
      <c r="Z73" s="465" t="s">
        <v>527</v>
      </c>
      <c r="AA73" s="4"/>
      <c r="AB73" s="4"/>
      <c r="AC73" s="4"/>
      <c r="AD73" s="481" t="str">
        <f>IF(Magic!A5="CLASS",AN50)</f>
        <v>-</v>
      </c>
      <c r="AE73" s="482" t="str">
        <f>IF(Magic!A5="Bard",AO73,AN51)</f>
        <v>-</v>
      </c>
      <c r="AF73" s="482" t="str">
        <f>IF(Magic!A5="Cleric",AO73,AN51)</f>
        <v>-</v>
      </c>
      <c r="AG73" s="482" t="str">
        <f>IF(Magic!A5="Druid",AO73,AN51)</f>
        <v>-</v>
      </c>
      <c r="AH73" s="482" t="str">
        <f>IF(Magic!A5="E. Knight",AO73,AN51)</f>
        <v>-</v>
      </c>
      <c r="AI73" s="482" t="str">
        <f>IF(Magic!A5="Paladin",AO73,AN51)</f>
        <v>-</v>
      </c>
      <c r="AJ73" s="482" t="str">
        <f>IF(Magic!A5="Ranger",AO73,AN51)</f>
        <v>-</v>
      </c>
      <c r="AK73" s="482" t="str">
        <f>IF(Magic!A5="Trickster",AO73,AN51)</f>
        <v>-</v>
      </c>
      <c r="AL73" s="482" t="str">
        <f>IF(Magic!A5="Sorcerer",AO73,AN51)</f>
        <v>-</v>
      </c>
      <c r="AM73" s="473"/>
      <c r="AN73" s="389" t="str">
        <f>IF(Magic!A5="Wizard",AO73,AN51)</f>
        <v>-</v>
      </c>
      <c r="AO73" s="454" t="str">
        <f>IF(AR56=1,"-",IF(AR56=2,"-",IF(AR56=3,"-",IF(AR56=4,"-",IF(AR56=5,"-",IF(AR56=6,"-",IF(AR56=7,"-",IF(AR56=8,"-",IF(AR56=9,"-",IF(AR56=10,"-",IF(AR56=11,1,IF(AR56=12,1,IF(AR56=13,1,IF(AR56=14,1,IF(AR56=15,1,IF(AR56=16,1,IF(AR56=17,1,IF(AR56=18,1,IF(AR56=19,2,IF(AR56=20,2,))))))))))))))))))))</f>
        <v>-</v>
      </c>
      <c r="AP73" s="4"/>
      <c r="AQ73" s="4"/>
      <c r="AR73" s="392" t="str">
        <f>IF(Magic!A5="CLASS",AD73,IF(Magic!A5="Bard",AE73,IF(Magic!A5="Cleric",AF73,IF(Magic!A5="Druid",AG73,IF(Magic!A5="E. Knight",AH73,IF(Magic!A5="Paladin",AI73,IF(Magic!A5="Ranger",AJ73,IF(Magic!A5="Trickster",AK73,IF(Magic!A5="Sorcerer",AL73,IF(Magic!A5="Warlock",AN43,IF(Magic!A5="Wizard",AN73,)))))))))))</f>
        <v>-</v>
      </c>
      <c r="AS73" s="4"/>
      <c r="AT73" s="9"/>
      <c r="AU73" s="377"/>
      <c r="AV73" s="377"/>
      <c r="AW73" s="377"/>
      <c r="AX73" s="377"/>
      <c r="AY73" s="377"/>
      <c r="AZ73" s="377"/>
      <c r="BA73" s="377"/>
      <c r="BB73" s="377"/>
      <c r="BC73" s="377"/>
      <c r="BD73" s="395" t="s">
        <v>696</v>
      </c>
      <c r="BE73" s="377"/>
      <c r="BF73" s="377"/>
    </row>
    <row r="74" ht="12.75" customHeight="1">
      <c r="A74" s="380" t="s">
        <v>697</v>
      </c>
      <c r="B74" s="4"/>
      <c r="C74" s="4"/>
      <c r="D74" s="4"/>
      <c r="E74" s="4"/>
      <c r="F74" s="4"/>
      <c r="G74" s="9"/>
      <c r="H74" s="381" t="s">
        <v>698</v>
      </c>
      <c r="I74" s="380" t="s">
        <v>699</v>
      </c>
      <c r="J74" s="4"/>
      <c r="K74" s="4"/>
      <c r="L74" s="4"/>
      <c r="M74" s="4"/>
      <c r="N74" s="4"/>
      <c r="O74" s="9"/>
      <c r="P74" s="411" t="s">
        <v>700</v>
      </c>
      <c r="Q74" s="377"/>
      <c r="R74" s="377"/>
      <c r="S74" s="454">
        <f>ROUNDDOWN(Magic!D5/2,0)</f>
        <v>0</v>
      </c>
      <c r="T74" s="4"/>
      <c r="U74" s="4"/>
      <c r="V74" s="4"/>
      <c r="W74" s="4"/>
      <c r="X74" s="4"/>
      <c r="Y74" s="377"/>
      <c r="Z74" s="465" t="s">
        <v>530</v>
      </c>
      <c r="AA74" s="4"/>
      <c r="AB74" s="4"/>
      <c r="AC74" s="9"/>
      <c r="AD74" s="481" t="str">
        <f>IF(Magic!A5="CLASS",AN51)</f>
        <v>-</v>
      </c>
      <c r="AE74" s="482" t="str">
        <f>IF(Magic!A5="Bard",AO74,AN52)</f>
        <v>-</v>
      </c>
      <c r="AF74" s="482" t="str">
        <f>IF(Magic!A5="Cleric",AO74,AN52)</f>
        <v>-</v>
      </c>
      <c r="AG74" s="482" t="str">
        <f>IF(Magic!A5="Druid",AO74,AN52)</f>
        <v>-</v>
      </c>
      <c r="AH74" s="482" t="str">
        <f>IF(Magic!A5="E. Knight",AO74,AN52)</f>
        <v>-</v>
      </c>
      <c r="AI74" s="482" t="str">
        <f>IF(Magic!A5="Paladin",AO74,AN52)</f>
        <v>-</v>
      </c>
      <c r="AJ74" s="482" t="str">
        <f>IF(Magic!A5="Ranger",AO74,AN52)</f>
        <v>-</v>
      </c>
      <c r="AK74" s="482" t="str">
        <f>IF(Magic!A5="Trickster",AO74,AN52)</f>
        <v>-</v>
      </c>
      <c r="AL74" s="482" t="str">
        <f>IF(Magic!A5="Sorcerer",AO74,AN52)</f>
        <v>-</v>
      </c>
      <c r="AM74" s="473"/>
      <c r="AN74" s="389" t="str">
        <f>IF(Magic!A5="Wizard",AO74,AN52)</f>
        <v>-</v>
      </c>
      <c r="AO74" s="454" t="str">
        <f>IF(AR56=1,"-",IF(AR56=2,"-",IF(AR56=3,"-",IF(AR56=4,"-",IF(AR56=5,"-",IF(AR56=6,"-",IF(AR56=7,"-",IF(AR56=8,"-",IF(AR56=9,"-",IF(AR56=10,"-",IF(AR56=11,"-",IF(AR56=12,"-",IF(AR56=13,1,IF(AR56=14,1,IF(AR56=15,1,IF(AR56=16,1,IF(AR56=17,1,IF(AR56=18,1,IF(AR56=19,1,IF(AR56=20,2,))))))))))))))))))))</f>
        <v>-</v>
      </c>
      <c r="AP74" s="4"/>
      <c r="AQ74" s="4"/>
      <c r="AR74" s="392" t="str">
        <f>IF(Magic!A5="CLASS",AD74,IF(Magic!A5="Bard",AE74,IF(Magic!A5="Cleric",AF74,IF(Magic!A5="Druid",AG74,IF(Magic!A5="E. Knight",AH74,IF(Magic!A5="Paladin",AI74,IF(Magic!A5="Ranger",AJ74,IF(Magic!A5="Trickster",AK74,IF(Magic!A5="Sorcerer",AL74,IF(Magic!A5="Warlock",AN43,IF(Magic!A5="Wizard",AN74,)))))))))))</f>
        <v>-</v>
      </c>
      <c r="AS74" s="4"/>
      <c r="AT74" s="9"/>
      <c r="AU74" s="377"/>
      <c r="AV74" s="377"/>
      <c r="AW74" s="377"/>
      <c r="AX74" s="377"/>
      <c r="AY74" s="377"/>
      <c r="AZ74" s="377"/>
      <c r="BA74" s="377"/>
      <c r="BB74" s="377"/>
      <c r="BC74" s="377"/>
      <c r="BD74" s="395" t="s">
        <v>701</v>
      </c>
      <c r="BE74" s="377"/>
      <c r="BF74" s="377"/>
    </row>
    <row r="75" ht="12.75" customHeight="1">
      <c r="A75" s="380" t="s">
        <v>702</v>
      </c>
      <c r="B75" s="4"/>
      <c r="C75" s="4"/>
      <c r="D75" s="4"/>
      <c r="E75" s="4"/>
      <c r="F75" s="4"/>
      <c r="G75" s="9"/>
      <c r="H75" s="381" t="s">
        <v>703</v>
      </c>
      <c r="I75" s="380" t="s">
        <v>704</v>
      </c>
      <c r="J75" s="4"/>
      <c r="K75" s="4"/>
      <c r="L75" s="4"/>
      <c r="M75" s="4"/>
      <c r="N75" s="4"/>
      <c r="O75" s="9"/>
      <c r="P75" s="411" t="s">
        <v>705</v>
      </c>
      <c r="Q75" s="377"/>
      <c r="R75" s="377"/>
      <c r="S75" s="468" t="s">
        <v>706</v>
      </c>
      <c r="T75" s="4"/>
      <c r="U75" s="4"/>
      <c r="V75" s="4"/>
      <c r="W75" s="4"/>
      <c r="X75" s="9"/>
      <c r="Y75" s="377"/>
      <c r="Z75" s="465" t="s">
        <v>535</v>
      </c>
      <c r="AA75" s="4"/>
      <c r="AB75" s="4"/>
      <c r="AC75" s="9"/>
      <c r="AD75" s="481" t="str">
        <f>IF(Magic!A5="CLASS",AN52)</f>
        <v>-</v>
      </c>
      <c r="AE75" s="482" t="str">
        <f>IF(Magic!A5="Bard",AO75,AN53)</f>
        <v>-</v>
      </c>
      <c r="AF75" s="482" t="str">
        <f>IF(Magic!A5="Cleric",AO75,AN53)</f>
        <v>-</v>
      </c>
      <c r="AG75" s="482" t="str">
        <f>IF(Magic!A5="Druid",AO75,AN53)</f>
        <v>-</v>
      </c>
      <c r="AH75" s="482" t="str">
        <f>IF(Magic!A5="E. Knight",AO75,AN53)</f>
        <v>-</v>
      </c>
      <c r="AI75" s="482" t="str">
        <f>IF(Magic!A5="Paladin",AO75,AN53)</f>
        <v>-</v>
      </c>
      <c r="AJ75" s="482" t="str">
        <f>IF(Magic!A5="Ranger",AO75,AN53)</f>
        <v>-</v>
      </c>
      <c r="AK75" s="482" t="str">
        <f>IF(Magic!A5="Trickster",AO75,AN53)</f>
        <v>-</v>
      </c>
      <c r="AL75" s="482" t="str">
        <f>IF(Magic!A5="Sorcerer",AO75,AN53)</f>
        <v>-</v>
      </c>
      <c r="AM75" s="473"/>
      <c r="AN75" s="389" t="str">
        <f>IF(Magic!A5="Wizard",AO75,AN53)</f>
        <v>-</v>
      </c>
      <c r="AO75" s="454" t="str">
        <f>IF(AR56=1,"-",IF(AR56=2,"-",IF(AR56=3,"-",IF(AR56=4,"-",IF(AR56=5,"-",IF(AR56=6,"-",IF(AR56=7,"-",IF(AR56=8,"-",IF(AR56=9,"-",IF(AR56=10,"-",IF(AR56=11,"-",IF(AR56=12,"-",IF(AR56=13,"-",IF(AR56=14,"-",IF(AR56=15,1,IF(AR56=16,1,IF(AR56=17,1,IF(AR56=18,1,IF(AR56=19,1,IF(AR56=20,1,))))))))))))))))))))</f>
        <v>-</v>
      </c>
      <c r="AP75" s="4"/>
      <c r="AQ75" s="4"/>
      <c r="AR75" s="392" t="str">
        <f>IF(Magic!A5="CLASS",AD75,IF(Magic!A5="Bard",AE75,IF(Magic!A5="Cleric",AF75,IF(Magic!A5="Druid",AG75,IF(Magic!A5="E. Knight",AH75,IF(Magic!A5="Paladin",AI75,IF(Magic!A5="Ranger",AJ75,IF(Magic!A5="Trickster",AK75,IF(Magic!A5="Sorcerer",AL75,IF(Magic!A5="Warlock",AN43,IF(Magic!A5="Wizard",AN75,)))))))))))</f>
        <v>-</v>
      </c>
      <c r="AS75" s="4"/>
      <c r="AT75" s="9"/>
      <c r="AU75" s="377"/>
      <c r="AV75" s="377"/>
      <c r="AW75" s="377"/>
      <c r="AX75" s="377"/>
      <c r="AY75" s="377"/>
      <c r="AZ75" s="377"/>
      <c r="BA75" s="377"/>
      <c r="BB75" s="377"/>
      <c r="BC75" s="377"/>
      <c r="BD75" s="395" t="s">
        <v>707</v>
      </c>
      <c r="BE75" s="377"/>
      <c r="BF75" s="377"/>
    </row>
    <row r="76" ht="12.75" customHeight="1">
      <c r="A76" s="380" t="s">
        <v>708</v>
      </c>
      <c r="B76" s="4"/>
      <c r="C76" s="4"/>
      <c r="D76" s="4"/>
      <c r="E76" s="4"/>
      <c r="F76" s="4"/>
      <c r="G76" s="9"/>
      <c r="H76" s="381" t="s">
        <v>561</v>
      </c>
      <c r="I76" s="380" t="s">
        <v>709</v>
      </c>
      <c r="J76" s="4"/>
      <c r="K76" s="4"/>
      <c r="L76" s="4"/>
      <c r="M76" s="4"/>
      <c r="N76" s="4"/>
      <c r="O76" s="9"/>
      <c r="P76" s="411" t="s">
        <v>710</v>
      </c>
      <c r="Q76" s="377"/>
      <c r="R76" s="377"/>
      <c r="S76" s="454">
        <f>ROUNDDOWN(Magic!D5/3,0)</f>
        <v>0</v>
      </c>
      <c r="T76" s="4"/>
      <c r="U76" s="4"/>
      <c r="V76" s="4"/>
      <c r="W76" s="4"/>
      <c r="X76" s="9"/>
      <c r="Y76" s="377"/>
      <c r="Z76" s="465" t="s">
        <v>541</v>
      </c>
      <c r="AA76" s="4"/>
      <c r="AB76" s="4"/>
      <c r="AC76" s="9"/>
      <c r="AD76" s="481" t="str">
        <f>IF(Magic!A5="CLASS",AN53)</f>
        <v>-</v>
      </c>
      <c r="AE76" s="482" t="str">
        <f>IF(Magic!A5="Bard",AO76,AN54)</f>
        <v>-</v>
      </c>
      <c r="AF76" s="482" t="str">
        <f>IF(Magic!A5="Cleric",AO76,AN54)</f>
        <v>-</v>
      </c>
      <c r="AG76" s="482" t="str">
        <f>IF(Magic!A5="Druid",AO76,AN54)</f>
        <v>-</v>
      </c>
      <c r="AH76" s="482" t="str">
        <f>IF(Magic!A5="E. Knight",AO76,AN54)</f>
        <v>-</v>
      </c>
      <c r="AI76" s="482" t="str">
        <f>IF(Magic!A5="Paladin",AO76,AN54)</f>
        <v>-</v>
      </c>
      <c r="AJ76" s="482" t="str">
        <f>IF(Magic!A5="Ranger",AO76,AN54)</f>
        <v>-</v>
      </c>
      <c r="AK76" s="482" t="str">
        <f>IF(Magic!A5="Trickster",AO76,AN54)</f>
        <v>-</v>
      </c>
      <c r="AL76" s="482" t="str">
        <f>IF(Magic!A5="Sorcerer",AO76,AN54)</f>
        <v>-</v>
      </c>
      <c r="AM76" s="473"/>
      <c r="AN76" s="389" t="str">
        <f>IF(Magic!A5="Wizard",AO76,AN54)</f>
        <v>-</v>
      </c>
      <c r="AO76" s="454" t="str">
        <f>IF(AR56=1,"-",IF(AR56=2,"-",IF(AR56=3,"-",IF(AR56=4,"-",IF(AR56=5,"-",IF(AR56=6,"-",IF(AR56=7,"-",IF(AR56=8,"-",IF(AR56=9,"-",IF(AR56=10,"-",IF(AR56=11,"-",IF(AR56=12,"-",IF(AR56=13,"-",IF(AR56=14,"-",IF(AR56=15,"-",IF(AR56=16,"-",IF(AR56=17,1,IF(AR56=18,1,IF(AR56=19,1,IF(AR56=20,1,))))))))))))))))))))</f>
        <v>-</v>
      </c>
      <c r="AP76" s="4"/>
      <c r="AQ76" s="4"/>
      <c r="AR76" s="392" t="str">
        <f>IF(Magic!A5="CLASS",AD76,IF(Magic!A5="Bard",AE76,IF(Magic!A5="Cleric",AF76,IF(Magic!A5="Druid",AG76,IF(Magic!A5="E. Knight",AH76,IF(Magic!A5="Paladin",AI76,IF(Magic!A5="Ranger",AJ76,IF(Magic!A5="Trickster",AK76,IF(Magic!A5="Sorcerer",AL76,IF(Magic!A5="Warlock",AN43,IF(Magic!A5="Wizard",AN76,)))))))))))</f>
        <v>-</v>
      </c>
      <c r="AS76" s="4"/>
      <c r="AT76" s="9"/>
      <c r="AU76" s="377"/>
      <c r="AV76" s="377"/>
      <c r="AW76" s="377"/>
      <c r="AX76" s="377"/>
      <c r="AY76" s="377"/>
      <c r="AZ76" s="377"/>
      <c r="BA76" s="377"/>
      <c r="BB76" s="377"/>
      <c r="BC76" s="377"/>
      <c r="BD76" s="395" t="s">
        <v>711</v>
      </c>
      <c r="BE76" s="377"/>
      <c r="BF76" s="377"/>
    </row>
    <row r="77" ht="12.75" customHeight="1">
      <c r="A77" s="483" t="s">
        <v>712</v>
      </c>
      <c r="B77" s="4"/>
      <c r="C77" s="4"/>
      <c r="D77" s="4"/>
      <c r="E77" s="4"/>
      <c r="F77" s="4"/>
      <c r="G77" s="9"/>
      <c r="H77" s="484" t="s">
        <v>713</v>
      </c>
      <c r="I77" s="380" t="s">
        <v>714</v>
      </c>
      <c r="J77" s="4"/>
      <c r="K77" s="4"/>
      <c r="L77" s="4"/>
      <c r="M77" s="4"/>
      <c r="N77" s="4"/>
      <c r="O77" s="9"/>
      <c r="P77" s="411" t="s">
        <v>715</v>
      </c>
      <c r="Q77" s="377"/>
      <c r="R77" s="377"/>
      <c r="S77" s="377"/>
      <c r="T77" s="377"/>
      <c r="U77" s="377"/>
      <c r="V77" s="377"/>
      <c r="W77" s="377"/>
      <c r="X77" s="377"/>
      <c r="Y77" s="377"/>
      <c r="Z77" s="377"/>
      <c r="AA77" s="377"/>
      <c r="AB77" s="377"/>
      <c r="AC77" s="377"/>
      <c r="AD77" s="377"/>
      <c r="AE77" s="377"/>
      <c r="AF77" s="377"/>
      <c r="AG77" s="377"/>
      <c r="AH77" s="377"/>
      <c r="AI77" s="377"/>
      <c r="AJ77" s="377"/>
      <c r="AK77" s="377"/>
      <c r="AL77" s="377"/>
      <c r="AM77" s="377"/>
      <c r="AN77" s="377"/>
      <c r="AO77" s="377"/>
      <c r="AP77" s="377"/>
      <c r="AQ77" s="377"/>
      <c r="AR77" s="377"/>
      <c r="AS77" s="377"/>
      <c r="AT77" s="377"/>
      <c r="AU77" s="377"/>
      <c r="AV77" s="377"/>
      <c r="AW77" s="377"/>
      <c r="AX77" s="377"/>
      <c r="AY77" s="377"/>
      <c r="AZ77" s="377"/>
      <c r="BA77" s="377"/>
      <c r="BB77" s="377"/>
      <c r="BC77" s="377"/>
      <c r="BD77" s="395" t="s">
        <v>716</v>
      </c>
      <c r="BE77" s="377"/>
      <c r="BF77" s="377"/>
    </row>
    <row r="78" ht="12.75" customHeight="1">
      <c r="A78" s="380" t="s">
        <v>717</v>
      </c>
      <c r="B78" s="4"/>
      <c r="C78" s="4"/>
      <c r="D78" s="4"/>
      <c r="E78" s="4"/>
      <c r="F78" s="4"/>
      <c r="G78" s="9"/>
      <c r="H78" s="381" t="s">
        <v>718</v>
      </c>
      <c r="I78" s="380" t="s">
        <v>719</v>
      </c>
      <c r="J78" s="4"/>
      <c r="K78" s="4"/>
      <c r="L78" s="4"/>
      <c r="M78" s="4"/>
      <c r="N78" s="4"/>
      <c r="O78" s="9"/>
      <c r="P78" s="411" t="s">
        <v>720</v>
      </c>
      <c r="Q78" s="377"/>
      <c r="R78" s="377"/>
      <c r="S78" s="377"/>
      <c r="T78" s="377"/>
      <c r="U78" s="377"/>
      <c r="V78" s="377"/>
      <c r="W78" s="377"/>
      <c r="X78" s="377"/>
      <c r="Y78" s="377"/>
      <c r="Z78" s="377"/>
      <c r="AA78" s="377"/>
      <c r="AB78" s="377"/>
      <c r="AC78" s="377"/>
      <c r="AD78" s="377"/>
      <c r="AE78" s="377"/>
      <c r="AF78" s="377"/>
      <c r="AG78" s="377"/>
      <c r="AH78" s="377"/>
      <c r="AI78" s="377"/>
      <c r="AJ78" s="377"/>
      <c r="AK78" s="377"/>
      <c r="AL78" s="377"/>
      <c r="AM78" s="377"/>
      <c r="AN78" s="377"/>
      <c r="AO78" s="377"/>
      <c r="AP78" s="377"/>
      <c r="AQ78" s="377"/>
      <c r="AR78" s="377"/>
      <c r="AS78" s="377"/>
      <c r="AT78" s="377"/>
      <c r="AU78" s="377"/>
      <c r="AV78" s="377"/>
      <c r="AW78" s="377"/>
      <c r="AX78" s="377"/>
      <c r="AY78" s="377"/>
      <c r="AZ78" s="377"/>
      <c r="BA78" s="377"/>
      <c r="BB78" s="377"/>
      <c r="BC78" s="377"/>
      <c r="BD78" s="395" t="s">
        <v>721</v>
      </c>
      <c r="BE78" s="377"/>
      <c r="BF78" s="377"/>
    </row>
    <row r="79" ht="12.75" customHeight="1">
      <c r="A79" s="380" t="s">
        <v>722</v>
      </c>
      <c r="B79" s="4"/>
      <c r="C79" s="4"/>
      <c r="D79" s="4"/>
      <c r="E79" s="4"/>
      <c r="F79" s="4"/>
      <c r="G79" s="9"/>
      <c r="H79" s="381" t="s">
        <v>723</v>
      </c>
      <c r="I79" s="380" t="s">
        <v>724</v>
      </c>
      <c r="J79" s="4"/>
      <c r="K79" s="4"/>
      <c r="L79" s="4"/>
      <c r="M79" s="4"/>
      <c r="N79" s="4"/>
      <c r="O79" s="9"/>
      <c r="P79" s="411" t="s">
        <v>725</v>
      </c>
      <c r="Q79" s="377"/>
      <c r="R79" s="377"/>
      <c r="S79" s="377"/>
      <c r="T79" s="377"/>
      <c r="U79" s="377"/>
      <c r="V79" s="377"/>
      <c r="W79" s="377"/>
      <c r="X79" s="377"/>
      <c r="Y79" s="377"/>
      <c r="Z79" s="377"/>
      <c r="AA79" s="377"/>
      <c r="AB79" s="377"/>
      <c r="AC79" s="377"/>
      <c r="AD79" s="377"/>
      <c r="AE79" s="377"/>
      <c r="AF79" s="377"/>
      <c r="AG79" s="377"/>
      <c r="AH79" s="377"/>
      <c r="AI79" s="377"/>
      <c r="AJ79" s="377"/>
      <c r="AK79" s="377"/>
      <c r="AL79" s="377"/>
      <c r="AM79" s="377"/>
      <c r="AN79" s="377"/>
      <c r="AO79" s="377"/>
      <c r="AP79" s="377"/>
      <c r="AQ79" s="377"/>
      <c r="AR79" s="377"/>
      <c r="AS79" s="377"/>
      <c r="AT79" s="377"/>
      <c r="AU79" s="377"/>
      <c r="AV79" s="377"/>
      <c r="AW79" s="377"/>
      <c r="AX79" s="377"/>
      <c r="AY79" s="377"/>
      <c r="AZ79" s="377"/>
      <c r="BA79" s="377"/>
      <c r="BB79" s="377"/>
      <c r="BC79" s="377"/>
      <c r="BD79" s="395" t="s">
        <v>726</v>
      </c>
      <c r="BE79" s="377"/>
      <c r="BF79" s="377"/>
    </row>
    <row r="80" ht="12.75" customHeight="1">
      <c r="A80" s="380" t="s">
        <v>727</v>
      </c>
      <c r="B80" s="4"/>
      <c r="C80" s="4"/>
      <c r="D80" s="4"/>
      <c r="E80" s="4"/>
      <c r="F80" s="4"/>
      <c r="G80" s="9"/>
      <c r="H80" s="381" t="s">
        <v>728</v>
      </c>
      <c r="I80" s="377"/>
      <c r="J80" s="377"/>
      <c r="K80" s="377"/>
      <c r="L80" s="377"/>
      <c r="M80" s="485"/>
      <c r="N80" s="377"/>
      <c r="O80" s="377"/>
      <c r="P80" s="377"/>
      <c r="Q80" s="377"/>
      <c r="R80" s="377"/>
      <c r="S80" s="377"/>
      <c r="T80" s="377"/>
      <c r="U80" s="377"/>
      <c r="V80" s="377"/>
      <c r="W80" s="377"/>
      <c r="X80" s="377"/>
      <c r="Y80" s="377"/>
      <c r="Z80" s="377"/>
      <c r="AA80" s="377"/>
      <c r="AB80" s="377"/>
      <c r="AC80" s="377"/>
      <c r="AD80" s="377"/>
      <c r="AE80" s="377"/>
      <c r="AF80" s="377"/>
      <c r="AG80" s="377"/>
      <c r="AH80" s="377"/>
      <c r="AI80" s="377"/>
      <c r="AJ80" s="377"/>
      <c r="AK80" s="377"/>
      <c r="AL80" s="377"/>
      <c r="AM80" s="377"/>
      <c r="AN80" s="377"/>
      <c r="AO80" s="377"/>
      <c r="AP80" s="377"/>
      <c r="AQ80" s="377"/>
      <c r="AR80" s="377"/>
      <c r="AS80" s="377"/>
      <c r="AT80" s="377"/>
      <c r="AU80" s="377"/>
      <c r="AV80" s="377"/>
      <c r="AW80" s="377"/>
      <c r="AX80" s="377"/>
      <c r="AY80" s="377"/>
      <c r="AZ80" s="377"/>
      <c r="BA80" s="377"/>
      <c r="BB80" s="377"/>
      <c r="BC80" s="377"/>
      <c r="BD80" s="395" t="s">
        <v>729</v>
      </c>
      <c r="BE80" s="377"/>
      <c r="BF80" s="377"/>
    </row>
    <row r="81" ht="12.75" customHeight="1">
      <c r="A81" s="380" t="s">
        <v>730</v>
      </c>
      <c r="B81" s="4"/>
      <c r="C81" s="4"/>
      <c r="D81" s="4"/>
      <c r="E81" s="4"/>
      <c r="F81" s="4"/>
      <c r="G81" s="9"/>
      <c r="H81" s="381" t="s">
        <v>731</v>
      </c>
      <c r="I81" s="463" t="s">
        <v>732</v>
      </c>
      <c r="J81" s="4"/>
      <c r="K81" s="4"/>
      <c r="L81" s="4"/>
      <c r="M81" s="4"/>
      <c r="N81" s="4"/>
      <c r="O81" s="9"/>
      <c r="P81" s="377" t="str">
        <f t="array" ref="P81">INDEX(P82:P123,MATCH(Lookups!A41,Data!I82:I123,0))</f>
        <v>Prerequisite: Intelligence or Wisdom 13 or higher
  You have learned a number of spells that you can cast as rituals. These spells are written in a ritual book, which you must have in hand while casti_x000e_ng one of them.
  When you choose this feat, you acquire a ritual book holding two 1st-level spells of your choice. Choose one of the following classes: bard, cleric, druid, sorcerer, warlock, or wizard. You must choose your spells from that class’s spell list, and the spells you choose must have the ritual tag. The class you choose also determines your spellcasti_x000e_ng ability for these spells: Charisma for bard, sorcerer, or warlock; Wisdom for cleric or druid; or Intelligence for wizard.
  If you come across a spell in written form, such as a magical spell scroll or a wizard’s spellbook, you might be able to add it to your ritual book. The spell must be on the spell list for the class you chose, the spell’s level can be no higher than half your level (rounded up), and it must have the ritual tag. The process of copying the spell into your ritual book takes 2 hours per level of the spell, and costs 50 gp per level. The cost represents material components you expend as you experiment with the spell to master it, as well as the fine inks you need to record it.</v>
      </c>
      <c r="Q81" s="377"/>
      <c r="R81" s="377"/>
      <c r="S81" s="377"/>
      <c r="T81" s="377"/>
      <c r="U81" s="377"/>
      <c r="V81" s="377"/>
      <c r="W81" s="377"/>
      <c r="X81" s="377"/>
      <c r="Y81" s="377"/>
      <c r="Z81" s="377"/>
      <c r="AA81" s="377"/>
      <c r="AB81" s="377"/>
      <c r="AC81" s="377"/>
      <c r="AD81" s="377"/>
      <c r="AE81" s="377"/>
      <c r="AF81" s="377"/>
      <c r="AG81" s="377"/>
      <c r="AH81" s="377"/>
      <c r="AI81" s="377"/>
      <c r="AJ81" s="377"/>
      <c r="AK81" s="377"/>
      <c r="AL81" s="377"/>
      <c r="AM81" s="377"/>
      <c r="AN81" s="377"/>
      <c r="AO81" s="377"/>
      <c r="AP81" s="377"/>
      <c r="AQ81" s="377"/>
      <c r="AR81" s="377"/>
      <c r="AS81" s="377"/>
      <c r="AT81" s="377"/>
      <c r="AU81" s="377"/>
      <c r="AV81" s="377"/>
      <c r="AW81" s="377"/>
      <c r="AX81" s="377"/>
      <c r="AY81" s="377"/>
      <c r="AZ81" s="377"/>
      <c r="BA81" s="377"/>
      <c r="BB81" s="377"/>
      <c r="BC81" s="377"/>
      <c r="BD81" s="395" t="s">
        <v>733</v>
      </c>
      <c r="BE81" s="377"/>
      <c r="BF81" s="377"/>
    </row>
    <row r="82" ht="12.75" customHeight="1">
      <c r="A82" s="380" t="s">
        <v>734</v>
      </c>
      <c r="B82" s="4"/>
      <c r="C82" s="4"/>
      <c r="D82" s="4"/>
      <c r="E82" s="4"/>
      <c r="F82" s="4"/>
      <c r="G82" s="9"/>
      <c r="H82" s="381" t="s">
        <v>735</v>
      </c>
      <c r="I82" s="412" t="s">
        <v>736</v>
      </c>
      <c r="P82" s="412" t="s">
        <v>737</v>
      </c>
      <c r="Q82" s="377"/>
      <c r="R82" s="377"/>
      <c r="S82" s="377"/>
      <c r="T82" s="377"/>
      <c r="U82" s="377"/>
      <c r="V82" s="377"/>
      <c r="W82" s="377"/>
      <c r="X82" s="377"/>
      <c r="Y82" s="377"/>
      <c r="Z82" s="377"/>
      <c r="AA82" s="377"/>
      <c r="AB82" s="377"/>
      <c r="AC82" s="377"/>
      <c r="AD82" s="377"/>
      <c r="AE82" s="377"/>
      <c r="AF82" s="377"/>
      <c r="AG82" s="377"/>
      <c r="AH82" s="377"/>
      <c r="AI82" s="377"/>
      <c r="AJ82" s="377"/>
      <c r="AK82" s="377"/>
      <c r="AL82" s="377"/>
      <c r="AM82" s="377"/>
      <c r="AN82" s="377"/>
      <c r="AO82" s="377"/>
      <c r="AP82" s="377"/>
      <c r="AQ82" s="377"/>
      <c r="AR82" s="377"/>
      <c r="AS82" s="377"/>
      <c r="AT82" s="377"/>
      <c r="AU82" s="377"/>
      <c r="AV82" s="377"/>
      <c r="AW82" s="377"/>
      <c r="AX82" s="377"/>
      <c r="AY82" s="377"/>
      <c r="AZ82" s="377"/>
      <c r="BA82" s="377"/>
      <c r="BB82" s="377"/>
      <c r="BC82" s="377"/>
      <c r="BD82" s="395" t="s">
        <v>738</v>
      </c>
      <c r="BE82" s="377"/>
      <c r="BF82" s="377"/>
    </row>
    <row r="83" ht="12.75" customHeight="1">
      <c r="A83" s="380" t="s">
        <v>739</v>
      </c>
      <c r="B83" s="4"/>
      <c r="C83" s="4"/>
      <c r="D83" s="4"/>
      <c r="E83" s="4"/>
      <c r="F83" s="4"/>
      <c r="G83" s="9"/>
      <c r="H83" s="381" t="s">
        <v>740</v>
      </c>
      <c r="I83" s="412" t="s">
        <v>741</v>
      </c>
      <c r="P83" s="412" t="s">
        <v>742</v>
      </c>
      <c r="Q83" s="377"/>
      <c r="R83" s="377"/>
      <c r="S83" s="377"/>
      <c r="T83" s="377"/>
      <c r="U83" s="377"/>
      <c r="V83" s="377"/>
      <c r="W83" s="377"/>
      <c r="X83" s="377"/>
      <c r="Y83" s="377"/>
      <c r="Z83" s="377"/>
      <c r="AA83" s="377"/>
      <c r="AB83" s="377"/>
      <c r="AC83" s="377"/>
      <c r="AD83" s="377"/>
      <c r="AE83" s="377"/>
      <c r="AF83" s="377"/>
      <c r="AG83" s="377"/>
      <c r="AH83" s="377"/>
      <c r="AI83" s="377"/>
      <c r="AJ83" s="377"/>
      <c r="AK83" s="377"/>
      <c r="AL83" s="377"/>
      <c r="AM83" s="377"/>
      <c r="AN83" s="377"/>
      <c r="AO83" s="377"/>
      <c r="AP83" s="377"/>
      <c r="AQ83" s="377"/>
      <c r="AR83" s="377"/>
      <c r="AS83" s="377"/>
      <c r="AT83" s="377"/>
      <c r="AU83" s="377"/>
      <c r="AV83" s="377"/>
      <c r="AW83" s="377"/>
      <c r="AX83" s="377"/>
      <c r="AY83" s="377"/>
      <c r="AZ83" s="377"/>
      <c r="BA83" s="377"/>
      <c r="BB83" s="377"/>
      <c r="BC83" s="377"/>
      <c r="BD83" s="395" t="s">
        <v>743</v>
      </c>
      <c r="BE83" s="377"/>
      <c r="BF83" s="377"/>
    </row>
    <row r="84" ht="12.75" customHeight="1">
      <c r="A84" s="380" t="s">
        <v>744</v>
      </c>
      <c r="B84" s="4"/>
      <c r="C84" s="4"/>
      <c r="D84" s="4"/>
      <c r="E84" s="4"/>
      <c r="F84" s="4"/>
      <c r="G84" s="9"/>
      <c r="H84" s="381" t="s">
        <v>745</v>
      </c>
      <c r="I84" s="412" t="s">
        <v>746</v>
      </c>
      <c r="P84" s="412" t="s">
        <v>747</v>
      </c>
      <c r="Q84" s="377"/>
      <c r="R84" s="377"/>
      <c r="S84" s="377"/>
      <c r="T84" s="377"/>
      <c r="U84" s="377"/>
      <c r="V84" s="377"/>
      <c r="W84" s="377"/>
      <c r="X84" s="377"/>
      <c r="Y84" s="377"/>
      <c r="Z84" s="377"/>
      <c r="AA84" s="377"/>
      <c r="AB84" s="377"/>
      <c r="AC84" s="377"/>
      <c r="AD84" s="377"/>
      <c r="AE84" s="377"/>
      <c r="AF84" s="377"/>
      <c r="AG84" s="377"/>
      <c r="AH84" s="377"/>
      <c r="AI84" s="377"/>
      <c r="AJ84" s="377"/>
      <c r="AK84" s="377"/>
      <c r="AL84" s="377"/>
      <c r="AM84" s="377"/>
      <c r="AN84" s="377"/>
      <c r="AO84" s="377"/>
      <c r="AP84" s="377"/>
      <c r="AQ84" s="377"/>
      <c r="AR84" s="377"/>
      <c r="AS84" s="377"/>
      <c r="AT84" s="377"/>
      <c r="AU84" s="377"/>
      <c r="AV84" s="377"/>
      <c r="AW84" s="377"/>
      <c r="AX84" s="377"/>
      <c r="AY84" s="377"/>
      <c r="AZ84" s="377"/>
      <c r="BA84" s="377"/>
      <c r="BB84" s="377"/>
      <c r="BC84" s="377"/>
      <c r="BD84" s="395" t="s">
        <v>748</v>
      </c>
      <c r="BE84" s="377"/>
      <c r="BF84" s="377"/>
    </row>
    <row r="85" ht="12.75" customHeight="1">
      <c r="A85" s="380" t="s">
        <v>749</v>
      </c>
      <c r="B85" s="4"/>
      <c r="C85" s="4"/>
      <c r="D85" s="4"/>
      <c r="E85" s="4"/>
      <c r="F85" s="4"/>
      <c r="G85" s="9"/>
      <c r="H85" s="381" t="s">
        <v>750</v>
      </c>
      <c r="I85" s="412" t="s">
        <v>751</v>
      </c>
      <c r="P85" s="412" t="s">
        <v>752</v>
      </c>
      <c r="Q85" s="377"/>
      <c r="R85" s="377"/>
      <c r="S85" s="377"/>
      <c r="T85" s="377"/>
      <c r="U85" s="377"/>
      <c r="V85" s="377"/>
      <c r="W85" s="377"/>
      <c r="X85" s="377"/>
      <c r="Y85" s="377"/>
      <c r="Z85" s="377"/>
      <c r="AA85" s="377"/>
      <c r="AB85" s="377"/>
      <c r="AC85" s="377"/>
      <c r="AD85" s="377"/>
      <c r="AE85" s="377"/>
      <c r="AF85" s="377"/>
      <c r="AG85" s="377"/>
      <c r="AH85" s="377"/>
      <c r="AI85" s="377"/>
      <c r="AJ85" s="377"/>
      <c r="AK85" s="377"/>
      <c r="AL85" s="377"/>
      <c r="AM85" s="377"/>
      <c r="AN85" s="377"/>
      <c r="AO85" s="377"/>
      <c r="AP85" s="377"/>
      <c r="AQ85" s="377"/>
      <c r="AR85" s="377"/>
      <c r="AS85" s="377"/>
      <c r="AT85" s="377"/>
      <c r="AU85" s="377"/>
      <c r="AV85" s="377"/>
      <c r="AW85" s="377"/>
      <c r="AX85" s="377"/>
      <c r="AY85" s="377"/>
      <c r="AZ85" s="377"/>
      <c r="BA85" s="377"/>
      <c r="BB85" s="377"/>
      <c r="BC85" s="377"/>
      <c r="BD85" s="395" t="s">
        <v>753</v>
      </c>
      <c r="BE85" s="377"/>
      <c r="BF85" s="377"/>
    </row>
    <row r="86" ht="12.75" customHeight="1">
      <c r="A86" s="380" t="s">
        <v>754</v>
      </c>
      <c r="B86" s="4"/>
      <c r="C86" s="4"/>
      <c r="D86" s="4"/>
      <c r="E86" s="4"/>
      <c r="F86" s="4"/>
      <c r="G86" s="9"/>
      <c r="H86" s="381" t="s">
        <v>755</v>
      </c>
      <c r="I86" s="412" t="s">
        <v>756</v>
      </c>
      <c r="P86" s="412" t="s">
        <v>757</v>
      </c>
      <c r="Q86" s="377"/>
      <c r="R86" s="377"/>
      <c r="S86" s="377"/>
      <c r="T86" s="377"/>
      <c r="U86" s="377"/>
      <c r="V86" s="377"/>
      <c r="W86" s="377"/>
      <c r="X86" s="377"/>
      <c r="Y86" s="377"/>
      <c r="Z86" s="377"/>
      <c r="AA86" s="377"/>
      <c r="AB86" s="377"/>
      <c r="AC86" s="377"/>
      <c r="AD86" s="377"/>
      <c r="AE86" s="377"/>
      <c r="AF86" s="377"/>
      <c r="AG86" s="377"/>
      <c r="AH86" s="377"/>
      <c r="AI86" s="377"/>
      <c r="AJ86" s="377"/>
      <c r="AK86" s="377"/>
      <c r="AL86" s="377"/>
      <c r="AM86" s="377"/>
      <c r="AN86" s="377"/>
      <c r="AO86" s="377"/>
      <c r="AP86" s="377"/>
      <c r="AQ86" s="377"/>
      <c r="AR86" s="377"/>
      <c r="AS86" s="377"/>
      <c r="AT86" s="377"/>
      <c r="AU86" s="377"/>
      <c r="AV86" s="377"/>
      <c r="AW86" s="377"/>
      <c r="AX86" s="377"/>
      <c r="AY86" s="377"/>
      <c r="AZ86" s="377"/>
      <c r="BA86" s="377"/>
      <c r="BB86" s="377"/>
      <c r="BC86" s="377"/>
      <c r="BD86" s="395" t="s">
        <v>758</v>
      </c>
      <c r="BE86" s="377"/>
      <c r="BF86" s="377"/>
    </row>
    <row r="87" ht="12.75" customHeight="1">
      <c r="A87" s="380" t="s">
        <v>759</v>
      </c>
      <c r="B87" s="4"/>
      <c r="C87" s="4"/>
      <c r="D87" s="4"/>
      <c r="E87" s="4"/>
      <c r="F87" s="4"/>
      <c r="G87" s="9"/>
      <c r="H87" s="381" t="s">
        <v>682</v>
      </c>
      <c r="I87" s="412" t="s">
        <v>760</v>
      </c>
      <c r="P87" s="412" t="s">
        <v>761</v>
      </c>
      <c r="Q87" s="377"/>
      <c r="R87" s="377"/>
      <c r="S87" s="377"/>
      <c r="T87" s="377"/>
      <c r="U87" s="377"/>
      <c r="V87" s="377"/>
      <c r="W87" s="377"/>
      <c r="X87" s="377"/>
      <c r="Y87" s="377"/>
      <c r="Z87" s="377"/>
      <c r="AA87" s="377"/>
      <c r="AB87" s="377"/>
      <c r="AC87" s="377"/>
      <c r="AD87" s="377"/>
      <c r="AE87" s="377"/>
      <c r="AF87" s="377"/>
      <c r="AG87" s="377"/>
      <c r="AH87" s="377"/>
      <c r="AI87" s="377"/>
      <c r="AJ87" s="377"/>
      <c r="AK87" s="377"/>
      <c r="AL87" s="377"/>
      <c r="AM87" s="377"/>
      <c r="AN87" s="377"/>
      <c r="AO87" s="377"/>
      <c r="AP87" s="377"/>
      <c r="AQ87" s="377"/>
      <c r="AR87" s="377"/>
      <c r="AS87" s="377"/>
      <c r="AT87" s="377"/>
      <c r="AU87" s="377"/>
      <c r="AV87" s="377"/>
      <c r="AW87" s="377"/>
      <c r="AX87" s="377"/>
      <c r="AY87" s="377"/>
      <c r="AZ87" s="377"/>
      <c r="BA87" s="377"/>
      <c r="BB87" s="377"/>
      <c r="BC87" s="377"/>
      <c r="BD87" s="395" t="s">
        <v>762</v>
      </c>
      <c r="BE87" s="377"/>
      <c r="BF87" s="377"/>
    </row>
    <row r="88" ht="12.75" customHeight="1">
      <c r="A88" s="380" t="s">
        <v>763</v>
      </c>
      <c r="B88" s="4"/>
      <c r="C88" s="4"/>
      <c r="D88" s="4"/>
      <c r="E88" s="4"/>
      <c r="F88" s="4"/>
      <c r="G88" s="9"/>
      <c r="H88" s="381" t="s">
        <v>764</v>
      </c>
      <c r="I88" s="412" t="s">
        <v>765</v>
      </c>
      <c r="P88" s="412" t="s">
        <v>766</v>
      </c>
      <c r="Q88" s="377"/>
      <c r="R88" s="377"/>
      <c r="S88" s="377"/>
      <c r="T88" s="377"/>
      <c r="U88" s="377"/>
      <c r="V88" s="377"/>
      <c r="W88" s="377"/>
      <c r="X88" s="377"/>
      <c r="Y88" s="377"/>
      <c r="Z88" s="377"/>
      <c r="AA88" s="377"/>
      <c r="AB88" s="377"/>
      <c r="AC88" s="377"/>
      <c r="AD88" s="377"/>
      <c r="AE88" s="377"/>
      <c r="AF88" s="377"/>
      <c r="AG88" s="377"/>
      <c r="AH88" s="377"/>
      <c r="AI88" s="377"/>
      <c r="AJ88" s="377"/>
      <c r="AK88" s="377"/>
      <c r="AL88" s="377"/>
      <c r="AM88" s="377"/>
      <c r="AN88" s="377"/>
      <c r="AO88" s="377"/>
      <c r="AP88" s="377"/>
      <c r="AQ88" s="377"/>
      <c r="AR88" s="377"/>
      <c r="AS88" s="377"/>
      <c r="AT88" s="377"/>
      <c r="AU88" s="377"/>
      <c r="AV88" s="377"/>
      <c r="AW88" s="377"/>
      <c r="AX88" s="377"/>
      <c r="AY88" s="377"/>
      <c r="AZ88" s="377"/>
      <c r="BA88" s="377"/>
      <c r="BB88" s="377"/>
      <c r="BC88" s="377"/>
      <c r="BD88" s="395" t="s">
        <v>767</v>
      </c>
      <c r="BE88" s="377"/>
      <c r="BF88" s="377"/>
    </row>
    <row r="89" ht="12.75" customHeight="1">
      <c r="A89" s="380" t="s">
        <v>768</v>
      </c>
      <c r="B89" s="4"/>
      <c r="C89" s="4"/>
      <c r="D89" s="4"/>
      <c r="E89" s="4"/>
      <c r="F89" s="4"/>
      <c r="G89" s="9"/>
      <c r="H89" s="381" t="s">
        <v>611</v>
      </c>
      <c r="I89" s="412" t="s">
        <v>769</v>
      </c>
      <c r="P89" s="412" t="s">
        <v>770</v>
      </c>
      <c r="Q89" s="377"/>
      <c r="R89" s="377"/>
      <c r="S89" s="377"/>
      <c r="T89" s="377"/>
      <c r="U89" s="377"/>
      <c r="V89" s="377"/>
      <c r="W89" s="377"/>
      <c r="X89" s="377"/>
      <c r="Y89" s="377"/>
      <c r="Z89" s="377"/>
      <c r="AA89" s="377"/>
      <c r="AB89" s="377"/>
      <c r="AC89" s="377"/>
      <c r="AD89" s="377"/>
      <c r="AE89" s="377"/>
      <c r="AF89" s="377"/>
      <c r="AG89" s="377"/>
      <c r="AH89" s="377"/>
      <c r="AI89" s="377"/>
      <c r="AJ89" s="377"/>
      <c r="AK89" s="377"/>
      <c r="AL89" s="377"/>
      <c r="AM89" s="377"/>
      <c r="AN89" s="377"/>
      <c r="AO89" s="377"/>
      <c r="AP89" s="377"/>
      <c r="AQ89" s="377"/>
      <c r="AR89" s="377"/>
      <c r="AS89" s="377"/>
      <c r="AT89" s="377"/>
      <c r="AU89" s="377"/>
      <c r="AV89" s="377"/>
      <c r="AW89" s="377"/>
      <c r="AX89" s="377"/>
      <c r="AY89" s="377"/>
      <c r="AZ89" s="377"/>
      <c r="BA89" s="377"/>
      <c r="BB89" s="377"/>
      <c r="BC89" s="377"/>
      <c r="BD89" s="395" t="s">
        <v>771</v>
      </c>
      <c r="BE89" s="377"/>
      <c r="BF89" s="377"/>
    </row>
    <row r="90" ht="12.75" customHeight="1">
      <c r="A90" s="380" t="s">
        <v>772</v>
      </c>
      <c r="B90" s="4"/>
      <c r="C90" s="4"/>
      <c r="D90" s="4"/>
      <c r="E90" s="4"/>
      <c r="F90" s="4"/>
      <c r="G90" s="9"/>
      <c r="H90" s="381" t="s">
        <v>685</v>
      </c>
      <c r="I90" s="412" t="s">
        <v>773</v>
      </c>
      <c r="P90" s="412" t="s">
        <v>774</v>
      </c>
      <c r="Q90" s="377"/>
      <c r="R90" s="377"/>
      <c r="S90" s="377"/>
      <c r="T90" s="377"/>
      <c r="U90" s="377"/>
      <c r="V90" s="377"/>
      <c r="W90" s="377"/>
      <c r="X90" s="377"/>
      <c r="Y90" s="377"/>
      <c r="Z90" s="377"/>
      <c r="AA90" s="377"/>
      <c r="AB90" s="377"/>
      <c r="AC90" s="377"/>
      <c r="AD90" s="377"/>
      <c r="AE90" s="377"/>
      <c r="AF90" s="377"/>
      <c r="AG90" s="377"/>
      <c r="AH90" s="377"/>
      <c r="AI90" s="377"/>
      <c r="AJ90" s="377"/>
      <c r="AK90" s="377"/>
      <c r="AL90" s="377"/>
      <c r="AM90" s="377"/>
      <c r="AN90" s="377"/>
      <c r="AO90" s="377"/>
      <c r="AP90" s="377"/>
      <c r="AQ90" s="377"/>
      <c r="AR90" s="377"/>
      <c r="AS90" s="377"/>
      <c r="AT90" s="377"/>
      <c r="AU90" s="377"/>
      <c r="AV90" s="377"/>
      <c r="AW90" s="377"/>
      <c r="AX90" s="377"/>
      <c r="AY90" s="377"/>
      <c r="AZ90" s="377"/>
      <c r="BA90" s="377"/>
      <c r="BB90" s="377"/>
      <c r="BC90" s="377"/>
      <c r="BD90" s="395" t="s">
        <v>775</v>
      </c>
      <c r="BE90" s="377"/>
      <c r="BF90" s="377"/>
    </row>
    <row r="91" ht="12.75" customHeight="1">
      <c r="A91" s="380" t="s">
        <v>776</v>
      </c>
      <c r="B91" s="4"/>
      <c r="C91" s="4"/>
      <c r="D91" s="4"/>
      <c r="E91" s="4"/>
      <c r="F91" s="4"/>
      <c r="G91" s="9"/>
      <c r="H91" s="381" t="s">
        <v>611</v>
      </c>
      <c r="I91" s="412" t="s">
        <v>777</v>
      </c>
      <c r="P91" s="412" t="s">
        <v>778</v>
      </c>
      <c r="Q91" s="377"/>
      <c r="R91" s="377"/>
      <c r="S91" s="377"/>
      <c r="T91" s="377"/>
      <c r="U91" s="377"/>
      <c r="V91" s="377"/>
      <c r="W91" s="377"/>
      <c r="X91" s="377"/>
      <c r="Y91" s="377"/>
      <c r="Z91" s="377"/>
      <c r="AA91" s="377"/>
      <c r="AB91" s="377"/>
      <c r="AC91" s="377"/>
      <c r="AD91" s="377"/>
      <c r="AE91" s="377"/>
      <c r="AF91" s="377"/>
      <c r="AG91" s="377"/>
      <c r="AH91" s="377"/>
      <c r="AI91" s="377"/>
      <c r="AJ91" s="377"/>
      <c r="AK91" s="377"/>
      <c r="AL91" s="377"/>
      <c r="AM91" s="377"/>
      <c r="AN91" s="377"/>
      <c r="AO91" s="377"/>
      <c r="AP91" s="377"/>
      <c r="AQ91" s="377"/>
      <c r="AR91" s="377"/>
      <c r="AS91" s="377"/>
      <c r="AT91" s="377"/>
      <c r="AU91" s="377"/>
      <c r="AV91" s="377"/>
      <c r="AW91" s="377"/>
      <c r="AX91" s="377"/>
      <c r="AY91" s="377"/>
      <c r="AZ91" s="377"/>
      <c r="BA91" s="377"/>
      <c r="BB91" s="377"/>
      <c r="BC91" s="377"/>
      <c r="BD91" s="395" t="s">
        <v>779</v>
      </c>
      <c r="BE91" s="377"/>
      <c r="BF91" s="377"/>
    </row>
    <row r="92" ht="12.75" customHeight="1">
      <c r="A92" s="380" t="s">
        <v>780</v>
      </c>
      <c r="B92" s="4"/>
      <c r="C92" s="4"/>
      <c r="D92" s="4"/>
      <c r="E92" s="4"/>
      <c r="F92" s="4"/>
      <c r="G92" s="9"/>
      <c r="H92" s="381" t="s">
        <v>781</v>
      </c>
      <c r="I92" s="412" t="s">
        <v>782</v>
      </c>
      <c r="P92" s="412" t="s">
        <v>783</v>
      </c>
      <c r="Q92" s="377"/>
      <c r="R92" s="377"/>
      <c r="S92" s="377"/>
      <c r="T92" s="377"/>
      <c r="U92" s="377"/>
      <c r="V92" s="377"/>
      <c r="W92" s="377"/>
      <c r="X92" s="377"/>
      <c r="Y92" s="377"/>
      <c r="Z92" s="377"/>
      <c r="AA92" s="377"/>
      <c r="AB92" s="377"/>
      <c r="AC92" s="377"/>
      <c r="AD92" s="377"/>
      <c r="AE92" s="377"/>
      <c r="AF92" s="377"/>
      <c r="AG92" s="377"/>
      <c r="AH92" s="377"/>
      <c r="AI92" s="377"/>
      <c r="AJ92" s="377"/>
      <c r="AK92" s="377"/>
      <c r="AL92" s="377"/>
      <c r="AM92" s="377"/>
      <c r="AN92" s="377"/>
      <c r="AO92" s="377"/>
      <c r="AP92" s="377"/>
      <c r="AQ92" s="377"/>
      <c r="AR92" s="377"/>
      <c r="AS92" s="377"/>
      <c r="AT92" s="377"/>
      <c r="AU92" s="377"/>
      <c r="AV92" s="377"/>
      <c r="AW92" s="377"/>
      <c r="AX92" s="377"/>
      <c r="AY92" s="377"/>
      <c r="AZ92" s="377"/>
      <c r="BA92" s="377"/>
      <c r="BB92" s="377"/>
      <c r="BC92" s="377"/>
      <c r="BD92" s="395" t="s">
        <v>784</v>
      </c>
      <c r="BE92" s="377"/>
      <c r="BF92" s="377"/>
    </row>
    <row r="93" ht="12.75" customHeight="1">
      <c r="A93" s="380" t="s">
        <v>785</v>
      </c>
      <c r="B93" s="4"/>
      <c r="C93" s="4"/>
      <c r="D93" s="4"/>
      <c r="E93" s="4"/>
      <c r="F93" s="4"/>
      <c r="G93" s="9"/>
      <c r="H93" s="381" t="s">
        <v>786</v>
      </c>
      <c r="I93" s="412" t="s">
        <v>787</v>
      </c>
      <c r="P93" s="412" t="s">
        <v>788</v>
      </c>
      <c r="Q93" s="377"/>
      <c r="R93" s="377"/>
      <c r="S93" s="377"/>
      <c r="T93" s="377"/>
      <c r="U93" s="377"/>
      <c r="V93" s="377"/>
      <c r="W93" s="377"/>
      <c r="X93" s="377"/>
      <c r="Y93" s="377"/>
      <c r="Z93" s="377"/>
      <c r="AA93" s="377"/>
      <c r="AB93" s="377"/>
      <c r="AC93" s="377"/>
      <c r="AD93" s="377"/>
      <c r="AE93" s="377"/>
      <c r="AF93" s="377"/>
      <c r="AG93" s="377"/>
      <c r="AH93" s="377"/>
      <c r="AI93" s="377"/>
      <c r="AJ93" s="377"/>
      <c r="AK93" s="377"/>
      <c r="AL93" s="377"/>
      <c r="AM93" s="377"/>
      <c r="AN93" s="377"/>
      <c r="AO93" s="377"/>
      <c r="AP93" s="377"/>
      <c r="AQ93" s="377"/>
      <c r="AR93" s="377"/>
      <c r="AS93" s="377"/>
      <c r="AT93" s="377"/>
      <c r="AU93" s="377"/>
      <c r="AV93" s="377"/>
      <c r="AW93" s="377"/>
      <c r="AX93" s="377"/>
      <c r="AY93" s="377"/>
      <c r="AZ93" s="377"/>
      <c r="BA93" s="377"/>
      <c r="BB93" s="377"/>
      <c r="BC93" s="377"/>
      <c r="BD93" s="395" t="s">
        <v>789</v>
      </c>
      <c r="BE93" s="377"/>
      <c r="BF93" s="377"/>
    </row>
    <row r="94" ht="12.75" customHeight="1">
      <c r="A94" s="380" t="s">
        <v>790</v>
      </c>
      <c r="B94" s="4"/>
      <c r="C94" s="4"/>
      <c r="D94" s="4"/>
      <c r="E94" s="4"/>
      <c r="F94" s="4"/>
      <c r="G94" s="9"/>
      <c r="H94" s="381" t="s">
        <v>791</v>
      </c>
      <c r="I94" s="412" t="s">
        <v>792</v>
      </c>
      <c r="P94" s="412" t="s">
        <v>793</v>
      </c>
      <c r="Q94" s="377"/>
      <c r="R94" s="377"/>
      <c r="S94" s="377"/>
      <c r="T94" s="377"/>
      <c r="U94" s="377"/>
      <c r="V94" s="377"/>
      <c r="W94" s="377"/>
      <c r="X94" s="377"/>
      <c r="Y94" s="377"/>
      <c r="Z94" s="377"/>
      <c r="AA94" s="377"/>
      <c r="AB94" s="377"/>
      <c r="AC94" s="377"/>
      <c r="AD94" s="377"/>
      <c r="AE94" s="377"/>
      <c r="AF94" s="377"/>
      <c r="AG94" s="377"/>
      <c r="AH94" s="377"/>
      <c r="AI94" s="377"/>
      <c r="AJ94" s="377"/>
      <c r="AK94" s="377"/>
      <c r="AL94" s="377"/>
      <c r="AM94" s="377"/>
      <c r="AN94" s="377"/>
      <c r="AO94" s="377"/>
      <c r="AP94" s="377"/>
      <c r="AQ94" s="377"/>
      <c r="AR94" s="377"/>
      <c r="AS94" s="377"/>
      <c r="AT94" s="377"/>
      <c r="AU94" s="377"/>
      <c r="AV94" s="377"/>
      <c r="AW94" s="377"/>
      <c r="AX94" s="377"/>
      <c r="AY94" s="377"/>
      <c r="AZ94" s="377"/>
      <c r="BA94" s="377"/>
      <c r="BB94" s="377"/>
      <c r="BC94" s="377"/>
      <c r="BD94" s="395" t="s">
        <v>794</v>
      </c>
      <c r="BE94" s="377"/>
      <c r="BF94" s="377"/>
    </row>
    <row r="95" ht="12.75" customHeight="1">
      <c r="A95" s="380" t="s">
        <v>795</v>
      </c>
      <c r="B95" s="4"/>
      <c r="C95" s="4"/>
      <c r="D95" s="4"/>
      <c r="E95" s="4"/>
      <c r="F95" s="4"/>
      <c r="G95" s="9"/>
      <c r="H95" s="381" t="s">
        <v>796</v>
      </c>
      <c r="I95" s="412" t="s">
        <v>797</v>
      </c>
      <c r="P95" s="412" t="s">
        <v>798</v>
      </c>
      <c r="Q95" s="377"/>
      <c r="R95" s="377"/>
      <c r="S95" s="377"/>
      <c r="T95" s="377"/>
      <c r="U95" s="377"/>
      <c r="V95" s="377"/>
      <c r="W95" s="377"/>
      <c r="X95" s="377"/>
      <c r="Y95" s="377"/>
      <c r="Z95" s="377"/>
      <c r="AA95" s="377"/>
      <c r="AB95" s="377"/>
      <c r="AC95" s="377"/>
      <c r="AD95" s="377"/>
      <c r="AE95" s="377"/>
      <c r="AF95" s="377"/>
      <c r="AG95" s="377"/>
      <c r="AH95" s="377"/>
      <c r="AI95" s="377"/>
      <c r="AJ95" s="377"/>
      <c r="AK95" s="377"/>
      <c r="AL95" s="377"/>
      <c r="AM95" s="377"/>
      <c r="AN95" s="377"/>
      <c r="AO95" s="377"/>
      <c r="AP95" s="377"/>
      <c r="AQ95" s="377"/>
      <c r="AR95" s="377"/>
      <c r="AS95" s="377"/>
      <c r="AT95" s="377"/>
      <c r="AU95" s="377"/>
      <c r="AV95" s="377"/>
      <c r="AW95" s="377"/>
      <c r="AX95" s="377"/>
      <c r="AY95" s="377"/>
      <c r="AZ95" s="377"/>
      <c r="BA95" s="377"/>
      <c r="BB95" s="377"/>
      <c r="BC95" s="377"/>
      <c r="BD95" s="395" t="s">
        <v>799</v>
      </c>
      <c r="BE95" s="377"/>
      <c r="BF95" s="377"/>
    </row>
    <row r="96" ht="12.75" customHeight="1">
      <c r="A96" s="380" t="s">
        <v>800</v>
      </c>
      <c r="B96" s="4"/>
      <c r="C96" s="4"/>
      <c r="D96" s="4"/>
      <c r="E96" s="4"/>
      <c r="F96" s="4"/>
      <c r="G96" s="9"/>
      <c r="H96" s="381" t="s">
        <v>801</v>
      </c>
      <c r="I96" s="412" t="s">
        <v>802</v>
      </c>
      <c r="P96" s="412" t="s">
        <v>803</v>
      </c>
      <c r="Q96" s="377"/>
      <c r="R96" s="377"/>
      <c r="S96" s="377"/>
      <c r="T96" s="377"/>
      <c r="U96" s="377"/>
      <c r="V96" s="377"/>
      <c r="W96" s="377"/>
      <c r="X96" s="377"/>
      <c r="Y96" s="377"/>
      <c r="Z96" s="377"/>
      <c r="AA96" s="377"/>
      <c r="AB96" s="377"/>
      <c r="AC96" s="377"/>
      <c r="AD96" s="377"/>
      <c r="AE96" s="377"/>
      <c r="AF96" s="377"/>
      <c r="AG96" s="377"/>
      <c r="AH96" s="377"/>
      <c r="AI96" s="377"/>
      <c r="AJ96" s="377"/>
      <c r="AK96" s="377"/>
      <c r="AL96" s="377"/>
      <c r="AM96" s="377"/>
      <c r="AN96" s="377"/>
      <c r="AO96" s="377"/>
      <c r="AP96" s="377"/>
      <c r="AQ96" s="377"/>
      <c r="AR96" s="377"/>
      <c r="AS96" s="377"/>
      <c r="AT96" s="377"/>
      <c r="AU96" s="377"/>
      <c r="AV96" s="377"/>
      <c r="AW96" s="377"/>
      <c r="AX96" s="377"/>
      <c r="AY96" s="377"/>
      <c r="AZ96" s="377"/>
      <c r="BA96" s="377"/>
      <c r="BB96" s="377"/>
      <c r="BC96" s="377"/>
      <c r="BD96" s="395" t="s">
        <v>804</v>
      </c>
      <c r="BE96" s="377"/>
      <c r="BF96" s="377"/>
    </row>
    <row r="97" ht="12.75" customHeight="1">
      <c r="A97" s="380" t="s">
        <v>805</v>
      </c>
      <c r="B97" s="4"/>
      <c r="C97" s="4"/>
      <c r="D97" s="4"/>
      <c r="E97" s="4"/>
      <c r="F97" s="4"/>
      <c r="G97" s="9"/>
      <c r="H97" s="381" t="s">
        <v>806</v>
      </c>
      <c r="I97" s="412" t="s">
        <v>807</v>
      </c>
      <c r="P97" s="412" t="s">
        <v>808</v>
      </c>
      <c r="Q97" s="377"/>
      <c r="R97" s="377"/>
      <c r="S97" s="377"/>
      <c r="T97" s="377"/>
      <c r="U97" s="377"/>
      <c r="V97" s="377"/>
      <c r="W97" s="377"/>
      <c r="X97" s="377"/>
      <c r="Y97" s="377"/>
      <c r="Z97" s="377"/>
      <c r="AA97" s="377"/>
      <c r="AB97" s="377"/>
      <c r="AC97" s="377"/>
      <c r="AD97" s="377"/>
      <c r="AE97" s="377"/>
      <c r="AF97" s="377"/>
      <c r="AG97" s="377"/>
      <c r="AH97" s="377"/>
      <c r="AI97" s="377"/>
      <c r="AJ97" s="377"/>
      <c r="AK97" s="377"/>
      <c r="AL97" s="377"/>
      <c r="AM97" s="377"/>
      <c r="AN97" s="377"/>
      <c r="AO97" s="377"/>
      <c r="AP97" s="377"/>
      <c r="AQ97" s="377"/>
      <c r="AR97" s="377"/>
      <c r="AS97" s="377"/>
      <c r="AT97" s="377"/>
      <c r="AU97" s="377"/>
      <c r="AV97" s="377"/>
      <c r="AW97" s="377"/>
      <c r="AX97" s="377"/>
      <c r="AY97" s="377"/>
      <c r="AZ97" s="377"/>
      <c r="BA97" s="377"/>
      <c r="BB97" s="377"/>
      <c r="BC97" s="377"/>
      <c r="BD97" s="395" t="s">
        <v>809</v>
      </c>
      <c r="BE97" s="377"/>
      <c r="BF97" s="377"/>
    </row>
    <row r="98" ht="12.75" customHeight="1">
      <c r="A98" s="380" t="s">
        <v>810</v>
      </c>
      <c r="B98" s="4"/>
      <c r="C98" s="4"/>
      <c r="D98" s="4"/>
      <c r="E98" s="4"/>
      <c r="F98" s="4"/>
      <c r="G98" s="9"/>
      <c r="H98" s="381" t="s">
        <v>811</v>
      </c>
      <c r="I98" s="412" t="s">
        <v>812</v>
      </c>
      <c r="P98" s="412" t="s">
        <v>813</v>
      </c>
      <c r="Q98" s="377"/>
      <c r="R98" s="377"/>
      <c r="S98" s="377"/>
      <c r="T98" s="377"/>
      <c r="U98" s="377"/>
      <c r="V98" s="377"/>
      <c r="W98" s="377"/>
      <c r="X98" s="377"/>
      <c r="Y98" s="377"/>
      <c r="Z98" s="377"/>
      <c r="AA98" s="377"/>
      <c r="AB98" s="377"/>
      <c r="AC98" s="377"/>
      <c r="AD98" s="377"/>
      <c r="AE98" s="377"/>
      <c r="AF98" s="377"/>
      <c r="AG98" s="377"/>
      <c r="AH98" s="377"/>
      <c r="AI98" s="377"/>
      <c r="AJ98" s="377"/>
      <c r="AK98" s="377"/>
      <c r="AL98" s="377"/>
      <c r="AM98" s="377"/>
      <c r="AN98" s="377"/>
      <c r="AO98" s="377"/>
      <c r="AP98" s="377"/>
      <c r="AQ98" s="377"/>
      <c r="AR98" s="377"/>
      <c r="AS98" s="377"/>
      <c r="AT98" s="377"/>
      <c r="AU98" s="377"/>
      <c r="AV98" s="377"/>
      <c r="AW98" s="377"/>
      <c r="AX98" s="377"/>
      <c r="AY98" s="377"/>
      <c r="AZ98" s="377"/>
      <c r="BA98" s="377"/>
      <c r="BB98" s="377"/>
      <c r="BC98" s="377"/>
      <c r="BD98" s="395" t="s">
        <v>814</v>
      </c>
      <c r="BE98" s="377"/>
      <c r="BF98" s="377"/>
    </row>
    <row r="99" ht="12.75" customHeight="1">
      <c r="A99" s="380" t="s">
        <v>815</v>
      </c>
      <c r="B99" s="4"/>
      <c r="C99" s="4"/>
      <c r="D99" s="4"/>
      <c r="E99" s="4"/>
      <c r="F99" s="4"/>
      <c r="G99" s="9"/>
      <c r="H99" s="381" t="s">
        <v>816</v>
      </c>
      <c r="I99" s="412" t="s">
        <v>817</v>
      </c>
      <c r="P99" s="412" t="s">
        <v>818</v>
      </c>
      <c r="Q99" s="377"/>
      <c r="R99" s="377"/>
      <c r="S99" s="377"/>
      <c r="T99" s="377"/>
      <c r="U99" s="377"/>
      <c r="V99" s="377"/>
      <c r="W99" s="377"/>
      <c r="X99" s="377"/>
      <c r="Y99" s="377"/>
      <c r="Z99" s="377"/>
      <c r="AA99" s="377"/>
      <c r="AB99" s="377"/>
      <c r="AC99" s="377"/>
      <c r="AD99" s="377"/>
      <c r="AE99" s="377"/>
      <c r="AF99" s="377"/>
      <c r="AG99" s="377"/>
      <c r="AH99" s="377"/>
      <c r="AI99" s="377"/>
      <c r="AJ99" s="377"/>
      <c r="AK99" s="377"/>
      <c r="AL99" s="377"/>
      <c r="AM99" s="377"/>
      <c r="AN99" s="377"/>
      <c r="AO99" s="377"/>
      <c r="AP99" s="377"/>
      <c r="AQ99" s="377"/>
      <c r="AR99" s="377"/>
      <c r="AS99" s="377"/>
      <c r="AT99" s="377"/>
      <c r="AU99" s="377"/>
      <c r="AV99" s="377"/>
      <c r="AW99" s="377"/>
      <c r="AX99" s="377"/>
      <c r="AY99" s="377"/>
      <c r="AZ99" s="377"/>
      <c r="BA99" s="377"/>
      <c r="BB99" s="377"/>
      <c r="BC99" s="377"/>
      <c r="BD99" s="395" t="s">
        <v>819</v>
      </c>
      <c r="BE99" s="377"/>
      <c r="BF99" s="377"/>
    </row>
    <row r="100" ht="12.75" customHeight="1">
      <c r="A100" s="380" t="s">
        <v>612</v>
      </c>
      <c r="B100" s="4"/>
      <c r="C100" s="4"/>
      <c r="D100" s="4"/>
      <c r="E100" s="4"/>
      <c r="F100" s="4"/>
      <c r="G100" s="9"/>
      <c r="H100" s="475"/>
      <c r="I100" s="412" t="s">
        <v>820</v>
      </c>
      <c r="P100" s="412" t="s">
        <v>821</v>
      </c>
      <c r="Q100" s="377"/>
      <c r="R100" s="377"/>
      <c r="S100" s="377"/>
      <c r="T100" s="377"/>
      <c r="U100" s="377"/>
      <c r="V100" s="377"/>
      <c r="W100" s="377"/>
      <c r="X100" s="377"/>
      <c r="Y100" s="377"/>
      <c r="Z100" s="377"/>
      <c r="AA100" s="377"/>
      <c r="AB100" s="377"/>
      <c r="AC100" s="377"/>
      <c r="AD100" s="377"/>
      <c r="AE100" s="377"/>
      <c r="AF100" s="377"/>
      <c r="AG100" s="377"/>
      <c r="AH100" s="377"/>
      <c r="AI100" s="377"/>
      <c r="AJ100" s="377"/>
      <c r="AK100" s="377"/>
      <c r="AL100" s="377"/>
      <c r="AM100" s="377"/>
      <c r="AN100" s="377"/>
      <c r="AO100" s="377"/>
      <c r="AP100" s="377"/>
      <c r="AQ100" s="377"/>
      <c r="AR100" s="377"/>
      <c r="AS100" s="377"/>
      <c r="AT100" s="377"/>
      <c r="AU100" s="377"/>
      <c r="AV100" s="377"/>
      <c r="AW100" s="377"/>
      <c r="AX100" s="377"/>
      <c r="AY100" s="377"/>
      <c r="AZ100" s="377"/>
      <c r="BA100" s="377"/>
      <c r="BB100" s="377"/>
      <c r="BC100" s="377"/>
      <c r="BD100" s="395" t="s">
        <v>822</v>
      </c>
      <c r="BE100" s="377"/>
      <c r="BF100" s="377"/>
    </row>
    <row r="101" ht="12.75" customHeight="1">
      <c r="A101" s="463" t="s">
        <v>823</v>
      </c>
      <c r="B101" s="4"/>
      <c r="C101" s="4"/>
      <c r="D101" s="4"/>
      <c r="E101" s="4"/>
      <c r="F101" s="4"/>
      <c r="G101" s="9"/>
      <c r="H101" s="411" t="s">
        <v>824</v>
      </c>
      <c r="I101" s="412" t="s">
        <v>825</v>
      </c>
      <c r="P101" s="412" t="s">
        <v>826</v>
      </c>
      <c r="Q101" s="377"/>
      <c r="R101" s="377"/>
      <c r="S101" s="377"/>
      <c r="T101" s="377"/>
      <c r="U101" s="377"/>
      <c r="V101" s="377"/>
      <c r="W101" s="377"/>
      <c r="X101" s="377"/>
      <c r="Y101" s="377"/>
      <c r="Z101" s="377"/>
      <c r="AA101" s="377"/>
      <c r="AB101" s="377"/>
      <c r="AC101" s="377"/>
      <c r="AD101" s="377"/>
      <c r="AE101" s="377"/>
      <c r="AF101" s="377"/>
      <c r="AG101" s="377"/>
      <c r="AH101" s="377"/>
      <c r="AI101" s="377"/>
      <c r="AJ101" s="377"/>
      <c r="AK101" s="377"/>
      <c r="AL101" s="377"/>
      <c r="AM101" s="377"/>
      <c r="AN101" s="377"/>
      <c r="AO101" s="377"/>
      <c r="AP101" s="377"/>
      <c r="AQ101" s="377"/>
      <c r="AR101" s="377"/>
      <c r="AS101" s="377"/>
      <c r="AT101" s="377"/>
      <c r="AU101" s="377"/>
      <c r="AV101" s="377"/>
      <c r="AW101" s="377"/>
      <c r="AX101" s="377"/>
      <c r="AY101" s="377"/>
      <c r="AZ101" s="377"/>
      <c r="BA101" s="377"/>
      <c r="BB101" s="377"/>
      <c r="BC101" s="377"/>
      <c r="BD101" s="395" t="s">
        <v>827</v>
      </c>
      <c r="BE101" s="377"/>
      <c r="BF101" s="377"/>
    </row>
    <row r="102" ht="12.75" customHeight="1">
      <c r="A102" s="380" t="s">
        <v>828</v>
      </c>
      <c r="B102" s="4"/>
      <c r="C102" s="4"/>
      <c r="D102" s="4"/>
      <c r="E102" s="4"/>
      <c r="F102" s="4"/>
      <c r="G102" s="9"/>
      <c r="H102" s="411" t="s">
        <v>829</v>
      </c>
      <c r="I102" s="412" t="s">
        <v>830</v>
      </c>
      <c r="P102" s="412" t="s">
        <v>831</v>
      </c>
      <c r="Q102" s="377"/>
      <c r="R102" s="377"/>
      <c r="S102" s="377"/>
      <c r="T102" s="377"/>
      <c r="U102" s="377"/>
      <c r="V102" s="377"/>
      <c r="W102" s="377"/>
      <c r="X102" s="377"/>
      <c r="Y102" s="377"/>
      <c r="Z102" s="377"/>
      <c r="AA102" s="377"/>
      <c r="AB102" s="377"/>
      <c r="AC102" s="377"/>
      <c r="AD102" s="377"/>
      <c r="AE102" s="377"/>
      <c r="AF102" s="377"/>
      <c r="AG102" s="377"/>
      <c r="AH102" s="377"/>
      <c r="AI102" s="377"/>
      <c r="AJ102" s="377"/>
      <c r="AK102" s="377"/>
      <c r="AL102" s="377"/>
      <c r="AM102" s="377"/>
      <c r="AN102" s="377"/>
      <c r="AO102" s="377"/>
      <c r="AP102" s="377"/>
      <c r="AQ102" s="377"/>
      <c r="AR102" s="377"/>
      <c r="AS102" s="377"/>
      <c r="AT102" s="377"/>
      <c r="AU102" s="377"/>
      <c r="AV102" s="377"/>
      <c r="AW102" s="377"/>
      <c r="AX102" s="377"/>
      <c r="AY102" s="377"/>
      <c r="AZ102" s="377"/>
      <c r="BA102" s="377"/>
      <c r="BB102" s="377"/>
      <c r="BC102" s="377"/>
      <c r="BD102" s="395" t="s">
        <v>832</v>
      </c>
      <c r="BE102" s="377"/>
      <c r="BF102" s="377"/>
    </row>
    <row r="103" ht="12.75" customHeight="1">
      <c r="A103" s="380" t="s">
        <v>833</v>
      </c>
      <c r="B103" s="4"/>
      <c r="C103" s="4"/>
      <c r="D103" s="4"/>
      <c r="E103" s="4"/>
      <c r="F103" s="4"/>
      <c r="G103" s="9"/>
      <c r="H103" s="411" t="s">
        <v>834</v>
      </c>
      <c r="I103" s="412" t="s">
        <v>835</v>
      </c>
      <c r="P103" s="412" t="s">
        <v>836</v>
      </c>
      <c r="Q103" s="377"/>
      <c r="R103" s="377"/>
      <c r="S103" s="377"/>
      <c r="T103" s="377"/>
      <c r="U103" s="377"/>
      <c r="V103" s="377"/>
      <c r="W103" s="377"/>
      <c r="X103" s="377"/>
      <c r="Y103" s="377"/>
      <c r="Z103" s="377"/>
      <c r="AA103" s="377"/>
      <c r="AB103" s="377"/>
      <c r="AC103" s="377"/>
      <c r="AD103" s="377"/>
      <c r="AE103" s="377"/>
      <c r="AF103" s="377"/>
      <c r="AG103" s="377"/>
      <c r="AH103" s="377"/>
      <c r="AI103" s="377"/>
      <c r="AJ103" s="377"/>
      <c r="AK103" s="377"/>
      <c r="AL103" s="377"/>
      <c r="AM103" s="377"/>
      <c r="AN103" s="377"/>
      <c r="AO103" s="377"/>
      <c r="AP103" s="377"/>
      <c r="AQ103" s="377"/>
      <c r="AR103" s="377"/>
      <c r="AS103" s="377"/>
      <c r="AT103" s="377"/>
      <c r="AU103" s="377"/>
      <c r="AV103" s="377"/>
      <c r="AW103" s="377"/>
      <c r="AX103" s="377"/>
      <c r="AY103" s="377"/>
      <c r="AZ103" s="377"/>
      <c r="BA103" s="377"/>
      <c r="BB103" s="377"/>
      <c r="BC103" s="377"/>
      <c r="BD103" s="395" t="s">
        <v>837</v>
      </c>
      <c r="BE103" s="377"/>
      <c r="BF103" s="377"/>
    </row>
    <row r="104" ht="12.75" customHeight="1">
      <c r="A104" s="380" t="s">
        <v>838</v>
      </c>
      <c r="B104" s="4"/>
      <c r="C104" s="4"/>
      <c r="D104" s="4"/>
      <c r="E104" s="4"/>
      <c r="F104" s="4"/>
      <c r="G104" s="9"/>
      <c r="H104" s="411" t="s">
        <v>839</v>
      </c>
      <c r="I104" s="412" t="s">
        <v>840</v>
      </c>
      <c r="P104" s="412" t="s">
        <v>841</v>
      </c>
      <c r="Q104" s="377"/>
      <c r="R104" s="377"/>
      <c r="S104" s="377"/>
      <c r="T104" s="377"/>
      <c r="U104" s="377"/>
      <c r="V104" s="377"/>
      <c r="W104" s="377"/>
      <c r="X104" s="377"/>
      <c r="Y104" s="377"/>
      <c r="Z104" s="377"/>
      <c r="AA104" s="377"/>
      <c r="AB104" s="377"/>
      <c r="AC104" s="377"/>
      <c r="AD104" s="377"/>
      <c r="AE104" s="377"/>
      <c r="AF104" s="377"/>
      <c r="AG104" s="377"/>
      <c r="AH104" s="377"/>
      <c r="AI104" s="377"/>
      <c r="AJ104" s="377"/>
      <c r="AK104" s="377"/>
      <c r="AL104" s="377"/>
      <c r="AM104" s="377"/>
      <c r="AN104" s="377"/>
      <c r="AO104" s="377"/>
      <c r="AP104" s="377"/>
      <c r="AQ104" s="377"/>
      <c r="AR104" s="377"/>
      <c r="AS104" s="377"/>
      <c r="AT104" s="377"/>
      <c r="AU104" s="377"/>
      <c r="AV104" s="377"/>
      <c r="AW104" s="377"/>
      <c r="AX104" s="377"/>
      <c r="AY104" s="377"/>
      <c r="AZ104" s="377"/>
      <c r="BA104" s="377"/>
      <c r="BB104" s="377"/>
      <c r="BC104" s="377"/>
      <c r="BD104" s="395" t="s">
        <v>842</v>
      </c>
      <c r="BE104" s="377"/>
      <c r="BF104" s="377"/>
    </row>
    <row r="105" ht="12.75" customHeight="1">
      <c r="A105" s="380" t="s">
        <v>843</v>
      </c>
      <c r="B105" s="4"/>
      <c r="C105" s="4"/>
      <c r="D105" s="4"/>
      <c r="E105" s="4"/>
      <c r="F105" s="4"/>
      <c r="G105" s="9"/>
      <c r="H105" s="411" t="s">
        <v>844</v>
      </c>
      <c r="I105" s="412" t="s">
        <v>845</v>
      </c>
      <c r="P105" s="412" t="s">
        <v>846</v>
      </c>
      <c r="Q105" s="377"/>
      <c r="R105" s="377"/>
      <c r="S105" s="377"/>
      <c r="T105" s="377"/>
      <c r="U105" s="377"/>
      <c r="V105" s="377"/>
      <c r="W105" s="377"/>
      <c r="X105" s="377"/>
      <c r="Y105" s="377"/>
      <c r="Z105" s="377"/>
      <c r="AA105" s="377"/>
      <c r="AB105" s="377"/>
      <c r="AC105" s="377"/>
      <c r="AD105" s="377"/>
      <c r="AE105" s="377"/>
      <c r="AF105" s="377"/>
      <c r="AG105" s="377"/>
      <c r="AH105" s="377"/>
      <c r="AI105" s="377"/>
      <c r="AJ105" s="377"/>
      <c r="AK105" s="377"/>
      <c r="AL105" s="377"/>
      <c r="AM105" s="377"/>
      <c r="AN105" s="377"/>
      <c r="AO105" s="377"/>
      <c r="AP105" s="377"/>
      <c r="AQ105" s="377"/>
      <c r="AR105" s="377"/>
      <c r="AS105" s="377"/>
      <c r="AT105" s="377"/>
      <c r="AU105" s="377"/>
      <c r="AV105" s="377"/>
      <c r="AW105" s="377"/>
      <c r="AX105" s="377"/>
      <c r="AY105" s="377"/>
      <c r="AZ105" s="377"/>
      <c r="BA105" s="377"/>
      <c r="BB105" s="377"/>
      <c r="BC105" s="377"/>
      <c r="BD105" s="395" t="s">
        <v>847</v>
      </c>
      <c r="BE105" s="377"/>
      <c r="BF105" s="377"/>
    </row>
    <row r="106" ht="12.75" customHeight="1">
      <c r="A106" s="380" t="s">
        <v>848</v>
      </c>
      <c r="B106" s="4"/>
      <c r="C106" s="4"/>
      <c r="D106" s="4"/>
      <c r="E106" s="4"/>
      <c r="F106" s="4"/>
      <c r="G106" s="9"/>
      <c r="H106" s="411" t="s">
        <v>505</v>
      </c>
      <c r="I106" s="412" t="s">
        <v>849</v>
      </c>
      <c r="P106" s="412" t="s">
        <v>850</v>
      </c>
      <c r="Q106" s="377"/>
      <c r="R106" s="377"/>
      <c r="S106" s="377"/>
      <c r="T106" s="377"/>
      <c r="U106" s="377"/>
      <c r="V106" s="377"/>
      <c r="W106" s="377"/>
      <c r="X106" s="377"/>
      <c r="Y106" s="377"/>
      <c r="Z106" s="377"/>
      <c r="AA106" s="377"/>
      <c r="AB106" s="377"/>
      <c r="AC106" s="377"/>
      <c r="AD106" s="377"/>
      <c r="AE106" s="377"/>
      <c r="AF106" s="377"/>
      <c r="AG106" s="377"/>
      <c r="AH106" s="377"/>
      <c r="AI106" s="377"/>
      <c r="AJ106" s="377"/>
      <c r="AK106" s="377"/>
      <c r="AL106" s="377"/>
      <c r="AM106" s="377"/>
      <c r="AN106" s="377"/>
      <c r="AO106" s="377"/>
      <c r="AP106" s="377"/>
      <c r="AQ106" s="377"/>
      <c r="AR106" s="377"/>
      <c r="AS106" s="377"/>
      <c r="AT106" s="377"/>
      <c r="AU106" s="377"/>
      <c r="AV106" s="377"/>
      <c r="AW106" s="377"/>
      <c r="AX106" s="377"/>
      <c r="AY106" s="377"/>
      <c r="AZ106" s="377"/>
      <c r="BA106" s="377"/>
      <c r="BB106" s="377"/>
      <c r="BC106" s="377"/>
      <c r="BD106" s="395" t="s">
        <v>851</v>
      </c>
      <c r="BE106" s="377"/>
      <c r="BF106" s="377"/>
    </row>
    <row r="107" ht="12.75" customHeight="1">
      <c r="A107" s="380" t="s">
        <v>852</v>
      </c>
      <c r="B107" s="4"/>
      <c r="C107" s="4"/>
      <c r="D107" s="4"/>
      <c r="E107" s="4"/>
      <c r="F107" s="4"/>
      <c r="G107" s="9"/>
      <c r="H107" s="411" t="s">
        <v>853</v>
      </c>
      <c r="I107" s="412" t="s">
        <v>854</v>
      </c>
      <c r="P107" s="412" t="s">
        <v>855</v>
      </c>
      <c r="Q107" s="377"/>
      <c r="R107" s="377"/>
      <c r="S107" s="377"/>
      <c r="T107" s="377"/>
      <c r="U107" s="377"/>
      <c r="V107" s="377"/>
      <c r="W107" s="377"/>
      <c r="X107" s="377"/>
      <c r="Y107" s="377"/>
      <c r="Z107" s="377"/>
      <c r="AA107" s="377"/>
      <c r="AB107" s="377"/>
      <c r="AC107" s="377"/>
      <c r="AD107" s="377"/>
      <c r="AE107" s="377"/>
      <c r="AF107" s="377"/>
      <c r="AG107" s="377"/>
      <c r="AH107" s="377"/>
      <c r="AI107" s="377"/>
      <c r="AJ107" s="377"/>
      <c r="AK107" s="377"/>
      <c r="AL107" s="377"/>
      <c r="AM107" s="377"/>
      <c r="AN107" s="377"/>
      <c r="AO107" s="377"/>
      <c r="AP107" s="377"/>
      <c r="AQ107" s="377"/>
      <c r="AR107" s="377"/>
      <c r="AS107" s="377"/>
      <c r="AT107" s="377"/>
      <c r="AU107" s="377"/>
      <c r="AV107" s="377"/>
      <c r="AW107" s="377"/>
      <c r="AX107" s="377"/>
      <c r="AY107" s="377"/>
      <c r="AZ107" s="377"/>
      <c r="BA107" s="377"/>
      <c r="BB107" s="377"/>
      <c r="BC107" s="377"/>
      <c r="BD107" s="395" t="s">
        <v>856</v>
      </c>
      <c r="BE107" s="377"/>
      <c r="BF107" s="377"/>
    </row>
    <row r="108" ht="12.75" customHeight="1">
      <c r="A108" s="380" t="s">
        <v>857</v>
      </c>
      <c r="B108" s="4"/>
      <c r="C108" s="4"/>
      <c r="D108" s="4"/>
      <c r="E108" s="4"/>
      <c r="F108" s="4"/>
      <c r="G108" s="9"/>
      <c r="H108" s="411" t="s">
        <v>858</v>
      </c>
      <c r="I108" s="412" t="s">
        <v>859</v>
      </c>
      <c r="P108" s="412" t="s">
        <v>860</v>
      </c>
      <c r="Q108" s="377"/>
      <c r="R108" s="377"/>
      <c r="S108" s="377"/>
      <c r="T108" s="377"/>
      <c r="U108" s="377"/>
      <c r="V108" s="377"/>
      <c r="W108" s="377"/>
      <c r="X108" s="377"/>
      <c r="Y108" s="377"/>
      <c r="Z108" s="377"/>
      <c r="AA108" s="377"/>
      <c r="AB108" s="377"/>
      <c r="AC108" s="377"/>
      <c r="AD108" s="377"/>
      <c r="AE108" s="377"/>
      <c r="AF108" s="377"/>
      <c r="AG108" s="377"/>
      <c r="AH108" s="377"/>
      <c r="AI108" s="377"/>
      <c r="AJ108" s="377"/>
      <c r="AK108" s="377"/>
      <c r="AL108" s="377"/>
      <c r="AM108" s="377"/>
      <c r="AN108" s="377"/>
      <c r="AO108" s="377"/>
      <c r="AP108" s="377"/>
      <c r="AQ108" s="377"/>
      <c r="AR108" s="377"/>
      <c r="AS108" s="377"/>
      <c r="AT108" s="377"/>
      <c r="AU108" s="377"/>
      <c r="AV108" s="377"/>
      <c r="AW108" s="377"/>
      <c r="AX108" s="377"/>
      <c r="AY108" s="377"/>
      <c r="AZ108" s="377"/>
      <c r="BA108" s="377"/>
      <c r="BB108" s="377"/>
      <c r="BC108" s="377"/>
      <c r="BD108" s="395" t="s">
        <v>861</v>
      </c>
      <c r="BE108" s="377"/>
      <c r="BF108" s="377"/>
    </row>
    <row r="109" ht="12.75" customHeight="1">
      <c r="A109" s="380" t="s">
        <v>862</v>
      </c>
      <c r="B109" s="4"/>
      <c r="C109" s="4"/>
      <c r="D109" s="4"/>
      <c r="E109" s="4"/>
      <c r="F109" s="4"/>
      <c r="G109" s="9"/>
      <c r="H109" s="411" t="s">
        <v>863</v>
      </c>
      <c r="I109" s="412" t="s">
        <v>864</v>
      </c>
      <c r="P109" s="412" t="s">
        <v>865</v>
      </c>
      <c r="Q109" s="377"/>
      <c r="R109" s="377"/>
      <c r="S109" s="377"/>
      <c r="T109" s="377"/>
      <c r="U109" s="377"/>
      <c r="V109" s="377"/>
      <c r="W109" s="377"/>
      <c r="X109" s="377"/>
      <c r="Y109" s="377"/>
      <c r="Z109" s="377"/>
      <c r="AA109" s="377"/>
      <c r="AB109" s="377"/>
      <c r="AC109" s="377"/>
      <c r="AD109" s="377"/>
      <c r="AE109" s="377"/>
      <c r="AF109" s="377"/>
      <c r="AG109" s="377"/>
      <c r="AH109" s="377"/>
      <c r="AI109" s="377"/>
      <c r="AJ109" s="377"/>
      <c r="AK109" s="377"/>
      <c r="AL109" s="377"/>
      <c r="AM109" s="377"/>
      <c r="AN109" s="377"/>
      <c r="AO109" s="377"/>
      <c r="AP109" s="377"/>
      <c r="AQ109" s="377"/>
      <c r="AR109" s="377"/>
      <c r="AS109" s="377"/>
      <c r="AT109" s="377"/>
      <c r="AU109" s="377"/>
      <c r="AV109" s="377"/>
      <c r="AW109" s="377"/>
      <c r="AX109" s="377"/>
      <c r="AY109" s="377"/>
      <c r="AZ109" s="377"/>
      <c r="BA109" s="377"/>
      <c r="BB109" s="377"/>
      <c r="BC109" s="377"/>
      <c r="BD109" s="395" t="s">
        <v>866</v>
      </c>
      <c r="BE109" s="377"/>
      <c r="BF109" s="377"/>
    </row>
    <row r="110" ht="12.75" customHeight="1">
      <c r="A110" s="380" t="s">
        <v>867</v>
      </c>
      <c r="B110" s="4"/>
      <c r="C110" s="4"/>
      <c r="D110" s="4"/>
      <c r="E110" s="4"/>
      <c r="F110" s="4"/>
      <c r="G110" s="9"/>
      <c r="H110" s="411" t="s">
        <v>868</v>
      </c>
      <c r="I110" s="412" t="s">
        <v>869</v>
      </c>
      <c r="P110" s="412" t="s">
        <v>870</v>
      </c>
      <c r="Q110" s="377"/>
      <c r="R110" s="377"/>
      <c r="S110" s="377"/>
      <c r="T110" s="377"/>
      <c r="U110" s="377"/>
      <c r="V110" s="377"/>
      <c r="W110" s="377"/>
      <c r="X110" s="377"/>
      <c r="Y110" s="377"/>
      <c r="Z110" s="377"/>
      <c r="AA110" s="377"/>
      <c r="AB110" s="377"/>
      <c r="AC110" s="377"/>
      <c r="AD110" s="377"/>
      <c r="AE110" s="377"/>
      <c r="AF110" s="377"/>
      <c r="AG110" s="377"/>
      <c r="AH110" s="377"/>
      <c r="AI110" s="377"/>
      <c r="AJ110" s="377"/>
      <c r="AK110" s="377"/>
      <c r="AL110" s="377"/>
      <c r="AM110" s="377"/>
      <c r="AN110" s="377"/>
      <c r="AO110" s="377"/>
      <c r="AP110" s="377"/>
      <c r="AQ110" s="377"/>
      <c r="AR110" s="377"/>
      <c r="AS110" s="377"/>
      <c r="AT110" s="377"/>
      <c r="AU110" s="377"/>
      <c r="AV110" s="377"/>
      <c r="AW110" s="377"/>
      <c r="AX110" s="377"/>
      <c r="AY110" s="377"/>
      <c r="AZ110" s="377"/>
      <c r="BA110" s="377"/>
      <c r="BB110" s="377"/>
      <c r="BC110" s="377"/>
      <c r="BD110" s="395" t="s">
        <v>871</v>
      </c>
      <c r="BE110" s="377"/>
      <c r="BF110" s="377"/>
    </row>
    <row r="111" ht="12.75" customHeight="1">
      <c r="A111" s="380" t="s">
        <v>215</v>
      </c>
      <c r="B111" s="4"/>
      <c r="C111" s="4"/>
      <c r="D111" s="4"/>
      <c r="E111" s="4"/>
      <c r="F111" s="4"/>
      <c r="G111" s="9"/>
      <c r="H111" s="411" t="s">
        <v>872</v>
      </c>
      <c r="I111" s="412" t="s">
        <v>873</v>
      </c>
      <c r="P111" s="412" t="s">
        <v>874</v>
      </c>
      <c r="Q111" s="377"/>
      <c r="R111" s="377"/>
      <c r="S111" s="377"/>
      <c r="T111" s="377"/>
      <c r="U111" s="377"/>
      <c r="V111" s="377"/>
      <c r="W111" s="377"/>
      <c r="X111" s="377"/>
      <c r="Y111" s="377"/>
      <c r="Z111" s="377"/>
      <c r="AA111" s="377"/>
      <c r="AB111" s="377"/>
      <c r="AC111" s="377"/>
      <c r="AD111" s="377"/>
      <c r="AE111" s="377"/>
      <c r="AF111" s="377"/>
      <c r="AG111" s="377"/>
      <c r="AH111" s="377"/>
      <c r="AI111" s="377"/>
      <c r="AJ111" s="377"/>
      <c r="AK111" s="377"/>
      <c r="AL111" s="377"/>
      <c r="AM111" s="377"/>
      <c r="AN111" s="377"/>
      <c r="AO111" s="377"/>
      <c r="AP111" s="377"/>
      <c r="AQ111" s="377"/>
      <c r="AR111" s="377"/>
      <c r="AS111" s="377"/>
      <c r="AT111" s="377"/>
      <c r="AU111" s="377"/>
      <c r="AV111" s="377"/>
      <c r="AW111" s="377"/>
      <c r="AX111" s="377"/>
      <c r="AY111" s="377"/>
      <c r="AZ111" s="377"/>
      <c r="BA111" s="377"/>
      <c r="BB111" s="377"/>
      <c r="BC111" s="377"/>
      <c r="BD111" s="395" t="s">
        <v>875</v>
      </c>
      <c r="BE111" s="377"/>
      <c r="BF111" s="377"/>
    </row>
    <row r="112" ht="12.75" customHeight="1">
      <c r="A112" s="380" t="s">
        <v>876</v>
      </c>
      <c r="B112" s="4"/>
      <c r="C112" s="4"/>
      <c r="D112" s="4"/>
      <c r="E112" s="4"/>
      <c r="F112" s="4"/>
      <c r="G112" s="9"/>
      <c r="H112" s="411" t="s">
        <v>853</v>
      </c>
      <c r="I112" s="412" t="s">
        <v>223</v>
      </c>
      <c r="P112" s="412" t="s">
        <v>877</v>
      </c>
      <c r="Q112" s="377"/>
      <c r="R112" s="377"/>
      <c r="S112" s="377"/>
      <c r="T112" s="377"/>
      <c r="U112" s="377"/>
      <c r="V112" s="377"/>
      <c r="W112" s="377"/>
      <c r="X112" s="377"/>
      <c r="Y112" s="377"/>
      <c r="Z112" s="377"/>
      <c r="AA112" s="377"/>
      <c r="AB112" s="377"/>
      <c r="AC112" s="377"/>
      <c r="AD112" s="377"/>
      <c r="AE112" s="377"/>
      <c r="AF112" s="377"/>
      <c r="AG112" s="377"/>
      <c r="AH112" s="377"/>
      <c r="AI112" s="377"/>
      <c r="AJ112" s="377"/>
      <c r="AK112" s="377"/>
      <c r="AL112" s="377"/>
      <c r="AM112" s="377"/>
      <c r="AN112" s="377"/>
      <c r="AO112" s="377"/>
      <c r="AP112" s="377"/>
      <c r="AQ112" s="377"/>
      <c r="AR112" s="377"/>
      <c r="AS112" s="377"/>
      <c r="AT112" s="377"/>
      <c r="AU112" s="377"/>
      <c r="AV112" s="377"/>
      <c r="AW112" s="377"/>
      <c r="AX112" s="377"/>
      <c r="AY112" s="377"/>
      <c r="AZ112" s="377"/>
      <c r="BA112" s="377"/>
      <c r="BB112" s="377"/>
      <c r="BC112" s="377"/>
      <c r="BD112" s="395" t="s">
        <v>878</v>
      </c>
      <c r="BE112" s="377"/>
      <c r="BF112" s="377"/>
    </row>
    <row r="113" ht="12.75" customHeight="1">
      <c r="A113" s="380" t="s">
        <v>879</v>
      </c>
      <c r="B113" s="4"/>
      <c r="C113" s="4"/>
      <c r="D113" s="4"/>
      <c r="E113" s="4"/>
      <c r="F113" s="4"/>
      <c r="G113" s="9"/>
      <c r="H113" s="411" t="s">
        <v>880</v>
      </c>
      <c r="I113" s="412" t="s">
        <v>881</v>
      </c>
      <c r="P113" s="412" t="s">
        <v>882</v>
      </c>
      <c r="Q113" s="377"/>
      <c r="R113" s="377"/>
      <c r="S113" s="377"/>
      <c r="T113" s="377"/>
      <c r="U113" s="377"/>
      <c r="V113" s="377"/>
      <c r="W113" s="377"/>
      <c r="X113" s="377"/>
      <c r="Y113" s="377"/>
      <c r="Z113" s="377"/>
      <c r="AA113" s="377"/>
      <c r="AB113" s="377"/>
      <c r="AC113" s="377"/>
      <c r="AD113" s="377"/>
      <c r="AE113" s="377"/>
      <c r="AF113" s="377"/>
      <c r="AG113" s="377"/>
      <c r="AH113" s="377"/>
      <c r="AI113" s="377"/>
      <c r="AJ113" s="377"/>
      <c r="AK113" s="377"/>
      <c r="AL113" s="377"/>
      <c r="AM113" s="377"/>
      <c r="AN113" s="377"/>
      <c r="AO113" s="377"/>
      <c r="AP113" s="377"/>
      <c r="AQ113" s="377"/>
      <c r="AR113" s="377"/>
      <c r="AS113" s="377"/>
      <c r="AT113" s="377"/>
      <c r="AU113" s="377"/>
      <c r="AV113" s="377"/>
      <c r="AW113" s="377"/>
      <c r="AX113" s="377"/>
      <c r="AY113" s="377"/>
      <c r="AZ113" s="377"/>
      <c r="BA113" s="377"/>
      <c r="BB113" s="377"/>
      <c r="BC113" s="377"/>
      <c r="BD113" s="395" t="s">
        <v>883</v>
      </c>
      <c r="BE113" s="377"/>
      <c r="BF113" s="377"/>
    </row>
    <row r="114" ht="12.75" customHeight="1">
      <c r="A114" s="380" t="s">
        <v>884</v>
      </c>
      <c r="B114" s="4"/>
      <c r="C114" s="4"/>
      <c r="D114" s="4"/>
      <c r="E114" s="4"/>
      <c r="F114" s="4"/>
      <c r="G114" s="9"/>
      <c r="H114" s="411" t="s">
        <v>839</v>
      </c>
      <c r="I114" s="412" t="s">
        <v>885</v>
      </c>
      <c r="P114" s="412" t="s">
        <v>886</v>
      </c>
      <c r="Q114" s="377"/>
      <c r="R114" s="377"/>
      <c r="S114" s="377"/>
      <c r="T114" s="377"/>
      <c r="U114" s="377"/>
      <c r="V114" s="377"/>
      <c r="W114" s="377"/>
      <c r="X114" s="377"/>
      <c r="Y114" s="377"/>
      <c r="Z114" s="377"/>
      <c r="AA114" s="377"/>
      <c r="AB114" s="377"/>
      <c r="AC114" s="377"/>
      <c r="AD114" s="377"/>
      <c r="AE114" s="377"/>
      <c r="AF114" s="377"/>
      <c r="AG114" s="377"/>
      <c r="AH114" s="377"/>
      <c r="AI114" s="377"/>
      <c r="AJ114" s="377"/>
      <c r="AK114" s="377"/>
      <c r="AL114" s="377"/>
      <c r="AM114" s="377"/>
      <c r="AN114" s="377"/>
      <c r="AO114" s="377"/>
      <c r="AP114" s="377"/>
      <c r="AQ114" s="377"/>
      <c r="AR114" s="377"/>
      <c r="AS114" s="377"/>
      <c r="AT114" s="377"/>
      <c r="AU114" s="377"/>
      <c r="AV114" s="377"/>
      <c r="AW114" s="377"/>
      <c r="AX114" s="377"/>
      <c r="AY114" s="377"/>
      <c r="AZ114" s="377"/>
      <c r="BA114" s="377"/>
      <c r="BB114" s="377"/>
      <c r="BC114" s="377"/>
      <c r="BD114" s="395" t="s">
        <v>887</v>
      </c>
      <c r="BE114" s="377"/>
      <c r="BF114" s="377"/>
    </row>
    <row r="115" ht="12.75" customHeight="1">
      <c r="A115" s="380" t="s">
        <v>888</v>
      </c>
      <c r="B115" s="4"/>
      <c r="C115" s="4"/>
      <c r="D115" s="4"/>
      <c r="E115" s="4"/>
      <c r="F115" s="4"/>
      <c r="G115" s="9"/>
      <c r="H115" s="411" t="s">
        <v>889</v>
      </c>
      <c r="I115" s="412" t="s">
        <v>890</v>
      </c>
      <c r="P115" s="412" t="s">
        <v>891</v>
      </c>
      <c r="Q115" s="377"/>
      <c r="R115" s="377"/>
      <c r="S115" s="377"/>
      <c r="T115" s="377"/>
      <c r="U115" s="377"/>
      <c r="V115" s="377"/>
      <c r="W115" s="377"/>
      <c r="X115" s="377"/>
      <c r="Y115" s="377"/>
      <c r="Z115" s="377"/>
      <c r="AA115" s="377"/>
      <c r="AB115" s="377"/>
      <c r="AC115" s="377"/>
      <c r="AD115" s="377"/>
      <c r="AE115" s="377"/>
      <c r="AF115" s="377"/>
      <c r="AG115" s="377"/>
      <c r="AH115" s="377"/>
      <c r="AI115" s="377"/>
      <c r="AJ115" s="377"/>
      <c r="AK115" s="377"/>
      <c r="AL115" s="377"/>
      <c r="AM115" s="377"/>
      <c r="AN115" s="377"/>
      <c r="AO115" s="377"/>
      <c r="AP115" s="377"/>
      <c r="AQ115" s="377"/>
      <c r="AR115" s="377"/>
      <c r="AS115" s="377"/>
      <c r="AT115" s="377"/>
      <c r="AU115" s="377"/>
      <c r="AV115" s="377"/>
      <c r="AW115" s="377"/>
      <c r="AX115" s="377"/>
      <c r="AY115" s="377"/>
      <c r="AZ115" s="377"/>
      <c r="BA115" s="377"/>
      <c r="BB115" s="377"/>
      <c r="BC115" s="377"/>
      <c r="BD115" s="395" t="s">
        <v>892</v>
      </c>
      <c r="BE115" s="377"/>
      <c r="BF115" s="377"/>
    </row>
    <row r="116" ht="12.75" customHeight="1">
      <c r="A116" s="380" t="s">
        <v>893</v>
      </c>
      <c r="B116" s="4"/>
      <c r="C116" s="4"/>
      <c r="D116" s="4"/>
      <c r="E116" s="4"/>
      <c r="F116" s="4"/>
      <c r="G116" s="9"/>
      <c r="H116" s="411" t="s">
        <v>894</v>
      </c>
      <c r="I116" s="412" t="s">
        <v>895</v>
      </c>
      <c r="P116" s="412" t="s">
        <v>896</v>
      </c>
      <c r="Q116" s="377"/>
      <c r="R116" s="377"/>
      <c r="S116" s="377"/>
      <c r="T116" s="377"/>
      <c r="U116" s="377"/>
      <c r="V116" s="377"/>
      <c r="W116" s="377"/>
      <c r="X116" s="377"/>
      <c r="Y116" s="377"/>
      <c r="Z116" s="377"/>
      <c r="AA116" s="377"/>
      <c r="AB116" s="377"/>
      <c r="AC116" s="377"/>
      <c r="AD116" s="377"/>
      <c r="AE116" s="377"/>
      <c r="AF116" s="377"/>
      <c r="AG116" s="377"/>
      <c r="AH116" s="377"/>
      <c r="AI116" s="377"/>
      <c r="AJ116" s="377"/>
      <c r="AK116" s="377"/>
      <c r="AL116" s="377"/>
      <c r="AM116" s="377"/>
      <c r="AN116" s="377"/>
      <c r="AO116" s="377"/>
      <c r="AP116" s="377"/>
      <c r="AQ116" s="377"/>
      <c r="AR116" s="377"/>
      <c r="AS116" s="377"/>
      <c r="AT116" s="377"/>
      <c r="AU116" s="377"/>
      <c r="AV116" s="377"/>
      <c r="AW116" s="377"/>
      <c r="AX116" s="377"/>
      <c r="AY116" s="377"/>
      <c r="AZ116" s="377"/>
      <c r="BA116" s="377"/>
      <c r="BB116" s="377"/>
      <c r="BC116" s="377"/>
      <c r="BD116" s="395" t="s">
        <v>897</v>
      </c>
      <c r="BE116" s="377"/>
      <c r="BF116" s="377"/>
    </row>
    <row r="117" ht="12.75" customHeight="1">
      <c r="A117" s="380" t="s">
        <v>898</v>
      </c>
      <c r="B117" s="4"/>
      <c r="C117" s="4"/>
      <c r="D117" s="4"/>
      <c r="E117" s="4"/>
      <c r="F117" s="4"/>
      <c r="G117" s="9"/>
      <c r="H117" s="411" t="s">
        <v>899</v>
      </c>
      <c r="I117" s="412" t="s">
        <v>900</v>
      </c>
      <c r="P117" s="412" t="s">
        <v>901</v>
      </c>
      <c r="Q117" s="377"/>
      <c r="R117" s="377"/>
      <c r="S117" s="377"/>
      <c r="T117" s="377"/>
      <c r="U117" s="377"/>
      <c r="V117" s="377"/>
      <c r="W117" s="377"/>
      <c r="X117" s="377"/>
      <c r="Y117" s="377"/>
      <c r="Z117" s="377"/>
      <c r="AA117" s="377"/>
      <c r="AB117" s="377"/>
      <c r="AC117" s="377"/>
      <c r="AD117" s="377"/>
      <c r="AE117" s="377"/>
      <c r="AF117" s="377"/>
      <c r="AG117" s="377"/>
      <c r="AH117" s="377"/>
      <c r="AI117" s="377"/>
      <c r="AJ117" s="377"/>
      <c r="AK117" s="377"/>
      <c r="AL117" s="377"/>
      <c r="AM117" s="377"/>
      <c r="AN117" s="377"/>
      <c r="AO117" s="377"/>
      <c r="AP117" s="377"/>
      <c r="AQ117" s="377"/>
      <c r="AR117" s="377"/>
      <c r="AS117" s="377"/>
      <c r="AT117" s="377"/>
      <c r="AU117" s="377"/>
      <c r="AV117" s="377"/>
      <c r="AW117" s="377"/>
      <c r="AX117" s="377"/>
      <c r="AY117" s="377"/>
      <c r="AZ117" s="377"/>
      <c r="BA117" s="377"/>
      <c r="BB117" s="377"/>
      <c r="BC117" s="377"/>
      <c r="BD117" s="395" t="s">
        <v>902</v>
      </c>
      <c r="BE117" s="377"/>
      <c r="BF117" s="377"/>
    </row>
    <row r="118" ht="12.75" customHeight="1">
      <c r="A118" s="380" t="s">
        <v>903</v>
      </c>
      <c r="B118" s="4"/>
      <c r="C118" s="4"/>
      <c r="D118" s="4"/>
      <c r="E118" s="4"/>
      <c r="F118" s="4"/>
      <c r="G118" s="9"/>
      <c r="H118" s="411" t="s">
        <v>786</v>
      </c>
      <c r="I118" s="412" t="s">
        <v>904</v>
      </c>
      <c r="P118" s="412" t="s">
        <v>905</v>
      </c>
      <c r="Q118" s="377"/>
      <c r="R118" s="377"/>
      <c r="S118" s="377"/>
      <c r="T118" s="377"/>
      <c r="U118" s="377"/>
      <c r="V118" s="377"/>
      <c r="W118" s="377"/>
      <c r="X118" s="377"/>
      <c r="Y118" s="377"/>
      <c r="Z118" s="377"/>
      <c r="AA118" s="377"/>
      <c r="AB118" s="377"/>
      <c r="AC118" s="377"/>
      <c r="AD118" s="377"/>
      <c r="AE118" s="377"/>
      <c r="AF118" s="377"/>
      <c r="AG118" s="377"/>
      <c r="AH118" s="377"/>
      <c r="AI118" s="377"/>
      <c r="AJ118" s="377"/>
      <c r="AK118" s="377"/>
      <c r="AL118" s="377"/>
      <c r="AM118" s="377"/>
      <c r="AN118" s="377"/>
      <c r="AO118" s="377"/>
      <c r="AP118" s="377"/>
      <c r="AQ118" s="377"/>
      <c r="AR118" s="377"/>
      <c r="AS118" s="377"/>
      <c r="AT118" s="377"/>
      <c r="AU118" s="377"/>
      <c r="AV118" s="377"/>
      <c r="AW118" s="377"/>
      <c r="AX118" s="377"/>
      <c r="AY118" s="377"/>
      <c r="AZ118" s="377"/>
      <c r="BA118" s="377"/>
      <c r="BB118" s="377"/>
      <c r="BC118" s="377"/>
      <c r="BD118" s="395" t="s">
        <v>906</v>
      </c>
      <c r="BE118" s="377"/>
      <c r="BF118" s="377"/>
    </row>
    <row r="119" ht="12.75" customHeight="1">
      <c r="A119" s="380" t="s">
        <v>907</v>
      </c>
      <c r="B119" s="4"/>
      <c r="C119" s="4"/>
      <c r="D119" s="4"/>
      <c r="E119" s="4"/>
      <c r="F119" s="4"/>
      <c r="G119" s="9"/>
      <c r="H119" s="411" t="s">
        <v>908</v>
      </c>
      <c r="I119" s="412" t="s">
        <v>909</v>
      </c>
      <c r="P119" s="412" t="s">
        <v>910</v>
      </c>
      <c r="Q119" s="377"/>
      <c r="R119" s="377"/>
      <c r="S119" s="377"/>
      <c r="T119" s="377"/>
      <c r="U119" s="377"/>
      <c r="V119" s="377"/>
      <c r="W119" s="377"/>
      <c r="X119" s="377"/>
      <c r="Y119" s="377"/>
      <c r="Z119" s="377"/>
      <c r="AA119" s="377"/>
      <c r="AB119" s="377"/>
      <c r="AC119" s="377"/>
      <c r="AD119" s="377"/>
      <c r="AE119" s="377"/>
      <c r="AF119" s="377"/>
      <c r="AG119" s="377"/>
      <c r="AH119" s="377"/>
      <c r="AI119" s="377"/>
      <c r="AJ119" s="377"/>
      <c r="AK119" s="377"/>
      <c r="AL119" s="377"/>
      <c r="AM119" s="377"/>
      <c r="AN119" s="377"/>
      <c r="AO119" s="377"/>
      <c r="AP119" s="377"/>
      <c r="AQ119" s="377"/>
      <c r="AR119" s="377"/>
      <c r="AS119" s="377"/>
      <c r="AT119" s="377"/>
      <c r="AU119" s="377"/>
      <c r="AV119" s="377"/>
      <c r="AW119" s="377"/>
      <c r="AX119" s="377"/>
      <c r="AY119" s="377"/>
      <c r="AZ119" s="377"/>
      <c r="BA119" s="377"/>
      <c r="BB119" s="377"/>
      <c r="BC119" s="377"/>
      <c r="BD119" s="395" t="s">
        <v>911</v>
      </c>
      <c r="BE119" s="377"/>
      <c r="BF119" s="377"/>
    </row>
    <row r="120" ht="12.75" customHeight="1">
      <c r="A120" s="380" t="s">
        <v>912</v>
      </c>
      <c r="B120" s="4"/>
      <c r="C120" s="4"/>
      <c r="D120" s="4"/>
      <c r="E120" s="4"/>
      <c r="F120" s="4"/>
      <c r="G120" s="9"/>
      <c r="H120" s="411" t="s">
        <v>913</v>
      </c>
      <c r="I120" s="412" t="s">
        <v>914</v>
      </c>
      <c r="P120" s="412" t="s">
        <v>915</v>
      </c>
      <c r="Q120" s="377"/>
      <c r="R120" s="377"/>
      <c r="S120" s="377"/>
      <c r="T120" s="377"/>
      <c r="U120" s="377"/>
      <c r="V120" s="377"/>
      <c r="W120" s="377"/>
      <c r="X120" s="377"/>
      <c r="Y120" s="377"/>
      <c r="Z120" s="377"/>
      <c r="AA120" s="377"/>
      <c r="AB120" s="377"/>
      <c r="AC120" s="377"/>
      <c r="AD120" s="377"/>
      <c r="AE120" s="377"/>
      <c r="AF120" s="377"/>
      <c r="AG120" s="377"/>
      <c r="AH120" s="377"/>
      <c r="AI120" s="377"/>
      <c r="AJ120" s="377"/>
      <c r="AK120" s="377"/>
      <c r="AL120" s="377"/>
      <c r="AM120" s="377"/>
      <c r="AN120" s="377"/>
      <c r="AO120" s="377"/>
      <c r="AP120" s="377"/>
      <c r="AQ120" s="377"/>
      <c r="AR120" s="377"/>
      <c r="AS120" s="377"/>
      <c r="AT120" s="377"/>
      <c r="AU120" s="377"/>
      <c r="AV120" s="377"/>
      <c r="AW120" s="377"/>
      <c r="AX120" s="377"/>
      <c r="AY120" s="377"/>
      <c r="AZ120" s="377"/>
      <c r="BA120" s="377"/>
      <c r="BB120" s="377"/>
      <c r="BC120" s="377"/>
      <c r="BD120" s="395" t="s">
        <v>916</v>
      </c>
      <c r="BE120" s="377"/>
      <c r="BF120" s="377"/>
    </row>
    <row r="121" ht="12.75" customHeight="1">
      <c r="A121" s="380" t="s">
        <v>917</v>
      </c>
      <c r="B121" s="4"/>
      <c r="C121" s="4"/>
      <c r="D121" s="4"/>
      <c r="E121" s="4"/>
      <c r="F121" s="4"/>
      <c r="G121" s="9"/>
      <c r="H121" s="411" t="s">
        <v>918</v>
      </c>
      <c r="I121" s="412" t="s">
        <v>919</v>
      </c>
      <c r="P121" s="412" t="s">
        <v>920</v>
      </c>
      <c r="Q121" s="377"/>
      <c r="R121" s="377"/>
      <c r="S121" s="377"/>
      <c r="T121" s="377"/>
      <c r="U121" s="377"/>
      <c r="V121" s="377"/>
      <c r="W121" s="377"/>
      <c r="X121" s="377"/>
      <c r="Y121" s="377"/>
      <c r="Z121" s="377"/>
      <c r="AA121" s="377"/>
      <c r="AB121" s="377"/>
      <c r="AC121" s="377"/>
      <c r="AD121" s="377"/>
      <c r="AE121" s="377"/>
      <c r="AF121" s="377"/>
      <c r="AG121" s="377"/>
      <c r="AH121" s="377"/>
      <c r="AI121" s="377"/>
      <c r="AJ121" s="377"/>
      <c r="AK121" s="377"/>
      <c r="AL121" s="377"/>
      <c r="AM121" s="377"/>
      <c r="AN121" s="377"/>
      <c r="AO121" s="377"/>
      <c r="AP121" s="377"/>
      <c r="AQ121" s="377"/>
      <c r="AR121" s="377"/>
      <c r="AS121" s="377"/>
      <c r="AT121" s="377"/>
      <c r="AU121" s="377"/>
      <c r="AV121" s="377"/>
      <c r="AW121" s="377"/>
      <c r="AX121" s="377"/>
      <c r="AY121" s="377"/>
      <c r="AZ121" s="377"/>
      <c r="BA121" s="377"/>
      <c r="BB121" s="377"/>
      <c r="BC121" s="377"/>
      <c r="BD121" s="395" t="s">
        <v>921</v>
      </c>
      <c r="BE121" s="377"/>
      <c r="BF121" s="377"/>
    </row>
    <row r="122" ht="12.75" customHeight="1">
      <c r="A122" s="380" t="s">
        <v>922</v>
      </c>
      <c r="B122" s="4"/>
      <c r="C122" s="4"/>
      <c r="D122" s="4"/>
      <c r="E122" s="4"/>
      <c r="F122" s="4"/>
      <c r="G122" s="9"/>
      <c r="H122" s="411" t="s">
        <v>923</v>
      </c>
      <c r="I122" s="412" t="s">
        <v>924</v>
      </c>
      <c r="P122" s="412" t="s">
        <v>925</v>
      </c>
      <c r="Q122" s="377"/>
      <c r="R122" s="377"/>
      <c r="S122" s="377"/>
      <c r="T122" s="377"/>
      <c r="U122" s="377"/>
      <c r="V122" s="377"/>
      <c r="W122" s="377"/>
      <c r="X122" s="377"/>
      <c r="Y122" s="377"/>
      <c r="Z122" s="377"/>
      <c r="AA122" s="377"/>
      <c r="AB122" s="377"/>
      <c r="AC122" s="377"/>
      <c r="AD122" s="377"/>
      <c r="AE122" s="377"/>
      <c r="AF122" s="377"/>
      <c r="AG122" s="377"/>
      <c r="AH122" s="377"/>
      <c r="AI122" s="377"/>
      <c r="AJ122" s="377"/>
      <c r="AK122" s="377"/>
      <c r="AL122" s="377"/>
      <c r="AM122" s="377"/>
      <c r="AN122" s="377"/>
      <c r="AO122" s="377"/>
      <c r="AP122" s="377"/>
      <c r="AQ122" s="377"/>
      <c r="AR122" s="377"/>
      <c r="AS122" s="377"/>
      <c r="AT122" s="377"/>
      <c r="AU122" s="377"/>
      <c r="AV122" s="377"/>
      <c r="AW122" s="377"/>
      <c r="AX122" s="377"/>
      <c r="AY122" s="377"/>
      <c r="AZ122" s="377"/>
      <c r="BA122" s="377"/>
      <c r="BB122" s="377"/>
      <c r="BC122" s="377"/>
      <c r="BD122" s="395" t="s">
        <v>926</v>
      </c>
      <c r="BE122" s="377"/>
      <c r="BF122" s="377"/>
    </row>
    <row r="123" ht="12.75" customHeight="1">
      <c r="A123" s="380" t="s">
        <v>927</v>
      </c>
      <c r="B123" s="4"/>
      <c r="C123" s="4"/>
      <c r="D123" s="4"/>
      <c r="E123" s="4"/>
      <c r="F123" s="4"/>
      <c r="G123" s="9"/>
      <c r="H123" s="411" t="s">
        <v>928</v>
      </c>
      <c r="I123" s="412" t="s">
        <v>929</v>
      </c>
      <c r="P123" s="412" t="s">
        <v>930</v>
      </c>
      <c r="Q123" s="377"/>
      <c r="R123" s="377"/>
      <c r="S123" s="377"/>
      <c r="T123" s="377"/>
      <c r="U123" s="377"/>
      <c r="V123" s="377"/>
      <c r="W123" s="377"/>
      <c r="X123" s="377"/>
      <c r="Y123" s="377"/>
      <c r="Z123" s="377"/>
      <c r="AA123" s="377"/>
      <c r="AB123" s="377"/>
      <c r="AC123" s="377"/>
      <c r="AD123" s="377"/>
      <c r="AE123" s="377"/>
      <c r="AF123" s="377"/>
      <c r="AG123" s="377"/>
      <c r="AH123" s="377"/>
      <c r="AI123" s="377"/>
      <c r="AJ123" s="377"/>
      <c r="AK123" s="377"/>
      <c r="AL123" s="377"/>
      <c r="AM123" s="377"/>
      <c r="AN123" s="377"/>
      <c r="AO123" s="377"/>
      <c r="AP123" s="377"/>
      <c r="AQ123" s="377"/>
      <c r="AR123" s="377"/>
      <c r="AS123" s="377"/>
      <c r="AT123" s="377"/>
      <c r="AU123" s="377"/>
      <c r="AV123" s="377"/>
      <c r="AW123" s="377"/>
      <c r="AX123" s="377"/>
      <c r="AY123" s="377"/>
      <c r="AZ123" s="377"/>
      <c r="BA123" s="377"/>
      <c r="BB123" s="377"/>
      <c r="BC123" s="377"/>
      <c r="BD123" s="395" t="s">
        <v>931</v>
      </c>
      <c r="BE123" s="377"/>
      <c r="BF123" s="377"/>
    </row>
    <row r="124" ht="12.75" customHeight="1">
      <c r="A124" s="380" t="s">
        <v>932</v>
      </c>
      <c r="B124" s="4"/>
      <c r="C124" s="4"/>
      <c r="D124" s="4"/>
      <c r="E124" s="4"/>
      <c r="F124" s="4"/>
      <c r="G124" s="9"/>
      <c r="H124" s="411" t="s">
        <v>933</v>
      </c>
      <c r="I124" s="377"/>
      <c r="J124" s="377"/>
      <c r="K124" s="377"/>
      <c r="L124" s="377"/>
      <c r="M124" s="485"/>
      <c r="N124" s="377"/>
      <c r="O124" s="377"/>
      <c r="P124" s="377"/>
      <c r="Q124" s="377"/>
      <c r="R124" s="377"/>
      <c r="S124" s="377"/>
      <c r="T124" s="377"/>
      <c r="U124" s="377"/>
      <c r="V124" s="377"/>
      <c r="W124" s="377"/>
      <c r="X124" s="377"/>
      <c r="Y124" s="377"/>
      <c r="Z124" s="377"/>
      <c r="AA124" s="377"/>
      <c r="AB124" s="377"/>
      <c r="AC124" s="377"/>
      <c r="AD124" s="377"/>
      <c r="AE124" s="377"/>
      <c r="AF124" s="377"/>
      <c r="AG124" s="377"/>
      <c r="AH124" s="377"/>
      <c r="AI124" s="377"/>
      <c r="AJ124" s="377"/>
      <c r="AK124" s="377"/>
      <c r="AL124" s="377"/>
      <c r="AM124" s="377"/>
      <c r="AN124" s="377"/>
      <c r="AO124" s="377"/>
      <c r="AP124" s="377"/>
      <c r="AQ124" s="377"/>
      <c r="AR124" s="377"/>
      <c r="AS124" s="377"/>
      <c r="AT124" s="377"/>
      <c r="AU124" s="377"/>
      <c r="AV124" s="377"/>
      <c r="AW124" s="377"/>
      <c r="AX124" s="377"/>
      <c r="AY124" s="377"/>
      <c r="AZ124" s="377"/>
      <c r="BA124" s="377"/>
      <c r="BB124" s="377"/>
      <c r="BC124" s="377"/>
      <c r="BD124" s="395" t="s">
        <v>934</v>
      </c>
      <c r="BE124" s="377"/>
      <c r="BF124" s="377"/>
    </row>
    <row r="125" ht="12.75" customHeight="1">
      <c r="A125" s="380" t="s">
        <v>935</v>
      </c>
      <c r="B125" s="4"/>
      <c r="C125" s="4"/>
      <c r="D125" s="4"/>
      <c r="E125" s="4"/>
      <c r="F125" s="4"/>
      <c r="G125" s="9"/>
      <c r="H125" s="475"/>
      <c r="I125" s="377"/>
      <c r="J125" s="377"/>
      <c r="K125" s="377"/>
      <c r="L125" s="377"/>
      <c r="M125" s="485"/>
      <c r="N125" s="377"/>
      <c r="O125" s="377"/>
      <c r="P125" s="377"/>
      <c r="Q125" s="377"/>
      <c r="R125" s="377"/>
      <c r="S125" s="377"/>
      <c r="T125" s="377"/>
      <c r="U125" s="377"/>
      <c r="V125" s="377"/>
      <c r="W125" s="377"/>
      <c r="X125" s="377"/>
      <c r="Y125" s="377"/>
      <c r="Z125" s="377"/>
      <c r="AA125" s="377"/>
      <c r="AB125" s="377"/>
      <c r="AC125" s="377"/>
      <c r="AD125" s="377"/>
      <c r="AE125" s="377"/>
      <c r="AF125" s="377"/>
      <c r="AG125" s="377"/>
      <c r="AH125" s="377"/>
      <c r="AI125" s="377"/>
      <c r="AJ125" s="377"/>
      <c r="AK125" s="377"/>
      <c r="AL125" s="377"/>
      <c r="AM125" s="377"/>
      <c r="AN125" s="377"/>
      <c r="AO125" s="377"/>
      <c r="AP125" s="377"/>
      <c r="AQ125" s="377"/>
      <c r="AR125" s="377"/>
      <c r="AS125" s="377"/>
      <c r="AT125" s="377"/>
      <c r="AU125" s="377"/>
      <c r="AV125" s="377"/>
      <c r="AW125" s="377"/>
      <c r="AX125" s="377"/>
      <c r="AY125" s="377"/>
      <c r="AZ125" s="377"/>
      <c r="BA125" s="377"/>
      <c r="BB125" s="377"/>
      <c r="BC125" s="377"/>
      <c r="BD125" s="395" t="s">
        <v>936</v>
      </c>
      <c r="BE125" s="377"/>
      <c r="BF125" s="377"/>
    </row>
    <row r="126" ht="12.75" customHeight="1">
      <c r="A126" s="463" t="s">
        <v>937</v>
      </c>
      <c r="B126" s="4"/>
      <c r="C126" s="4"/>
      <c r="D126" s="4"/>
      <c r="E126" s="4"/>
      <c r="F126" s="4"/>
      <c r="G126" s="9"/>
      <c r="H126" s="411" t="s">
        <v>938</v>
      </c>
      <c r="I126" s="377"/>
      <c r="J126" s="377"/>
      <c r="K126" s="377"/>
      <c r="L126" s="377"/>
      <c r="M126" s="485"/>
      <c r="N126" s="377"/>
      <c r="O126" s="377"/>
      <c r="P126" s="377"/>
      <c r="Q126" s="377"/>
      <c r="R126" s="377"/>
      <c r="S126" s="377"/>
      <c r="T126" s="377"/>
      <c r="U126" s="377"/>
      <c r="V126" s="377"/>
      <c r="W126" s="377"/>
      <c r="X126" s="377"/>
      <c r="Y126" s="377"/>
      <c r="Z126" s="377"/>
      <c r="AA126" s="377"/>
      <c r="AB126" s="377"/>
      <c r="AC126" s="377"/>
      <c r="AD126" s="377"/>
      <c r="AE126" s="377"/>
      <c r="AF126" s="377"/>
      <c r="AG126" s="377"/>
      <c r="AH126" s="377"/>
      <c r="AI126" s="377"/>
      <c r="AJ126" s="377"/>
      <c r="AK126" s="377"/>
      <c r="AL126" s="377"/>
      <c r="AM126" s="377"/>
      <c r="AN126" s="377"/>
      <c r="AO126" s="377"/>
      <c r="AP126" s="377"/>
      <c r="AQ126" s="377"/>
      <c r="AR126" s="377"/>
      <c r="AS126" s="377"/>
      <c r="AT126" s="377"/>
      <c r="AU126" s="377"/>
      <c r="AV126" s="377"/>
      <c r="AW126" s="377"/>
      <c r="AX126" s="377"/>
      <c r="AY126" s="377"/>
      <c r="AZ126" s="377"/>
      <c r="BA126" s="377"/>
      <c r="BB126" s="377"/>
      <c r="BC126" s="377"/>
      <c r="BD126" s="395" t="s">
        <v>939</v>
      </c>
      <c r="BE126" s="377"/>
      <c r="BF126" s="377"/>
    </row>
    <row r="127" ht="12.75" customHeight="1">
      <c r="A127" s="380" t="s">
        <v>940</v>
      </c>
      <c r="B127" s="4"/>
      <c r="C127" s="4"/>
      <c r="D127" s="4"/>
      <c r="E127" s="4"/>
      <c r="F127" s="4"/>
      <c r="G127" s="9"/>
      <c r="H127" s="411" t="s">
        <v>680</v>
      </c>
      <c r="I127" s="377"/>
      <c r="J127" s="377"/>
      <c r="K127" s="377"/>
      <c r="L127" s="377"/>
      <c r="M127" s="485"/>
      <c r="N127" s="377"/>
      <c r="O127" s="377"/>
      <c r="P127" s="377"/>
      <c r="Q127" s="377"/>
      <c r="R127" s="377"/>
      <c r="S127" s="377"/>
      <c r="T127" s="377"/>
      <c r="U127" s="377"/>
      <c r="V127" s="377"/>
      <c r="W127" s="377"/>
      <c r="X127" s="377"/>
      <c r="Y127" s="377"/>
      <c r="Z127" s="377"/>
      <c r="AA127" s="377"/>
      <c r="AB127" s="377"/>
      <c r="AC127" s="377"/>
      <c r="AD127" s="377"/>
      <c r="AE127" s="377"/>
      <c r="AF127" s="377"/>
      <c r="AG127" s="377"/>
      <c r="AH127" s="377"/>
      <c r="AI127" s="377"/>
      <c r="AJ127" s="377"/>
      <c r="AK127" s="377"/>
      <c r="AL127" s="377"/>
      <c r="AM127" s="377"/>
      <c r="AN127" s="377"/>
      <c r="AO127" s="377"/>
      <c r="AP127" s="377"/>
      <c r="AQ127" s="377"/>
      <c r="AR127" s="377"/>
      <c r="AS127" s="377"/>
      <c r="AT127" s="377"/>
      <c r="AU127" s="377"/>
      <c r="AV127" s="377"/>
      <c r="AW127" s="377"/>
      <c r="AX127" s="377"/>
      <c r="AY127" s="377"/>
      <c r="AZ127" s="377"/>
      <c r="BA127" s="377"/>
      <c r="BB127" s="377"/>
      <c r="BC127" s="377"/>
      <c r="BD127" s="395" t="s">
        <v>941</v>
      </c>
      <c r="BE127" s="377"/>
      <c r="BF127" s="377"/>
    </row>
    <row r="128" ht="12.75" customHeight="1">
      <c r="A128" s="380" t="s">
        <v>942</v>
      </c>
      <c r="B128" s="4"/>
      <c r="C128" s="4"/>
      <c r="D128" s="4"/>
      <c r="E128" s="4"/>
      <c r="F128" s="4"/>
      <c r="G128" s="9"/>
      <c r="H128" s="411" t="s">
        <v>943</v>
      </c>
      <c r="I128" s="377"/>
      <c r="J128" s="377"/>
      <c r="K128" s="377"/>
      <c r="L128" s="377"/>
      <c r="M128" s="485"/>
      <c r="N128" s="377"/>
      <c r="O128" s="377"/>
      <c r="P128" s="377"/>
      <c r="Q128" s="377"/>
      <c r="R128" s="377"/>
      <c r="S128" s="377"/>
      <c r="T128" s="377"/>
      <c r="U128" s="377"/>
      <c r="V128" s="377"/>
      <c r="W128" s="377"/>
      <c r="X128" s="377"/>
      <c r="Y128" s="377"/>
      <c r="Z128" s="377"/>
      <c r="AA128" s="377"/>
      <c r="AB128" s="377"/>
      <c r="AC128" s="377"/>
      <c r="AD128" s="377"/>
      <c r="AE128" s="377"/>
      <c r="AF128" s="377"/>
      <c r="AG128" s="377"/>
      <c r="AH128" s="377"/>
      <c r="AI128" s="377"/>
      <c r="AJ128" s="377"/>
      <c r="AK128" s="377"/>
      <c r="AL128" s="377"/>
      <c r="AM128" s="377"/>
      <c r="AN128" s="377"/>
      <c r="AO128" s="377"/>
      <c r="AP128" s="377"/>
      <c r="AQ128" s="377"/>
      <c r="AR128" s="377"/>
      <c r="AS128" s="377"/>
      <c r="AT128" s="377"/>
      <c r="AU128" s="377"/>
      <c r="AV128" s="377"/>
      <c r="AW128" s="377"/>
      <c r="AX128" s="377"/>
      <c r="AY128" s="377"/>
      <c r="AZ128" s="377"/>
      <c r="BA128" s="377"/>
      <c r="BB128" s="377"/>
      <c r="BC128" s="377"/>
      <c r="BD128" s="395" t="s">
        <v>944</v>
      </c>
      <c r="BE128" s="377"/>
      <c r="BF128" s="377"/>
    </row>
    <row r="129" ht="12.75" customHeight="1">
      <c r="A129" s="380" t="s">
        <v>945</v>
      </c>
      <c r="B129" s="4"/>
      <c r="C129" s="4"/>
      <c r="D129" s="4"/>
      <c r="E129" s="4"/>
      <c r="F129" s="4"/>
      <c r="G129" s="9"/>
      <c r="H129" s="411" t="s">
        <v>682</v>
      </c>
      <c r="I129" s="377"/>
      <c r="J129" s="377"/>
      <c r="K129" s="377"/>
      <c r="L129" s="377"/>
      <c r="M129" s="485"/>
      <c r="N129" s="377"/>
      <c r="O129" s="377"/>
      <c r="P129" s="377"/>
      <c r="Q129" s="377"/>
      <c r="R129" s="377"/>
      <c r="S129" s="377"/>
      <c r="T129" s="377"/>
      <c r="U129" s="377"/>
      <c r="V129" s="377"/>
      <c r="W129" s="377"/>
      <c r="X129" s="377"/>
      <c r="Y129" s="377"/>
      <c r="Z129" s="377"/>
      <c r="AA129" s="377"/>
      <c r="AB129" s="377"/>
      <c r="AC129" s="377"/>
      <c r="AD129" s="377"/>
      <c r="AE129" s="377"/>
      <c r="AF129" s="377"/>
      <c r="AG129" s="377"/>
      <c r="AH129" s="377"/>
      <c r="AI129" s="377"/>
      <c r="AJ129" s="377"/>
      <c r="AK129" s="377"/>
      <c r="AL129" s="377"/>
      <c r="AM129" s="377"/>
      <c r="AN129" s="377"/>
      <c r="AO129" s="377"/>
      <c r="AP129" s="377"/>
      <c r="AQ129" s="377"/>
      <c r="AR129" s="377"/>
      <c r="AS129" s="377"/>
      <c r="AT129" s="377"/>
      <c r="AU129" s="377"/>
      <c r="AV129" s="377"/>
      <c r="AW129" s="377"/>
      <c r="AX129" s="377"/>
      <c r="AY129" s="377"/>
      <c r="AZ129" s="377"/>
      <c r="BA129" s="377"/>
      <c r="BB129" s="377"/>
      <c r="BC129" s="377"/>
      <c r="BD129" s="395" t="s">
        <v>946</v>
      </c>
      <c r="BE129" s="377"/>
      <c r="BF129" s="377"/>
    </row>
    <row r="130" ht="12.75" customHeight="1">
      <c r="A130" s="380" t="s">
        <v>947</v>
      </c>
      <c r="B130" s="4"/>
      <c r="C130" s="4"/>
      <c r="D130" s="4"/>
      <c r="E130" s="4"/>
      <c r="F130" s="4"/>
      <c r="G130" s="9"/>
      <c r="H130" s="411" t="s">
        <v>399</v>
      </c>
      <c r="I130" s="377"/>
      <c r="J130" s="377"/>
      <c r="K130" s="377"/>
      <c r="L130" s="377"/>
      <c r="M130" s="485"/>
      <c r="N130" s="377"/>
      <c r="O130" s="377"/>
      <c r="P130" s="377"/>
      <c r="Q130" s="377"/>
      <c r="R130" s="377"/>
      <c r="S130" s="377"/>
      <c r="T130" s="377"/>
      <c r="U130" s="377"/>
      <c r="V130" s="377"/>
      <c r="W130" s="377"/>
      <c r="X130" s="377"/>
      <c r="Y130" s="377"/>
      <c r="Z130" s="377"/>
      <c r="AA130" s="377"/>
      <c r="AB130" s="377"/>
      <c r="AC130" s="377"/>
      <c r="AD130" s="377"/>
      <c r="AE130" s="377"/>
      <c r="AF130" s="377"/>
      <c r="AG130" s="377"/>
      <c r="AH130" s="377"/>
      <c r="AI130" s="377"/>
      <c r="AJ130" s="377"/>
      <c r="AK130" s="377"/>
      <c r="AL130" s="377"/>
      <c r="AM130" s="377"/>
      <c r="AN130" s="377"/>
      <c r="AO130" s="377"/>
      <c r="AP130" s="377"/>
      <c r="AQ130" s="377"/>
      <c r="AR130" s="377"/>
      <c r="AS130" s="377"/>
      <c r="AT130" s="377"/>
      <c r="AU130" s="377"/>
      <c r="AV130" s="377"/>
      <c r="AW130" s="377"/>
      <c r="AX130" s="377"/>
      <c r="AY130" s="377"/>
      <c r="AZ130" s="377"/>
      <c r="BA130" s="377"/>
      <c r="BB130" s="377"/>
      <c r="BC130" s="377"/>
      <c r="BD130" s="395" t="s">
        <v>948</v>
      </c>
      <c r="BE130" s="377"/>
      <c r="BF130" s="377"/>
    </row>
    <row r="131" ht="12.75" customHeight="1">
      <c r="A131" s="380" t="s">
        <v>949</v>
      </c>
      <c r="B131" s="4"/>
      <c r="C131" s="4"/>
      <c r="D131" s="4"/>
      <c r="E131" s="4"/>
      <c r="F131" s="4"/>
      <c r="G131" s="9"/>
      <c r="H131" s="475"/>
      <c r="I131" s="377"/>
      <c r="J131" s="377"/>
      <c r="K131" s="377"/>
      <c r="L131" s="377"/>
      <c r="M131" s="485"/>
      <c r="N131" s="377"/>
      <c r="O131" s="377"/>
      <c r="P131" s="377"/>
      <c r="Q131" s="377"/>
      <c r="R131" s="377"/>
      <c r="S131" s="377"/>
      <c r="T131" s="377"/>
      <c r="U131" s="377"/>
      <c r="V131" s="377"/>
      <c r="W131" s="377"/>
      <c r="X131" s="377"/>
      <c r="Y131" s="377"/>
      <c r="Z131" s="377"/>
      <c r="AA131" s="377"/>
      <c r="AB131" s="377"/>
      <c r="AC131" s="377"/>
      <c r="AD131" s="377"/>
      <c r="AE131" s="377"/>
      <c r="AF131" s="377"/>
      <c r="AG131" s="377"/>
      <c r="AH131" s="377"/>
      <c r="AI131" s="377"/>
      <c r="AJ131" s="377"/>
      <c r="AK131" s="377"/>
      <c r="AL131" s="377"/>
      <c r="AM131" s="377"/>
      <c r="AN131" s="377"/>
      <c r="AO131" s="377"/>
      <c r="AP131" s="377"/>
      <c r="AQ131" s="377"/>
      <c r="AR131" s="377"/>
      <c r="AS131" s="377"/>
      <c r="AT131" s="377"/>
      <c r="AU131" s="377"/>
      <c r="AV131" s="377"/>
      <c r="AW131" s="377"/>
      <c r="AX131" s="377"/>
      <c r="AY131" s="377"/>
      <c r="AZ131" s="377"/>
      <c r="BA131" s="377"/>
      <c r="BB131" s="377"/>
      <c r="BC131" s="377"/>
      <c r="BD131" s="395" t="s">
        <v>950</v>
      </c>
      <c r="BE131" s="377"/>
      <c r="BF131" s="377"/>
    </row>
    <row r="132" ht="12.75" customHeight="1">
      <c r="A132" s="463" t="s">
        <v>951</v>
      </c>
      <c r="B132" s="4"/>
      <c r="C132" s="4"/>
      <c r="D132" s="4"/>
      <c r="E132" s="4"/>
      <c r="F132" s="4"/>
      <c r="G132" s="9"/>
      <c r="H132" s="486" t="s">
        <v>952</v>
      </c>
      <c r="I132" s="377"/>
      <c r="J132" s="377"/>
      <c r="K132" s="377"/>
      <c r="L132" s="377"/>
      <c r="M132" s="485"/>
      <c r="N132" s="377"/>
      <c r="O132" s="377"/>
      <c r="P132" s="377"/>
      <c r="Q132" s="377"/>
      <c r="R132" s="377"/>
      <c r="S132" s="377"/>
      <c r="T132" s="377"/>
      <c r="U132" s="377"/>
      <c r="V132" s="377"/>
      <c r="W132" s="377"/>
      <c r="X132" s="377"/>
      <c r="Y132" s="377"/>
      <c r="Z132" s="377"/>
      <c r="AA132" s="377"/>
      <c r="AB132" s="377"/>
      <c r="AC132" s="377"/>
      <c r="AD132" s="377"/>
      <c r="AE132" s="377"/>
      <c r="AF132" s="377"/>
      <c r="AG132" s="377"/>
      <c r="AH132" s="377"/>
      <c r="AI132" s="377"/>
      <c r="AJ132" s="377"/>
      <c r="AK132" s="377"/>
      <c r="AL132" s="377"/>
      <c r="AM132" s="377"/>
      <c r="AN132" s="377"/>
      <c r="AO132" s="377"/>
      <c r="AP132" s="377"/>
      <c r="AQ132" s="377"/>
      <c r="AR132" s="377"/>
      <c r="AS132" s="377"/>
      <c r="AT132" s="377"/>
      <c r="AU132" s="377"/>
      <c r="AV132" s="377"/>
      <c r="AW132" s="377"/>
      <c r="AX132" s="377"/>
      <c r="AY132" s="377"/>
      <c r="AZ132" s="377"/>
      <c r="BA132" s="377"/>
      <c r="BB132" s="377"/>
      <c r="BC132" s="377"/>
      <c r="BD132" s="395" t="s">
        <v>953</v>
      </c>
      <c r="BE132" s="377"/>
      <c r="BF132" s="377"/>
    </row>
    <row r="133" ht="12.75" customHeight="1">
      <c r="A133" s="380" t="s">
        <v>954</v>
      </c>
      <c r="B133" s="4"/>
      <c r="C133" s="4"/>
      <c r="D133" s="4"/>
      <c r="E133" s="4"/>
      <c r="F133" s="4"/>
      <c r="G133" s="9"/>
      <c r="H133" s="411" t="s">
        <v>955</v>
      </c>
      <c r="I133" s="377"/>
      <c r="J133" s="377"/>
      <c r="K133" s="377"/>
      <c r="L133" s="377"/>
      <c r="M133" s="485"/>
      <c r="N133" s="377"/>
      <c r="O133" s="377"/>
      <c r="P133" s="377"/>
      <c r="Q133" s="377"/>
      <c r="R133" s="377"/>
      <c r="S133" s="377"/>
      <c r="T133" s="377"/>
      <c r="U133" s="377"/>
      <c r="V133" s="377"/>
      <c r="W133" s="377"/>
      <c r="X133" s="377"/>
      <c r="Y133" s="377"/>
      <c r="Z133" s="377"/>
      <c r="AA133" s="377"/>
      <c r="AB133" s="377"/>
      <c r="AC133" s="377"/>
      <c r="AD133" s="377"/>
      <c r="AE133" s="377"/>
      <c r="AF133" s="377"/>
      <c r="AG133" s="377"/>
      <c r="AH133" s="377"/>
      <c r="AI133" s="377"/>
      <c r="AJ133" s="377"/>
      <c r="AK133" s="377"/>
      <c r="AL133" s="377"/>
      <c r="AM133" s="377"/>
      <c r="AN133" s="377"/>
      <c r="AO133" s="377"/>
      <c r="AP133" s="377"/>
      <c r="AQ133" s="377"/>
      <c r="AR133" s="377"/>
      <c r="AS133" s="377"/>
      <c r="AT133" s="377"/>
      <c r="AU133" s="377"/>
      <c r="AV133" s="377"/>
      <c r="AW133" s="377"/>
      <c r="AX133" s="377"/>
      <c r="AY133" s="377"/>
      <c r="AZ133" s="377"/>
      <c r="BA133" s="377"/>
      <c r="BB133" s="377"/>
      <c r="BC133" s="377"/>
      <c r="BD133" s="395" t="s">
        <v>956</v>
      </c>
      <c r="BE133" s="377"/>
      <c r="BF133" s="377"/>
    </row>
    <row r="134" ht="12.75" customHeight="1">
      <c r="A134" s="380" t="s">
        <v>957</v>
      </c>
      <c r="B134" s="4"/>
      <c r="C134" s="4"/>
      <c r="D134" s="4"/>
      <c r="E134" s="4"/>
      <c r="F134" s="4"/>
      <c r="G134" s="9"/>
      <c r="H134" s="411" t="s">
        <v>958</v>
      </c>
      <c r="I134" s="487" t="s">
        <v>959</v>
      </c>
      <c r="J134" s="2"/>
      <c r="K134" s="2"/>
      <c r="L134" s="2"/>
      <c r="M134" s="2"/>
      <c r="N134" s="2"/>
      <c r="O134" s="2"/>
      <c r="P134" s="2"/>
      <c r="Q134" s="488" t="str">
        <f>IF(Lookups!A33="Elixir of Health",Q135,
IF(Lookups!A33="Oil of Etherealness",Q136,
IF(Lookups!A33="Oil of Sharpness",Q137,
IF(Lookups!A33="Oil of Slipperiness",Q138,
IF(Lookups!A33="Philter of Love",Q139,
IF(Lookups!A33="Potion of Animal Friendship",Q140,
IF(Lookups!A33="Potion of Clairvoyance",Q141,
IF(Lookups!A33="Potion of Climbing",Q142,
IF(Lookups!A33="Potion of Cloud Giant Strength",Q143,
IF(Lookups!A33="Potion of Diminution",Q144,
IF(Lookups!A33="Potion of Fire Breath",Q145,
IF(Lookups!A33="Potion of Fire Giant Strength",Q146,
IF(Lookups!A33="Potion of Flying",Q147,
IF(Lookups!A33="Potion of Frost Giant Strength",Q148,
IF(Lookups!A33="Potion of Gaseous Form",Q149,
IF(Lookups!A33="Potion of Greater Healing",Q150,
IF(Lookups!A33="Potion of Growth",Q151,
IF(Lookups!A33="Potion of Healing",Q152,
IF(Lookups!A33="Potion of Heroism",Q153,
IF(Lookups!A33="Potion of Hill Giant Strength",Q154,
IF(Lookups!A33="Potion of Invisibility",Q155,
IF(Lookups!A33="Potion of Invulnerability",Q156,
IF(Lookups!A33="Potion of Longevity",Q157,
IF(Lookups!A33="Potion of Mind Reading",Q158,
IF(Lookups!A33="Potion of Poison",Q159,
IF(Lookups!A33="Potion of Resistance",Q160,
IF(Lookups!A33="Potion of Speed",Q161,
IF(Lookups!A33="Potion of Stone Giant Strength",Q162,
IF(Lookups!A33="Potion of Storm Giant Strength",Q163,
IF(Lookups!A33="Potion of Superior Healing",Q164,
IF(Lookups!A33="Potion of Supreme Healing",Q165,
IF(Lookups!A33="Potion of Vitality",Q166,
IF(Lookups!A33="Potion of Water Breathing",Q167,)))))))))))))))))))))))))))))))))</f>
        <v>Potion, Uncommon
The next time you see a creature within 10 minutes after drinking this philter, you become charmed by that creature for 1 hour. If the creature is of a species and gender you are normally attracted to, you regard it as your true love while you are charmed. This potion's rose-hued, effervescent liquid contains one easy-to-miss bubble shaped like a heart.
DMG 184</v>
      </c>
      <c r="R134" s="377"/>
      <c r="S134" s="377"/>
      <c r="T134" s="489" t="s">
        <v>960</v>
      </c>
      <c r="U134" s="4"/>
      <c r="V134" s="4"/>
      <c r="W134" s="9"/>
      <c r="X134" s="490"/>
      <c r="Y134" s="490"/>
      <c r="Z134" s="490"/>
      <c r="AA134" s="490"/>
      <c r="AB134" s="491"/>
      <c r="AC134" s="492"/>
      <c r="AD134" s="377"/>
      <c r="AE134" s="377"/>
      <c r="AF134" s="377"/>
      <c r="AG134" s="377"/>
      <c r="AH134" s="377"/>
      <c r="AI134" s="377"/>
      <c r="AJ134" s="377"/>
      <c r="AK134" s="377"/>
      <c r="AL134" s="377"/>
      <c r="AM134" s="377"/>
      <c r="AN134" s="377"/>
      <c r="AO134" s="377"/>
      <c r="AP134" s="377"/>
      <c r="AQ134" s="377"/>
      <c r="AR134" s="377"/>
      <c r="AS134" s="377"/>
      <c r="AT134" s="377"/>
      <c r="AU134" s="377"/>
      <c r="AV134" s="377"/>
      <c r="AW134" s="377"/>
      <c r="AX134" s="377"/>
      <c r="AY134" s="377"/>
      <c r="AZ134" s="377"/>
      <c r="BA134" s="377"/>
      <c r="BB134" s="377"/>
      <c r="BC134" s="377"/>
      <c r="BD134" s="395" t="s">
        <v>961</v>
      </c>
      <c r="BE134" s="377"/>
      <c r="BF134" s="377"/>
    </row>
    <row r="135" ht="12.75" customHeight="1">
      <c r="A135" s="380" t="s">
        <v>962</v>
      </c>
      <c r="B135" s="4"/>
      <c r="C135" s="4"/>
      <c r="D135" s="4"/>
      <c r="E135" s="4"/>
      <c r="F135" s="4"/>
      <c r="G135" s="9"/>
      <c r="H135" s="411" t="s">
        <v>963</v>
      </c>
      <c r="I135" s="493" t="s">
        <v>964</v>
      </c>
      <c r="J135" s="35"/>
      <c r="K135" s="35"/>
      <c r="L135" s="35"/>
      <c r="M135" s="35"/>
      <c r="N135" s="35"/>
      <c r="O135" s="35"/>
      <c r="P135" s="35"/>
      <c r="Q135" s="494" t="s">
        <v>965</v>
      </c>
      <c r="R135" s="377"/>
      <c r="S135" s="377"/>
      <c r="T135" s="495" t="s">
        <v>240</v>
      </c>
      <c r="U135" s="496"/>
      <c r="V135" s="496"/>
      <c r="W135" s="497"/>
      <c r="X135" s="498">
        <f>Main!C7</f>
        <v>0</v>
      </c>
      <c r="Y135" s="499" t="s">
        <v>966</v>
      </c>
      <c r="Z135" s="500" t="s">
        <v>31</v>
      </c>
      <c r="AA135" s="501">
        <v>4.0</v>
      </c>
      <c r="AB135" s="492" t="s">
        <v>7</v>
      </c>
      <c r="AC135" s="492"/>
      <c r="AD135" s="377"/>
      <c r="AE135" s="377"/>
      <c r="AF135" s="377"/>
      <c r="AG135" s="377"/>
      <c r="AH135" s="377"/>
      <c r="AI135" s="377"/>
      <c r="AJ135" s="377"/>
      <c r="AK135" s="377"/>
      <c r="AL135" s="377"/>
      <c r="AM135" s="377"/>
      <c r="AN135" s="377"/>
      <c r="AO135" s="377"/>
      <c r="AP135" s="377"/>
      <c r="AQ135" s="377"/>
      <c r="AR135" s="377"/>
      <c r="AS135" s="377"/>
      <c r="AT135" s="377"/>
      <c r="AU135" s="377"/>
      <c r="AV135" s="377"/>
      <c r="AW135" s="377"/>
      <c r="AX135" s="377"/>
      <c r="AY135" s="377"/>
      <c r="AZ135" s="377"/>
      <c r="BA135" s="377"/>
      <c r="BB135" s="377"/>
      <c r="BC135" s="377"/>
      <c r="BD135" s="395" t="s">
        <v>967</v>
      </c>
      <c r="BE135" s="377"/>
      <c r="BF135" s="377"/>
    </row>
    <row r="136" ht="12.75" customHeight="1">
      <c r="A136" s="380" t="s">
        <v>968</v>
      </c>
      <c r="B136" s="4"/>
      <c r="C136" s="4"/>
      <c r="D136" s="4"/>
      <c r="E136" s="4"/>
      <c r="F136" s="4"/>
      <c r="G136" s="9"/>
      <c r="H136" s="411" t="s">
        <v>628</v>
      </c>
      <c r="I136" s="493" t="s">
        <v>969</v>
      </c>
      <c r="J136" s="35"/>
      <c r="K136" s="35"/>
      <c r="L136" s="35"/>
      <c r="M136" s="35"/>
      <c r="N136" s="35"/>
      <c r="O136" s="35"/>
      <c r="P136" s="35"/>
      <c r="Q136" s="494" t="s">
        <v>970</v>
      </c>
      <c r="R136" s="377"/>
      <c r="S136" s="377"/>
      <c r="T136" s="495" t="s">
        <v>249</v>
      </c>
      <c r="U136" s="496"/>
      <c r="V136" s="496"/>
      <c r="W136" s="497"/>
      <c r="X136" s="502">
        <f>Main!C7</f>
        <v>0</v>
      </c>
      <c r="Y136" s="499" t="s">
        <v>971</v>
      </c>
      <c r="Z136" s="499" t="s">
        <v>491</v>
      </c>
      <c r="AA136" s="503">
        <v>2.0</v>
      </c>
      <c r="AB136" s="492" t="s">
        <v>7</v>
      </c>
      <c r="AC136" s="492"/>
      <c r="AD136" s="377"/>
      <c r="AE136" s="377"/>
      <c r="AF136" s="377"/>
      <c r="AG136" s="377"/>
      <c r="AH136" s="377"/>
      <c r="AI136" s="377"/>
      <c r="AJ136" s="377"/>
      <c r="AK136" s="377"/>
      <c r="AL136" s="377"/>
      <c r="AM136" s="377"/>
      <c r="AN136" s="377"/>
      <c r="AO136" s="377"/>
      <c r="AP136" s="377"/>
      <c r="AQ136" s="377"/>
      <c r="AR136" s="377"/>
      <c r="AS136" s="377"/>
      <c r="AT136" s="377"/>
      <c r="AU136" s="377"/>
      <c r="AV136" s="377"/>
      <c r="AW136" s="377"/>
      <c r="AX136" s="377"/>
      <c r="AY136" s="377"/>
      <c r="AZ136" s="377"/>
      <c r="BA136" s="377"/>
      <c r="BB136" s="377"/>
      <c r="BC136" s="377"/>
      <c r="BD136" s="395" t="s">
        <v>972</v>
      </c>
      <c r="BE136" s="377"/>
      <c r="BF136" s="377"/>
    </row>
    <row r="137" ht="12.75" customHeight="1">
      <c r="A137" s="380" t="s">
        <v>973</v>
      </c>
      <c r="B137" s="4"/>
      <c r="C137" s="4"/>
      <c r="D137" s="4"/>
      <c r="E137" s="4"/>
      <c r="F137" s="4"/>
      <c r="G137" s="9"/>
      <c r="H137" s="411" t="s">
        <v>974</v>
      </c>
      <c r="I137" s="493" t="s">
        <v>975</v>
      </c>
      <c r="J137" s="35"/>
      <c r="K137" s="35"/>
      <c r="L137" s="35"/>
      <c r="M137" s="35"/>
      <c r="N137" s="35"/>
      <c r="O137" s="35"/>
      <c r="P137" s="35"/>
      <c r="Q137" s="494" t="s">
        <v>976</v>
      </c>
      <c r="R137" s="377"/>
      <c r="S137" s="377"/>
      <c r="T137" s="495" t="s">
        <v>79</v>
      </c>
      <c r="U137" s="496"/>
      <c r="V137" s="496"/>
      <c r="W137" s="497"/>
      <c r="X137" s="498" t="str">
        <f>AJ8</f>
        <v>0</v>
      </c>
      <c r="Y137" s="499" t="s">
        <v>971</v>
      </c>
      <c r="Z137" s="499" t="s">
        <v>229</v>
      </c>
      <c r="AA137" s="503">
        <v>1.0</v>
      </c>
      <c r="AB137" s="504" t="s">
        <v>977</v>
      </c>
      <c r="AC137" s="492"/>
      <c r="AD137" s="377"/>
      <c r="AE137" s="377"/>
      <c r="AF137" s="377"/>
      <c r="AG137" s="377"/>
      <c r="AH137" s="377"/>
      <c r="AI137" s="377"/>
      <c r="AJ137" s="377"/>
      <c r="AK137" s="377"/>
      <c r="AL137" s="377"/>
      <c r="AM137" s="377"/>
      <c r="AN137" s="377"/>
      <c r="AO137" s="377"/>
      <c r="AP137" s="377"/>
      <c r="AQ137" s="377"/>
      <c r="AR137" s="377"/>
      <c r="AS137" s="377"/>
      <c r="AT137" s="377"/>
      <c r="AU137" s="377"/>
      <c r="AV137" s="377"/>
      <c r="AW137" s="377"/>
      <c r="AX137" s="377"/>
      <c r="AY137" s="377"/>
      <c r="AZ137" s="377"/>
      <c r="BA137" s="377"/>
      <c r="BB137" s="377"/>
      <c r="BC137" s="377"/>
      <c r="BD137" s="395" t="s">
        <v>978</v>
      </c>
      <c r="BE137" s="377"/>
      <c r="BF137" s="377"/>
    </row>
    <row r="138" ht="12.75" customHeight="1">
      <c r="A138" s="380" t="s">
        <v>979</v>
      </c>
      <c r="B138" s="4"/>
      <c r="C138" s="4"/>
      <c r="D138" s="4"/>
      <c r="E138" s="4"/>
      <c r="F138" s="4"/>
      <c r="G138" s="9"/>
      <c r="H138" s="411" t="s">
        <v>980</v>
      </c>
      <c r="I138" s="493" t="s">
        <v>981</v>
      </c>
      <c r="J138" s="35"/>
      <c r="K138" s="35"/>
      <c r="L138" s="35"/>
      <c r="M138" s="35"/>
      <c r="N138" s="35"/>
      <c r="O138" s="35"/>
      <c r="P138" s="35"/>
      <c r="Q138" s="494" t="s">
        <v>982</v>
      </c>
      <c r="R138" s="377"/>
      <c r="S138" s="377"/>
      <c r="T138" s="495" t="s">
        <v>263</v>
      </c>
      <c r="U138" s="496"/>
      <c r="V138" s="496"/>
      <c r="W138" s="497"/>
      <c r="X138" s="502">
        <f>Main!C7</f>
        <v>0</v>
      </c>
      <c r="Y138" s="505" t="s">
        <v>966</v>
      </c>
      <c r="Z138" s="499" t="s">
        <v>491</v>
      </c>
      <c r="AA138" s="503">
        <v>2.0</v>
      </c>
      <c r="AB138" s="492" t="s">
        <v>7</v>
      </c>
      <c r="AC138" s="492"/>
      <c r="AD138" s="377"/>
      <c r="AE138" s="377"/>
      <c r="AF138" s="377"/>
      <c r="AG138" s="377"/>
      <c r="AH138" s="377"/>
      <c r="AI138" s="377"/>
      <c r="AJ138" s="377"/>
      <c r="AK138" s="377"/>
      <c r="AL138" s="377"/>
      <c r="AM138" s="377"/>
      <c r="AN138" s="377"/>
      <c r="AO138" s="377"/>
      <c r="AP138" s="377"/>
      <c r="AQ138" s="377"/>
      <c r="AR138" s="377"/>
      <c r="AS138" s="377"/>
      <c r="AT138" s="377"/>
      <c r="AU138" s="377"/>
      <c r="AV138" s="377"/>
      <c r="AW138" s="377"/>
      <c r="AX138" s="377"/>
      <c r="AY138" s="377"/>
      <c r="AZ138" s="377"/>
      <c r="BA138" s="377"/>
      <c r="BB138" s="377"/>
      <c r="BC138" s="377"/>
      <c r="BD138" s="395" t="s">
        <v>983</v>
      </c>
      <c r="BE138" s="377"/>
      <c r="BF138" s="377"/>
    </row>
    <row r="139" ht="12.75" customHeight="1">
      <c r="A139" s="380" t="s">
        <v>984</v>
      </c>
      <c r="B139" s="4"/>
      <c r="C139" s="4"/>
      <c r="D139" s="4"/>
      <c r="E139" s="4"/>
      <c r="F139" s="4"/>
      <c r="G139" s="9"/>
      <c r="H139" s="411" t="s">
        <v>985</v>
      </c>
      <c r="I139" s="493" t="s">
        <v>221</v>
      </c>
      <c r="J139" s="35"/>
      <c r="K139" s="35"/>
      <c r="L139" s="35"/>
      <c r="M139" s="35"/>
      <c r="N139" s="35"/>
      <c r="O139" s="35"/>
      <c r="P139" s="35"/>
      <c r="Q139" s="494" t="s">
        <v>986</v>
      </c>
      <c r="R139" s="377"/>
      <c r="S139" s="377"/>
      <c r="T139" s="495" t="s">
        <v>271</v>
      </c>
      <c r="U139" s="496"/>
      <c r="V139" s="496"/>
      <c r="W139" s="497"/>
      <c r="X139" s="498">
        <f>Main!C7</f>
        <v>0</v>
      </c>
      <c r="Y139" s="505" t="s">
        <v>987</v>
      </c>
      <c r="Z139" s="499" t="s">
        <v>31</v>
      </c>
      <c r="AA139" s="503">
        <v>6.0</v>
      </c>
      <c r="AB139" s="492" t="s">
        <v>7</v>
      </c>
      <c r="AC139" s="492"/>
      <c r="AD139" s="377"/>
      <c r="AE139" s="377"/>
      <c r="AF139" s="377"/>
      <c r="AG139" s="377"/>
      <c r="AH139" s="377"/>
      <c r="AI139" s="377"/>
      <c r="AJ139" s="377"/>
      <c r="AK139" s="377"/>
      <c r="AL139" s="377"/>
      <c r="AM139" s="377"/>
      <c r="AN139" s="377"/>
      <c r="AO139" s="377"/>
      <c r="AP139" s="377"/>
      <c r="AQ139" s="377"/>
      <c r="AR139" s="377"/>
      <c r="AS139" s="377"/>
      <c r="AT139" s="377"/>
      <c r="AU139" s="377"/>
      <c r="AV139" s="377"/>
      <c r="AW139" s="377"/>
      <c r="AX139" s="377"/>
      <c r="AY139" s="377"/>
      <c r="AZ139" s="377"/>
      <c r="BA139" s="377"/>
      <c r="BB139" s="377"/>
      <c r="BC139" s="377"/>
      <c r="BD139" s="395" t="s">
        <v>988</v>
      </c>
      <c r="BE139" s="377"/>
      <c r="BF139" s="377"/>
    </row>
    <row r="140" ht="12.75" customHeight="1">
      <c r="A140" s="380" t="s">
        <v>989</v>
      </c>
      <c r="B140" s="4"/>
      <c r="C140" s="4"/>
      <c r="D140" s="4"/>
      <c r="E140" s="4"/>
      <c r="F140" s="4"/>
      <c r="G140" s="9"/>
      <c r="H140" s="411" t="s">
        <v>990</v>
      </c>
      <c r="I140" s="493" t="s">
        <v>991</v>
      </c>
      <c r="J140" s="35"/>
      <c r="K140" s="35"/>
      <c r="L140" s="35"/>
      <c r="M140" s="35"/>
      <c r="N140" s="35"/>
      <c r="O140" s="35"/>
      <c r="P140" s="35"/>
      <c r="Q140" s="494" t="s">
        <v>992</v>
      </c>
      <c r="R140" s="377"/>
      <c r="S140" s="377"/>
      <c r="T140" s="495" t="s">
        <v>279</v>
      </c>
      <c r="U140" s="496"/>
      <c r="V140" s="496"/>
      <c r="W140" s="497"/>
      <c r="X140" s="498">
        <f>Main!C7</f>
        <v>0</v>
      </c>
      <c r="Y140" s="505" t="s">
        <v>993</v>
      </c>
      <c r="Z140" s="505" t="s">
        <v>31</v>
      </c>
      <c r="AA140" s="506">
        <v>7.0</v>
      </c>
      <c r="AB140" s="492" t="s">
        <v>7</v>
      </c>
      <c r="AC140" s="492"/>
      <c r="AD140" s="377"/>
      <c r="AE140" s="377"/>
      <c r="AF140" s="377"/>
      <c r="AG140" s="377"/>
      <c r="AH140" s="377"/>
      <c r="AI140" s="377"/>
      <c r="AJ140" s="377"/>
      <c r="AK140" s="377"/>
      <c r="AL140" s="377"/>
      <c r="AM140" s="377"/>
      <c r="AN140" s="377"/>
      <c r="AO140" s="377"/>
      <c r="AP140" s="377"/>
      <c r="AQ140" s="377"/>
      <c r="AR140" s="377"/>
      <c r="AS140" s="377"/>
      <c r="AT140" s="377"/>
      <c r="AU140" s="377"/>
      <c r="AV140" s="377"/>
      <c r="AW140" s="377"/>
      <c r="AX140" s="377"/>
      <c r="AY140" s="377"/>
      <c r="AZ140" s="377"/>
      <c r="BA140" s="377"/>
      <c r="BB140" s="377"/>
      <c r="BC140" s="377"/>
      <c r="BD140" s="395" t="s">
        <v>994</v>
      </c>
      <c r="BE140" s="377"/>
      <c r="BF140" s="377"/>
    </row>
    <row r="141" ht="12.75" customHeight="1">
      <c r="A141" s="380" t="s">
        <v>995</v>
      </c>
      <c r="B141" s="4"/>
      <c r="C141" s="4"/>
      <c r="D141" s="4"/>
      <c r="E141" s="4"/>
      <c r="F141" s="4"/>
      <c r="G141" s="9"/>
      <c r="H141" s="411" t="s">
        <v>628</v>
      </c>
      <c r="I141" s="493" t="s">
        <v>996</v>
      </c>
      <c r="J141" s="35"/>
      <c r="K141" s="35"/>
      <c r="L141" s="35"/>
      <c r="M141" s="35"/>
      <c r="N141" s="35"/>
      <c r="O141" s="35"/>
      <c r="P141" s="35"/>
      <c r="Q141" s="494" t="s">
        <v>997</v>
      </c>
      <c r="R141" s="377"/>
      <c r="S141" s="377"/>
      <c r="T141" s="495" t="s">
        <v>292</v>
      </c>
      <c r="U141" s="496"/>
      <c r="V141" s="496"/>
      <c r="W141" s="497"/>
      <c r="X141" s="498">
        <f>Main!C7</f>
        <v>0</v>
      </c>
      <c r="Y141" s="505" t="s">
        <v>966</v>
      </c>
      <c r="Z141" s="505" t="s">
        <v>491</v>
      </c>
      <c r="AA141" s="506">
        <v>10.0</v>
      </c>
      <c r="AB141" s="492" t="s">
        <v>7</v>
      </c>
      <c r="AC141" s="492"/>
      <c r="AD141" s="377"/>
      <c r="AE141" s="377"/>
      <c r="AF141" s="377"/>
      <c r="AG141" s="377"/>
      <c r="AH141" s="377"/>
      <c r="AI141" s="377"/>
      <c r="AJ141" s="377"/>
      <c r="AK141" s="377"/>
      <c r="AL141" s="377"/>
      <c r="AM141" s="377"/>
      <c r="AN141" s="377"/>
      <c r="AO141" s="377"/>
      <c r="AP141" s="377"/>
      <c r="AQ141" s="377"/>
      <c r="AR141" s="377"/>
      <c r="AS141" s="377"/>
      <c r="AT141" s="377"/>
      <c r="AU141" s="377"/>
      <c r="AV141" s="377"/>
      <c r="AW141" s="377"/>
      <c r="AX141" s="377"/>
      <c r="AY141" s="377"/>
      <c r="AZ141" s="377"/>
      <c r="BA141" s="377"/>
      <c r="BB141" s="377"/>
      <c r="BC141" s="377"/>
      <c r="BD141" s="395" t="s">
        <v>998</v>
      </c>
      <c r="BE141" s="377"/>
      <c r="BF141" s="377"/>
    </row>
    <row r="142" ht="12.75" customHeight="1">
      <c r="A142" s="380" t="s">
        <v>999</v>
      </c>
      <c r="B142" s="4"/>
      <c r="C142" s="4"/>
      <c r="D142" s="4"/>
      <c r="E142" s="4"/>
      <c r="F142" s="4"/>
      <c r="G142" s="9"/>
      <c r="H142" s="411" t="s">
        <v>1000</v>
      </c>
      <c r="I142" s="493" t="s">
        <v>1001</v>
      </c>
      <c r="J142" s="35"/>
      <c r="K142" s="35"/>
      <c r="L142" s="35"/>
      <c r="M142" s="35"/>
      <c r="N142" s="35"/>
      <c r="O142" s="35"/>
      <c r="P142" s="35"/>
      <c r="Q142" s="494" t="s">
        <v>1002</v>
      </c>
      <c r="R142" s="377"/>
      <c r="S142" s="377"/>
      <c r="T142" s="495" t="s">
        <v>300</v>
      </c>
      <c r="U142" s="496"/>
      <c r="V142" s="496"/>
      <c r="W142" s="497"/>
      <c r="X142" s="498">
        <f>Main!C7</f>
        <v>0</v>
      </c>
      <c r="Y142" s="505" t="s">
        <v>1003</v>
      </c>
      <c r="Z142" s="505" t="s">
        <v>31</v>
      </c>
      <c r="AA142" s="503">
        <v>6.0</v>
      </c>
      <c r="AB142" s="492" t="s">
        <v>7</v>
      </c>
      <c r="AC142" s="492"/>
      <c r="AD142" s="377"/>
      <c r="AE142" s="377"/>
      <c r="AF142" s="377"/>
      <c r="AG142" s="377"/>
      <c r="AH142" s="377"/>
      <c r="AI142" s="377"/>
      <c r="AJ142" s="377"/>
      <c r="AK142" s="377"/>
      <c r="AL142" s="377"/>
      <c r="AM142" s="377"/>
      <c r="AN142" s="377"/>
      <c r="AO142" s="377"/>
      <c r="AP142" s="377"/>
      <c r="AQ142" s="377"/>
      <c r="AR142" s="377"/>
      <c r="AS142" s="377"/>
      <c r="AT142" s="377"/>
      <c r="AU142" s="377"/>
      <c r="AV142" s="377"/>
      <c r="AW142" s="377"/>
      <c r="AX142" s="377"/>
      <c r="AY142" s="377"/>
      <c r="AZ142" s="377"/>
      <c r="BA142" s="377"/>
      <c r="BB142" s="377"/>
      <c r="BC142" s="377"/>
      <c r="BD142" s="395" t="s">
        <v>1004</v>
      </c>
      <c r="BE142" s="377"/>
      <c r="BF142" s="377"/>
    </row>
    <row r="143" ht="12.75" customHeight="1">
      <c r="A143" s="380" t="s">
        <v>1005</v>
      </c>
      <c r="B143" s="4"/>
      <c r="C143" s="4"/>
      <c r="D143" s="4"/>
      <c r="E143" s="4"/>
      <c r="F143" s="4"/>
      <c r="G143" s="9"/>
      <c r="H143" s="475"/>
      <c r="I143" s="493" t="s">
        <v>1006</v>
      </c>
      <c r="J143" s="35"/>
      <c r="K143" s="35"/>
      <c r="L143" s="35"/>
      <c r="M143" s="35"/>
      <c r="N143" s="35"/>
      <c r="O143" s="35"/>
      <c r="P143" s="35"/>
      <c r="Q143" s="494" t="s">
        <v>1007</v>
      </c>
      <c r="R143" s="377"/>
      <c r="S143" s="377"/>
      <c r="T143" s="495" t="s">
        <v>310</v>
      </c>
      <c r="U143" s="496"/>
      <c r="V143" s="496"/>
      <c r="W143" s="497"/>
      <c r="X143" s="498">
        <f>Main!C7</f>
        <v>0</v>
      </c>
      <c r="Y143" s="499" t="s">
        <v>987</v>
      </c>
      <c r="Z143" s="505" t="s">
        <v>31</v>
      </c>
      <c r="AA143" s="503">
        <v>6.0</v>
      </c>
      <c r="AB143" s="492" t="s">
        <v>7</v>
      </c>
      <c r="AC143" s="492"/>
      <c r="AD143" s="377"/>
      <c r="AE143" s="377"/>
      <c r="AF143" s="377"/>
      <c r="AG143" s="377"/>
      <c r="AH143" s="377"/>
      <c r="AI143" s="377"/>
      <c r="AJ143" s="377"/>
      <c r="AK143" s="377"/>
      <c r="AL143" s="377"/>
      <c r="AM143" s="377"/>
      <c r="AN143" s="377"/>
      <c r="AO143" s="377"/>
      <c r="AP143" s="377"/>
      <c r="AQ143" s="377"/>
      <c r="AR143" s="377"/>
      <c r="AS143" s="377"/>
      <c r="AT143" s="377"/>
      <c r="AU143" s="377"/>
      <c r="AV143" s="377"/>
      <c r="AW143" s="377"/>
      <c r="AX143" s="377"/>
      <c r="AY143" s="377"/>
      <c r="AZ143" s="377"/>
      <c r="BA143" s="377"/>
      <c r="BB143" s="377"/>
      <c r="BC143" s="377"/>
      <c r="BD143" s="395" t="s">
        <v>1008</v>
      </c>
      <c r="BE143" s="377"/>
      <c r="BF143" s="377"/>
    </row>
    <row r="144" ht="12.75" customHeight="1">
      <c r="A144" s="463" t="s">
        <v>1009</v>
      </c>
      <c r="B144" s="4"/>
      <c r="C144" s="4"/>
      <c r="D144" s="4"/>
      <c r="E144" s="4"/>
      <c r="F144" s="4"/>
      <c r="G144" s="9"/>
      <c r="H144" s="475"/>
      <c r="I144" s="493" t="s">
        <v>1010</v>
      </c>
      <c r="J144" s="35"/>
      <c r="K144" s="35"/>
      <c r="L144" s="35"/>
      <c r="M144" s="35"/>
      <c r="N144" s="35"/>
      <c r="O144" s="35"/>
      <c r="P144" s="35"/>
      <c r="Q144" s="494" t="s">
        <v>1011</v>
      </c>
      <c r="R144" s="377"/>
      <c r="S144" s="377"/>
      <c r="T144" s="495" t="s">
        <v>318</v>
      </c>
      <c r="U144" s="496"/>
      <c r="V144" s="496"/>
      <c r="W144" s="497"/>
      <c r="X144" s="498">
        <f>Main!C7</f>
        <v>0</v>
      </c>
      <c r="Y144" s="499" t="s">
        <v>1012</v>
      </c>
      <c r="Z144" s="505" t="s">
        <v>31</v>
      </c>
      <c r="AA144" s="503">
        <v>2.0</v>
      </c>
      <c r="AB144" s="504" t="s">
        <v>977</v>
      </c>
      <c r="AC144" s="492"/>
      <c r="AD144" s="377"/>
      <c r="AE144" s="377"/>
      <c r="AF144" s="377"/>
      <c r="AG144" s="377"/>
      <c r="AH144" s="377"/>
      <c r="AI144" s="377"/>
      <c r="AJ144" s="377"/>
      <c r="AK144" s="377"/>
      <c r="AL144" s="377"/>
      <c r="AM144" s="377"/>
      <c r="AN144" s="377"/>
      <c r="AO144" s="377"/>
      <c r="AP144" s="377"/>
      <c r="AQ144" s="377"/>
      <c r="AR144" s="377"/>
      <c r="AS144" s="377"/>
      <c r="AT144" s="377"/>
      <c r="AU144" s="377"/>
      <c r="AV144" s="377"/>
      <c r="AW144" s="377"/>
      <c r="AX144" s="377"/>
      <c r="AY144" s="377"/>
      <c r="AZ144" s="377"/>
      <c r="BA144" s="377"/>
      <c r="BB144" s="377"/>
      <c r="BC144" s="377"/>
      <c r="BD144" s="395" t="s">
        <v>1013</v>
      </c>
      <c r="BE144" s="377"/>
      <c r="BF144" s="377"/>
    </row>
    <row r="145" ht="12.75" customHeight="1">
      <c r="A145" s="380" t="s">
        <v>1014</v>
      </c>
      <c r="B145" s="4"/>
      <c r="C145" s="4"/>
      <c r="D145" s="4"/>
      <c r="E145" s="4"/>
      <c r="F145" s="4"/>
      <c r="G145" s="9"/>
      <c r="H145" s="411" t="s">
        <v>1015</v>
      </c>
      <c r="I145" s="493" t="s">
        <v>1016</v>
      </c>
      <c r="J145" s="35"/>
      <c r="K145" s="35"/>
      <c r="L145" s="35"/>
      <c r="M145" s="35"/>
      <c r="N145" s="35"/>
      <c r="O145" s="35"/>
      <c r="P145" s="35"/>
      <c r="Q145" s="494" t="s">
        <v>1017</v>
      </c>
      <c r="R145" s="377"/>
      <c r="S145" s="377"/>
      <c r="T145" s="495" t="s">
        <v>329</v>
      </c>
      <c r="U145" s="496"/>
      <c r="V145" s="496"/>
      <c r="W145" s="497"/>
      <c r="X145" s="498">
        <f>Main!C7</f>
        <v>0</v>
      </c>
      <c r="Y145" s="499" t="s">
        <v>1012</v>
      </c>
      <c r="Z145" s="499" t="s">
        <v>229</v>
      </c>
      <c r="AA145" s="503">
        <v>2.0</v>
      </c>
      <c r="AB145" s="504" t="s">
        <v>1018</v>
      </c>
      <c r="AC145" s="492"/>
      <c r="AD145" s="377"/>
      <c r="AE145" s="377"/>
      <c r="AF145" s="377"/>
      <c r="AG145" s="377"/>
      <c r="AH145" s="377"/>
      <c r="AI145" s="377"/>
      <c r="AJ145" s="377"/>
      <c r="AK145" s="377"/>
      <c r="AL145" s="377"/>
      <c r="AM145" s="377"/>
      <c r="AN145" s="377"/>
      <c r="AO145" s="377"/>
      <c r="AP145" s="377"/>
      <c r="AQ145" s="377"/>
      <c r="AR145" s="377"/>
      <c r="AS145" s="377"/>
      <c r="AT145" s="377"/>
      <c r="AU145" s="377"/>
      <c r="AV145" s="377"/>
      <c r="AW145" s="377"/>
      <c r="AX145" s="377"/>
      <c r="AY145" s="377"/>
      <c r="AZ145" s="377"/>
      <c r="BA145" s="377"/>
      <c r="BB145" s="377"/>
      <c r="BC145" s="377"/>
      <c r="BD145" s="395" t="s">
        <v>1019</v>
      </c>
      <c r="BE145" s="377"/>
      <c r="BF145" s="377"/>
    </row>
    <row r="146" ht="12.75" customHeight="1">
      <c r="A146" s="380" t="s">
        <v>1020</v>
      </c>
      <c r="B146" s="4"/>
      <c r="C146" s="4"/>
      <c r="D146" s="4"/>
      <c r="E146" s="4"/>
      <c r="F146" s="4"/>
      <c r="G146" s="9"/>
      <c r="H146" s="411" t="s">
        <v>1021</v>
      </c>
      <c r="I146" s="493" t="s">
        <v>1022</v>
      </c>
      <c r="J146" s="35"/>
      <c r="K146" s="35"/>
      <c r="L146" s="35"/>
      <c r="M146" s="35"/>
      <c r="N146" s="35"/>
      <c r="O146" s="35"/>
      <c r="P146" s="35"/>
      <c r="Q146" s="494" t="s">
        <v>1023</v>
      </c>
      <c r="R146" s="377"/>
      <c r="S146" s="377"/>
      <c r="T146" s="495" t="s">
        <v>339</v>
      </c>
      <c r="U146" s="496"/>
      <c r="V146" s="496"/>
      <c r="W146" s="497"/>
      <c r="X146" s="498">
        <f>Main!C7</f>
        <v>0</v>
      </c>
      <c r="Y146" s="505" t="s">
        <v>993</v>
      </c>
      <c r="Z146" s="505" t="s">
        <v>229</v>
      </c>
      <c r="AA146" s="506">
        <v>6.0</v>
      </c>
      <c r="AB146" s="492" t="s">
        <v>7</v>
      </c>
      <c r="AC146" s="492"/>
      <c r="AD146" s="377"/>
      <c r="AE146" s="377"/>
      <c r="AF146" s="377"/>
      <c r="AG146" s="377"/>
      <c r="AH146" s="377"/>
      <c r="AI146" s="377"/>
      <c r="AJ146" s="377"/>
      <c r="AK146" s="377"/>
      <c r="AL146" s="377"/>
      <c r="AM146" s="377"/>
      <c r="AN146" s="377"/>
      <c r="AO146" s="377"/>
      <c r="AP146" s="377"/>
      <c r="AQ146" s="377"/>
      <c r="AR146" s="377"/>
      <c r="AS146" s="377"/>
      <c r="AT146" s="377"/>
      <c r="AU146" s="377"/>
      <c r="AV146" s="377"/>
      <c r="AW146" s="377"/>
      <c r="AX146" s="377"/>
      <c r="AY146" s="377"/>
      <c r="AZ146" s="377"/>
      <c r="BA146" s="377"/>
      <c r="BB146" s="377"/>
      <c r="BC146" s="377"/>
      <c r="BD146" s="395" t="s">
        <v>1024</v>
      </c>
      <c r="BE146" s="377"/>
      <c r="BF146" s="377"/>
    </row>
    <row r="147" ht="12.75" customHeight="1">
      <c r="A147" s="380" t="s">
        <v>1025</v>
      </c>
      <c r="B147" s="4"/>
      <c r="C147" s="4"/>
      <c r="D147" s="4"/>
      <c r="E147" s="4"/>
      <c r="F147" s="4"/>
      <c r="G147" s="9"/>
      <c r="H147" s="411" t="s">
        <v>1026</v>
      </c>
      <c r="I147" s="493" t="s">
        <v>1027</v>
      </c>
      <c r="J147" s="35"/>
      <c r="K147" s="35"/>
      <c r="L147" s="35"/>
      <c r="M147" s="35"/>
      <c r="N147" s="35"/>
      <c r="O147" s="35"/>
      <c r="P147" s="35"/>
      <c r="Q147" s="494" t="s">
        <v>1028</v>
      </c>
      <c r="R147" s="377"/>
      <c r="S147" s="377"/>
      <c r="T147" s="495" t="s">
        <v>348</v>
      </c>
      <c r="U147" s="496"/>
      <c r="V147" s="496"/>
      <c r="W147" s="497"/>
      <c r="X147" s="502">
        <f>Main!C7</f>
        <v>0</v>
      </c>
      <c r="Y147" s="499" t="s">
        <v>971</v>
      </c>
      <c r="Z147" s="505" t="s">
        <v>491</v>
      </c>
      <c r="AA147" s="503">
        <v>2.0</v>
      </c>
      <c r="AB147" s="504" t="s">
        <v>977</v>
      </c>
      <c r="AC147" s="492"/>
      <c r="AD147" s="377"/>
      <c r="AE147" s="377"/>
      <c r="AF147" s="377"/>
      <c r="AG147" s="377"/>
      <c r="AH147" s="377"/>
      <c r="AI147" s="377"/>
      <c r="AJ147" s="377"/>
      <c r="AK147" s="377"/>
      <c r="AL147" s="377"/>
      <c r="AM147" s="377"/>
      <c r="AN147" s="377"/>
      <c r="AO147" s="377"/>
      <c r="AP147" s="377"/>
      <c r="AQ147" s="377"/>
      <c r="AR147" s="377"/>
      <c r="AS147" s="377"/>
      <c r="AT147" s="377"/>
      <c r="AU147" s="377"/>
      <c r="AV147" s="377"/>
      <c r="AW147" s="377"/>
      <c r="AX147" s="377"/>
      <c r="AY147" s="377"/>
      <c r="AZ147" s="377"/>
      <c r="BA147" s="377"/>
      <c r="BB147" s="377"/>
      <c r="BC147" s="377"/>
      <c r="BD147" s="395" t="s">
        <v>1029</v>
      </c>
      <c r="BE147" s="377"/>
      <c r="BF147" s="377"/>
    </row>
    <row r="148" ht="12.75" customHeight="1">
      <c r="A148" s="380" t="s">
        <v>1030</v>
      </c>
      <c r="B148" s="4"/>
      <c r="C148" s="4"/>
      <c r="D148" s="4"/>
      <c r="E148" s="4"/>
      <c r="F148" s="4"/>
      <c r="G148" s="9"/>
      <c r="H148" s="411" t="s">
        <v>1031</v>
      </c>
      <c r="I148" s="493" t="s">
        <v>1032</v>
      </c>
      <c r="J148" s="35"/>
      <c r="K148" s="35"/>
      <c r="L148" s="35"/>
      <c r="M148" s="35"/>
      <c r="N148" s="35"/>
      <c r="O148" s="35"/>
      <c r="P148" s="35"/>
      <c r="Q148" s="494" t="s">
        <v>1033</v>
      </c>
      <c r="R148" s="377"/>
      <c r="S148" s="377"/>
      <c r="T148" s="495" t="s">
        <v>358</v>
      </c>
      <c r="U148" s="496"/>
      <c r="V148" s="496"/>
      <c r="W148" s="497"/>
      <c r="X148" s="498">
        <f>Main!C7</f>
        <v>0</v>
      </c>
      <c r="Y148" s="499" t="s">
        <v>966</v>
      </c>
      <c r="Z148" s="505" t="s">
        <v>31</v>
      </c>
      <c r="AA148" s="503">
        <v>3.0</v>
      </c>
      <c r="AB148" s="492" t="s">
        <v>7</v>
      </c>
      <c r="AC148" s="492"/>
      <c r="AD148" s="377"/>
      <c r="AE148" s="377"/>
      <c r="AF148" s="377"/>
      <c r="AG148" s="377"/>
      <c r="AH148" s="377"/>
      <c r="AI148" s="377"/>
      <c r="AJ148" s="377"/>
      <c r="AK148" s="377"/>
      <c r="AL148" s="377"/>
      <c r="AM148" s="377"/>
      <c r="AN148" s="377"/>
      <c r="AO148" s="377"/>
      <c r="AP148" s="377"/>
      <c r="AQ148" s="377"/>
      <c r="AR148" s="377"/>
      <c r="AS148" s="377"/>
      <c r="AT148" s="377"/>
      <c r="AU148" s="377"/>
      <c r="AV148" s="377"/>
      <c r="AW148" s="377"/>
      <c r="AX148" s="377"/>
      <c r="AY148" s="377"/>
      <c r="AZ148" s="377"/>
      <c r="BA148" s="377"/>
      <c r="BB148" s="377"/>
      <c r="BC148" s="377"/>
      <c r="BD148" s="395" t="s">
        <v>1034</v>
      </c>
      <c r="BE148" s="377"/>
      <c r="BF148" s="377"/>
    </row>
    <row r="149" ht="12.75" customHeight="1">
      <c r="A149" s="380" t="s">
        <v>1035</v>
      </c>
      <c r="B149" s="4"/>
      <c r="C149" s="4"/>
      <c r="D149" s="4"/>
      <c r="E149" s="4"/>
      <c r="F149" s="4"/>
      <c r="G149" s="9"/>
      <c r="H149" s="411" t="s">
        <v>1036</v>
      </c>
      <c r="I149" s="493" t="s">
        <v>1037</v>
      </c>
      <c r="J149" s="35"/>
      <c r="K149" s="35"/>
      <c r="L149" s="35"/>
      <c r="M149" s="35"/>
      <c r="N149" s="35"/>
      <c r="O149" s="35"/>
      <c r="P149" s="35"/>
      <c r="Q149" s="494" t="s">
        <v>1038</v>
      </c>
      <c r="R149" s="377"/>
      <c r="S149" s="377"/>
      <c r="T149" s="495" t="s">
        <v>368</v>
      </c>
      <c r="U149" s="496"/>
      <c r="V149" s="496"/>
      <c r="W149" s="497"/>
      <c r="X149" s="498">
        <f>Main!C7</f>
        <v>0</v>
      </c>
      <c r="Y149" s="499" t="s">
        <v>1012</v>
      </c>
      <c r="Z149" s="499" t="s">
        <v>491</v>
      </c>
      <c r="AA149" s="503">
        <v>4.0</v>
      </c>
      <c r="AB149" s="492" t="s">
        <v>7</v>
      </c>
      <c r="AC149" s="492"/>
      <c r="AD149" s="377"/>
      <c r="AE149" s="377"/>
      <c r="AF149" s="377"/>
      <c r="AG149" s="377"/>
      <c r="AH149" s="377"/>
      <c r="AI149" s="377"/>
      <c r="AJ149" s="377"/>
      <c r="AK149" s="377"/>
      <c r="AL149" s="377"/>
      <c r="AM149" s="377"/>
      <c r="AN149" s="377"/>
      <c r="AO149" s="377"/>
      <c r="AP149" s="377"/>
      <c r="AQ149" s="377"/>
      <c r="AR149" s="377"/>
      <c r="AS149" s="377"/>
      <c r="AT149" s="377"/>
      <c r="AU149" s="377"/>
      <c r="AV149" s="377"/>
      <c r="AW149" s="377"/>
      <c r="AX149" s="377"/>
      <c r="AY149" s="377"/>
      <c r="AZ149" s="377"/>
      <c r="BA149" s="377"/>
      <c r="BB149" s="377"/>
      <c r="BC149" s="377"/>
      <c r="BD149" s="395" t="s">
        <v>1039</v>
      </c>
      <c r="BE149" s="377"/>
      <c r="BF149" s="377"/>
    </row>
    <row r="150" ht="12.75" customHeight="1">
      <c r="A150" s="380" t="s">
        <v>1040</v>
      </c>
      <c r="B150" s="4"/>
      <c r="C150" s="4"/>
      <c r="D150" s="4"/>
      <c r="E150" s="4"/>
      <c r="F150" s="4"/>
      <c r="G150" s="9"/>
      <c r="H150" s="411" t="s">
        <v>1041</v>
      </c>
      <c r="I150" s="493" t="s">
        <v>1042</v>
      </c>
      <c r="J150" s="35"/>
      <c r="K150" s="35"/>
      <c r="L150" s="35"/>
      <c r="M150" s="35"/>
      <c r="N150" s="35"/>
      <c r="O150" s="35"/>
      <c r="P150" s="35"/>
      <c r="Q150" s="494" t="s">
        <v>1043</v>
      </c>
      <c r="R150" s="377"/>
      <c r="S150" s="377"/>
      <c r="T150" s="495" t="s">
        <v>378</v>
      </c>
      <c r="U150" s="496"/>
      <c r="V150" s="496"/>
      <c r="W150" s="497"/>
      <c r="X150" s="498">
        <f>Main!C7</f>
        <v>0</v>
      </c>
      <c r="Y150" s="499" t="s">
        <v>1003</v>
      </c>
      <c r="Z150" s="499" t="s">
        <v>491</v>
      </c>
      <c r="AA150" s="503">
        <v>10.0</v>
      </c>
      <c r="AB150" s="492" t="s">
        <v>7</v>
      </c>
      <c r="AC150" s="492"/>
      <c r="AD150" s="377"/>
      <c r="AE150" s="377"/>
      <c r="AF150" s="377"/>
      <c r="AG150" s="377"/>
      <c r="AH150" s="377"/>
      <c r="AI150" s="377"/>
      <c r="AJ150" s="377"/>
      <c r="AK150" s="377"/>
      <c r="AL150" s="377"/>
      <c r="AM150" s="377"/>
      <c r="AN150" s="377"/>
      <c r="AO150" s="377"/>
      <c r="AP150" s="377"/>
      <c r="AQ150" s="377"/>
      <c r="AR150" s="377"/>
      <c r="AS150" s="377"/>
      <c r="AT150" s="377"/>
      <c r="AU150" s="377"/>
      <c r="AV150" s="377"/>
      <c r="AW150" s="377"/>
      <c r="AX150" s="377"/>
      <c r="AY150" s="377"/>
      <c r="AZ150" s="377"/>
      <c r="BA150" s="377"/>
      <c r="BB150" s="377"/>
      <c r="BC150" s="377"/>
      <c r="BD150" s="395" t="s">
        <v>1044</v>
      </c>
      <c r="BE150" s="377"/>
      <c r="BF150" s="377"/>
    </row>
    <row r="151" ht="12.75" customHeight="1">
      <c r="A151" s="380" t="s">
        <v>1045</v>
      </c>
      <c r="B151" s="4"/>
      <c r="C151" s="4"/>
      <c r="D151" s="4"/>
      <c r="E151" s="4"/>
      <c r="F151" s="4"/>
      <c r="G151" s="9"/>
      <c r="H151" s="411" t="s">
        <v>1046</v>
      </c>
      <c r="I151" s="493" t="s">
        <v>1047</v>
      </c>
      <c r="J151" s="35"/>
      <c r="K151" s="35"/>
      <c r="L151" s="35"/>
      <c r="M151" s="35"/>
      <c r="N151" s="35"/>
      <c r="O151" s="35"/>
      <c r="P151" s="35"/>
      <c r="Q151" s="494" t="s">
        <v>1048</v>
      </c>
      <c r="R151" s="377"/>
      <c r="S151" s="377"/>
      <c r="T151" s="495" t="s">
        <v>387</v>
      </c>
      <c r="U151" s="496"/>
      <c r="V151" s="496"/>
      <c r="W151" s="497"/>
      <c r="X151" s="498">
        <f>Main!C7</f>
        <v>0</v>
      </c>
      <c r="Y151" s="499" t="s">
        <v>966</v>
      </c>
      <c r="Z151" s="499" t="s">
        <v>229</v>
      </c>
      <c r="AA151" s="503">
        <v>4.0</v>
      </c>
      <c r="AB151" s="492" t="s">
        <v>7</v>
      </c>
      <c r="AC151" s="492"/>
      <c r="AD151" s="377"/>
      <c r="AE151" s="377"/>
      <c r="AF151" s="377"/>
      <c r="AG151" s="377"/>
      <c r="AH151" s="377"/>
      <c r="AI151" s="377"/>
      <c r="AJ151" s="377"/>
      <c r="AK151" s="377"/>
      <c r="AL151" s="377"/>
      <c r="AM151" s="377"/>
      <c r="AN151" s="377"/>
      <c r="AO151" s="377"/>
      <c r="AP151" s="377"/>
      <c r="AQ151" s="377"/>
      <c r="AR151" s="377"/>
      <c r="AS151" s="377"/>
      <c r="AT151" s="377"/>
      <c r="AU151" s="377"/>
      <c r="AV151" s="377"/>
      <c r="AW151" s="377"/>
      <c r="AX151" s="377"/>
      <c r="AY151" s="377"/>
      <c r="AZ151" s="377"/>
      <c r="BA151" s="377"/>
      <c r="BB151" s="377"/>
      <c r="BC151" s="377"/>
      <c r="BD151" s="395" t="s">
        <v>1049</v>
      </c>
      <c r="BE151" s="377"/>
      <c r="BF151" s="377"/>
    </row>
    <row r="152" ht="12.75" customHeight="1">
      <c r="A152" s="380" t="s">
        <v>1050</v>
      </c>
      <c r="B152" s="4"/>
      <c r="C152" s="4"/>
      <c r="D152" s="4"/>
      <c r="E152" s="4"/>
      <c r="F152" s="4"/>
      <c r="G152" s="9"/>
      <c r="H152" s="411" t="s">
        <v>1051</v>
      </c>
      <c r="I152" s="493" t="s">
        <v>712</v>
      </c>
      <c r="J152" s="35"/>
      <c r="K152" s="35"/>
      <c r="L152" s="35"/>
      <c r="M152" s="35"/>
      <c r="N152" s="35"/>
      <c r="O152" s="35"/>
      <c r="P152" s="35"/>
      <c r="Q152" s="494" t="s">
        <v>1052</v>
      </c>
      <c r="R152" s="377"/>
      <c r="S152" s="377"/>
      <c r="T152" s="495" t="s">
        <v>394</v>
      </c>
      <c r="U152" s="496"/>
      <c r="V152" s="496"/>
      <c r="W152" s="497"/>
      <c r="X152" s="498">
        <f>Main!C7</f>
        <v>0</v>
      </c>
      <c r="Y152" s="499" t="s">
        <v>987</v>
      </c>
      <c r="Z152" s="499" t="s">
        <v>229</v>
      </c>
      <c r="AA152" s="503">
        <v>18.0</v>
      </c>
      <c r="AB152" s="492" t="s">
        <v>7</v>
      </c>
      <c r="AC152" s="492"/>
      <c r="AD152" s="377"/>
      <c r="AE152" s="377"/>
      <c r="AF152" s="377"/>
      <c r="AG152" s="377"/>
      <c r="AH152" s="377"/>
      <c r="AI152" s="377"/>
      <c r="AJ152" s="377"/>
      <c r="AK152" s="377"/>
      <c r="AL152" s="377"/>
      <c r="AM152" s="377"/>
      <c r="AN152" s="377"/>
      <c r="AO152" s="377"/>
      <c r="AP152" s="377"/>
      <c r="AQ152" s="377"/>
      <c r="AR152" s="377"/>
      <c r="AS152" s="377"/>
      <c r="AT152" s="377"/>
      <c r="AU152" s="377"/>
      <c r="AV152" s="377"/>
      <c r="AW152" s="377"/>
      <c r="AX152" s="377"/>
      <c r="AY152" s="377"/>
      <c r="AZ152" s="377"/>
      <c r="BA152" s="377"/>
      <c r="BB152" s="377"/>
      <c r="BC152" s="377"/>
      <c r="BD152" s="395" t="s">
        <v>1053</v>
      </c>
      <c r="BE152" s="377"/>
      <c r="BF152" s="377"/>
    </row>
    <row r="153" ht="12.75" customHeight="1">
      <c r="A153" s="380" t="s">
        <v>612</v>
      </c>
      <c r="B153" s="4"/>
      <c r="C153" s="4"/>
      <c r="D153" s="4"/>
      <c r="E153" s="4"/>
      <c r="F153" s="4"/>
      <c r="G153" s="9"/>
      <c r="H153" s="411" t="str">
        <f>IF(Lookups!A20="LIFESTYLE EXPENSES",Data!H154,IF(Lookups!A20="Wretched",Data!H155,IF(Lookups!A20="Squalid, per day",Data!H156,IF(Lookups!A20="Poor, per day",Data!H157,IF(Lookups!A20="Modest, per day",Data!H158,IF(Lookups!A20="Comfortable, per day",Data!H159,IF(Lookups!A20="Wealthy, per day",Data!H160, IF(Lookups!A20="Aristocratic, per day",Data!H161,IF(Lookups!A20="Ale, gallon",Data!H164, IF(Lookups!A20="Ale, mug",Data!H165,IF(Lookups!A20="Banquet (per person)",Data!H166, IF(Lookups!A20="Bread, loaf",Data!H167,IF(Lookups!A20="Cheese, hunk",Data!H168,IF(Lookups!A20="Squalid, lodging per day",Data!H171,IF(Lookups!A20="Poor, lodging per day",Data!H172,IF(Lookups!A20="Modest, lodging per day",Data!H173,IF(Lookups!A20="Comfortable, lodging per day",Data!H174,IF(Lookups!A20="Wealthy, lodging per day",Data!H175,IF(Lookups!A20="Aristocratic, lodging per day",Data!H176,IF(Lookups!A20="Squalid, meals per day",Data!H179,IF(Lookups!A20="Poor, meals per day",Data!H180,IF(Lookups!A20="Modest, meals per day",Data!H181,IF(Lookups!A20="Comfortable, meals per day",Data!H182,IF(Lookups!A20="Wealthy, meals per day",Data!H183,IF(Lookups!A20="Aristocratic, meals per day",Data!H184,IF(Lookups!A20="Meat, Chunk",Data!H185,IF(Lookups!A20="Common Wine, pitcher",Data!H186,IF(Lookups!A20="Fine Wine, pitcher",Data!H187,IF(Lookups!A20="Cab, between towns",Data!H190,IF(Lookups!A20="Cab, within a city",Data!H191,IF(Lookups!A20="Hireling, skilled",Data!H192,IF(Lookups!A20="Hireling, untrained",Data!H193,IF(Lookups!A20="Messenger",Data!H194,IF(Lookups!A20="Road or gate toll",Data!H195,IF(Lookups!A20="Ship's passage",Data!H196,IF(Lookups!A20="1lb of wheat",Data!H199,IF(Lookups!A20="1lb of flour or one chicken",Data!H200,IF(Lookups!A20="1lb of salt",Data!H201,IF(Lookups!A20="1lb of iron or 1sq yd. of canvas",Data!H202,IF(Lookups!A20="1lb of copper or 1sq yd. of cotton cloth",Data!H203,IF(Lookups!A20="1lb of ginger or one goat",Data!H204,IF(Lookups!A20="1lb of cinnamon or pepper, or one sheep",Data!H205,IF(Lookups!A20="1lb of cloves or one pig",Data!H206,IF(Lookups!A20="1lb of silver or 1 sq yd. of linen",Data!H207,IF(Lookups!A20="1sq yd. of silk or one cow",Data!H208,IF(Lookups!A20="1lb of saffron or one ox",Data!H209,IF(Lookups!A20="1lb of gold",Data!H210,IF(Lookups!A20="1lb of platinum",Data!H211,))))))))))))))))))))))))))))))))))))))))))))))))</f>
        <v>Lifestyle expenses provide you with a simple way to account for the cost of living in a fantasy world. They cover your accommodations, food and drink, and all your other necessities. Furthermore, expenses cover the cost of maintaining your equipment so you can be ready when adventure next calls. At the start of each week or month (your choice), choose a lifestyle from the Expenses table and pay the price to sustain that lifestyle. The prices listed are per day, so if you wish to calculate the cost of your chosen lifestyle over a thirty-day period, multiply the listed price by 30. Your lifestyle might change from one period to the next, based on the funds you have at your disposal, or you might maintain the same lifestyle throughout your character’s career. Your lifestyle choice can have consequences. Maintaining a wealthy lifestyle might help you make contacts with the rich and powerful, though you run the risk of attracting thieves. Likewise, living frugally might help you avoid criminals, but you are unlikely to make powerful connections.</v>
      </c>
      <c r="I153" s="493" t="s">
        <v>1054</v>
      </c>
      <c r="J153" s="35"/>
      <c r="K153" s="35"/>
      <c r="L153" s="35"/>
      <c r="M153" s="35"/>
      <c r="N153" s="35"/>
      <c r="O153" s="35"/>
      <c r="P153" s="35"/>
      <c r="Q153" s="494" t="s">
        <v>1055</v>
      </c>
      <c r="R153" s="377"/>
      <c r="S153" s="377"/>
      <c r="T153" s="495" t="s">
        <v>400</v>
      </c>
      <c r="U153" s="496"/>
      <c r="V153" s="496"/>
      <c r="W153" s="497"/>
      <c r="X153" s="498">
        <f>Main!C7</f>
        <v>0</v>
      </c>
      <c r="Y153" s="499" t="s">
        <v>1012</v>
      </c>
      <c r="Z153" s="499" t="s">
        <v>491</v>
      </c>
      <c r="AA153" s="503">
        <v>4.0</v>
      </c>
      <c r="AB153" s="492" t="s">
        <v>7</v>
      </c>
      <c r="AC153" s="492"/>
      <c r="AD153" s="377"/>
      <c r="AE153" s="377"/>
      <c r="AF153" s="377"/>
      <c r="AG153" s="377"/>
      <c r="AH153" s="377"/>
      <c r="AI153" s="377"/>
      <c r="AJ153" s="377"/>
      <c r="AK153" s="377"/>
      <c r="AL153" s="377"/>
      <c r="AM153" s="377"/>
      <c r="AN153" s="377"/>
      <c r="AO153" s="377"/>
      <c r="AP153" s="377"/>
      <c r="AQ153" s="377"/>
      <c r="AR153" s="377"/>
      <c r="AS153" s="377"/>
      <c r="AT153" s="377"/>
      <c r="AU153" s="377"/>
      <c r="AV153" s="377"/>
      <c r="AW153" s="377"/>
      <c r="AX153" s="377"/>
      <c r="AY153" s="377"/>
      <c r="AZ153" s="377"/>
      <c r="BA153" s="377"/>
      <c r="BB153" s="377"/>
      <c r="BC153" s="377"/>
      <c r="BD153" s="395" t="s">
        <v>1056</v>
      </c>
      <c r="BE153" s="377"/>
      <c r="BF153" s="377"/>
    </row>
    <row r="154" ht="12.75" customHeight="1">
      <c r="A154" s="463" t="s">
        <v>217</v>
      </c>
      <c r="B154" s="4"/>
      <c r="C154" s="4"/>
      <c r="D154" s="4"/>
      <c r="E154" s="4"/>
      <c r="F154" s="4"/>
      <c r="G154" s="9"/>
      <c r="H154" s="411" t="s">
        <v>1057</v>
      </c>
      <c r="I154" s="493" t="s">
        <v>1058</v>
      </c>
      <c r="J154" s="35"/>
      <c r="K154" s="35"/>
      <c r="L154" s="35"/>
      <c r="M154" s="35"/>
      <c r="N154" s="35"/>
      <c r="O154" s="35"/>
      <c r="P154" s="35"/>
      <c r="Q154" s="494" t="s">
        <v>1059</v>
      </c>
      <c r="R154" s="377"/>
      <c r="S154" s="377"/>
      <c r="T154" s="495" t="s">
        <v>406</v>
      </c>
      <c r="U154" s="496"/>
      <c r="V154" s="496"/>
      <c r="W154" s="497"/>
      <c r="X154" s="507">
        <f>Main!C9</f>
        <v>0</v>
      </c>
      <c r="Y154" s="499" t="s">
        <v>966</v>
      </c>
      <c r="Z154" s="499" t="s">
        <v>229</v>
      </c>
      <c r="AA154" s="503">
        <v>2.0</v>
      </c>
      <c r="AB154" s="492" t="s">
        <v>7</v>
      </c>
      <c r="AC154" s="492"/>
      <c r="AD154" s="377"/>
      <c r="AE154" s="377"/>
      <c r="AF154" s="377"/>
      <c r="AG154" s="377"/>
      <c r="AH154" s="377"/>
      <c r="AI154" s="377"/>
      <c r="AJ154" s="377"/>
      <c r="AK154" s="377"/>
      <c r="AL154" s="377"/>
      <c r="AM154" s="377"/>
      <c r="AN154" s="377"/>
      <c r="AO154" s="377"/>
      <c r="AP154" s="377"/>
      <c r="AQ154" s="377"/>
      <c r="AR154" s="377"/>
      <c r="AS154" s="377"/>
      <c r="AT154" s="377"/>
      <c r="AU154" s="377"/>
      <c r="AV154" s="377"/>
      <c r="AW154" s="377"/>
      <c r="AX154" s="377"/>
      <c r="AY154" s="377"/>
      <c r="AZ154" s="377"/>
      <c r="BA154" s="377"/>
      <c r="BB154" s="377"/>
      <c r="BC154" s="377"/>
      <c r="BD154" s="395" t="s">
        <v>1060</v>
      </c>
      <c r="BE154" s="377"/>
      <c r="BF154" s="377"/>
    </row>
    <row r="155" ht="12.75" customHeight="1">
      <c r="A155" s="380" t="s">
        <v>1061</v>
      </c>
      <c r="B155" s="4"/>
      <c r="C155" s="4"/>
      <c r="D155" s="4"/>
      <c r="E155" s="4"/>
      <c r="F155" s="4"/>
      <c r="G155" s="9"/>
      <c r="H155" s="411" t="s">
        <v>1062</v>
      </c>
      <c r="I155" s="493" t="s">
        <v>1063</v>
      </c>
      <c r="J155" s="35"/>
      <c r="K155" s="35"/>
      <c r="L155" s="35"/>
      <c r="M155" s="35"/>
      <c r="N155" s="35"/>
      <c r="O155" s="35"/>
      <c r="P155" s="35"/>
      <c r="Q155" s="494" t="s">
        <v>1064</v>
      </c>
      <c r="R155" s="377"/>
      <c r="S155" s="377"/>
      <c r="T155" s="495" t="s">
        <v>413</v>
      </c>
      <c r="U155" s="496"/>
      <c r="V155" s="496"/>
      <c r="W155" s="497"/>
      <c r="X155" s="507">
        <f>Main!C9</f>
        <v>0</v>
      </c>
      <c r="Y155" s="499" t="s">
        <v>1012</v>
      </c>
      <c r="Z155" s="505" t="s">
        <v>31</v>
      </c>
      <c r="AA155" s="503">
        <v>3.0</v>
      </c>
      <c r="AB155" s="492" t="s">
        <v>7</v>
      </c>
      <c r="AC155" s="492"/>
      <c r="AD155" s="377"/>
      <c r="AE155" s="377"/>
      <c r="AF155" s="377"/>
      <c r="AG155" s="377"/>
      <c r="AH155" s="377"/>
      <c r="AI155" s="377"/>
      <c r="AJ155" s="377"/>
      <c r="AK155" s="377"/>
      <c r="AL155" s="377"/>
      <c r="AM155" s="377"/>
      <c r="AN155" s="377"/>
      <c r="AO155" s="377"/>
      <c r="AP155" s="377"/>
      <c r="AQ155" s="377"/>
      <c r="AR155" s="377"/>
      <c r="AS155" s="377"/>
      <c r="AT155" s="377"/>
      <c r="AU155" s="377"/>
      <c r="AV155" s="377"/>
      <c r="AW155" s="377"/>
      <c r="AX155" s="377"/>
      <c r="AY155" s="377"/>
      <c r="AZ155" s="377"/>
      <c r="BA155" s="377"/>
      <c r="BB155" s="377"/>
      <c r="BC155" s="377"/>
      <c r="BD155" s="395" t="s">
        <v>1065</v>
      </c>
      <c r="BE155" s="377"/>
      <c r="BF155" s="377"/>
    </row>
    <row r="156" ht="12.75" customHeight="1">
      <c r="A156" s="380" t="s">
        <v>1066</v>
      </c>
      <c r="B156" s="4"/>
      <c r="C156" s="4"/>
      <c r="D156" s="4"/>
      <c r="E156" s="4"/>
      <c r="F156" s="4"/>
      <c r="G156" s="9"/>
      <c r="H156" s="411" t="s">
        <v>1067</v>
      </c>
      <c r="I156" s="493" t="s">
        <v>1068</v>
      </c>
      <c r="J156" s="35"/>
      <c r="K156" s="35"/>
      <c r="L156" s="35"/>
      <c r="M156" s="35"/>
      <c r="N156" s="35"/>
      <c r="O156" s="35"/>
      <c r="P156" s="35"/>
      <c r="Q156" s="494" t="s">
        <v>1069</v>
      </c>
      <c r="R156" s="377"/>
      <c r="S156" s="377"/>
      <c r="T156" s="495" t="s">
        <v>86</v>
      </c>
      <c r="U156" s="496"/>
      <c r="V156" s="496"/>
      <c r="W156" s="497"/>
      <c r="X156" s="502">
        <f>Main!C9</f>
        <v>0</v>
      </c>
      <c r="Y156" s="499" t="s">
        <v>1012</v>
      </c>
      <c r="Z156" s="499" t="s">
        <v>229</v>
      </c>
      <c r="AA156" s="503">
        <v>2.0</v>
      </c>
      <c r="AB156" s="492" t="s">
        <v>7</v>
      </c>
      <c r="AC156" s="492"/>
      <c r="AD156" s="377"/>
      <c r="AE156" s="377"/>
      <c r="AF156" s="377"/>
      <c r="AG156" s="377"/>
      <c r="AH156" s="377"/>
      <c r="AI156" s="377"/>
      <c r="AJ156" s="377"/>
      <c r="AK156" s="377"/>
      <c r="AL156" s="377"/>
      <c r="AM156" s="377"/>
      <c r="AN156" s="377"/>
      <c r="AO156" s="377"/>
      <c r="AP156" s="377"/>
      <c r="AQ156" s="377"/>
      <c r="AR156" s="377"/>
      <c r="AS156" s="377"/>
      <c r="AT156" s="377"/>
      <c r="AU156" s="377"/>
      <c r="AV156" s="377"/>
      <c r="AW156" s="377"/>
      <c r="AX156" s="377"/>
      <c r="AY156" s="377"/>
      <c r="AZ156" s="377"/>
      <c r="BA156" s="377"/>
      <c r="BB156" s="377"/>
      <c r="BC156" s="377"/>
      <c r="BD156" s="395" t="s">
        <v>1070</v>
      </c>
      <c r="BE156" s="377"/>
      <c r="BF156" s="377"/>
    </row>
    <row r="157" ht="12.75" customHeight="1">
      <c r="A157" s="380" t="s">
        <v>1071</v>
      </c>
      <c r="B157" s="4"/>
      <c r="C157" s="4"/>
      <c r="D157" s="4"/>
      <c r="E157" s="4"/>
      <c r="F157" s="4"/>
      <c r="G157" s="9"/>
      <c r="H157" s="411" t="s">
        <v>1072</v>
      </c>
      <c r="I157" s="493" t="s">
        <v>1073</v>
      </c>
      <c r="J157" s="35"/>
      <c r="K157" s="35"/>
      <c r="L157" s="35"/>
      <c r="M157" s="35"/>
      <c r="N157" s="35"/>
      <c r="O157" s="35"/>
      <c r="P157" s="35"/>
      <c r="Q157" s="494" t="s">
        <v>1074</v>
      </c>
      <c r="R157" s="377"/>
      <c r="S157" s="377"/>
      <c r="T157" s="495" t="s">
        <v>430</v>
      </c>
      <c r="U157" s="496"/>
      <c r="V157" s="496"/>
      <c r="W157" s="497"/>
      <c r="X157" s="498">
        <f>Main!C7</f>
        <v>0</v>
      </c>
      <c r="Y157" s="499" t="s">
        <v>971</v>
      </c>
      <c r="Z157" s="505" t="s">
        <v>31</v>
      </c>
      <c r="AA157" s="503">
        <v>2.0</v>
      </c>
      <c r="AB157" s="492" t="s">
        <v>7</v>
      </c>
      <c r="AC157" s="492"/>
      <c r="AD157" s="377"/>
      <c r="AE157" s="377"/>
      <c r="AF157" s="377"/>
      <c r="AG157" s="377"/>
      <c r="AH157" s="377"/>
      <c r="AI157" s="377"/>
      <c r="AJ157" s="377"/>
      <c r="AK157" s="377"/>
      <c r="AL157" s="377"/>
      <c r="AM157" s="377"/>
      <c r="AN157" s="377"/>
      <c r="AO157" s="377"/>
      <c r="AP157" s="377"/>
      <c r="AQ157" s="377"/>
      <c r="AR157" s="377"/>
      <c r="AS157" s="377"/>
      <c r="AT157" s="377"/>
      <c r="AU157" s="377"/>
      <c r="AV157" s="377"/>
      <c r="AW157" s="377"/>
      <c r="AX157" s="377"/>
      <c r="AY157" s="377"/>
      <c r="AZ157" s="377"/>
      <c r="BA157" s="377"/>
      <c r="BB157" s="377"/>
      <c r="BC157" s="377"/>
      <c r="BD157" s="395" t="s">
        <v>1075</v>
      </c>
      <c r="BE157" s="377"/>
      <c r="BF157" s="377"/>
    </row>
    <row r="158" ht="12.75" customHeight="1">
      <c r="A158" s="380" t="s">
        <v>1076</v>
      </c>
      <c r="B158" s="4"/>
      <c r="C158" s="4"/>
      <c r="D158" s="4"/>
      <c r="E158" s="4"/>
      <c r="F158" s="4"/>
      <c r="G158" s="9"/>
      <c r="H158" s="411" t="s">
        <v>1077</v>
      </c>
      <c r="I158" s="493" t="s">
        <v>1078</v>
      </c>
      <c r="J158" s="35"/>
      <c r="K158" s="35"/>
      <c r="L158" s="35"/>
      <c r="M158" s="35"/>
      <c r="N158" s="35"/>
      <c r="O158" s="35"/>
      <c r="P158" s="35"/>
      <c r="Q158" s="494" t="s">
        <v>1079</v>
      </c>
      <c r="R158" s="377"/>
      <c r="S158" s="377"/>
      <c r="T158" s="495" t="s">
        <v>438</v>
      </c>
      <c r="U158" s="496"/>
      <c r="V158" s="496"/>
      <c r="W158" s="497"/>
      <c r="X158" s="498">
        <f>Main!C7</f>
        <v>0</v>
      </c>
      <c r="Y158" s="499" t="s">
        <v>1012</v>
      </c>
      <c r="Z158" s="499" t="s">
        <v>229</v>
      </c>
      <c r="AA158" s="503">
        <v>3.0</v>
      </c>
      <c r="AB158" s="504" t="s">
        <v>977</v>
      </c>
      <c r="AC158" s="492"/>
      <c r="AD158" s="377"/>
      <c r="AE158" s="377"/>
      <c r="AF158" s="377"/>
      <c r="AG158" s="377"/>
      <c r="AH158" s="377"/>
      <c r="AI158" s="377"/>
      <c r="AJ158" s="377"/>
      <c r="AK158" s="377"/>
      <c r="AL158" s="377"/>
      <c r="AM158" s="377"/>
      <c r="AN158" s="377"/>
      <c r="AO158" s="377"/>
      <c r="AP158" s="377"/>
      <c r="AQ158" s="377"/>
      <c r="AR158" s="377"/>
      <c r="AS158" s="377"/>
      <c r="AT158" s="377"/>
      <c r="AU158" s="377"/>
      <c r="AV158" s="377"/>
      <c r="AW158" s="377"/>
      <c r="AX158" s="377"/>
      <c r="AY158" s="377"/>
      <c r="AZ158" s="377"/>
      <c r="BA158" s="377"/>
      <c r="BB158" s="377"/>
      <c r="BC158" s="377"/>
      <c r="BD158" s="395" t="s">
        <v>1080</v>
      </c>
      <c r="BE158" s="377"/>
      <c r="BF158" s="377"/>
    </row>
    <row r="159" ht="12.75" customHeight="1">
      <c r="A159" s="380" t="s">
        <v>1081</v>
      </c>
      <c r="B159" s="4"/>
      <c r="C159" s="4"/>
      <c r="D159" s="4"/>
      <c r="E159" s="4"/>
      <c r="F159" s="4"/>
      <c r="G159" s="9"/>
      <c r="H159" s="411" t="s">
        <v>1082</v>
      </c>
      <c r="I159" s="493" t="s">
        <v>1083</v>
      </c>
      <c r="J159" s="35"/>
      <c r="K159" s="35"/>
      <c r="L159" s="35"/>
      <c r="M159" s="35"/>
      <c r="N159" s="35"/>
      <c r="O159" s="35"/>
      <c r="P159" s="35"/>
      <c r="Q159" s="494" t="s">
        <v>1084</v>
      </c>
      <c r="R159" s="377"/>
      <c r="S159" s="377"/>
      <c r="T159" s="495" t="s">
        <v>447</v>
      </c>
      <c r="U159" s="496"/>
      <c r="V159" s="496"/>
      <c r="W159" s="497"/>
      <c r="X159" s="498">
        <f>Main!C7</f>
        <v>0</v>
      </c>
      <c r="Y159" s="499" t="s">
        <v>1012</v>
      </c>
      <c r="Z159" s="499" t="s">
        <v>229</v>
      </c>
      <c r="AA159" s="503">
        <v>4.0</v>
      </c>
      <c r="AB159" s="504" t="s">
        <v>977</v>
      </c>
      <c r="AC159" s="492"/>
      <c r="AD159" s="377"/>
      <c r="AE159" s="377"/>
      <c r="AF159" s="377"/>
      <c r="AG159" s="377"/>
      <c r="AH159" s="377"/>
      <c r="AI159" s="377"/>
      <c r="AJ159" s="377"/>
      <c r="AK159" s="377"/>
      <c r="AL159" s="377"/>
      <c r="AM159" s="377"/>
      <c r="AN159" s="377"/>
      <c r="AO159" s="377"/>
      <c r="AP159" s="377"/>
      <c r="AQ159" s="377"/>
      <c r="AR159" s="377"/>
      <c r="AS159" s="377"/>
      <c r="AT159" s="377"/>
      <c r="AU159" s="377"/>
      <c r="AV159" s="377"/>
      <c r="AW159" s="377"/>
      <c r="AX159" s="377"/>
      <c r="AY159" s="377"/>
      <c r="AZ159" s="377"/>
      <c r="BA159" s="377"/>
      <c r="BB159" s="377"/>
      <c r="BC159" s="377"/>
      <c r="BD159" s="395" t="s">
        <v>1085</v>
      </c>
      <c r="BE159" s="377"/>
      <c r="BF159" s="377"/>
    </row>
    <row r="160" ht="12.75" customHeight="1">
      <c r="A160" s="380" t="s">
        <v>1086</v>
      </c>
      <c r="B160" s="4"/>
      <c r="C160" s="4"/>
      <c r="D160" s="4"/>
      <c r="E160" s="4"/>
      <c r="F160" s="4"/>
      <c r="G160" s="9"/>
      <c r="H160" s="411" t="s">
        <v>1087</v>
      </c>
      <c r="I160" s="493" t="s">
        <v>1088</v>
      </c>
      <c r="J160" s="35"/>
      <c r="K160" s="35"/>
      <c r="L160" s="35"/>
      <c r="M160" s="35"/>
      <c r="N160" s="35"/>
      <c r="O160" s="35"/>
      <c r="P160" s="35"/>
      <c r="Q160" s="494" t="s">
        <v>1089</v>
      </c>
      <c r="R160" s="377"/>
      <c r="S160" s="377"/>
      <c r="T160" s="495" t="s">
        <v>454</v>
      </c>
      <c r="U160" s="496"/>
      <c r="V160" s="496"/>
      <c r="W160" s="497"/>
      <c r="X160" s="498">
        <f>Main!C7</f>
        <v>0</v>
      </c>
      <c r="Y160" s="508">
        <v>1.0</v>
      </c>
      <c r="Z160" s="499" t="s">
        <v>491</v>
      </c>
      <c r="AA160" s="509" t="s">
        <v>7</v>
      </c>
      <c r="AB160" s="492" t="s">
        <v>7</v>
      </c>
      <c r="AC160" s="492"/>
      <c r="AD160" s="377"/>
      <c r="AE160" s="377"/>
      <c r="AF160" s="377"/>
      <c r="AG160" s="377"/>
      <c r="AH160" s="377"/>
      <c r="AI160" s="377"/>
      <c r="AJ160" s="377"/>
      <c r="AK160" s="377"/>
      <c r="AL160" s="377"/>
      <c r="AM160" s="377"/>
      <c r="AN160" s="377"/>
      <c r="AO160" s="377"/>
      <c r="AP160" s="377"/>
      <c r="AQ160" s="377"/>
      <c r="AR160" s="377"/>
      <c r="AS160" s="377"/>
      <c r="AT160" s="377"/>
      <c r="AU160" s="377"/>
      <c r="AV160" s="377"/>
      <c r="AW160" s="377"/>
      <c r="AX160" s="377"/>
      <c r="AY160" s="377"/>
      <c r="AZ160" s="377"/>
      <c r="BA160" s="377"/>
      <c r="BB160" s="377"/>
      <c r="BC160" s="377"/>
      <c r="BD160" s="395" t="s">
        <v>1090</v>
      </c>
      <c r="BE160" s="377"/>
      <c r="BF160" s="377"/>
    </row>
    <row r="161" ht="12.75" customHeight="1">
      <c r="A161" s="380" t="s">
        <v>1091</v>
      </c>
      <c r="B161" s="4"/>
      <c r="C161" s="4"/>
      <c r="D161" s="4"/>
      <c r="E161" s="4"/>
      <c r="F161" s="4"/>
      <c r="G161" s="9"/>
      <c r="H161" s="411" t="s">
        <v>1092</v>
      </c>
      <c r="I161" s="493" t="s">
        <v>1093</v>
      </c>
      <c r="J161" s="35"/>
      <c r="K161" s="35"/>
      <c r="L161" s="35"/>
      <c r="M161" s="35"/>
      <c r="N161" s="35"/>
      <c r="O161" s="35"/>
      <c r="P161" s="35"/>
      <c r="Q161" s="494" t="s">
        <v>1094</v>
      </c>
      <c r="R161" s="377"/>
      <c r="S161" s="377"/>
      <c r="T161" s="495" t="s">
        <v>461</v>
      </c>
      <c r="U161" s="496"/>
      <c r="V161" s="496"/>
      <c r="W161" s="497"/>
      <c r="X161" s="498">
        <f>Main!C7</f>
        <v>0</v>
      </c>
      <c r="Y161" s="499" t="s">
        <v>966</v>
      </c>
      <c r="Z161" s="499" t="s">
        <v>229</v>
      </c>
      <c r="AA161" s="503">
        <v>2.0</v>
      </c>
      <c r="AB161" s="492" t="s">
        <v>7</v>
      </c>
      <c r="AC161" s="492"/>
      <c r="AD161" s="377"/>
      <c r="AE161" s="377"/>
      <c r="AF161" s="377"/>
      <c r="AG161" s="377"/>
      <c r="AH161" s="377"/>
      <c r="AI161" s="377"/>
      <c r="AJ161" s="377"/>
      <c r="AK161" s="377"/>
      <c r="AL161" s="377"/>
      <c r="AM161" s="377"/>
      <c r="AN161" s="377"/>
      <c r="AO161" s="377"/>
      <c r="AP161" s="377"/>
      <c r="AQ161" s="377"/>
      <c r="AR161" s="377"/>
      <c r="AS161" s="377"/>
      <c r="AT161" s="377"/>
      <c r="AU161" s="377"/>
      <c r="AV161" s="377"/>
      <c r="AW161" s="377"/>
      <c r="AX161" s="377"/>
      <c r="AY161" s="377"/>
      <c r="AZ161" s="377"/>
      <c r="BA161" s="377"/>
      <c r="BB161" s="377"/>
      <c r="BC161" s="377"/>
      <c r="BD161" s="395" t="s">
        <v>1095</v>
      </c>
      <c r="BE161" s="377"/>
      <c r="BF161" s="377"/>
    </row>
    <row r="162" ht="12.75" customHeight="1">
      <c r="A162" s="380" t="s">
        <v>612</v>
      </c>
      <c r="B162" s="4"/>
      <c r="C162" s="4"/>
      <c r="D162" s="4"/>
      <c r="E162" s="4"/>
      <c r="F162" s="4"/>
      <c r="G162" s="9"/>
      <c r="H162" s="475"/>
      <c r="I162" s="493" t="s">
        <v>1096</v>
      </c>
      <c r="J162" s="35"/>
      <c r="K162" s="35"/>
      <c r="L162" s="35"/>
      <c r="M162" s="35"/>
      <c r="N162" s="35"/>
      <c r="O162" s="35"/>
      <c r="P162" s="35"/>
      <c r="Q162" s="494" t="s">
        <v>1097</v>
      </c>
      <c r="R162" s="377"/>
      <c r="S162" s="377"/>
      <c r="T162" s="495" t="s">
        <v>467</v>
      </c>
      <c r="U162" s="496"/>
      <c r="V162" s="496"/>
      <c r="W162" s="497"/>
      <c r="X162" s="498">
        <f>Main!C7</f>
        <v>0</v>
      </c>
      <c r="Y162" s="499" t="s">
        <v>966</v>
      </c>
      <c r="Z162" s="499" t="s">
        <v>491</v>
      </c>
      <c r="AA162" s="503">
        <v>2.0</v>
      </c>
      <c r="AB162" s="492" t="s">
        <v>7</v>
      </c>
      <c r="AC162" s="492"/>
      <c r="AD162" s="377"/>
      <c r="AE162" s="377"/>
      <c r="AF162" s="377"/>
      <c r="AG162" s="377"/>
      <c r="AH162" s="377"/>
      <c r="AI162" s="377"/>
      <c r="AJ162" s="377"/>
      <c r="AK162" s="377"/>
      <c r="AL162" s="377"/>
      <c r="AM162" s="377"/>
      <c r="AN162" s="377"/>
      <c r="AO162" s="377"/>
      <c r="AP162" s="377"/>
      <c r="AQ162" s="377"/>
      <c r="AR162" s="377"/>
      <c r="AS162" s="377"/>
      <c r="AT162" s="377"/>
      <c r="AU162" s="377"/>
      <c r="AV162" s="377"/>
      <c r="AW162" s="377"/>
      <c r="AX162" s="377"/>
      <c r="AY162" s="377"/>
      <c r="AZ162" s="377"/>
      <c r="BA162" s="377"/>
      <c r="BB162" s="377"/>
      <c r="BC162" s="377"/>
      <c r="BD162" s="395" t="s">
        <v>1098</v>
      </c>
      <c r="BE162" s="377"/>
      <c r="BF162" s="377"/>
    </row>
    <row r="163" ht="12.75" customHeight="1">
      <c r="A163" s="463" t="s">
        <v>1099</v>
      </c>
      <c r="B163" s="4"/>
      <c r="C163" s="4"/>
      <c r="D163" s="4"/>
      <c r="E163" s="4"/>
      <c r="F163" s="4"/>
      <c r="G163" s="9"/>
      <c r="H163" s="475"/>
      <c r="I163" s="493" t="s">
        <v>1100</v>
      </c>
      <c r="J163" s="35"/>
      <c r="K163" s="35"/>
      <c r="L163" s="35"/>
      <c r="M163" s="35"/>
      <c r="N163" s="35"/>
      <c r="O163" s="35"/>
      <c r="P163" s="35"/>
      <c r="Q163" s="494" t="s">
        <v>1101</v>
      </c>
      <c r="R163" s="377"/>
      <c r="S163" s="377"/>
      <c r="T163" s="510" t="s">
        <v>473</v>
      </c>
      <c r="U163" s="35"/>
      <c r="V163" s="35"/>
      <c r="W163" s="36"/>
      <c r="X163" s="511">
        <f>Main!C9</f>
        <v>0</v>
      </c>
      <c r="Y163" s="512" t="s">
        <v>971</v>
      </c>
      <c r="Z163" s="513" t="s">
        <v>31</v>
      </c>
      <c r="AA163" s="514">
        <v>3.0</v>
      </c>
      <c r="AB163" s="492" t="s">
        <v>7</v>
      </c>
      <c r="AC163" s="492"/>
      <c r="AD163" s="377"/>
      <c r="AE163" s="377"/>
      <c r="AF163" s="377"/>
      <c r="AG163" s="377"/>
      <c r="AH163" s="377"/>
      <c r="AI163" s="377"/>
      <c r="AJ163" s="377"/>
      <c r="AK163" s="377"/>
      <c r="AL163" s="377"/>
      <c r="AM163" s="377"/>
      <c r="AN163" s="377"/>
      <c r="AO163" s="377"/>
      <c r="AP163" s="377"/>
      <c r="AQ163" s="377"/>
      <c r="AR163" s="377"/>
      <c r="AS163" s="377"/>
      <c r="AT163" s="377"/>
      <c r="AU163" s="377"/>
      <c r="AV163" s="377"/>
      <c r="AW163" s="377"/>
      <c r="AX163" s="377"/>
      <c r="AY163" s="377"/>
      <c r="AZ163" s="377"/>
      <c r="BA163" s="377"/>
      <c r="BB163" s="377"/>
      <c r="BC163" s="377"/>
      <c r="BD163" s="395" t="s">
        <v>1102</v>
      </c>
      <c r="BE163" s="377"/>
      <c r="BF163" s="377"/>
    </row>
    <row r="164" ht="12.75" customHeight="1">
      <c r="A164" s="380" t="s">
        <v>1103</v>
      </c>
      <c r="B164" s="4"/>
      <c r="C164" s="4"/>
      <c r="D164" s="4"/>
      <c r="E164" s="4"/>
      <c r="F164" s="4"/>
      <c r="G164" s="9"/>
      <c r="H164" s="411" t="s">
        <v>674</v>
      </c>
      <c r="I164" s="493" t="s">
        <v>1104</v>
      </c>
      <c r="J164" s="35"/>
      <c r="K164" s="35"/>
      <c r="L164" s="35"/>
      <c r="M164" s="35"/>
      <c r="N164" s="35"/>
      <c r="O164" s="35"/>
      <c r="P164" s="35"/>
      <c r="Q164" s="494" t="s">
        <v>1105</v>
      </c>
      <c r="R164" s="377"/>
      <c r="S164" s="377"/>
      <c r="T164" s="515" t="s">
        <v>1106</v>
      </c>
      <c r="U164" s="35"/>
      <c r="V164" s="35"/>
      <c r="W164" s="36"/>
      <c r="X164" s="516"/>
      <c r="Y164" s="516"/>
      <c r="Z164" s="516"/>
      <c r="AA164" s="516"/>
      <c r="AB164" s="491"/>
      <c r="AC164" s="492"/>
      <c r="AD164" s="377"/>
      <c r="AE164" s="377"/>
      <c r="AF164" s="377"/>
      <c r="AG164" s="377"/>
      <c r="AH164" s="377"/>
      <c r="AI164" s="377"/>
      <c r="AJ164" s="377"/>
      <c r="AK164" s="377"/>
      <c r="AL164" s="377"/>
      <c r="AM164" s="377"/>
      <c r="AN164" s="377"/>
      <c r="AO164" s="377"/>
      <c r="AP164" s="377"/>
      <c r="AQ164" s="377"/>
      <c r="AR164" s="377"/>
      <c r="AS164" s="377"/>
      <c r="AT164" s="377"/>
      <c r="AU164" s="377"/>
      <c r="AV164" s="377"/>
      <c r="AW164" s="377"/>
      <c r="AX164" s="377"/>
      <c r="AY164" s="377"/>
      <c r="AZ164" s="377"/>
      <c r="BA164" s="377"/>
      <c r="BB164" s="377"/>
      <c r="BC164" s="377"/>
      <c r="BD164" s="395" t="s">
        <v>1107</v>
      </c>
      <c r="BE164" s="377"/>
      <c r="BF164" s="377"/>
    </row>
    <row r="165" ht="12.75" customHeight="1">
      <c r="A165" s="380" t="s">
        <v>1108</v>
      </c>
      <c r="B165" s="4"/>
      <c r="C165" s="4"/>
      <c r="D165" s="4"/>
      <c r="E165" s="4"/>
      <c r="F165" s="4"/>
      <c r="G165" s="9"/>
      <c r="H165" s="411" t="s">
        <v>478</v>
      </c>
      <c r="I165" s="493" t="s">
        <v>1109</v>
      </c>
      <c r="J165" s="35"/>
      <c r="K165" s="35"/>
      <c r="L165" s="35"/>
      <c r="M165" s="35"/>
      <c r="N165" s="35"/>
      <c r="O165" s="35"/>
      <c r="P165" s="35"/>
      <c r="Q165" s="494" t="s">
        <v>1110</v>
      </c>
      <c r="R165" s="377"/>
      <c r="S165" s="377"/>
      <c r="T165" s="495" t="s">
        <v>488</v>
      </c>
      <c r="U165" s="496"/>
      <c r="V165" s="496"/>
      <c r="W165" s="497"/>
      <c r="X165" s="498">
        <f>Main!C9</f>
        <v>0</v>
      </c>
      <c r="Y165" s="502">
        <v>1.0</v>
      </c>
      <c r="Z165" s="500" t="s">
        <v>229</v>
      </c>
      <c r="AA165" s="517">
        <v>1.0</v>
      </c>
      <c r="AB165" s="518" t="s">
        <v>1111</v>
      </c>
      <c r="AC165" s="492"/>
      <c r="AD165" s="377"/>
      <c r="AE165" s="377"/>
      <c r="AF165" s="377"/>
      <c r="AG165" s="377"/>
      <c r="AH165" s="377"/>
      <c r="AI165" s="377"/>
      <c r="AJ165" s="377"/>
      <c r="AK165" s="377"/>
      <c r="AL165" s="377"/>
      <c r="AM165" s="377"/>
      <c r="AN165" s="377"/>
      <c r="AO165" s="377"/>
      <c r="AP165" s="377"/>
      <c r="AQ165" s="377"/>
      <c r="AR165" s="377"/>
      <c r="AS165" s="377"/>
      <c r="AT165" s="377"/>
      <c r="AU165" s="377"/>
      <c r="AV165" s="377"/>
      <c r="AW165" s="377"/>
      <c r="AX165" s="377"/>
      <c r="AY165" s="377"/>
      <c r="AZ165" s="377"/>
      <c r="BA165" s="377"/>
      <c r="BB165" s="377"/>
      <c r="BC165" s="377"/>
      <c r="BD165" s="395" t="s">
        <v>1112</v>
      </c>
      <c r="BE165" s="377"/>
      <c r="BF165" s="377"/>
    </row>
    <row r="166" ht="12.75" customHeight="1">
      <c r="A166" s="380" t="s">
        <v>1113</v>
      </c>
      <c r="B166" s="4"/>
      <c r="C166" s="4"/>
      <c r="D166" s="4"/>
      <c r="E166" s="4"/>
      <c r="F166" s="4"/>
      <c r="G166" s="9"/>
      <c r="H166" s="411" t="s">
        <v>605</v>
      </c>
      <c r="I166" s="493" t="s">
        <v>1114</v>
      </c>
      <c r="J166" s="35"/>
      <c r="K166" s="35"/>
      <c r="L166" s="35"/>
      <c r="M166" s="35"/>
      <c r="N166" s="35"/>
      <c r="O166" s="35"/>
      <c r="P166" s="35"/>
      <c r="Q166" s="494" t="s">
        <v>1115</v>
      </c>
      <c r="R166" s="377"/>
      <c r="S166" s="377"/>
      <c r="T166" s="495" t="s">
        <v>495</v>
      </c>
      <c r="U166" s="496"/>
      <c r="V166" s="496"/>
      <c r="W166" s="497"/>
      <c r="X166" s="498">
        <f>Main!C9</f>
        <v>0</v>
      </c>
      <c r="Y166" s="500" t="s">
        <v>1012</v>
      </c>
      <c r="Z166" s="499" t="s">
        <v>229</v>
      </c>
      <c r="AA166" s="508">
        <v>3.0</v>
      </c>
      <c r="AB166" s="518" t="s">
        <v>1018</v>
      </c>
      <c r="AC166" s="492"/>
      <c r="AD166" s="377"/>
      <c r="AE166" s="377"/>
      <c r="AF166" s="377"/>
      <c r="AG166" s="377"/>
      <c r="AH166" s="377"/>
      <c r="AI166" s="377"/>
      <c r="AJ166" s="377"/>
      <c r="AK166" s="377"/>
      <c r="AL166" s="377"/>
      <c r="AM166" s="377"/>
      <c r="AN166" s="377"/>
      <c r="AO166" s="377"/>
      <c r="AP166" s="377"/>
      <c r="AQ166" s="377"/>
      <c r="AR166" s="377"/>
      <c r="AS166" s="377"/>
      <c r="AT166" s="377"/>
      <c r="AU166" s="377"/>
      <c r="AV166" s="377"/>
      <c r="AW166" s="377"/>
      <c r="AX166" s="377"/>
      <c r="AY166" s="377"/>
      <c r="AZ166" s="377"/>
      <c r="BA166" s="377"/>
      <c r="BB166" s="377"/>
      <c r="BC166" s="377"/>
      <c r="BD166" s="395" t="s">
        <v>1116</v>
      </c>
      <c r="BE166" s="377"/>
      <c r="BF166" s="377"/>
    </row>
    <row r="167" ht="12.75" customHeight="1">
      <c r="A167" s="380" t="s">
        <v>1117</v>
      </c>
      <c r="B167" s="4"/>
      <c r="C167" s="4"/>
      <c r="D167" s="4"/>
      <c r="E167" s="4"/>
      <c r="F167" s="4"/>
      <c r="G167" s="9"/>
      <c r="H167" s="411" t="s">
        <v>611</v>
      </c>
      <c r="I167" s="493" t="s">
        <v>1118</v>
      </c>
      <c r="J167" s="35"/>
      <c r="K167" s="35"/>
      <c r="L167" s="35"/>
      <c r="M167" s="35"/>
      <c r="N167" s="35"/>
      <c r="O167" s="35"/>
      <c r="P167" s="35"/>
      <c r="Q167" s="494" t="s">
        <v>1119</v>
      </c>
      <c r="R167" s="377"/>
      <c r="S167" s="377"/>
      <c r="T167" s="495" t="s">
        <v>500</v>
      </c>
      <c r="U167" s="496"/>
      <c r="V167" s="496"/>
      <c r="W167" s="497"/>
      <c r="X167" s="498">
        <f>Main!C9</f>
        <v>0</v>
      </c>
      <c r="Y167" s="499" t="s">
        <v>987</v>
      </c>
      <c r="Z167" s="499" t="s">
        <v>229</v>
      </c>
      <c r="AA167" s="508">
        <v>18.0</v>
      </c>
      <c r="AB167" s="518" t="s">
        <v>1120</v>
      </c>
      <c r="AC167" s="492"/>
      <c r="AD167" s="377"/>
      <c r="AE167" s="377"/>
      <c r="AF167" s="377"/>
      <c r="AG167" s="377"/>
      <c r="AH167" s="377"/>
      <c r="AI167" s="377"/>
      <c r="AJ167" s="377"/>
      <c r="AK167" s="377"/>
      <c r="AL167" s="377"/>
      <c r="AM167" s="377"/>
      <c r="AN167" s="377"/>
      <c r="AO167" s="377"/>
      <c r="AP167" s="377"/>
      <c r="AQ167" s="377"/>
      <c r="AR167" s="377"/>
      <c r="AS167" s="377"/>
      <c r="AT167" s="377"/>
      <c r="AU167" s="377"/>
      <c r="AV167" s="377"/>
      <c r="AW167" s="377"/>
      <c r="AX167" s="377"/>
      <c r="AY167" s="377"/>
      <c r="AZ167" s="377"/>
      <c r="BA167" s="377"/>
      <c r="BB167" s="377"/>
      <c r="BC167" s="377"/>
      <c r="BD167" s="519" t="s">
        <v>1121</v>
      </c>
      <c r="BE167" s="377"/>
      <c r="BF167" s="377"/>
    </row>
    <row r="168" ht="12.75" customHeight="1">
      <c r="A168" s="380" t="s">
        <v>1122</v>
      </c>
      <c r="B168" s="4"/>
      <c r="C168" s="4"/>
      <c r="D168" s="4"/>
      <c r="E168" s="4"/>
      <c r="F168" s="4"/>
      <c r="G168" s="9"/>
      <c r="H168" s="411" t="s">
        <v>680</v>
      </c>
      <c r="I168" s="377"/>
      <c r="J168" s="377"/>
      <c r="K168" s="377"/>
      <c r="L168" s="377"/>
      <c r="M168" s="485"/>
      <c r="N168" s="377"/>
      <c r="O168" s="377"/>
      <c r="P168" s="377"/>
      <c r="Q168" s="377"/>
      <c r="R168" s="377"/>
      <c r="S168" s="377"/>
      <c r="T168" s="495" t="s">
        <v>506</v>
      </c>
      <c r="U168" s="496"/>
      <c r="V168" s="496"/>
      <c r="W168" s="497"/>
      <c r="X168" s="498">
        <f>Main!C9</f>
        <v>0</v>
      </c>
      <c r="Y168" s="499" t="s">
        <v>966</v>
      </c>
      <c r="Z168" s="499" t="s">
        <v>229</v>
      </c>
      <c r="AA168" s="508">
        <v>5.0</v>
      </c>
      <c r="AB168" s="518" t="s">
        <v>1123</v>
      </c>
      <c r="AC168" s="492"/>
      <c r="AD168" s="377"/>
      <c r="AE168" s="377"/>
      <c r="AF168" s="377"/>
      <c r="AG168" s="377"/>
      <c r="AH168" s="377"/>
      <c r="AI168" s="377"/>
      <c r="AJ168" s="377"/>
      <c r="AK168" s="377"/>
      <c r="AL168" s="377"/>
      <c r="AM168" s="377"/>
      <c r="AN168" s="377"/>
      <c r="AO168" s="377"/>
      <c r="AP168" s="377"/>
      <c r="AQ168" s="377"/>
      <c r="AR168" s="377"/>
      <c r="AS168" s="377"/>
      <c r="AT168" s="377"/>
      <c r="AU168" s="377"/>
      <c r="AV168" s="377"/>
      <c r="AW168" s="377"/>
      <c r="AX168" s="377"/>
      <c r="AY168" s="377"/>
      <c r="AZ168" s="377"/>
      <c r="BA168" s="377"/>
      <c r="BB168" s="377"/>
      <c r="BC168" s="377"/>
      <c r="BD168" s="395" t="s">
        <v>1124</v>
      </c>
      <c r="BE168" s="377"/>
      <c r="BF168" s="377"/>
    </row>
    <row r="169" ht="12.75" customHeight="1">
      <c r="A169" s="380" t="s">
        <v>690</v>
      </c>
      <c r="B169" s="4"/>
      <c r="C169" s="4"/>
      <c r="D169" s="4"/>
      <c r="E169" s="4"/>
      <c r="F169" s="4"/>
      <c r="G169" s="9"/>
      <c r="H169" s="475"/>
      <c r="I169" s="377"/>
      <c r="J169" s="377"/>
      <c r="K169" s="377"/>
      <c r="L169" s="377"/>
      <c r="M169" s="485"/>
      <c r="N169" s="377"/>
      <c r="O169" s="377"/>
      <c r="P169" s="377"/>
      <c r="Q169" s="377"/>
      <c r="R169" s="377"/>
      <c r="S169" s="377"/>
      <c r="T169" s="495" t="s">
        <v>79</v>
      </c>
      <c r="U169" s="496"/>
      <c r="V169" s="496"/>
      <c r="W169" s="497"/>
      <c r="X169" s="498" t="str">
        <f>AJ8</f>
        <v>0</v>
      </c>
      <c r="Y169" s="499" t="s">
        <v>971</v>
      </c>
      <c r="Z169" s="499" t="s">
        <v>229</v>
      </c>
      <c r="AA169" s="508">
        <v>1.0</v>
      </c>
      <c r="AB169" s="518" t="s">
        <v>977</v>
      </c>
      <c r="AC169" s="492"/>
      <c r="AD169" s="377"/>
      <c r="AE169" s="377"/>
      <c r="AF169" s="377"/>
      <c r="AG169" s="377"/>
      <c r="AH169" s="377"/>
      <c r="AI169" s="377"/>
      <c r="AJ169" s="377"/>
      <c r="AK169" s="377"/>
      <c r="AL169" s="377"/>
      <c r="AM169" s="377"/>
      <c r="AN169" s="377"/>
      <c r="AO169" s="377"/>
      <c r="AP169" s="377"/>
      <c r="AQ169" s="377"/>
      <c r="AR169" s="377"/>
      <c r="AS169" s="377"/>
      <c r="AT169" s="377"/>
      <c r="AU169" s="377"/>
      <c r="AV169" s="377"/>
      <c r="AW169" s="377"/>
      <c r="AX169" s="377"/>
      <c r="AY169" s="377"/>
      <c r="AZ169" s="377"/>
      <c r="BA169" s="377"/>
      <c r="BB169" s="377"/>
      <c r="BC169" s="377"/>
      <c r="BD169" s="395" t="s">
        <v>1125</v>
      </c>
      <c r="BE169" s="377"/>
      <c r="BF169" s="377"/>
    </row>
    <row r="170" ht="12.75" customHeight="1">
      <c r="A170" s="463" t="s">
        <v>1126</v>
      </c>
      <c r="B170" s="4"/>
      <c r="C170" s="4"/>
      <c r="D170" s="4"/>
      <c r="E170" s="4"/>
      <c r="F170" s="4"/>
      <c r="G170" s="9"/>
      <c r="H170" s="475"/>
      <c r="I170" s="377"/>
      <c r="J170" s="377"/>
      <c r="K170" s="377"/>
      <c r="L170" s="377"/>
      <c r="M170" s="485"/>
      <c r="N170" s="377"/>
      <c r="O170" s="377"/>
      <c r="P170" s="377"/>
      <c r="Q170" s="377"/>
      <c r="R170" s="377"/>
      <c r="S170" s="377"/>
      <c r="T170" s="495" t="s">
        <v>516</v>
      </c>
      <c r="U170" s="496"/>
      <c r="V170" s="496"/>
      <c r="W170" s="497"/>
      <c r="X170" s="498">
        <f>Main!C9</f>
        <v>0</v>
      </c>
      <c r="Y170" s="499" t="s">
        <v>971</v>
      </c>
      <c r="Z170" s="499" t="s">
        <v>229</v>
      </c>
      <c r="AA170" s="520">
        <v>42739.0</v>
      </c>
      <c r="AB170" s="518" t="s">
        <v>977</v>
      </c>
      <c r="AC170" s="492"/>
      <c r="AD170" s="377"/>
      <c r="AE170" s="377"/>
      <c r="AF170" s="377"/>
      <c r="AG170" s="377"/>
      <c r="AH170" s="377"/>
      <c r="AI170" s="377"/>
      <c r="AJ170" s="377"/>
      <c r="AK170" s="377"/>
      <c r="AL170" s="377"/>
      <c r="AM170" s="377"/>
      <c r="AN170" s="377"/>
      <c r="AO170" s="377"/>
      <c r="AP170" s="377"/>
      <c r="AQ170" s="377"/>
      <c r="AR170" s="377"/>
      <c r="AS170" s="377"/>
      <c r="AT170" s="377"/>
      <c r="AU170" s="377"/>
      <c r="AV170" s="377"/>
      <c r="AW170" s="377"/>
      <c r="AX170" s="377"/>
      <c r="AY170" s="377"/>
      <c r="AZ170" s="377"/>
      <c r="BA170" s="377"/>
      <c r="BB170" s="377"/>
      <c r="BC170" s="377"/>
      <c r="BD170" s="395" t="s">
        <v>1127</v>
      </c>
      <c r="BE170" s="377"/>
      <c r="BF170" s="377"/>
    </row>
    <row r="171" ht="12.75" customHeight="1">
      <c r="A171" s="380" t="s">
        <v>1128</v>
      </c>
      <c r="B171" s="4"/>
      <c r="C171" s="4"/>
      <c r="D171" s="4"/>
      <c r="E171" s="4"/>
      <c r="F171" s="4"/>
      <c r="G171" s="9"/>
      <c r="H171" s="411" t="s">
        <v>1129</v>
      </c>
      <c r="I171" s="377"/>
      <c r="J171" s="377"/>
      <c r="K171" s="377"/>
      <c r="L171" s="377"/>
      <c r="M171" s="485"/>
      <c r="N171" s="377"/>
      <c r="O171" s="377"/>
      <c r="P171" s="377"/>
      <c r="Q171" s="377"/>
      <c r="R171" s="377"/>
      <c r="S171" s="377"/>
      <c r="T171" s="495" t="s">
        <v>318</v>
      </c>
      <c r="U171" s="496"/>
      <c r="V171" s="496"/>
      <c r="W171" s="497"/>
      <c r="X171" s="498">
        <f>Main!C7</f>
        <v>0</v>
      </c>
      <c r="Y171" s="499" t="s">
        <v>1012</v>
      </c>
      <c r="Z171" s="499" t="s">
        <v>31</v>
      </c>
      <c r="AA171" s="508">
        <v>2.0</v>
      </c>
      <c r="AB171" s="518" t="s">
        <v>977</v>
      </c>
      <c r="AC171" s="492"/>
      <c r="AD171" s="377"/>
      <c r="AE171" s="377"/>
      <c r="AF171" s="377"/>
      <c r="AG171" s="377"/>
      <c r="AH171" s="377"/>
      <c r="AI171" s="377"/>
      <c r="AJ171" s="377"/>
      <c r="AK171" s="377"/>
      <c r="AL171" s="377"/>
      <c r="AM171" s="377"/>
      <c r="AN171" s="377"/>
      <c r="AO171" s="377"/>
      <c r="AP171" s="377"/>
      <c r="AQ171" s="377"/>
      <c r="AR171" s="377"/>
      <c r="AS171" s="377"/>
      <c r="AT171" s="377"/>
      <c r="AU171" s="377"/>
      <c r="AV171" s="377"/>
      <c r="AW171" s="377"/>
      <c r="AX171" s="377"/>
      <c r="AY171" s="377"/>
      <c r="AZ171" s="377"/>
      <c r="BA171" s="377"/>
      <c r="BB171" s="377"/>
      <c r="BC171" s="377"/>
      <c r="BD171" s="395" t="s">
        <v>1130</v>
      </c>
      <c r="BE171" s="377"/>
      <c r="BF171" s="377"/>
    </row>
    <row r="172" ht="12.75" customHeight="1">
      <c r="A172" s="380" t="s">
        <v>1131</v>
      </c>
      <c r="B172" s="4"/>
      <c r="C172" s="4"/>
      <c r="D172" s="4"/>
      <c r="E172" s="4"/>
      <c r="F172" s="4"/>
      <c r="G172" s="9"/>
      <c r="H172" s="411" t="s">
        <v>680</v>
      </c>
      <c r="I172" s="377"/>
      <c r="J172" s="377"/>
      <c r="K172" s="377"/>
      <c r="L172" s="377"/>
      <c r="M172" s="485"/>
      <c r="N172" s="377"/>
      <c r="O172" s="377"/>
      <c r="P172" s="377"/>
      <c r="Q172" s="377"/>
      <c r="R172" s="377"/>
      <c r="S172" s="377"/>
      <c r="T172" s="495" t="s">
        <v>329</v>
      </c>
      <c r="U172" s="496"/>
      <c r="V172" s="496"/>
      <c r="W172" s="497"/>
      <c r="X172" s="498">
        <f>Main!C7</f>
        <v>0</v>
      </c>
      <c r="Y172" s="499" t="s">
        <v>1012</v>
      </c>
      <c r="Z172" s="499" t="s">
        <v>229</v>
      </c>
      <c r="AA172" s="502">
        <v>2.0</v>
      </c>
      <c r="AB172" s="518" t="s">
        <v>1018</v>
      </c>
      <c r="AC172" s="492"/>
      <c r="AD172" s="377"/>
      <c r="AE172" s="377"/>
      <c r="AF172" s="377"/>
      <c r="AG172" s="377"/>
      <c r="AH172" s="377"/>
      <c r="AI172" s="377"/>
      <c r="AJ172" s="377"/>
      <c r="AK172" s="377"/>
      <c r="AL172" s="377"/>
      <c r="AM172" s="377"/>
      <c r="AN172" s="377"/>
      <c r="AO172" s="377"/>
      <c r="AP172" s="377"/>
      <c r="AQ172" s="377"/>
      <c r="AR172" s="377"/>
      <c r="AS172" s="377"/>
      <c r="AT172" s="377"/>
      <c r="AU172" s="377"/>
      <c r="AV172" s="377"/>
      <c r="AW172" s="377"/>
      <c r="AX172" s="377"/>
      <c r="AY172" s="377"/>
      <c r="AZ172" s="377"/>
      <c r="BA172" s="377"/>
      <c r="BB172" s="377"/>
      <c r="BC172" s="377"/>
      <c r="BD172" s="395" t="s">
        <v>1132</v>
      </c>
      <c r="BE172" s="377"/>
      <c r="BF172" s="377"/>
    </row>
    <row r="173" ht="12.75" customHeight="1">
      <c r="A173" s="380" t="s">
        <v>1133</v>
      </c>
      <c r="B173" s="4"/>
      <c r="C173" s="4"/>
      <c r="D173" s="4"/>
      <c r="E173" s="4"/>
      <c r="F173" s="4"/>
      <c r="G173" s="9"/>
      <c r="H173" s="411" t="s">
        <v>682</v>
      </c>
      <c r="I173" s="377"/>
      <c r="J173" s="377"/>
      <c r="K173" s="377"/>
      <c r="L173" s="377"/>
      <c r="M173" s="485"/>
      <c r="N173" s="377"/>
      <c r="O173" s="377"/>
      <c r="P173" s="377"/>
      <c r="Q173" s="377"/>
      <c r="R173" s="377"/>
      <c r="S173" s="377"/>
      <c r="T173" s="495" t="s">
        <v>348</v>
      </c>
      <c r="U173" s="496"/>
      <c r="V173" s="496"/>
      <c r="W173" s="497"/>
      <c r="X173" s="498">
        <f>Main!C7</f>
        <v>0</v>
      </c>
      <c r="Y173" s="521" t="s">
        <v>971</v>
      </c>
      <c r="Z173" s="521" t="s">
        <v>491</v>
      </c>
      <c r="AA173" s="502">
        <v>2.0</v>
      </c>
      <c r="AB173" s="518" t="s">
        <v>977</v>
      </c>
      <c r="AC173" s="492"/>
      <c r="AD173" s="377"/>
      <c r="AE173" s="377"/>
      <c r="AF173" s="377"/>
      <c r="AG173" s="377"/>
      <c r="AH173" s="377"/>
      <c r="AI173" s="377"/>
      <c r="AJ173" s="377"/>
      <c r="AK173" s="377"/>
      <c r="AL173" s="377"/>
      <c r="AM173" s="377"/>
      <c r="AN173" s="377"/>
      <c r="AO173" s="377"/>
      <c r="AP173" s="377"/>
      <c r="AQ173" s="377"/>
      <c r="AR173" s="377"/>
      <c r="AS173" s="377"/>
      <c r="AT173" s="377"/>
      <c r="AU173" s="377"/>
      <c r="AV173" s="377"/>
      <c r="AW173" s="377"/>
      <c r="AX173" s="377"/>
      <c r="AY173" s="377"/>
      <c r="AZ173" s="377"/>
      <c r="BA173" s="377"/>
      <c r="BB173" s="377"/>
      <c r="BC173" s="377"/>
      <c r="BD173" s="395" t="s">
        <v>1134</v>
      </c>
      <c r="BE173" s="377"/>
      <c r="BF173" s="377"/>
    </row>
    <row r="174" ht="12.75" customHeight="1">
      <c r="A174" s="380" t="s">
        <v>1135</v>
      </c>
      <c r="B174" s="4"/>
      <c r="C174" s="4"/>
      <c r="D174" s="4"/>
      <c r="E174" s="4"/>
      <c r="F174" s="4"/>
      <c r="G174" s="9"/>
      <c r="H174" s="411" t="s">
        <v>1136</v>
      </c>
      <c r="I174" s="377"/>
      <c r="J174" s="377"/>
      <c r="K174" s="377"/>
      <c r="L174" s="377"/>
      <c r="M174" s="485"/>
      <c r="N174" s="377"/>
      <c r="O174" s="377"/>
      <c r="P174" s="377"/>
      <c r="Q174" s="377"/>
      <c r="R174" s="377"/>
      <c r="S174" s="377"/>
      <c r="T174" s="495" t="s">
        <v>77</v>
      </c>
      <c r="U174" s="496"/>
      <c r="V174" s="496"/>
      <c r="W174" s="497"/>
      <c r="X174" s="498">
        <f>Main!C9</f>
        <v>0</v>
      </c>
      <c r="Y174" s="521" t="s">
        <v>966</v>
      </c>
      <c r="Z174" s="521" t="s">
        <v>229</v>
      </c>
      <c r="AA174" s="502">
        <v>2.0</v>
      </c>
      <c r="AB174" s="518" t="s">
        <v>1137</v>
      </c>
      <c r="AC174" s="492"/>
      <c r="AD174" s="377"/>
      <c r="AE174" s="377"/>
      <c r="AF174" s="377"/>
      <c r="AG174" s="377"/>
      <c r="AH174" s="377"/>
      <c r="AI174" s="377"/>
      <c r="AJ174" s="377"/>
      <c r="AK174" s="377"/>
      <c r="AL174" s="377"/>
      <c r="AM174" s="377"/>
      <c r="AN174" s="377"/>
      <c r="AO174" s="377"/>
      <c r="AP174" s="377"/>
      <c r="AQ174" s="377"/>
      <c r="AR174" s="377"/>
      <c r="AS174" s="377"/>
      <c r="AT174" s="377"/>
      <c r="AU174" s="377"/>
      <c r="AV174" s="377"/>
      <c r="AW174" s="377"/>
      <c r="AX174" s="377"/>
      <c r="AY174" s="377"/>
      <c r="AZ174" s="377"/>
      <c r="BA174" s="377"/>
      <c r="BB174" s="377"/>
      <c r="BC174" s="377"/>
      <c r="BD174" s="395" t="s">
        <v>1138</v>
      </c>
      <c r="BE174" s="377"/>
      <c r="BF174" s="377"/>
    </row>
    <row r="175" ht="12.75" customHeight="1">
      <c r="A175" s="380" t="s">
        <v>1139</v>
      </c>
      <c r="B175" s="4"/>
      <c r="C175" s="4"/>
      <c r="D175" s="4"/>
      <c r="E175" s="4"/>
      <c r="F175" s="4"/>
      <c r="G175" s="9"/>
      <c r="H175" s="411" t="s">
        <v>1140</v>
      </c>
      <c r="I175" s="377"/>
      <c r="J175" s="377"/>
      <c r="K175" s="377"/>
      <c r="L175" s="377"/>
      <c r="M175" s="485"/>
      <c r="N175" s="377"/>
      <c r="O175" s="377"/>
      <c r="P175" s="377"/>
      <c r="Q175" s="377"/>
      <c r="R175" s="377"/>
      <c r="S175" s="377"/>
      <c r="T175" s="495" t="s">
        <v>539</v>
      </c>
      <c r="U175" s="496"/>
      <c r="V175" s="496"/>
      <c r="W175" s="497"/>
      <c r="X175" s="498">
        <f>Main!C7</f>
        <v>0</v>
      </c>
      <c r="Y175" s="500" t="s">
        <v>7</v>
      </c>
      <c r="Z175" s="500" t="s">
        <v>7</v>
      </c>
      <c r="AA175" s="502">
        <v>3.0</v>
      </c>
      <c r="AB175" s="522">
        <v>42870.0</v>
      </c>
      <c r="AC175" s="492"/>
      <c r="AD175" s="377"/>
      <c r="AE175" s="377"/>
      <c r="AF175" s="377"/>
      <c r="AG175" s="377"/>
      <c r="AH175" s="377"/>
      <c r="AI175" s="377"/>
      <c r="AJ175" s="377"/>
      <c r="AK175" s="377"/>
      <c r="AL175" s="377"/>
      <c r="AM175" s="377"/>
      <c r="AN175" s="377"/>
      <c r="AO175" s="377"/>
      <c r="AP175" s="377"/>
      <c r="AQ175" s="377"/>
      <c r="AR175" s="377"/>
      <c r="AS175" s="377"/>
      <c r="AT175" s="377"/>
      <c r="AU175" s="377"/>
      <c r="AV175" s="377"/>
      <c r="AW175" s="377"/>
      <c r="AX175" s="377"/>
      <c r="AY175" s="377"/>
      <c r="AZ175" s="377"/>
      <c r="BA175" s="377"/>
      <c r="BB175" s="377"/>
      <c r="BC175" s="377"/>
      <c r="BD175" s="395" t="s">
        <v>1141</v>
      </c>
      <c r="BE175" s="377"/>
      <c r="BF175" s="377"/>
    </row>
    <row r="176" ht="12.75" customHeight="1">
      <c r="A176" s="380" t="s">
        <v>1142</v>
      </c>
      <c r="B176" s="4"/>
      <c r="C176" s="4"/>
      <c r="D176" s="4"/>
      <c r="E176" s="4"/>
      <c r="F176" s="4"/>
      <c r="G176" s="9"/>
      <c r="H176" s="411" t="s">
        <v>1143</v>
      </c>
      <c r="I176" s="377"/>
      <c r="J176" s="377"/>
      <c r="K176" s="377"/>
      <c r="L176" s="377"/>
      <c r="M176" s="485"/>
      <c r="N176" s="377"/>
      <c r="O176" s="377"/>
      <c r="P176" s="377"/>
      <c r="Q176" s="377"/>
      <c r="R176" s="377"/>
      <c r="S176" s="377"/>
      <c r="T176" s="495" t="s">
        <v>545</v>
      </c>
      <c r="U176" s="496"/>
      <c r="V176" s="496"/>
      <c r="W176" s="497"/>
      <c r="X176" s="498">
        <f>Main!C9</f>
        <v>0</v>
      </c>
      <c r="Y176" s="521" t="s">
        <v>1012</v>
      </c>
      <c r="Z176" s="521" t="s">
        <v>229</v>
      </c>
      <c r="AA176" s="502">
        <v>2.0</v>
      </c>
      <c r="AB176" s="518" t="s">
        <v>1123</v>
      </c>
      <c r="AC176" s="492"/>
      <c r="AD176" s="377"/>
      <c r="AE176" s="377"/>
      <c r="AF176" s="377"/>
      <c r="AG176" s="377"/>
      <c r="AH176" s="377"/>
      <c r="AI176" s="377"/>
      <c r="AJ176" s="377"/>
      <c r="AK176" s="377"/>
      <c r="AL176" s="377"/>
      <c r="AM176" s="377"/>
      <c r="AN176" s="377"/>
      <c r="AO176" s="377"/>
      <c r="AP176" s="377"/>
      <c r="AQ176" s="377"/>
      <c r="AR176" s="377"/>
      <c r="AS176" s="377"/>
      <c r="AT176" s="377"/>
      <c r="AU176" s="377"/>
      <c r="AV176" s="377"/>
      <c r="AW176" s="377"/>
      <c r="AX176" s="377"/>
      <c r="AY176" s="377"/>
      <c r="AZ176" s="377"/>
      <c r="BA176" s="377"/>
      <c r="BB176" s="377"/>
      <c r="BC176" s="377"/>
      <c r="BD176" s="395" t="s">
        <v>1144</v>
      </c>
      <c r="BE176" s="377"/>
      <c r="BF176" s="377"/>
    </row>
    <row r="177" ht="12.75" customHeight="1">
      <c r="A177" s="380" t="s">
        <v>935</v>
      </c>
      <c r="B177" s="4"/>
      <c r="C177" s="4"/>
      <c r="D177" s="4"/>
      <c r="E177" s="4"/>
      <c r="F177" s="4"/>
      <c r="G177" s="9"/>
      <c r="H177" s="475"/>
      <c r="I177" s="377"/>
      <c r="J177" s="377"/>
      <c r="K177" s="377"/>
      <c r="L177" s="377"/>
      <c r="M177" s="485"/>
      <c r="N177" s="377"/>
      <c r="O177" s="377"/>
      <c r="P177" s="377"/>
      <c r="Q177" s="377"/>
      <c r="R177" s="377"/>
      <c r="S177" s="377"/>
      <c r="T177" s="495" t="s">
        <v>551</v>
      </c>
      <c r="U177" s="496"/>
      <c r="V177" s="496"/>
      <c r="W177" s="497"/>
      <c r="X177" s="498">
        <f>Main!C9</f>
        <v>0</v>
      </c>
      <c r="Y177" s="521" t="s">
        <v>971</v>
      </c>
      <c r="Z177" s="521" t="s">
        <v>491</v>
      </c>
      <c r="AA177" s="500" t="s">
        <v>7</v>
      </c>
      <c r="AB177" s="518" t="s">
        <v>1018</v>
      </c>
      <c r="AC177" s="492"/>
      <c r="AD177" s="377"/>
      <c r="AE177" s="377"/>
      <c r="AF177" s="377"/>
      <c r="AG177" s="377"/>
      <c r="AH177" s="377"/>
      <c r="AI177" s="377"/>
      <c r="AJ177" s="377"/>
      <c r="AK177" s="377"/>
      <c r="AL177" s="377"/>
      <c r="AM177" s="377"/>
      <c r="AN177" s="377"/>
      <c r="AO177" s="377"/>
      <c r="AP177" s="377"/>
      <c r="AQ177" s="377"/>
      <c r="AR177" s="377"/>
      <c r="AS177" s="377"/>
      <c r="AT177" s="377"/>
      <c r="AU177" s="377"/>
      <c r="AV177" s="377"/>
      <c r="AW177" s="377"/>
      <c r="AX177" s="377"/>
      <c r="AY177" s="377"/>
      <c r="AZ177" s="377"/>
      <c r="BA177" s="377"/>
      <c r="BB177" s="377"/>
      <c r="BC177" s="377"/>
      <c r="BD177" s="395" t="s">
        <v>1145</v>
      </c>
      <c r="BE177" s="377"/>
      <c r="BF177" s="377"/>
    </row>
    <row r="178" ht="12.75" customHeight="1">
      <c r="A178" s="463" t="s">
        <v>1146</v>
      </c>
      <c r="B178" s="4"/>
      <c r="C178" s="4"/>
      <c r="D178" s="4"/>
      <c r="E178" s="4"/>
      <c r="F178" s="4"/>
      <c r="G178" s="9"/>
      <c r="H178" s="475"/>
      <c r="I178" s="377"/>
      <c r="J178" s="377"/>
      <c r="K178" s="377"/>
      <c r="L178" s="377"/>
      <c r="M178" s="485"/>
      <c r="N178" s="377"/>
      <c r="O178" s="377"/>
      <c r="P178" s="377"/>
      <c r="Q178" s="377"/>
      <c r="R178" s="377"/>
      <c r="S178" s="377"/>
      <c r="T178" s="495" t="s">
        <v>438</v>
      </c>
      <c r="U178" s="496"/>
      <c r="V178" s="496"/>
      <c r="W178" s="497"/>
      <c r="X178" s="498">
        <f>Main!C7</f>
        <v>0</v>
      </c>
      <c r="Y178" s="521" t="s">
        <v>1012</v>
      </c>
      <c r="Z178" s="521" t="s">
        <v>229</v>
      </c>
      <c r="AA178" s="502">
        <v>3.0</v>
      </c>
      <c r="AB178" s="518" t="s">
        <v>977</v>
      </c>
      <c r="AC178" s="492"/>
      <c r="AD178" s="377"/>
      <c r="AE178" s="377"/>
      <c r="AF178" s="377"/>
      <c r="AG178" s="377"/>
      <c r="AH178" s="377"/>
      <c r="AI178" s="377"/>
      <c r="AJ178" s="377"/>
      <c r="AK178" s="377"/>
      <c r="AL178" s="377"/>
      <c r="AM178" s="377"/>
      <c r="AN178" s="377"/>
      <c r="AO178" s="377"/>
      <c r="AP178" s="377"/>
      <c r="AQ178" s="377"/>
      <c r="AR178" s="377"/>
      <c r="AS178" s="377"/>
      <c r="AT178" s="377"/>
      <c r="AU178" s="377"/>
      <c r="AV178" s="377"/>
      <c r="AW178" s="377"/>
      <c r="AX178" s="377"/>
      <c r="AY178" s="377"/>
      <c r="AZ178" s="377"/>
      <c r="BA178" s="377"/>
      <c r="BB178" s="377"/>
      <c r="BC178" s="377"/>
      <c r="BD178" s="395" t="s">
        <v>1147</v>
      </c>
      <c r="BE178" s="377"/>
      <c r="BF178" s="377"/>
    </row>
    <row r="179" ht="12.75" customHeight="1">
      <c r="A179" s="380" t="s">
        <v>1148</v>
      </c>
      <c r="B179" s="4"/>
      <c r="C179" s="4"/>
      <c r="D179" s="4"/>
      <c r="E179" s="4"/>
      <c r="F179" s="4"/>
      <c r="G179" s="9"/>
      <c r="H179" s="411" t="s">
        <v>1149</v>
      </c>
      <c r="I179" s="377"/>
      <c r="J179" s="377"/>
      <c r="K179" s="377"/>
      <c r="L179" s="377"/>
      <c r="M179" s="485"/>
      <c r="N179" s="377"/>
      <c r="O179" s="377"/>
      <c r="P179" s="377"/>
      <c r="Q179" s="377"/>
      <c r="R179" s="377"/>
      <c r="S179" s="377"/>
      <c r="T179" s="510" t="s">
        <v>447</v>
      </c>
      <c r="U179" s="35"/>
      <c r="V179" s="35"/>
      <c r="W179" s="36"/>
      <c r="X179" s="523">
        <f>Main!C7</f>
        <v>0</v>
      </c>
      <c r="Y179" s="524" t="s">
        <v>1012</v>
      </c>
      <c r="Z179" s="524" t="s">
        <v>229</v>
      </c>
      <c r="AA179" s="525">
        <v>4.0</v>
      </c>
      <c r="AB179" s="526" t="s">
        <v>977</v>
      </c>
      <c r="AC179" s="492"/>
      <c r="AD179" s="377"/>
      <c r="AE179" s="377"/>
      <c r="AF179" s="377"/>
      <c r="AG179" s="377"/>
      <c r="AH179" s="377"/>
      <c r="AI179" s="377"/>
      <c r="AJ179" s="377"/>
      <c r="AK179" s="377"/>
      <c r="AL179" s="377"/>
      <c r="AM179" s="377"/>
      <c r="AN179" s="377"/>
      <c r="AO179" s="377"/>
      <c r="AP179" s="377"/>
      <c r="AQ179" s="377"/>
      <c r="AR179" s="377"/>
      <c r="AS179" s="377"/>
      <c r="AT179" s="377"/>
      <c r="AU179" s="377"/>
      <c r="AV179" s="377"/>
      <c r="AW179" s="377"/>
      <c r="AX179" s="377"/>
      <c r="AY179" s="377"/>
      <c r="AZ179" s="377"/>
      <c r="BA179" s="377"/>
      <c r="BB179" s="377"/>
      <c r="BC179" s="377"/>
      <c r="BD179" s="395" t="s">
        <v>1150</v>
      </c>
      <c r="BE179" s="377"/>
      <c r="BF179" s="377"/>
    </row>
    <row r="180" ht="12.75" customHeight="1">
      <c r="A180" s="380" t="s">
        <v>1151</v>
      </c>
      <c r="B180" s="4"/>
      <c r="C180" s="4"/>
      <c r="D180" s="4"/>
      <c r="E180" s="4"/>
      <c r="F180" s="4"/>
      <c r="G180" s="9"/>
      <c r="H180" s="411" t="s">
        <v>1152</v>
      </c>
      <c r="I180" s="377"/>
      <c r="J180" s="377"/>
      <c r="K180" s="377"/>
      <c r="L180" s="377"/>
      <c r="M180" s="485"/>
      <c r="N180" s="377"/>
      <c r="O180" s="377"/>
      <c r="P180" s="377"/>
      <c r="Q180" s="377"/>
      <c r="R180" s="377"/>
      <c r="S180" s="377"/>
      <c r="T180" s="527" t="s">
        <v>96</v>
      </c>
      <c r="U180" s="516"/>
      <c r="V180" s="516"/>
      <c r="W180" s="528"/>
      <c r="X180" s="529" t="s">
        <v>35</v>
      </c>
      <c r="Y180" s="529" t="s">
        <v>1153</v>
      </c>
      <c r="Z180" s="529" t="s">
        <v>99</v>
      </c>
      <c r="AA180" s="529" t="s">
        <v>10</v>
      </c>
      <c r="AB180" s="530" t="s">
        <v>306</v>
      </c>
      <c r="AC180" s="492"/>
      <c r="AD180" s="377"/>
      <c r="AE180" s="377"/>
      <c r="AF180" s="377"/>
      <c r="AG180" s="377"/>
      <c r="AH180" s="377"/>
      <c r="AI180" s="377"/>
      <c r="AJ180" s="377"/>
      <c r="AK180" s="377"/>
      <c r="AL180" s="377"/>
      <c r="AM180" s="377"/>
      <c r="AN180" s="377"/>
      <c r="AO180" s="377"/>
      <c r="AP180" s="377"/>
      <c r="AQ180" s="377"/>
      <c r="AR180" s="377"/>
      <c r="AS180" s="377"/>
      <c r="AT180" s="377"/>
      <c r="AU180" s="377"/>
      <c r="AV180" s="377"/>
      <c r="AW180" s="377"/>
      <c r="AX180" s="377"/>
      <c r="AY180" s="377"/>
      <c r="AZ180" s="377"/>
      <c r="BA180" s="377"/>
      <c r="BB180" s="377"/>
      <c r="BC180" s="377"/>
      <c r="BD180" s="395" t="s">
        <v>1154</v>
      </c>
      <c r="BE180" s="377"/>
      <c r="BF180" s="377"/>
    </row>
    <row r="181" ht="12.75" customHeight="1">
      <c r="A181" s="380" t="s">
        <v>1155</v>
      </c>
      <c r="B181" s="4"/>
      <c r="C181" s="4"/>
      <c r="D181" s="4"/>
      <c r="E181" s="4"/>
      <c r="F181" s="4"/>
      <c r="G181" s="9"/>
      <c r="H181" s="411" t="s">
        <v>1156</v>
      </c>
      <c r="I181" s="377"/>
      <c r="J181" s="377"/>
      <c r="K181" s="377"/>
      <c r="L181" s="377"/>
      <c r="M181" s="485"/>
      <c r="N181" s="377"/>
      <c r="O181" s="377"/>
      <c r="P181" s="377"/>
      <c r="Q181" s="377"/>
      <c r="R181" s="377"/>
      <c r="S181" s="377"/>
      <c r="T181" s="495" t="s">
        <v>242</v>
      </c>
      <c r="U181" s="496"/>
      <c r="V181" s="496"/>
      <c r="W181" s="497"/>
      <c r="X181" s="498">
        <f>11 + W35</f>
        <v>11</v>
      </c>
      <c r="Y181" s="505" t="s">
        <v>7</v>
      </c>
      <c r="Z181" s="505" t="s">
        <v>1157</v>
      </c>
      <c r="AA181" s="498">
        <v>8.0</v>
      </c>
      <c r="AB181" s="531" t="s">
        <v>1158</v>
      </c>
      <c r="AC181" s="492"/>
      <c r="AD181" s="377"/>
      <c r="AE181" s="377"/>
      <c r="AF181" s="377"/>
      <c r="AG181" s="377"/>
      <c r="AH181" s="377"/>
      <c r="AI181" s="377"/>
      <c r="AJ181" s="377"/>
      <c r="AK181" s="377"/>
      <c r="AL181" s="377"/>
      <c r="AM181" s="377"/>
      <c r="AN181" s="377"/>
      <c r="AO181" s="377"/>
      <c r="AP181" s="377"/>
      <c r="AQ181" s="377"/>
      <c r="AR181" s="377"/>
      <c r="AS181" s="377"/>
      <c r="AT181" s="377"/>
      <c r="AU181" s="377"/>
      <c r="AV181" s="377"/>
      <c r="AW181" s="377"/>
      <c r="AX181" s="377"/>
      <c r="AY181" s="377"/>
      <c r="AZ181" s="377"/>
      <c r="BA181" s="377"/>
      <c r="BB181" s="377"/>
      <c r="BC181" s="377"/>
      <c r="BD181" s="395" t="s">
        <v>1159</v>
      </c>
      <c r="BE181" s="377"/>
      <c r="BF181" s="377"/>
    </row>
    <row r="182" ht="12.75" customHeight="1">
      <c r="A182" s="380" t="s">
        <v>1160</v>
      </c>
      <c r="B182" s="4"/>
      <c r="C182" s="4"/>
      <c r="D182" s="4"/>
      <c r="E182" s="4"/>
      <c r="F182" s="4"/>
      <c r="G182" s="9"/>
      <c r="H182" s="411" t="s">
        <v>682</v>
      </c>
      <c r="I182" s="377"/>
      <c r="J182" s="377"/>
      <c r="K182" s="377"/>
      <c r="L182" s="377"/>
      <c r="M182" s="485"/>
      <c r="N182" s="377"/>
      <c r="O182" s="377"/>
      <c r="P182" s="377"/>
      <c r="Q182" s="377"/>
      <c r="R182" s="377"/>
      <c r="S182" s="377"/>
      <c r="T182" s="495" t="s">
        <v>251</v>
      </c>
      <c r="U182" s="496"/>
      <c r="V182" s="496"/>
      <c r="W182" s="497"/>
      <c r="X182" s="508">
        <f>11 + W35</f>
        <v>11</v>
      </c>
      <c r="Y182" s="505" t="s">
        <v>7</v>
      </c>
      <c r="Z182" s="505" t="s">
        <v>7</v>
      </c>
      <c r="AA182" s="508">
        <v>11.0</v>
      </c>
      <c r="AB182" s="531" t="s">
        <v>1158</v>
      </c>
      <c r="AC182" s="492"/>
      <c r="AD182" s="377"/>
      <c r="AE182" s="377"/>
      <c r="AF182" s="377"/>
      <c r="AG182" s="377"/>
      <c r="AH182" s="377"/>
      <c r="AI182" s="377"/>
      <c r="AJ182" s="377"/>
      <c r="AK182" s="377"/>
      <c r="AL182" s="377"/>
      <c r="AM182" s="377"/>
      <c r="AN182" s="377"/>
      <c r="AO182" s="377"/>
      <c r="AP182" s="377"/>
      <c r="AQ182" s="377"/>
      <c r="AR182" s="377"/>
      <c r="AS182" s="377"/>
      <c r="AT182" s="377"/>
      <c r="AU182" s="377"/>
      <c r="AV182" s="377"/>
      <c r="AW182" s="377"/>
      <c r="AX182" s="377"/>
      <c r="AY182" s="377"/>
      <c r="AZ182" s="377"/>
      <c r="BA182" s="377"/>
      <c r="BB182" s="377"/>
      <c r="BC182" s="377"/>
      <c r="BD182" s="395" t="s">
        <v>1161</v>
      </c>
      <c r="BE182" s="377"/>
      <c r="BF182" s="377"/>
    </row>
    <row r="183" ht="12.75" customHeight="1">
      <c r="A183" s="380" t="s">
        <v>1162</v>
      </c>
      <c r="B183" s="4"/>
      <c r="C183" s="4"/>
      <c r="D183" s="4"/>
      <c r="E183" s="4"/>
      <c r="F183" s="4"/>
      <c r="G183" s="9"/>
      <c r="H183" s="411" t="s">
        <v>1136</v>
      </c>
      <c r="I183" s="377"/>
      <c r="J183" s="377"/>
      <c r="K183" s="377"/>
      <c r="L183" s="377"/>
      <c r="M183" s="485"/>
      <c r="N183" s="377"/>
      <c r="O183" s="377"/>
      <c r="P183" s="377"/>
      <c r="Q183" s="377"/>
      <c r="R183" s="377"/>
      <c r="S183" s="377"/>
      <c r="T183" s="495" t="s">
        <v>102</v>
      </c>
      <c r="U183" s="496"/>
      <c r="V183" s="496"/>
      <c r="W183" s="497"/>
      <c r="X183" s="498">
        <f>12 + W35</f>
        <v>12</v>
      </c>
      <c r="Y183" s="505" t="s">
        <v>7</v>
      </c>
      <c r="Z183" s="505" t="s">
        <v>7</v>
      </c>
      <c r="AA183" s="508">
        <v>13.0</v>
      </c>
      <c r="AB183" s="531" t="s">
        <v>1158</v>
      </c>
      <c r="AC183" s="492"/>
      <c r="AD183" s="377"/>
      <c r="AE183" s="377"/>
      <c r="AF183" s="377"/>
      <c r="AG183" s="377"/>
      <c r="AH183" s="377"/>
      <c r="AI183" s="377"/>
      <c r="AJ183" s="377"/>
      <c r="AK183" s="377"/>
      <c r="AL183" s="377"/>
      <c r="AM183" s="377"/>
      <c r="AN183" s="377"/>
      <c r="AO183" s="377"/>
      <c r="AP183" s="377"/>
      <c r="AQ183" s="377"/>
      <c r="AR183" s="377"/>
      <c r="AS183" s="377"/>
      <c r="AT183" s="377"/>
      <c r="AU183" s="377"/>
      <c r="AV183" s="377"/>
      <c r="AW183" s="377"/>
      <c r="AX183" s="377"/>
      <c r="AY183" s="377"/>
      <c r="AZ183" s="377"/>
      <c r="BA183" s="377"/>
      <c r="BB183" s="377"/>
      <c r="BC183" s="377"/>
      <c r="BD183" s="395" t="s">
        <v>1163</v>
      </c>
      <c r="BE183" s="377"/>
      <c r="BF183" s="377"/>
    </row>
    <row r="184" ht="12.75" customHeight="1">
      <c r="A184" s="380" t="s">
        <v>1164</v>
      </c>
      <c r="B184" s="4"/>
      <c r="C184" s="4"/>
      <c r="D184" s="4"/>
      <c r="E184" s="4"/>
      <c r="F184" s="4"/>
      <c r="G184" s="9"/>
      <c r="H184" s="411" t="s">
        <v>1140</v>
      </c>
      <c r="I184" s="377"/>
      <c r="J184" s="377"/>
      <c r="K184" s="377"/>
      <c r="L184" s="377"/>
      <c r="M184" s="485"/>
      <c r="N184" s="377"/>
      <c r="O184" s="377"/>
      <c r="P184" s="377"/>
      <c r="Q184" s="377"/>
      <c r="R184" s="377"/>
      <c r="S184" s="377"/>
      <c r="T184" s="495" t="s">
        <v>265</v>
      </c>
      <c r="U184" s="496"/>
      <c r="V184" s="496"/>
      <c r="W184" s="497"/>
      <c r="X184" s="508">
        <f>12 + IF(W35&lt;3, W35, 2)</f>
        <v>12</v>
      </c>
      <c r="Y184" s="505" t="s">
        <v>7</v>
      </c>
      <c r="Z184" s="505" t="s">
        <v>7</v>
      </c>
      <c r="AA184" s="508">
        <v>12.0</v>
      </c>
      <c r="AB184" s="531" t="s">
        <v>1158</v>
      </c>
      <c r="AC184" s="492"/>
      <c r="AD184" s="377"/>
      <c r="AE184" s="377"/>
      <c r="AF184" s="377"/>
      <c r="AG184" s="377"/>
      <c r="AH184" s="377"/>
      <c r="AI184" s="377"/>
      <c r="AJ184" s="377"/>
      <c r="AK184" s="377"/>
      <c r="AL184" s="377"/>
      <c r="AM184" s="377"/>
      <c r="AN184" s="377"/>
      <c r="AO184" s="377"/>
      <c r="AP184" s="377"/>
      <c r="AQ184" s="377"/>
      <c r="AR184" s="377"/>
      <c r="AS184" s="377"/>
      <c r="AT184" s="377"/>
      <c r="AU184" s="377"/>
      <c r="AV184" s="377"/>
      <c r="AW184" s="377"/>
      <c r="AX184" s="377"/>
      <c r="AY184" s="377"/>
      <c r="AZ184" s="377"/>
      <c r="BA184" s="377"/>
      <c r="BB184" s="377"/>
      <c r="BC184" s="377"/>
      <c r="BD184" s="395" t="s">
        <v>1165</v>
      </c>
      <c r="BE184" s="377"/>
      <c r="BF184" s="377"/>
    </row>
    <row r="185" ht="12.75" customHeight="1">
      <c r="A185" s="380" t="s">
        <v>1166</v>
      </c>
      <c r="B185" s="4"/>
      <c r="C185" s="4"/>
      <c r="D185" s="4"/>
      <c r="E185" s="4"/>
      <c r="F185" s="4"/>
      <c r="G185" s="9"/>
      <c r="H185" s="411" t="s">
        <v>1156</v>
      </c>
      <c r="I185" s="377"/>
      <c r="J185" s="377"/>
      <c r="K185" s="377"/>
      <c r="L185" s="377"/>
      <c r="M185" s="485"/>
      <c r="N185" s="377"/>
      <c r="O185" s="377"/>
      <c r="P185" s="377"/>
      <c r="Q185" s="377"/>
      <c r="R185" s="377"/>
      <c r="S185" s="377"/>
      <c r="T185" s="495" t="s">
        <v>273</v>
      </c>
      <c r="U185" s="496"/>
      <c r="V185" s="496"/>
      <c r="W185" s="497"/>
      <c r="X185" s="502">
        <f>13+IF(W35&lt;3, W35, 2)</f>
        <v>13</v>
      </c>
      <c r="Y185" s="505" t="s">
        <v>7</v>
      </c>
      <c r="Z185" s="505" t="s">
        <v>7</v>
      </c>
      <c r="AA185" s="498">
        <v>20.0</v>
      </c>
      <c r="AB185" s="531" t="s">
        <v>1158</v>
      </c>
      <c r="AC185" s="492"/>
      <c r="AD185" s="377"/>
      <c r="AE185" s="377"/>
      <c r="AF185" s="377"/>
      <c r="AG185" s="377"/>
      <c r="AH185" s="377"/>
      <c r="AI185" s="377"/>
      <c r="AJ185" s="377"/>
      <c r="AK185" s="377"/>
      <c r="AL185" s="377"/>
      <c r="AM185" s="377"/>
      <c r="AN185" s="377"/>
      <c r="AO185" s="377"/>
      <c r="AP185" s="377"/>
      <c r="AQ185" s="377"/>
      <c r="AR185" s="377"/>
      <c r="AS185" s="377"/>
      <c r="AT185" s="377"/>
      <c r="AU185" s="377"/>
      <c r="AV185" s="377"/>
      <c r="AW185" s="377"/>
      <c r="AX185" s="377"/>
      <c r="AY185" s="377"/>
      <c r="AZ185" s="377"/>
      <c r="BA185" s="377"/>
      <c r="BB185" s="377"/>
      <c r="BC185" s="377"/>
      <c r="BD185" s="395" t="s">
        <v>1167</v>
      </c>
      <c r="BE185" s="377"/>
      <c r="BF185" s="377"/>
    </row>
    <row r="186" ht="12.75" customHeight="1">
      <c r="A186" s="380" t="s">
        <v>1168</v>
      </c>
      <c r="B186" s="4"/>
      <c r="C186" s="4"/>
      <c r="D186" s="4"/>
      <c r="E186" s="4"/>
      <c r="F186" s="4"/>
      <c r="G186" s="9"/>
      <c r="H186" s="411" t="s">
        <v>674</v>
      </c>
      <c r="I186" s="377"/>
      <c r="J186" s="377"/>
      <c r="K186" s="377"/>
      <c r="L186" s="377"/>
      <c r="M186" s="485"/>
      <c r="N186" s="377"/>
      <c r="O186" s="377"/>
      <c r="P186" s="377"/>
      <c r="Q186" s="377"/>
      <c r="R186" s="377"/>
      <c r="S186" s="377"/>
      <c r="T186" s="495" t="s">
        <v>281</v>
      </c>
      <c r="U186" s="496"/>
      <c r="V186" s="496"/>
      <c r="W186" s="497"/>
      <c r="X186" s="502">
        <f>14+IF(W35&lt;3, W35, 2)</f>
        <v>14</v>
      </c>
      <c r="Y186" s="505" t="s">
        <v>7</v>
      </c>
      <c r="Z186" s="505" t="s">
        <v>1157</v>
      </c>
      <c r="AA186" s="498">
        <v>45.0</v>
      </c>
      <c r="AB186" s="531" t="s">
        <v>1158</v>
      </c>
      <c r="AC186" s="492"/>
      <c r="AD186" s="377"/>
      <c r="AE186" s="377"/>
      <c r="AF186" s="377"/>
      <c r="AG186" s="377"/>
      <c r="AH186" s="377"/>
      <c r="AI186" s="377"/>
      <c r="AJ186" s="377"/>
      <c r="AK186" s="377"/>
      <c r="AL186" s="377"/>
      <c r="AM186" s="377"/>
      <c r="AN186" s="377"/>
      <c r="AO186" s="377"/>
      <c r="AP186" s="377"/>
      <c r="AQ186" s="377"/>
      <c r="AR186" s="377"/>
      <c r="AS186" s="377"/>
      <c r="AT186" s="377"/>
      <c r="AU186" s="377"/>
      <c r="AV186" s="377"/>
      <c r="AW186" s="377"/>
      <c r="AX186" s="377"/>
      <c r="AY186" s="377"/>
      <c r="AZ186" s="377"/>
      <c r="BA186" s="377"/>
      <c r="BB186" s="377"/>
      <c r="BC186" s="377"/>
      <c r="BD186" s="395" t="s">
        <v>1169</v>
      </c>
      <c r="BE186" s="377"/>
      <c r="BF186" s="377"/>
    </row>
    <row r="187" ht="12.75" customHeight="1">
      <c r="A187" s="380" t="s">
        <v>1170</v>
      </c>
      <c r="B187" s="4"/>
      <c r="C187" s="4"/>
      <c r="D187" s="4"/>
      <c r="E187" s="4"/>
      <c r="F187" s="4"/>
      <c r="G187" s="9"/>
      <c r="H187" s="411" t="s">
        <v>605</v>
      </c>
      <c r="I187" s="377"/>
      <c r="J187" s="377"/>
      <c r="K187" s="377"/>
      <c r="L187" s="377"/>
      <c r="M187" s="485"/>
      <c r="N187" s="377"/>
      <c r="O187" s="377"/>
      <c r="P187" s="377"/>
      <c r="Q187" s="377"/>
      <c r="R187" s="377"/>
      <c r="S187" s="377"/>
      <c r="T187" s="495" t="s">
        <v>1171</v>
      </c>
      <c r="U187" s="496"/>
      <c r="V187" s="496"/>
      <c r="W187" s="497"/>
      <c r="X187" s="498">
        <f>14+IF(W35&lt;3, W35, 2)</f>
        <v>14</v>
      </c>
      <c r="Y187" s="505" t="s">
        <v>7</v>
      </c>
      <c r="Z187" s="505" t="s">
        <v>1157</v>
      </c>
      <c r="AA187" s="498">
        <v>45.0</v>
      </c>
      <c r="AB187" s="531" t="s">
        <v>1158</v>
      </c>
      <c r="AC187" s="492"/>
      <c r="AD187" s="377"/>
      <c r="AE187" s="377"/>
      <c r="AF187" s="377"/>
      <c r="AG187" s="377"/>
      <c r="AH187" s="377"/>
      <c r="AI187" s="377"/>
      <c r="AJ187" s="377"/>
      <c r="AK187" s="377"/>
      <c r="AL187" s="377"/>
      <c r="AM187" s="377"/>
      <c r="AN187" s="377"/>
      <c r="AO187" s="377"/>
      <c r="AP187" s="377"/>
      <c r="AQ187" s="377"/>
      <c r="AR187" s="377"/>
      <c r="AS187" s="377"/>
      <c r="AT187" s="377"/>
      <c r="AU187" s="377"/>
      <c r="AV187" s="377"/>
      <c r="AW187" s="377"/>
      <c r="AX187" s="377"/>
      <c r="AY187" s="377"/>
      <c r="AZ187" s="377"/>
      <c r="BA187" s="377"/>
      <c r="BB187" s="377"/>
      <c r="BC187" s="377"/>
      <c r="BD187" s="395" t="s">
        <v>1172</v>
      </c>
      <c r="BE187" s="377"/>
      <c r="BF187" s="377"/>
    </row>
    <row r="188" ht="12.75" customHeight="1">
      <c r="A188" s="380" t="s">
        <v>949</v>
      </c>
      <c r="B188" s="4"/>
      <c r="C188" s="4"/>
      <c r="D188" s="4"/>
      <c r="E188" s="4"/>
      <c r="F188" s="4"/>
      <c r="G188" s="9"/>
      <c r="H188" s="475"/>
      <c r="I188" s="377"/>
      <c r="J188" s="377"/>
      <c r="K188" s="377"/>
      <c r="L188" s="377"/>
      <c r="M188" s="485"/>
      <c r="N188" s="377"/>
      <c r="O188" s="377"/>
      <c r="P188" s="377"/>
      <c r="Q188" s="377"/>
      <c r="R188" s="377"/>
      <c r="S188" s="377"/>
      <c r="T188" s="495" t="s">
        <v>294</v>
      </c>
      <c r="U188" s="496"/>
      <c r="V188" s="496"/>
      <c r="W188" s="497"/>
      <c r="X188" s="498">
        <f>14+IF(W35&lt;3, W35, 2)</f>
        <v>14</v>
      </c>
      <c r="Y188" s="505" t="s">
        <v>7</v>
      </c>
      <c r="Z188" s="505" t="s">
        <v>7</v>
      </c>
      <c r="AA188" s="498">
        <v>20.0</v>
      </c>
      <c r="AB188" s="531" t="s">
        <v>1158</v>
      </c>
      <c r="AC188" s="492"/>
      <c r="AD188" s="377"/>
      <c r="AE188" s="377"/>
      <c r="AF188" s="377"/>
      <c r="AG188" s="377"/>
      <c r="AH188" s="377"/>
      <c r="AI188" s="377"/>
      <c r="AJ188" s="377"/>
      <c r="AK188" s="377"/>
      <c r="AL188" s="377"/>
      <c r="AM188" s="377"/>
      <c r="AN188" s="377"/>
      <c r="AO188" s="377"/>
      <c r="AP188" s="377"/>
      <c r="AQ188" s="377"/>
      <c r="AR188" s="377"/>
      <c r="AS188" s="377"/>
      <c r="AT188" s="377"/>
      <c r="AU188" s="377"/>
      <c r="AV188" s="377"/>
      <c r="AW188" s="377"/>
      <c r="AX188" s="377"/>
      <c r="AY188" s="377"/>
      <c r="AZ188" s="377"/>
      <c r="BA188" s="377"/>
      <c r="BB188" s="377"/>
      <c r="BC188" s="377"/>
      <c r="BD188" s="395" t="s">
        <v>1173</v>
      </c>
      <c r="BE188" s="377"/>
      <c r="BF188" s="377"/>
    </row>
    <row r="189" ht="12.75" customHeight="1">
      <c r="A189" s="463" t="s">
        <v>1174</v>
      </c>
      <c r="B189" s="4"/>
      <c r="C189" s="4"/>
      <c r="D189" s="4"/>
      <c r="E189" s="4"/>
      <c r="F189" s="4"/>
      <c r="G189" s="9"/>
      <c r="H189" s="475"/>
      <c r="I189" s="377"/>
      <c r="J189" s="377"/>
      <c r="K189" s="377"/>
      <c r="L189" s="377"/>
      <c r="M189" s="485"/>
      <c r="N189" s="377"/>
      <c r="O189" s="377"/>
      <c r="P189" s="377"/>
      <c r="Q189" s="377"/>
      <c r="R189" s="377"/>
      <c r="S189" s="377"/>
      <c r="T189" s="495" t="s">
        <v>302</v>
      </c>
      <c r="U189" s="496"/>
      <c r="V189" s="496"/>
      <c r="W189" s="497"/>
      <c r="X189" s="502">
        <v>15.0</v>
      </c>
      <c r="Y189" s="505" t="s">
        <v>7</v>
      </c>
      <c r="Z189" s="505" t="s">
        <v>1157</v>
      </c>
      <c r="AA189" s="498">
        <v>40.0</v>
      </c>
      <c r="AB189" s="531" t="s">
        <v>1158</v>
      </c>
      <c r="AC189" s="492"/>
      <c r="AD189" s="377"/>
      <c r="AE189" s="377"/>
      <c r="AF189" s="377"/>
      <c r="AG189" s="377"/>
      <c r="AH189" s="377"/>
      <c r="AI189" s="377"/>
      <c r="AJ189" s="377"/>
      <c r="AK189" s="377"/>
      <c r="AL189" s="377"/>
      <c r="AM189" s="377"/>
      <c r="AN189" s="377"/>
      <c r="AO189" s="377"/>
      <c r="AP189" s="377"/>
      <c r="AQ189" s="377"/>
      <c r="AR189" s="377"/>
      <c r="AS189" s="377"/>
      <c r="AT189" s="377"/>
      <c r="AU189" s="377"/>
      <c r="AV189" s="377"/>
      <c r="AW189" s="377"/>
      <c r="AX189" s="377"/>
      <c r="AY189" s="377"/>
      <c r="AZ189" s="377"/>
      <c r="BA189" s="377"/>
      <c r="BB189" s="377"/>
      <c r="BC189" s="377"/>
      <c r="BD189" s="395" t="s">
        <v>1175</v>
      </c>
      <c r="BE189" s="377"/>
      <c r="BF189" s="377"/>
    </row>
    <row r="190" ht="12.75" customHeight="1">
      <c r="A190" s="380" t="s">
        <v>1176</v>
      </c>
      <c r="B190" s="4"/>
      <c r="C190" s="4"/>
      <c r="D190" s="4"/>
      <c r="E190" s="4"/>
      <c r="F190" s="4"/>
      <c r="G190" s="9"/>
      <c r="H190" s="411" t="s">
        <v>1177</v>
      </c>
      <c r="I190" s="377"/>
      <c r="J190" s="377"/>
      <c r="K190" s="377"/>
      <c r="L190" s="377"/>
      <c r="M190" s="485"/>
      <c r="N190" s="377"/>
      <c r="O190" s="377"/>
      <c r="P190" s="377"/>
      <c r="Q190" s="377"/>
      <c r="R190" s="377"/>
      <c r="S190" s="377"/>
      <c r="T190" s="495" t="s">
        <v>311</v>
      </c>
      <c r="U190" s="496"/>
      <c r="V190" s="496"/>
      <c r="W190" s="497"/>
      <c r="X190" s="502">
        <v>14.0</v>
      </c>
      <c r="Y190" s="505" t="s">
        <v>7</v>
      </c>
      <c r="Z190" s="505" t="s">
        <v>1157</v>
      </c>
      <c r="AA190" s="498">
        <v>40.0</v>
      </c>
      <c r="AB190" s="531" t="s">
        <v>1158</v>
      </c>
      <c r="AC190" s="492"/>
      <c r="AD190" s="377"/>
      <c r="AE190" s="377"/>
      <c r="AF190" s="377"/>
      <c r="AG190" s="377"/>
      <c r="AH190" s="377"/>
      <c r="AI190" s="377"/>
      <c r="AJ190" s="377"/>
      <c r="AK190" s="377"/>
      <c r="AL190" s="377"/>
      <c r="AM190" s="377"/>
      <c r="AN190" s="377"/>
      <c r="AO190" s="377"/>
      <c r="AP190" s="377"/>
      <c r="AQ190" s="377"/>
      <c r="AR190" s="377"/>
      <c r="AS190" s="377"/>
      <c r="AT190" s="377"/>
      <c r="AU190" s="377"/>
      <c r="AV190" s="377"/>
      <c r="AW190" s="377"/>
      <c r="AX190" s="377"/>
      <c r="AY190" s="377"/>
      <c r="AZ190" s="377"/>
      <c r="BA190" s="377"/>
      <c r="BB190" s="377"/>
      <c r="BC190" s="377"/>
      <c r="BD190" s="395" t="s">
        <v>1178</v>
      </c>
      <c r="BE190" s="377"/>
      <c r="BF190" s="377"/>
    </row>
    <row r="191" ht="12.75" customHeight="1">
      <c r="A191" s="380" t="s">
        <v>1179</v>
      </c>
      <c r="B191" s="4"/>
      <c r="C191" s="4"/>
      <c r="D191" s="4"/>
      <c r="E191" s="4"/>
      <c r="F191" s="4"/>
      <c r="G191" s="9"/>
      <c r="H191" s="411" t="s">
        <v>478</v>
      </c>
      <c r="I191" s="377"/>
      <c r="J191" s="377"/>
      <c r="K191" s="377"/>
      <c r="L191" s="377"/>
      <c r="M191" s="485"/>
      <c r="N191" s="377"/>
      <c r="O191" s="377"/>
      <c r="P191" s="377"/>
      <c r="Q191" s="377"/>
      <c r="R191" s="377"/>
      <c r="S191" s="377"/>
      <c r="T191" s="495" t="s">
        <v>320</v>
      </c>
      <c r="U191" s="496"/>
      <c r="V191" s="496"/>
      <c r="W191" s="497"/>
      <c r="X191" s="498">
        <v>16.0</v>
      </c>
      <c r="Y191" s="498">
        <v>13.0</v>
      </c>
      <c r="Z191" s="505" t="s">
        <v>1157</v>
      </c>
      <c r="AA191" s="498">
        <v>55.0</v>
      </c>
      <c r="AB191" s="531" t="s">
        <v>1158</v>
      </c>
      <c r="AC191" s="492"/>
      <c r="AD191" s="377"/>
      <c r="AE191" s="377"/>
      <c r="AF191" s="377"/>
      <c r="AG191" s="377"/>
      <c r="AH191" s="377"/>
      <c r="AI191" s="377"/>
      <c r="AJ191" s="377"/>
      <c r="AK191" s="377"/>
      <c r="AL191" s="377"/>
      <c r="AM191" s="377"/>
      <c r="AN191" s="377"/>
      <c r="AO191" s="377"/>
      <c r="AP191" s="377"/>
      <c r="AQ191" s="377"/>
      <c r="AR191" s="377"/>
      <c r="AS191" s="377"/>
      <c r="AT191" s="377"/>
      <c r="AU191" s="377"/>
      <c r="AV191" s="377"/>
      <c r="AW191" s="377"/>
      <c r="AX191" s="377"/>
      <c r="AY191" s="377"/>
      <c r="AZ191" s="377"/>
      <c r="BA191" s="377"/>
      <c r="BB191" s="377"/>
      <c r="BC191" s="377"/>
      <c r="BD191" s="395" t="s">
        <v>1180</v>
      </c>
      <c r="BE191" s="377"/>
      <c r="BF191" s="377"/>
    </row>
    <row r="192" ht="12.75" customHeight="1">
      <c r="A192" s="380" t="s">
        <v>1181</v>
      </c>
      <c r="B192" s="4"/>
      <c r="C192" s="4"/>
      <c r="D192" s="4"/>
      <c r="E192" s="4"/>
      <c r="F192" s="4"/>
      <c r="G192" s="9"/>
      <c r="H192" s="411" t="s">
        <v>1182</v>
      </c>
      <c r="I192" s="377"/>
      <c r="J192" s="377"/>
      <c r="K192" s="377"/>
      <c r="L192" s="377"/>
      <c r="M192" s="485"/>
      <c r="N192" s="377"/>
      <c r="O192" s="377"/>
      <c r="P192" s="377"/>
      <c r="Q192" s="377"/>
      <c r="R192" s="377"/>
      <c r="S192" s="377"/>
      <c r="T192" s="495" t="s">
        <v>331</v>
      </c>
      <c r="U192" s="496"/>
      <c r="V192" s="496"/>
      <c r="W192" s="497"/>
      <c r="X192" s="502">
        <v>17.0</v>
      </c>
      <c r="Y192" s="498">
        <v>15.0</v>
      </c>
      <c r="Z192" s="505" t="s">
        <v>1157</v>
      </c>
      <c r="AA192" s="498">
        <v>60.0</v>
      </c>
      <c r="AB192" s="531" t="s">
        <v>1158</v>
      </c>
      <c r="AC192" s="492"/>
      <c r="AD192" s="377"/>
      <c r="AE192" s="377"/>
      <c r="AF192" s="377"/>
      <c r="AG192" s="377"/>
      <c r="AH192" s="377"/>
      <c r="AI192" s="377"/>
      <c r="AJ192" s="377"/>
      <c r="AK192" s="377"/>
      <c r="AL192" s="377"/>
      <c r="AM192" s="377"/>
      <c r="AN192" s="377"/>
      <c r="AO192" s="377"/>
      <c r="AP192" s="377"/>
      <c r="AQ192" s="377"/>
      <c r="AR192" s="377"/>
      <c r="AS192" s="377"/>
      <c r="AT192" s="377"/>
      <c r="AU192" s="377"/>
      <c r="AV192" s="377"/>
      <c r="AW192" s="377"/>
      <c r="AX192" s="377"/>
      <c r="AY192" s="377"/>
      <c r="AZ192" s="377"/>
      <c r="BA192" s="377"/>
      <c r="BB192" s="377"/>
      <c r="BC192" s="377"/>
      <c r="BD192" s="395" t="s">
        <v>1183</v>
      </c>
      <c r="BE192" s="377"/>
      <c r="BF192" s="377"/>
    </row>
    <row r="193" ht="12.75" customHeight="1">
      <c r="A193" s="380" t="s">
        <v>1184</v>
      </c>
      <c r="B193" s="4"/>
      <c r="C193" s="4"/>
      <c r="D193" s="4"/>
      <c r="E193" s="4"/>
      <c r="F193" s="4"/>
      <c r="G193" s="9"/>
      <c r="H193" s="411" t="s">
        <v>1185</v>
      </c>
      <c r="I193" s="377"/>
      <c r="J193" s="377"/>
      <c r="K193" s="377"/>
      <c r="L193" s="377"/>
      <c r="M193" s="485"/>
      <c r="N193" s="377"/>
      <c r="O193" s="377"/>
      <c r="P193" s="377"/>
      <c r="Q193" s="377"/>
      <c r="R193" s="377"/>
      <c r="S193" s="377"/>
      <c r="T193" s="495" t="s">
        <v>341</v>
      </c>
      <c r="U193" s="496"/>
      <c r="V193" s="496"/>
      <c r="W193" s="497"/>
      <c r="X193" s="502">
        <v>18.0</v>
      </c>
      <c r="Y193" s="498">
        <v>15.0</v>
      </c>
      <c r="Z193" s="505" t="s">
        <v>1157</v>
      </c>
      <c r="AA193" s="498">
        <v>65.0</v>
      </c>
      <c r="AB193" s="531" t="s">
        <v>1158</v>
      </c>
      <c r="AC193" s="492"/>
      <c r="AD193" s="377"/>
      <c r="AE193" s="377"/>
      <c r="AF193" s="377"/>
      <c r="AG193" s="377"/>
      <c r="AH193" s="377"/>
      <c r="AI193" s="377"/>
      <c r="AJ193" s="377"/>
      <c r="AK193" s="377"/>
      <c r="AL193" s="377"/>
      <c r="AM193" s="377"/>
      <c r="AN193" s="377"/>
      <c r="AO193" s="377"/>
      <c r="AP193" s="377"/>
      <c r="AQ193" s="377"/>
      <c r="AR193" s="377"/>
      <c r="AS193" s="377"/>
      <c r="AT193" s="377"/>
      <c r="AU193" s="377"/>
      <c r="AV193" s="377"/>
      <c r="AW193" s="377"/>
      <c r="AX193" s="377"/>
      <c r="AY193" s="377"/>
      <c r="AZ193" s="377"/>
      <c r="BA193" s="377"/>
      <c r="BB193" s="377"/>
      <c r="BC193" s="377"/>
      <c r="BD193" s="395" t="s">
        <v>1186</v>
      </c>
      <c r="BE193" s="377"/>
      <c r="BF193" s="377"/>
    </row>
    <row r="194" ht="12.75" customHeight="1">
      <c r="A194" s="380" t="s">
        <v>1187</v>
      </c>
      <c r="B194" s="4"/>
      <c r="C194" s="4"/>
      <c r="D194" s="4"/>
      <c r="E194" s="4"/>
      <c r="F194" s="4"/>
      <c r="G194" s="9"/>
      <c r="H194" s="411" t="s">
        <v>1188</v>
      </c>
      <c r="I194" s="377"/>
      <c r="J194" s="377"/>
      <c r="K194" s="377"/>
      <c r="L194" s="377"/>
      <c r="M194" s="485"/>
      <c r="N194" s="377"/>
      <c r="O194" s="377"/>
      <c r="P194" s="377"/>
      <c r="Q194" s="377"/>
      <c r="R194" s="377"/>
      <c r="S194" s="377"/>
      <c r="T194" s="495" t="s">
        <v>1189</v>
      </c>
      <c r="U194" s="496"/>
      <c r="V194" s="496"/>
      <c r="W194" s="497"/>
      <c r="X194" s="517">
        <f>sum(10,W38, W35)</f>
        <v>10</v>
      </c>
      <c r="Y194" s="505" t="s">
        <v>7</v>
      </c>
      <c r="Z194" s="505" t="s">
        <v>7</v>
      </c>
      <c r="AA194" s="505" t="s">
        <v>7</v>
      </c>
      <c r="AB194" s="531" t="s">
        <v>1190</v>
      </c>
      <c r="AC194" s="492"/>
      <c r="AD194" s="377"/>
      <c r="AE194" s="377"/>
      <c r="AF194" s="377"/>
      <c r="AG194" s="377"/>
      <c r="AH194" s="377"/>
      <c r="AI194" s="377"/>
      <c r="AJ194" s="377"/>
      <c r="AK194" s="377"/>
      <c r="AL194" s="377"/>
      <c r="AM194" s="377"/>
      <c r="AN194" s="377"/>
      <c r="AO194" s="377"/>
      <c r="AP194" s="377"/>
      <c r="AQ194" s="377"/>
      <c r="AR194" s="377"/>
      <c r="AS194" s="377"/>
      <c r="AT194" s="377"/>
      <c r="AU194" s="377"/>
      <c r="AV194" s="377"/>
      <c r="AW194" s="377"/>
      <c r="AX194" s="377"/>
      <c r="AY194" s="377"/>
      <c r="AZ194" s="377"/>
      <c r="BA194" s="377"/>
      <c r="BB194" s="377"/>
      <c r="BC194" s="377"/>
      <c r="BD194" s="395" t="s">
        <v>1191</v>
      </c>
      <c r="BE194" s="377"/>
      <c r="BF194" s="377"/>
    </row>
    <row r="195" ht="12.75" customHeight="1">
      <c r="A195" s="380" t="s">
        <v>1192</v>
      </c>
      <c r="B195" s="4"/>
      <c r="C195" s="4"/>
      <c r="D195" s="4"/>
      <c r="E195" s="4"/>
      <c r="F195" s="4"/>
      <c r="G195" s="9"/>
      <c r="H195" s="411" t="s">
        <v>478</v>
      </c>
      <c r="I195" s="377"/>
      <c r="J195" s="377"/>
      <c r="K195" s="377"/>
      <c r="L195" s="377"/>
      <c r="M195" s="485"/>
      <c r="N195" s="377"/>
      <c r="O195" s="377"/>
      <c r="P195" s="377"/>
      <c r="Q195" s="377"/>
      <c r="R195" s="377"/>
      <c r="S195" s="377"/>
      <c r="T195" s="495" t="s">
        <v>1193</v>
      </c>
      <c r="U195" s="496"/>
      <c r="V195" s="496"/>
      <c r="W195" s="497"/>
      <c r="X195" s="517">
        <f>sum(10,W36, W35)</f>
        <v>10</v>
      </c>
      <c r="Y195" s="505" t="s">
        <v>7</v>
      </c>
      <c r="Z195" s="505" t="s">
        <v>7</v>
      </c>
      <c r="AA195" s="505" t="s">
        <v>7</v>
      </c>
      <c r="AB195" s="531" t="s">
        <v>1158</v>
      </c>
      <c r="AC195" s="492"/>
      <c r="AD195" s="377"/>
      <c r="AE195" s="377"/>
      <c r="AF195" s="377"/>
      <c r="AG195" s="377"/>
      <c r="AH195" s="377"/>
      <c r="AI195" s="377"/>
      <c r="AJ195" s="377"/>
      <c r="AK195" s="377"/>
      <c r="AL195" s="377"/>
      <c r="AM195" s="377"/>
      <c r="AN195" s="377"/>
      <c r="AO195" s="377"/>
      <c r="AP195" s="377"/>
      <c r="AQ195" s="377"/>
      <c r="AR195" s="377"/>
      <c r="AS195" s="377"/>
      <c r="AT195" s="377"/>
      <c r="AU195" s="377"/>
      <c r="AV195" s="377"/>
      <c r="AW195" s="377"/>
      <c r="AX195" s="377"/>
      <c r="AY195" s="377"/>
      <c r="AZ195" s="377"/>
      <c r="BA195" s="377"/>
      <c r="BB195" s="377"/>
      <c r="BC195" s="377"/>
      <c r="BD195" s="395" t="s">
        <v>1194</v>
      </c>
      <c r="BE195" s="377"/>
      <c r="BF195" s="377"/>
    </row>
    <row r="196" ht="12.75" customHeight="1">
      <c r="A196" s="380" t="s">
        <v>1195</v>
      </c>
      <c r="B196" s="4"/>
      <c r="C196" s="4"/>
      <c r="D196" s="4"/>
      <c r="E196" s="4"/>
      <c r="F196" s="4"/>
      <c r="G196" s="9"/>
      <c r="H196" s="411" t="s">
        <v>1196</v>
      </c>
      <c r="I196" s="377"/>
      <c r="J196" s="377"/>
      <c r="K196" s="377"/>
      <c r="L196" s="377"/>
      <c r="M196" s="485"/>
      <c r="N196" s="377"/>
      <c r="O196" s="377"/>
      <c r="P196" s="377"/>
      <c r="Q196" s="377"/>
      <c r="R196" s="377"/>
      <c r="S196" s="377"/>
      <c r="T196" s="495" t="s">
        <v>370</v>
      </c>
      <c r="U196" s="496"/>
      <c r="V196" s="496"/>
      <c r="W196" s="497"/>
      <c r="X196" s="517">
        <f>13 + W35</f>
        <v>13</v>
      </c>
      <c r="Y196" s="505" t="s">
        <v>7</v>
      </c>
      <c r="Z196" s="505" t="s">
        <v>7</v>
      </c>
      <c r="AA196" s="505" t="s">
        <v>7</v>
      </c>
      <c r="AB196" s="531" t="s">
        <v>1190</v>
      </c>
      <c r="AC196" s="492"/>
      <c r="AD196" s="377"/>
      <c r="AE196" s="377"/>
      <c r="AF196" s="377"/>
      <c r="AG196" s="377"/>
      <c r="AH196" s="377"/>
      <c r="AI196" s="377"/>
      <c r="AJ196" s="377"/>
      <c r="AK196" s="377"/>
      <c r="AL196" s="377"/>
      <c r="AM196" s="377"/>
      <c r="AN196" s="377"/>
      <c r="AO196" s="377"/>
      <c r="AP196" s="377"/>
      <c r="AQ196" s="377"/>
      <c r="AR196" s="377"/>
      <c r="AS196" s="377"/>
      <c r="AT196" s="377"/>
      <c r="AU196" s="377"/>
      <c r="AV196" s="377"/>
      <c r="AW196" s="377"/>
      <c r="AX196" s="377"/>
      <c r="AY196" s="377"/>
      <c r="AZ196" s="377"/>
      <c r="BA196" s="377"/>
      <c r="BB196" s="377"/>
      <c r="BC196" s="377"/>
      <c r="BD196" s="395" t="s">
        <v>1197</v>
      </c>
      <c r="BE196" s="377"/>
      <c r="BF196" s="377"/>
    </row>
    <row r="197" ht="12.75" customHeight="1">
      <c r="A197" s="380" t="s">
        <v>1198</v>
      </c>
      <c r="B197" s="4"/>
      <c r="C197" s="4"/>
      <c r="D197" s="4"/>
      <c r="E197" s="4"/>
      <c r="F197" s="4"/>
      <c r="G197" s="9"/>
      <c r="H197" s="475"/>
      <c r="I197" s="377"/>
      <c r="J197" s="377"/>
      <c r="K197" s="377"/>
      <c r="L197" s="377"/>
      <c r="M197" s="485"/>
      <c r="N197" s="377"/>
      <c r="O197" s="377"/>
      <c r="P197" s="377"/>
      <c r="Q197" s="377"/>
      <c r="R197" s="377"/>
      <c r="S197" s="377"/>
      <c r="T197" s="495" t="s">
        <v>1199</v>
      </c>
      <c r="U197" s="496"/>
      <c r="V197" s="496"/>
      <c r="W197" s="497"/>
      <c r="X197" s="508">
        <f>sum(13,W36)</f>
        <v>13</v>
      </c>
      <c r="Y197" s="505" t="s">
        <v>7</v>
      </c>
      <c r="Z197" s="505" t="s">
        <v>7</v>
      </c>
      <c r="AA197" s="505" t="s">
        <v>7</v>
      </c>
      <c r="AB197" s="531" t="s">
        <v>1158</v>
      </c>
      <c r="AC197" s="492"/>
      <c r="AD197" s="377"/>
      <c r="AE197" s="377"/>
      <c r="AF197" s="377"/>
      <c r="AG197" s="377"/>
      <c r="AH197" s="377"/>
      <c r="AI197" s="377"/>
      <c r="AJ197" s="377"/>
      <c r="AK197" s="377"/>
      <c r="AL197" s="377"/>
      <c r="AM197" s="377"/>
      <c r="AN197" s="377"/>
      <c r="AO197" s="377"/>
      <c r="AP197" s="377"/>
      <c r="AQ197" s="377"/>
      <c r="AR197" s="377"/>
      <c r="AS197" s="377"/>
      <c r="AT197" s="377"/>
      <c r="AU197" s="377"/>
      <c r="AV197" s="377"/>
      <c r="AW197" s="377"/>
      <c r="AX197" s="377"/>
      <c r="AY197" s="377"/>
      <c r="AZ197" s="377"/>
      <c r="BA197" s="377"/>
      <c r="BB197" s="377"/>
      <c r="BC197" s="377"/>
      <c r="BD197" s="395" t="s">
        <v>1200</v>
      </c>
      <c r="BE197" s="377"/>
      <c r="BF197" s="377"/>
    </row>
    <row r="198" ht="12.75" customHeight="1">
      <c r="A198" s="463" t="s">
        <v>1201</v>
      </c>
      <c r="B198" s="4"/>
      <c r="C198" s="4"/>
      <c r="D198" s="4"/>
      <c r="E198" s="4"/>
      <c r="F198" s="4"/>
      <c r="G198" s="9"/>
      <c r="H198" s="475"/>
      <c r="I198" s="377"/>
      <c r="J198" s="377"/>
      <c r="K198" s="377"/>
      <c r="L198" s="377"/>
      <c r="M198" s="485"/>
      <c r="N198" s="377"/>
      <c r="O198" s="377"/>
      <c r="P198" s="377"/>
      <c r="Q198" s="377"/>
      <c r="R198" s="377"/>
      <c r="S198" s="377"/>
      <c r="T198" s="495" t="s">
        <v>1202</v>
      </c>
      <c r="U198" s="496"/>
      <c r="V198" s="496"/>
      <c r="W198" s="497"/>
      <c r="X198" s="498">
        <f>sum(10,W36,W35)</f>
        <v>10</v>
      </c>
      <c r="Y198" s="505" t="s">
        <v>7</v>
      </c>
      <c r="Z198" s="505" t="s">
        <v>7</v>
      </c>
      <c r="AA198" s="505" t="s">
        <v>7</v>
      </c>
      <c r="AB198" s="531" t="s">
        <v>1190</v>
      </c>
      <c r="AC198" s="492"/>
      <c r="AD198" s="377"/>
      <c r="AE198" s="377"/>
      <c r="AF198" s="377"/>
      <c r="AG198" s="377"/>
      <c r="AH198" s="377"/>
      <c r="AI198" s="377"/>
      <c r="AJ198" s="377"/>
      <c r="AK198" s="377"/>
      <c r="AL198" s="377"/>
      <c r="AM198" s="377"/>
      <c r="AN198" s="377"/>
      <c r="AO198" s="377"/>
      <c r="AP198" s="377"/>
      <c r="AQ198" s="377"/>
      <c r="AR198" s="377"/>
      <c r="AS198" s="377"/>
      <c r="AT198" s="377"/>
      <c r="AU198" s="377"/>
      <c r="AV198" s="377"/>
      <c r="AW198" s="377"/>
      <c r="AX198" s="377"/>
      <c r="AY198" s="377"/>
      <c r="AZ198" s="377"/>
      <c r="BA198" s="377"/>
      <c r="BB198" s="377"/>
      <c r="BC198" s="377"/>
      <c r="BD198" s="395" t="s">
        <v>1203</v>
      </c>
      <c r="BE198" s="377"/>
      <c r="BF198" s="377"/>
    </row>
    <row r="199" ht="12.75" customHeight="1">
      <c r="A199" s="380" t="s">
        <v>1204</v>
      </c>
      <c r="B199" s="4"/>
      <c r="C199" s="4"/>
      <c r="D199" s="4"/>
      <c r="E199" s="4"/>
      <c r="F199" s="4"/>
      <c r="G199" s="9"/>
      <c r="H199" s="411" t="s">
        <v>478</v>
      </c>
      <c r="I199" s="377"/>
      <c r="J199" s="377"/>
      <c r="K199" s="377"/>
      <c r="L199" s="377"/>
      <c r="M199" s="485"/>
      <c r="N199" s="377"/>
      <c r="O199" s="377"/>
      <c r="P199" s="377"/>
      <c r="Q199" s="377"/>
      <c r="R199" s="377"/>
      <c r="S199" s="377"/>
      <c r="T199" s="510" t="s">
        <v>1205</v>
      </c>
      <c r="U199" s="35"/>
      <c r="V199" s="35"/>
      <c r="W199" s="36"/>
      <c r="X199" s="511">
        <f>16 + W35</f>
        <v>16</v>
      </c>
      <c r="Y199" s="513" t="s">
        <v>7</v>
      </c>
      <c r="Z199" s="513" t="s">
        <v>7</v>
      </c>
      <c r="AA199" s="513" t="s">
        <v>7</v>
      </c>
      <c r="AB199" s="532" t="s">
        <v>1190</v>
      </c>
      <c r="AC199" s="492"/>
      <c r="AD199" s="377"/>
      <c r="AE199" s="377"/>
      <c r="AF199" s="377"/>
      <c r="AG199" s="377"/>
      <c r="AH199" s="377"/>
      <c r="AI199" s="377"/>
      <c r="AJ199" s="377"/>
      <c r="AK199" s="377"/>
      <c r="AL199" s="377"/>
      <c r="AM199" s="377"/>
      <c r="AN199" s="377"/>
      <c r="AO199" s="377"/>
      <c r="AP199" s="377"/>
      <c r="AQ199" s="377"/>
      <c r="AR199" s="377"/>
      <c r="AS199" s="377"/>
      <c r="AT199" s="377"/>
      <c r="AU199" s="377"/>
      <c r="AV199" s="377"/>
      <c r="AW199" s="377"/>
      <c r="AX199" s="377"/>
      <c r="AY199" s="377"/>
      <c r="AZ199" s="377"/>
      <c r="BA199" s="377"/>
      <c r="BB199" s="377"/>
      <c r="BC199" s="377"/>
      <c r="BD199" s="395" t="s">
        <v>1206</v>
      </c>
      <c r="BE199" s="377"/>
      <c r="BF199" s="377"/>
    </row>
    <row r="200" ht="12.75" customHeight="1">
      <c r="A200" s="380" t="s">
        <v>1207</v>
      </c>
      <c r="B200" s="4"/>
      <c r="C200" s="4"/>
      <c r="D200" s="4"/>
      <c r="E200" s="4"/>
      <c r="F200" s="4"/>
      <c r="G200" s="9"/>
      <c r="H200" s="411" t="s">
        <v>611</v>
      </c>
      <c r="I200" s="377"/>
      <c r="J200" s="377"/>
      <c r="K200" s="377"/>
      <c r="L200" s="377"/>
      <c r="M200" s="485"/>
      <c r="N200" s="377"/>
      <c r="O200" s="377"/>
      <c r="P200" s="377"/>
      <c r="Q200" s="377"/>
      <c r="R200" s="377"/>
      <c r="S200" s="377"/>
      <c r="T200" s="377"/>
      <c r="U200" s="377"/>
      <c r="V200" s="377"/>
      <c r="W200" s="377"/>
      <c r="X200" s="377"/>
      <c r="Y200" s="377"/>
      <c r="Z200" s="377"/>
      <c r="AA200" s="377"/>
      <c r="AB200" s="377"/>
      <c r="AC200" s="377"/>
      <c r="AD200" s="377"/>
      <c r="AE200" s="377"/>
      <c r="AF200" s="377"/>
      <c r="AG200" s="377"/>
      <c r="AH200" s="377"/>
      <c r="AI200" s="377"/>
      <c r="AJ200" s="377"/>
      <c r="AK200" s="377"/>
      <c r="AL200" s="377"/>
      <c r="AM200" s="377"/>
      <c r="AN200" s="377"/>
      <c r="AO200" s="377"/>
      <c r="AP200" s="377"/>
      <c r="AQ200" s="377"/>
      <c r="AR200" s="377"/>
      <c r="AS200" s="377"/>
      <c r="AT200" s="377"/>
      <c r="AU200" s="377"/>
      <c r="AV200" s="377"/>
      <c r="AW200" s="377"/>
      <c r="AX200" s="377"/>
      <c r="AY200" s="377"/>
      <c r="AZ200" s="377"/>
      <c r="BA200" s="377"/>
      <c r="BB200" s="377"/>
      <c r="BC200" s="377"/>
      <c r="BD200" s="395" t="s">
        <v>1208</v>
      </c>
      <c r="BE200" s="377"/>
      <c r="BF200" s="377"/>
    </row>
    <row r="201" ht="12.75" customHeight="1">
      <c r="A201" s="380" t="s">
        <v>1209</v>
      </c>
      <c r="B201" s="4"/>
      <c r="C201" s="4"/>
      <c r="D201" s="4"/>
      <c r="E201" s="4"/>
      <c r="F201" s="4"/>
      <c r="G201" s="9"/>
      <c r="H201" s="411" t="s">
        <v>1210</v>
      </c>
      <c r="I201" s="377"/>
      <c r="J201" s="377"/>
      <c r="K201" s="377"/>
      <c r="L201" s="377"/>
      <c r="M201" s="485"/>
      <c r="N201" s="377"/>
      <c r="O201" s="377"/>
      <c r="P201" s="377"/>
      <c r="Q201" s="377"/>
      <c r="R201" s="377"/>
      <c r="S201" s="377"/>
      <c r="T201" s="377"/>
      <c r="U201" s="377"/>
      <c r="V201" s="377"/>
      <c r="W201" s="377"/>
      <c r="X201" s="377"/>
      <c r="Y201" s="377"/>
      <c r="Z201" s="377"/>
      <c r="AA201" s="377"/>
      <c r="AB201" s="377"/>
      <c r="AC201" s="377"/>
      <c r="AD201" s="377"/>
      <c r="AE201" s="377"/>
      <c r="AF201" s="377"/>
      <c r="AG201" s="377"/>
      <c r="AH201" s="377"/>
      <c r="AI201" s="377"/>
      <c r="AJ201" s="377"/>
      <c r="AK201" s="377"/>
      <c r="AL201" s="377"/>
      <c r="AM201" s="377"/>
      <c r="AN201" s="377"/>
      <c r="AO201" s="377"/>
      <c r="AP201" s="377"/>
      <c r="AQ201" s="377"/>
      <c r="AR201" s="377"/>
      <c r="AS201" s="377"/>
      <c r="AT201" s="377"/>
      <c r="AU201" s="377"/>
      <c r="AV201" s="377"/>
      <c r="AW201" s="377"/>
      <c r="AX201" s="377"/>
      <c r="AY201" s="377"/>
      <c r="AZ201" s="377"/>
      <c r="BA201" s="377"/>
      <c r="BB201" s="377"/>
      <c r="BC201" s="377"/>
      <c r="BD201" s="395" t="s">
        <v>1211</v>
      </c>
      <c r="BE201" s="377"/>
      <c r="BF201" s="377"/>
    </row>
    <row r="202" ht="12.75" customHeight="1">
      <c r="A202" s="380" t="s">
        <v>1212</v>
      </c>
      <c r="B202" s="4"/>
      <c r="C202" s="4"/>
      <c r="D202" s="4"/>
      <c r="E202" s="4"/>
      <c r="F202" s="4"/>
      <c r="G202" s="9"/>
      <c r="H202" s="411" t="s">
        <v>680</v>
      </c>
      <c r="I202" s="377"/>
      <c r="J202" s="377"/>
      <c r="K202" s="377"/>
      <c r="L202" s="377"/>
      <c r="M202" s="485"/>
      <c r="N202" s="377"/>
      <c r="O202" s="377"/>
      <c r="P202" s="377"/>
      <c r="Q202" s="377"/>
      <c r="R202" s="377"/>
      <c r="S202" s="377"/>
      <c r="T202" s="377"/>
      <c r="U202" s="377"/>
      <c r="V202" s="377"/>
      <c r="W202" s="377"/>
      <c r="X202" s="377"/>
      <c r="Y202" s="377"/>
      <c r="Z202" s="377"/>
      <c r="AA202" s="377"/>
      <c r="AB202" s="377"/>
      <c r="AC202" s="377"/>
      <c r="AD202" s="377"/>
      <c r="AE202" s="377"/>
      <c r="AF202" s="377"/>
      <c r="AG202" s="377"/>
      <c r="AH202" s="377"/>
      <c r="AI202" s="377"/>
      <c r="AJ202" s="377"/>
      <c r="AK202" s="377"/>
      <c r="AL202" s="377"/>
      <c r="AM202" s="377"/>
      <c r="AN202" s="377"/>
      <c r="AO202" s="377"/>
      <c r="AP202" s="377"/>
      <c r="AQ202" s="377"/>
      <c r="AR202" s="377"/>
      <c r="AS202" s="377"/>
      <c r="AT202" s="377"/>
      <c r="AU202" s="377"/>
      <c r="AV202" s="377"/>
      <c r="AW202" s="377"/>
      <c r="AX202" s="377"/>
      <c r="AY202" s="377"/>
      <c r="AZ202" s="377"/>
      <c r="BA202" s="377"/>
      <c r="BB202" s="377"/>
      <c r="BC202" s="377"/>
      <c r="BD202" s="395" t="s">
        <v>1213</v>
      </c>
      <c r="BE202" s="377"/>
      <c r="BF202" s="377"/>
    </row>
    <row r="203" ht="12.75" customHeight="1">
      <c r="A203" s="380" t="s">
        <v>1214</v>
      </c>
      <c r="B203" s="4"/>
      <c r="C203" s="4"/>
      <c r="D203" s="4"/>
      <c r="E203" s="4"/>
      <c r="F203" s="4"/>
      <c r="G203" s="9"/>
      <c r="H203" s="411" t="s">
        <v>682</v>
      </c>
      <c r="I203" s="377"/>
      <c r="J203" s="377"/>
      <c r="K203" s="377"/>
      <c r="L203" s="377"/>
      <c r="M203" s="485"/>
      <c r="N203" s="377"/>
      <c r="O203" s="377"/>
      <c r="P203" s="377"/>
      <c r="Q203" s="377"/>
      <c r="R203" s="377"/>
      <c r="S203" s="377"/>
      <c r="T203" s="377"/>
      <c r="U203" s="377"/>
      <c r="V203" s="377"/>
      <c r="W203" s="377"/>
      <c r="X203" s="377"/>
      <c r="Y203" s="377"/>
      <c r="Z203" s="377"/>
      <c r="AA203" s="377"/>
      <c r="AB203" s="377"/>
      <c r="AC203" s="377"/>
      <c r="AD203" s="377"/>
      <c r="AE203" s="377"/>
      <c r="AF203" s="377"/>
      <c r="AG203" s="377"/>
      <c r="AH203" s="377"/>
      <c r="AI203" s="377"/>
      <c r="AJ203" s="377"/>
      <c r="AK203" s="377"/>
      <c r="AL203" s="377"/>
      <c r="AM203" s="377"/>
      <c r="AN203" s="377"/>
      <c r="AO203" s="377"/>
      <c r="AP203" s="377"/>
      <c r="AQ203" s="377"/>
      <c r="AR203" s="377"/>
      <c r="AS203" s="377"/>
      <c r="AT203" s="377"/>
      <c r="AU203" s="377"/>
      <c r="AV203" s="377"/>
      <c r="AW203" s="377"/>
      <c r="AX203" s="377"/>
      <c r="AY203" s="377"/>
      <c r="AZ203" s="377"/>
      <c r="BA203" s="377"/>
      <c r="BB203" s="377"/>
      <c r="BC203" s="377"/>
      <c r="BD203" s="395" t="s">
        <v>1215</v>
      </c>
      <c r="BE203" s="377"/>
      <c r="BF203" s="377"/>
    </row>
    <row r="204" ht="12.75" customHeight="1">
      <c r="A204" s="380" t="s">
        <v>1216</v>
      </c>
      <c r="B204" s="4"/>
      <c r="C204" s="4"/>
      <c r="D204" s="4"/>
      <c r="E204" s="4"/>
      <c r="F204" s="4"/>
      <c r="G204" s="9"/>
      <c r="H204" s="411" t="s">
        <v>399</v>
      </c>
      <c r="I204" s="377"/>
      <c r="J204" s="377"/>
      <c r="K204" s="377"/>
      <c r="L204" s="377"/>
      <c r="M204" s="485"/>
      <c r="N204" s="377"/>
      <c r="O204" s="377"/>
      <c r="P204" s="377"/>
      <c r="Q204" s="377"/>
      <c r="R204" s="377"/>
      <c r="S204" s="377"/>
      <c r="T204" s="377"/>
      <c r="U204" s="377"/>
      <c r="V204" s="377"/>
      <c r="W204" s="377"/>
      <c r="X204" s="377"/>
      <c r="Y204" s="377"/>
      <c r="Z204" s="377"/>
      <c r="AA204" s="377"/>
      <c r="AB204" s="377"/>
      <c r="AC204" s="377"/>
      <c r="AD204" s="377"/>
      <c r="AE204" s="377"/>
      <c r="AF204" s="377"/>
      <c r="AG204" s="377"/>
      <c r="AH204" s="377"/>
      <c r="AI204" s="377"/>
      <c r="AJ204" s="377"/>
      <c r="AK204" s="377"/>
      <c r="AL204" s="377"/>
      <c r="AM204" s="377"/>
      <c r="AN204" s="377"/>
      <c r="AO204" s="377"/>
      <c r="AP204" s="377"/>
      <c r="AQ204" s="377"/>
      <c r="AR204" s="377"/>
      <c r="AS204" s="377"/>
      <c r="AT204" s="377"/>
      <c r="AU204" s="377"/>
      <c r="AV204" s="377"/>
      <c r="AW204" s="377"/>
      <c r="AX204" s="377"/>
      <c r="AY204" s="377"/>
      <c r="AZ204" s="377"/>
      <c r="BA204" s="377"/>
      <c r="BB204" s="377"/>
      <c r="BC204" s="377"/>
      <c r="BD204" s="395" t="s">
        <v>1217</v>
      </c>
      <c r="BE204" s="377"/>
      <c r="BF204" s="377"/>
    </row>
    <row r="205" ht="12.75" customHeight="1">
      <c r="A205" s="380" t="s">
        <v>1218</v>
      </c>
      <c r="B205" s="4"/>
      <c r="C205" s="4"/>
      <c r="D205" s="4"/>
      <c r="E205" s="4"/>
      <c r="F205" s="4"/>
      <c r="G205" s="9"/>
      <c r="H205" s="411" t="s">
        <v>1140</v>
      </c>
      <c r="I205" s="377"/>
      <c r="J205" s="377"/>
      <c r="K205" s="377"/>
      <c r="L205" s="377"/>
      <c r="M205" s="485"/>
      <c r="N205" s="377"/>
      <c r="O205" s="377"/>
      <c r="P205" s="377"/>
      <c r="Q205" s="377"/>
      <c r="R205" s="377"/>
      <c r="S205" s="377"/>
      <c r="T205" s="377"/>
      <c r="U205" s="377"/>
      <c r="V205" s="377"/>
      <c r="W205" s="377"/>
      <c r="X205" s="377"/>
      <c r="Y205" s="377"/>
      <c r="Z205" s="377"/>
      <c r="AA205" s="377"/>
      <c r="AB205" s="377"/>
      <c r="AC205" s="377"/>
      <c r="AD205" s="377"/>
      <c r="AE205" s="377"/>
      <c r="AF205" s="377"/>
      <c r="AG205" s="377"/>
      <c r="AH205" s="377"/>
      <c r="AI205" s="377"/>
      <c r="AJ205" s="377"/>
      <c r="AK205" s="377"/>
      <c r="AL205" s="377"/>
      <c r="AM205" s="377"/>
      <c r="AN205" s="377"/>
      <c r="AO205" s="377"/>
      <c r="AP205" s="377"/>
      <c r="AQ205" s="377"/>
      <c r="AR205" s="377"/>
      <c r="AS205" s="377"/>
      <c r="AT205" s="377"/>
      <c r="AU205" s="377"/>
      <c r="AV205" s="377"/>
      <c r="AW205" s="377"/>
      <c r="AX205" s="377"/>
      <c r="AY205" s="377"/>
      <c r="AZ205" s="377"/>
      <c r="BA205" s="377"/>
      <c r="BB205" s="377"/>
      <c r="BC205" s="377"/>
      <c r="BD205" s="395" t="s">
        <v>1219</v>
      </c>
      <c r="BE205" s="377"/>
      <c r="BF205" s="377"/>
    </row>
    <row r="206" ht="12.75" customHeight="1">
      <c r="A206" s="380" t="s">
        <v>1220</v>
      </c>
      <c r="B206" s="4"/>
      <c r="C206" s="4"/>
      <c r="D206" s="4"/>
      <c r="E206" s="4"/>
      <c r="F206" s="4"/>
      <c r="G206" s="9"/>
      <c r="H206" s="411" t="s">
        <v>1221</v>
      </c>
      <c r="I206" s="377"/>
      <c r="J206" s="377"/>
      <c r="K206" s="377"/>
      <c r="L206" s="377"/>
      <c r="M206" s="485"/>
      <c r="N206" s="377"/>
      <c r="O206" s="377"/>
      <c r="P206" s="377"/>
      <c r="Q206" s="377"/>
      <c r="R206" s="377"/>
      <c r="S206" s="377"/>
      <c r="T206" s="377"/>
      <c r="U206" s="377"/>
      <c r="V206" s="377"/>
      <c r="W206" s="377"/>
      <c r="X206" s="377"/>
      <c r="Y206" s="377"/>
      <c r="Z206" s="377"/>
      <c r="AA206" s="377"/>
      <c r="AB206" s="377"/>
      <c r="AC206" s="377"/>
      <c r="AD206" s="377"/>
      <c r="AE206" s="377"/>
      <c r="AF206" s="377"/>
      <c r="AG206" s="377"/>
      <c r="AH206" s="377"/>
      <c r="AI206" s="377"/>
      <c r="AJ206" s="377"/>
      <c r="AK206" s="377"/>
      <c r="AL206" s="377"/>
      <c r="AM206" s="377"/>
      <c r="AN206" s="377"/>
      <c r="AO206" s="377"/>
      <c r="AP206" s="377"/>
      <c r="AQ206" s="377"/>
      <c r="AR206" s="377"/>
      <c r="AS206" s="377"/>
      <c r="AT206" s="377"/>
      <c r="AU206" s="377"/>
      <c r="AV206" s="377"/>
      <c r="AW206" s="377"/>
      <c r="AX206" s="377"/>
      <c r="AY206" s="377"/>
      <c r="AZ206" s="377"/>
      <c r="BA206" s="377"/>
      <c r="BB206" s="377"/>
      <c r="BC206" s="377"/>
      <c r="BD206" s="395" t="s">
        <v>1222</v>
      </c>
      <c r="BE206" s="377"/>
      <c r="BF206" s="377"/>
    </row>
    <row r="207" ht="12.75" customHeight="1">
      <c r="A207" s="380" t="s">
        <v>1223</v>
      </c>
      <c r="B207" s="4"/>
      <c r="C207" s="4"/>
      <c r="D207" s="4"/>
      <c r="E207" s="4"/>
      <c r="F207" s="4"/>
      <c r="G207" s="9"/>
      <c r="H207" s="411" t="s">
        <v>685</v>
      </c>
      <c r="I207" s="377"/>
      <c r="J207" s="377"/>
      <c r="K207" s="377"/>
      <c r="L207" s="377"/>
      <c r="M207" s="485"/>
      <c r="N207" s="377"/>
      <c r="O207" s="377"/>
      <c r="P207" s="377"/>
      <c r="Q207" s="377"/>
      <c r="R207" s="377"/>
      <c r="S207" s="377"/>
      <c r="T207" s="377"/>
      <c r="U207" s="377"/>
      <c r="V207" s="377"/>
      <c r="W207" s="377"/>
      <c r="X207" s="377"/>
      <c r="Y207" s="377"/>
      <c r="Z207" s="377"/>
      <c r="AA207" s="377"/>
      <c r="AB207" s="377"/>
      <c r="AC207" s="377"/>
      <c r="AD207" s="377"/>
      <c r="AE207" s="377"/>
      <c r="AF207" s="377"/>
      <c r="AG207" s="377"/>
      <c r="AH207" s="377"/>
      <c r="AI207" s="377"/>
      <c r="AJ207" s="377"/>
      <c r="AK207" s="377"/>
      <c r="AL207" s="377"/>
      <c r="AM207" s="377"/>
      <c r="AN207" s="377"/>
      <c r="AO207" s="377"/>
      <c r="AP207" s="377"/>
      <c r="AQ207" s="377"/>
      <c r="AR207" s="377"/>
      <c r="AS207" s="377"/>
      <c r="AT207" s="377"/>
      <c r="AU207" s="377"/>
      <c r="AV207" s="377"/>
      <c r="AW207" s="377"/>
      <c r="AX207" s="377"/>
      <c r="AY207" s="377"/>
      <c r="AZ207" s="377"/>
      <c r="BA207" s="377"/>
      <c r="BB207" s="377"/>
      <c r="BC207" s="377"/>
      <c r="BD207" s="395" t="s">
        <v>1224</v>
      </c>
      <c r="BE207" s="377"/>
      <c r="BF207" s="377"/>
    </row>
    <row r="208" ht="12.75" customHeight="1">
      <c r="A208" s="380" t="s">
        <v>1225</v>
      </c>
      <c r="B208" s="4"/>
      <c r="C208" s="4"/>
      <c r="D208" s="4"/>
      <c r="E208" s="4"/>
      <c r="F208" s="4"/>
      <c r="G208" s="9"/>
      <c r="H208" s="411" t="s">
        <v>605</v>
      </c>
      <c r="I208" s="377"/>
      <c r="J208" s="377"/>
      <c r="K208" s="377"/>
      <c r="L208" s="377"/>
      <c r="M208" s="485"/>
      <c r="N208" s="377"/>
      <c r="O208" s="377"/>
      <c r="P208" s="377"/>
      <c r="Q208" s="377"/>
      <c r="R208" s="377"/>
      <c r="S208" s="377"/>
      <c r="T208" s="377"/>
      <c r="U208" s="377"/>
      <c r="V208" s="377"/>
      <c r="W208" s="377"/>
      <c r="X208" s="377"/>
      <c r="Y208" s="377"/>
      <c r="Z208" s="377"/>
      <c r="AA208" s="377"/>
      <c r="AB208" s="377"/>
      <c r="AC208" s="377"/>
      <c r="AD208" s="377"/>
      <c r="AE208" s="377"/>
      <c r="AF208" s="377"/>
      <c r="AG208" s="377"/>
      <c r="AH208" s="377"/>
      <c r="AI208" s="377"/>
      <c r="AJ208" s="377"/>
      <c r="AK208" s="377"/>
      <c r="AL208" s="377"/>
      <c r="AM208" s="377"/>
      <c r="AN208" s="377"/>
      <c r="AO208" s="377"/>
      <c r="AP208" s="377"/>
      <c r="AQ208" s="377"/>
      <c r="AR208" s="377"/>
      <c r="AS208" s="377"/>
      <c r="AT208" s="377"/>
      <c r="AU208" s="377"/>
      <c r="AV208" s="377"/>
      <c r="AW208" s="377"/>
      <c r="AX208" s="377"/>
      <c r="AY208" s="377"/>
      <c r="AZ208" s="377"/>
      <c r="BA208" s="377"/>
      <c r="BB208" s="377"/>
      <c r="BC208" s="377"/>
      <c r="BD208" s="395" t="s">
        <v>1226</v>
      </c>
      <c r="BE208" s="377"/>
      <c r="BF208" s="377"/>
    </row>
    <row r="209" ht="12.75" customHeight="1">
      <c r="A209" s="380" t="s">
        <v>1227</v>
      </c>
      <c r="B209" s="4"/>
      <c r="C209" s="4"/>
      <c r="D209" s="4"/>
      <c r="E209" s="4"/>
      <c r="F209" s="4"/>
      <c r="G209" s="9"/>
      <c r="H209" s="411" t="s">
        <v>1228</v>
      </c>
      <c r="I209" s="377"/>
      <c r="J209" s="377"/>
      <c r="K209" s="377"/>
      <c r="L209" s="377"/>
      <c r="M209" s="485"/>
      <c r="N209" s="377"/>
      <c r="O209" s="377"/>
      <c r="P209" s="377"/>
      <c r="Q209" s="377"/>
      <c r="R209" s="377"/>
      <c r="S209" s="377"/>
      <c r="T209" s="377"/>
      <c r="U209" s="377"/>
      <c r="V209" s="377"/>
      <c r="W209" s="377"/>
      <c r="X209" s="377"/>
      <c r="Y209" s="377"/>
      <c r="Z209" s="377"/>
      <c r="AA209" s="377"/>
      <c r="AB209" s="377"/>
      <c r="AC209" s="377"/>
      <c r="AD209" s="377"/>
      <c r="AE209" s="377"/>
      <c r="AF209" s="377"/>
      <c r="AG209" s="377"/>
      <c r="AH209" s="377"/>
      <c r="AI209" s="377"/>
      <c r="AJ209" s="377"/>
      <c r="AK209" s="377"/>
      <c r="AL209" s="377"/>
      <c r="AM209" s="377"/>
      <c r="AN209" s="377"/>
      <c r="AO209" s="377"/>
      <c r="AP209" s="377"/>
      <c r="AQ209" s="377"/>
      <c r="AR209" s="377"/>
      <c r="AS209" s="377"/>
      <c r="AT209" s="377"/>
      <c r="AU209" s="377"/>
      <c r="AV209" s="377"/>
      <c r="AW209" s="377"/>
      <c r="AX209" s="377"/>
      <c r="AY209" s="377"/>
      <c r="AZ209" s="377"/>
      <c r="BA209" s="377"/>
      <c r="BB209" s="377"/>
      <c r="BC209" s="377"/>
      <c r="BD209" s="395" t="s">
        <v>1229</v>
      </c>
      <c r="BE209" s="377"/>
      <c r="BF209" s="377"/>
    </row>
    <row r="210" ht="12.75" customHeight="1">
      <c r="A210" s="380" t="s">
        <v>1230</v>
      </c>
      <c r="B210" s="4"/>
      <c r="C210" s="4"/>
      <c r="D210" s="4"/>
      <c r="E210" s="4"/>
      <c r="F210" s="4"/>
      <c r="G210" s="9"/>
      <c r="H210" s="411" t="s">
        <v>1231</v>
      </c>
      <c r="I210" s="377"/>
      <c r="J210" s="377"/>
      <c r="K210" s="377"/>
      <c r="L210" s="377"/>
      <c r="M210" s="485"/>
      <c r="N210" s="377"/>
      <c r="O210" s="377"/>
      <c r="P210" s="377"/>
      <c r="Q210" s="377"/>
      <c r="R210" s="377"/>
      <c r="S210" s="377"/>
      <c r="T210" s="377"/>
      <c r="U210" s="377"/>
      <c r="V210" s="377"/>
      <c r="W210" s="377"/>
      <c r="X210" s="377"/>
      <c r="Y210" s="377"/>
      <c r="Z210" s="377"/>
      <c r="AA210" s="377"/>
      <c r="AB210" s="377"/>
      <c r="AC210" s="377"/>
      <c r="AD210" s="377"/>
      <c r="AE210" s="377"/>
      <c r="AF210" s="377"/>
      <c r="AG210" s="377"/>
      <c r="AH210" s="377"/>
      <c r="AI210" s="377"/>
      <c r="AJ210" s="377"/>
      <c r="AK210" s="377"/>
      <c r="AL210" s="377"/>
      <c r="AM210" s="377"/>
      <c r="AN210" s="377"/>
      <c r="AO210" s="377"/>
      <c r="AP210" s="377"/>
      <c r="AQ210" s="377"/>
      <c r="AR210" s="377"/>
      <c r="AS210" s="377"/>
      <c r="AT210" s="377"/>
      <c r="AU210" s="377"/>
      <c r="AV210" s="377"/>
      <c r="AW210" s="377"/>
      <c r="AX210" s="377"/>
      <c r="AY210" s="377"/>
      <c r="AZ210" s="377"/>
      <c r="BA210" s="377"/>
      <c r="BB210" s="377"/>
      <c r="BC210" s="377"/>
      <c r="BD210" s="395" t="s">
        <v>1232</v>
      </c>
      <c r="BE210" s="377"/>
      <c r="BF210" s="377"/>
    </row>
    <row r="211" ht="12.75" customHeight="1">
      <c r="A211" s="380" t="s">
        <v>1233</v>
      </c>
      <c r="B211" s="4"/>
      <c r="C211" s="4"/>
      <c r="D211" s="4"/>
      <c r="E211" s="4"/>
      <c r="F211" s="4"/>
      <c r="G211" s="9"/>
      <c r="H211" s="411" t="s">
        <v>1234</v>
      </c>
      <c r="I211" s="377"/>
      <c r="J211" s="377"/>
      <c r="K211" s="377"/>
      <c r="L211" s="377"/>
      <c r="M211" s="485"/>
      <c r="N211" s="377"/>
      <c r="O211" s="377"/>
      <c r="P211" s="377"/>
      <c r="Q211" s="377"/>
      <c r="R211" s="377"/>
      <c r="S211" s="377"/>
      <c r="T211" s="377"/>
      <c r="U211" s="377"/>
      <c r="V211" s="377"/>
      <c r="W211" s="377"/>
      <c r="X211" s="377"/>
      <c r="Y211" s="377"/>
      <c r="Z211" s="377"/>
      <c r="AA211" s="377"/>
      <c r="AB211" s="377"/>
      <c r="AC211" s="377"/>
      <c r="AD211" s="377"/>
      <c r="AE211" s="377"/>
      <c r="AF211" s="377"/>
      <c r="AG211" s="377"/>
      <c r="AH211" s="377"/>
      <c r="AI211" s="377"/>
      <c r="AJ211" s="377"/>
      <c r="AK211" s="377"/>
      <c r="AL211" s="377"/>
      <c r="AM211" s="377"/>
      <c r="AN211" s="377"/>
      <c r="AO211" s="377"/>
      <c r="AP211" s="377"/>
      <c r="AQ211" s="377"/>
      <c r="AR211" s="377"/>
      <c r="AS211" s="377"/>
      <c r="AT211" s="377"/>
      <c r="AU211" s="377"/>
      <c r="AV211" s="377"/>
      <c r="AW211" s="377"/>
      <c r="AX211" s="377"/>
      <c r="AY211" s="377"/>
      <c r="AZ211" s="377"/>
      <c r="BA211" s="377"/>
      <c r="BB211" s="377"/>
      <c r="BC211" s="377"/>
      <c r="BD211" s="395" t="s">
        <v>1235</v>
      </c>
      <c r="BE211" s="377"/>
      <c r="BF211" s="377"/>
    </row>
    <row r="212" ht="12.75" customHeight="1">
      <c r="A212" s="533" t="s">
        <v>1236</v>
      </c>
      <c r="N212" s="534" t="str">
        <f>IF(Lookups!A55="Acid Splash",N213,
IF(Lookups!A55="Blade Ward",N214,
IF(Lookups!A55="Booming Blade",N215,
IF(Lookups!A55="Chill Touch",N216,
IF(Lookups!A55="Control Flames",N217,
IF(Lookups!A55="Create Bonfire",N218,
IF(Lookups!A55="Dancing Lights",N219,
IF(Lookups!A55="Druidcraft",N220,
IF(Lookups!A55="Eldritch Blast",N221,
IF(Lookups!A55="Fire Bolt",N222,
IF(Lookups!A55="Friends",N223,
IF(Lookups!A55="Frostbite",N224,
IF(Lookups!A55="Green-flame Blade",N225,
IF(Lookups!A55="Guidance",N226,
IF(Lookups!A55="Gust",N227,
IF(Lookups!A55="Light",N228,
IF(Lookups!A55="Lightning Lure",N229,
IF(Lookups!A55="Mage Hand",N230,
IF(Lookups!A55="Magic Stone",N231,
IF(Lookups!A55="Mending",N232,
IF(Lookups!A55="Message",N233,
IF(Lookups!A55="Minor Illusion",N234,
IF(Lookups!A55="Mold Earth",N235,
IF(Lookups!A55="Poison Spray",N236,
IF(Lookups!A55="Prestidigitation",N237,
IF(Lookups!A55="Produce Flame",N238,
IF(Lookups!A55="Ray of Frost",N239,
IF(Lookups!A55="Resistance",N240,
IF(Lookups!A55="Sacred Flame",N241,
IF(Lookups!A55="Shape Water",N242,
IF(Lookups!A55="Shillelagh",N243,
IF(Lookups!A55="Shocking Grasp",N244,
IF(Lookups!A55="Spare the Dying",N245,
IF(Lookups!A55="Sword Burst",N246,
IF(Lookups!A55="Thaumaturgy",N247,
IF(Lookups!A55="Thorn Whip",N248,
IF(Lookups!A55="Thunderclap",N249,
IF(Lookups!A55="True Strike",N250,
IF(Lookups!A55="Vicious Mockery",N251,
IF(Lookups!A55="Absorb Elements",N254,
IF(Lookups!A55="Alarm",N255,
IF(Lookups!A55="Animal Friendship",N256,
IF(Lookups!A55="Armor of Agathys",N257,
IF(Lookups!A55="Arms of Hadar",N258,
IF(Lookups!A55="Bane",N259,
IF(Lookups!A55="Beast Bond",N260,
IF(Lookups!A55="Bless",N261,
IF(Lookups!A55="Burning Hands",N262,
IF(Lookups!A55="Catapult",N263,
IF(Lookups!A55="Charm Person",N264,
IF(Lookups!A55="Chromatic Orb",N265,
IF(Lookups!A55="Color Spray",N266,
IF(Lookups!A55="Command",N267,
IF(Lookups!A55="Compelled Duel",N268,
IF(Lookups!A55="Comprehend Languages",N269,
IF(Lookups!A55="Create or Destroy Water",N270,
IF(Lookups!A55="Cure Wounds",N271,
IF(Lookups!A55="Detect Evil and Good",N272,
IF(Lookups!A55="Detect Magic",N273,
IF(Lookups!A55="Detect Poison and Disease",N274,
IF(Lookups!A55="Disguise Self",N275,
IF(Lookups!A55="Dissonant Whispers",N276,
IF(Lookups!A55="Divine Favor",N277,
IF(Lookups!A55="Earth Tremor",N278,
IF(Lookups!A55="Ensnaring Strike",N279,
IF(Lookups!A55="Entangle",N280,
IF(Lookups!A55="Expeditious Retreat",N281,
IF(Lookups!A55="Faerie Fire",N282,
IF(Lookups!A55="False Life",N283,
IF(Lookups!A55="Feather Fall",N284,
IF(Lookups!A55="Find Familiar",N285,
IF(Lookups!A55="Fog Cloud",N286,
IF(Lookups!A55="Goodberry",N287,
IF(Lookups!A55="Grease",N288,
IF(Lookups!A55="Guiding Bolt",N289,
IF(Lookups!A55="Hail of Thorns",N290,
IF(Lookups!A55="Healing Word",N291,
IF(Lookups!A55="Hellish Rebuke",N292,
IF(Lookups!A55="Heroism",N293,
IF(Lookups!A55="Hex",N294,
IF(Lookups!A55="Hunter's Mark",N295,
IF(Lookups!A55="Ice Knife",N296,
IF(Lookups!A55="Identify",N297,
IF(Lookups!A55="Illusory Script",N298,
IF(Lookups!A55="Inflict Wounds",N299,
IF(Lookups!A55="Jump",N300,
IF(Lookups!A55="Longstrider",N301,
IF(Lookups!A55="Mage Armor",N302,
IF(Lookups!A55="Magic Missile",N303,
IF(Lookups!A55="Protection from Evil and Good",N304,
IF(Lookups!A55="Purify Food and Drink",N305,
IF(Lookups!A55="Ray of Sickness",N306,
IF(Lookups!A55="Sanctuary",N307,
IF(Lookups!A55="Searing Smite",N308,
IF(Lookups!A55="Shield",N309,
IF(Lookups!A55="Shield of Faith",N310,
IF(Lookups!A55="Silent Image",N311,
IF(Lookups!A55="Sleep",N312,
IF(Lookups!A55="Speak with Animals",N313,
IF(Lookups!A55="Tasha's Hideous Laughter",N314,
IF(Lookups!A55="Tenser's Floating Disk",N315,
IF(Lookups!A55="Thunderous Smite",N316,
IF(Lookups!A55="Thunderwave",N317,
IF(Lookups!A55="Unseen Servant",N318,
IF(Lookups!A55="Witch Bolt",N319,
IF(Lookups!A55="Wrathful Smite",N320,
IF(Lookups!A55="Aganazzar's Scorcher",N323,
IF(Lookups!A55="Aid",N324,
IF(Lookups!A55="Alter Self",N325,
IF(Lookups!A55="Animal Messenger",N326,
IF(Lookups!A55="Arcane Lock",N327,
IF(Lookups!A55="Augury",N328,
IF(Lookups!A55="Barkskin",N329,
IF(Lookups!A55="Beast Sense",N330,
IF(Lookups!A55="Blindness/Deafness",N331,
IF(Lookups!A55="Blur",N332,
IF(Lookups!A55="Branding Smite",N333,
IF(Lookups!A55="Calm Emotions",N334,
IF(Lookups!A55="Cloud of Daggers",N335,
IF(Lookups!A55="Continual Flame",N336,
IF(Lookups!A55="Cordon of Arrows",N337,
IF(Lookups!A55="Crown of Madness",N338,
IF(Lookups!A55="Darkness",N339,
IF(Lookups!A55="Darkvision",N340,
IF(Lookups!A55="Detect Thoughts",N341,
IF(Lookups!A55="Dust Devil",N342,
IF(Lookups!A55="Earthbind",N343,
IF(Lookups!A55="Enhance Ability",N344,
IF(Lookups!A55="Enlarge/Reduce",N345,
IF(Lookups!A55="Enthrall",N346,
IF(Lookups!A55="Find Steed",N347,
IF(Lookups!A55="Find Traps",N348,
IF(Lookups!A55="Flame Blade",N349,
IF(Lookups!A55="Flaming Sphere",N350,
IF(Lookups!A55="Gentle Repose",N351,
IF(Lookups!A55="Gust of Wind",N352,
IF(Lookups!A55="Heat Metal",N353,
IF(Lookups!A55="Hold Person",N354,
IF(Lookups!A55="Invisibility",N355,
IF(Lookups!A55="Knock",N356,
IF(Lookups!A55="Lesser Restoration",N357,
IF(Lookups!A55="Levitate",N358,
IF(Lookups!A55="Locate Animals or Plants",N359,
IF(Lookups!A55="Locate Object",N360,
IF(Lookups!A55="Magic Mouth",N361,
IF(Lookups!A55="Magic Weapon",N362,
IF(Lookups!A55="Maximilian's Earthen Grasp",N363,
IF(Lookups!A55="Melf's Acid Arrow",N364,
IF(Lookups!A55="Mirror Image",N365,
IF(Lookups!A55="Misty Step",N366,
IF(Lookups!A55="Moonbeam",N367,
IF(Lookups!A55="Nystul's Magic Aura",N368,
IF(Lookups!A55="Pass without Trace",N369,
IF(Lookups!A55="Phantasmal Force",N370,
IF(Lookups!A55="Prayer of Healing",N371,
IF(Lookups!A55="Protection from Poison",N372,
IF(Lookups!A55="Pyrotechnics",N373,
IF(Lookups!A55="Ray of Enfeeblement",N374,
IF(Lookups!A55="Rope Trick",N375,
IF(Lookups!A55="Scorching Ray",N376,
IF(Lookups!A55="See Invisibility",N377,
IF(Lookups!A55="Shatter",N378,
IF(Lookups!A55="Silence",N379,
IF(Lookups!A55="Skywrite",N380,
IF(Lookups!A55="Snilloc's Snowball Swarm",N381,
IF(Lookups!A55="Spider Climb",N382,
IF(Lookups!A55="Spike Growth",N383,
IF(Lookups!A55="Spiritual Weapon",N384,
IF(Lookups!A55="Suggestion",N385,
IF(Lookups!A55="Warding Bond",N386,
IF(Lookups!A55="Warding Wind",N387,
IF(Lookups!A55="Web",N388,
IF(Lookups!A55="Zone of Truth",N389,
IF(Lookups!A55="Animate Dead",N392,
IF(Lookups!A55="Aura of Vitality",N393,
IF(Lookups!A55="Beacon of Hope",N394,
IF(Lookups!A55="Bestow Curse",N395,
IF(Lookups!A55="Blinding Smite",N396,
IF(Lookups!A55="Blink",N397,
IF(Lookups!A55="Call Lightning",N398,
IF(Lookups!A55="Clairvoyance",N399,
IF(Lookups!A55="Conjure Animals",N400,
IF(Lookups!A55="Conjure Barrage",N401,
IF(Lookups!A55="Counterspell",N402,
IF(Lookups!A55="Create Food and Water",N403,
IF(Lookups!A55="Crusader's Mantle",N404,
IF(Lookups!A55="Daylight",N405,
IF(Lookups!A55="Dispel Magic",N406,
IF(Lookups!A55="Elemental Weapon",N407,
IF(Lookups!A55="Erupting Earth",N408,
IF(Lookups!A55="Fear",N409,
IF(Lookups!A55="Feign Death",N410,
IF(Lookups!A55="Fireball",N411,
IF(Lookups!A55="Flame Arrows",N412,
IF(Lookups!A55="Fly",N413,
IF(Lookups!A55="Gaseous Form",N414,
IF(Lookups!A55="Glyph of Warding",N415,
IF(Lookups!A55="Haste",N416,
IF(Lookups!A55="Hunger of Hadar",N417,
IF(Lookups!A55="Hypnotic Pattern",N418,
IF(Lookups!A55="Leomund's Tiny Hut",N419,
IF(Lookups!A55="Lightning Arrow",N420,
IF(Lookups!A55="Lightning Bolt",N421,
IF(Lookups!A55="Magic Circle",N422,
IF(Lookups!A55="Major Image",N423,
IF(Lookups!A55="Mass Healing Word",N424,
IF(Lookups!A55="Meld into Stone",N425,
IF(Lookups!A55="Melf's Minute Meteors",N426,
IF(Lookups!A55="Nondetection",N427,
IF(Lookups!A55="Phantom Steed",N428,
IF(Lookups!A55="Plant Growth",N429,
IF(Lookups!A55="Protection from Energy",N430,
IF(Lookups!A55="Remove Curse",N431,
IF(Lookups!A55="Revivify",N432,
IF(Lookups!A55="Sending",N433,
IF(Lookups!A55="Sleet Storm",N434,
IF(Lookups!A55="Slow",N435,
IF(Lookups!A55="Speak with Dead",N436,
IF(Lookups!A55="Speak with Plants",N437,
IF(Lookups!A55="Spirit Guardians",N438,
IF(Lookups!A55="Stinking Cloud",N439,
IF(Lookups!A55="Tidal Wave",N440,
IF(Lookups!A55="Tongues",N441,
IF(Lookups!A55="Vampiric Touch",N442,
IF(Lookups!A55="Wall of Sand",N443,
IF(Lookups!A55="Wall of Water",N444,
IF(Lookups!A55="Water Breathing",N445,
IF(Lookups!A55="Water Walk",N446,
IF(Lookups!A55="Wind Wall",N447,
IF(Lookups!A55="Arcane Eye",N450,
IF(Lookups!A55="Aura of Life",N451,
IF(Lookups!A55="Aura of Purity",N452,
IF(Lookups!A55="Banishment",N453,
IF(Lookups!A55="Blight",N454,
IF(Lookups!A55="Compulsion",N455,
IF(Lookups!A55="Confusion",N456,
IF(Lookups!A55="Conjure Minor Elementals",N457,
IF(Lookups!A55="Conjure Woodland Beings",N458,
IF(Lookups!A55="Control Water",N459,
IF(Lookups!A55="Death Ward",N460,
IF(Lookups!A55="Dimension Door",N461,
IF(Lookups!A55="Divination",N462,
IF(Lookups!A55="Dominate Beast",N463,
IF(Lookups!A55="Elemental Bane",N464,
IF(Lookups!A55="Evard's Black Tentacles",N465,
IF(Lookups!A55="Fabricate",N466,
IF(Lookups!A55="Fire Shield",N467,
IF(Lookups!A55="Freedom of Movement",N468,
IF(Lookups!A55="Giant Insect",N469,
IF(Lookups!A55="Grasping Vine",N470,
IF(Lookups!A55="Greater Invisibility",N471,
IF(Lookups!A55="Guardian of Faith",N472,
IF(Lookups!A55="Hallucinatory Terrain",N473,
IF(Lookups!A55="Ice Storm",N474,
IF(Lookups!A55="Leomund's Secret Chest",N475,
IF(Lookups!A55="Locate Creature",N476,
IF(Lookups!A55="Mordenkainen's Faithful Hound",N477,
IF(Lookups!A55="Mordenkainen's Private Sanctum",N478,
IF(Lookups!A55="Otiluke's Resilient Sphere",N479,
IF(Lookups!A55="Phantasmal Killer",N480,
IF(Lookups!A55="Polymorph",N481,
IF(Lookups!A55="Staggering Smite",N482,
IF(Lookups!A55="Stone Shape",N483,
IF(Lookups!A55="Stoneskin",N484,
IF(Lookups!A55="Storm Sphere",N485,
IF(Lookups!A55="Vitriolic Sphere",N486,
IF(Lookups!A55="Wall of Fire",N487,
IF(Lookups!A55="Watery Sphere",N488,
IF(Lookups!A55="Animate Objects",N491,
IF(Lookups!A55="Anti-Life Shell",N492,
IF(Lookups!A55="Awaken",N493,
IF(Lookups!A55="Banishing Smite",N494,
IF(Lookups!A55="Bigby's Hand",N495,
IF(Lookups!A55="Circle of Power",N496,
IF(Lookups!A55="Cloudkill",N497,
IF(Lookups!A55="Commune",N498,
IF(Lookups!A55="Commune with Nature",N499,
IF(Lookups!A55="Cone of Cold",N500,
IF(Lookups!A55="Conjure Elemental",N501,
IF(Lookups!A55="Conjure Volley",N502,
IF(Lookups!A55="Contact Other Plane",N503,
IF(Lookups!A55="Contagion",N504,
IF(Lookups!A55="Control Winds",N505,
IF(Lookups!A55="Creation",N506,
IF(Lookups!A55="Destructive Wave",N507,
IF(Lookups!A55="Dispel Evil and Good",N508,
IF(Lookups!A55="Dominate Person",N509,
IF(Lookups!A55="Dream",N510,
IF(Lookups!A55="Flame Strike",N511,
IF(Lookups!A55="Geas",N512,
IF(Lookups!A55="Greater Restoration",N513,
IF(Lookups!A55="Hallow",N514,
IF(Lookups!A55="Hold Monster",N515,
IF(Lookups!A55="Immolation",N516,
IF(Lookups!A55="Insect Plague",N517,
IF(Lookups!A55="Legend Lore",N518,
IF(Lookups!A55="Maelstrom",N519,
IF(Lookups!A55="Mass Cure Wounds",N520,
IF(Lookups!A55="Mislead",N521,
IF(Lookups!A55="Modify Memory",N522,
IF(Lookups!A55="Passwall",N523,
IF(Lookups!A55="Planar Binding",N524,
IF(Lookups!A55="Raise Dead",N525,
IF(Lookups!A55="Rary's Telepathic Bond",N526,
IF(Lookups!A55="Reincarnate",N527,
IF(Lookups!A55="Scrying",N528,
IF(Lookups!A55="Seeming",N529,
IF(Lookups!A55="Swift Quiver",N530,
IF(Lookups!A55="Telekinesis",N531,
IF(Lookups!A55="Teleportation Circle",N532,
IF(Lookups!A55="Transmute Rock",N533,
IF(Lookups!A55="Tree Stride",N534,
IF(Lookups!A55="Wall of Force",N535,
IF(Lookups!A55="Wall of Stone",N536,
IF(Lookups!A55="Arcane Gate",N539,
IF(Lookups!A55="Blade Barrier",N540,
IF(Lookups!A55="Bones of the Earth",N541,
IF(Lookups!A55="Chain Lightning",N542,
IF(Lookups!A55="Circle of Death",N543,
IF(Lookups!A55="Conjure Fey",N544,
IF(Lookups!A55="Contingency",N545,
IF(Lookups!A55="Create Undead",N546,
IF(Lookups!A55="Disintegrate",N547,
IF(Lookups!A55="Drawmij's Instant Summons",N548,
IF(Lookups!A55="Eyebite",N549,
IF(Lookups!A55="Find the Path",N550,
IF(Lookups!A55="Flesh to Stone",N551,
IF(Lookups!A55="Forbiddance",N552,
IF(Lookups!A55="Globe of Invulnerability",N553,
IF(Lookups!A55="Guards and Wards",N554,
IF(Lookups!A55="Harm",N555,
IF(Lookups!A55="Heal",N556,
IF(Lookups!A55="Heroes' Feast",N557,
IF(Lookups!A55="Investiture of Flame",N558,
IF(Lookups!A55="Investiture of Ice",N559,
IF(Lookups!A55="Investiture of Stone",N560,
IF(Lookups!A55="Investiture of Wind",N561,
IF(Lookups!A55="Magic Jar",N562,
IF(Lookups!A55="Mass Suggestion",N563,
IF(Lookups!A55="Move Earth",N564,
IF(Lookups!A55="Otiluke's Freezing Sphere",N565,
IF(Lookups!A55="Otto's Irresistible Dance",N566,
IF(Lookups!A55="Planar Ally",N567,
IF(Lookups!A55="Primordial Ward",N568,
IF(Lookups!A55="Programmed Illusion",N569,
IF(Lookups!A55="Sunbeam",N570,
IF(Lookups!A55="Transport via Plants",N571,
IF(Lookups!A55="True Seeing",N572,
IF(Lookups!A55="Wall of Ice",N573,
IF(Lookups!A55="Wall of Thorns",N574,
IF(Lookups!A55="Wind Walk",N575,
IF(Lookups!A55="Word of Recall",N576,
IF(Lookups!A55="Conjure Celestial",N579,
IF(Lookups!A55="Delayed Blast Fireball",N580,
IF(Lookups!A55="Divine Word",N581,
IF(Lookups!A55="Etherealness",N582,
IF(Lookups!A55="Finger of Death",N583,
IF(Lookups!A55="Fire Storm",N584,
IF(Lookups!A55="Forcecage",N585,
IF(Lookups!A55="Mirage Arcane",N586,
IF(Lookups!A55="Mordenkainen's Magnificent Mansion",N587,
IF(Lookups!A55="Mordenkainen's Sword",N588,
IF(Lookups!A55="Plane Shift",N589,
IF(Lookups!A55="Prismatic Spray",N590,
IF(Lookups!A55="Project Image",N591,
IF(Lookups!A55="Regenerate",N592,
IF(Lookups!A55="Resurrection",N593,
IF(Lookups!A55="Reverse Gravity",N594,
IF(Lookups!A55="Sequester",N595,
IF(Lookups!A55="Simulacrum",N596,
IF(Lookups!A55="Symbol",N597,
IF(Lookups!A55="Teleport",N598,
IF(Lookups!A55="Whirlwind",N599,
IF(Lookups!A55="Abi-Dalzim's Horrid Wilting",N602,
IF(Lookups!A55="Animal Shapes",N603,
IF(Lookups!A55="Anti-magic Field",N604,
IF(Lookups!A55="Antipathy/Sympathy",N605,
IF(Lookups!A55="Clone",N606,
IF(Lookups!A55="Control Weather",N607,
IF(Lookups!A55="Demiplane",N608,
IF(Lookups!A55="Dominate Monster",N609,
IF(Lookups!A55="Earthquake",N610,
IF(Lookups!A55="Feeblemind",N611,
IF(Lookups!A55="Glibness",N612,
IF(Lookups!A55="Holy Aura",N613,
IF(Lookups!A55="Incendiary Cloud",N614,
IF(Lookups!A55="Maze",N615,
IF(Lookups!A55="Mind Blank",N616,
IF(Lookups!A55="Power Word Stun",N617,
IF(Lookups!A55="Sunburst",N618,
IF(Lookups!A55="Telepathy",N619,
IF(Lookups!A55="Tsunami",N620,
IF(Lookups!A55="Astral Projection",N623,
IF(Lookups!A55="Foresight",N624,
IF(Lookups!A55="Gate",N625,
IF(Lookups!A55="Imprisonment",N626,
IF(Lookups!A55="Mass Heal",N627,
IF(Lookups!A55="Meteor Swarm",N628,
IF(Lookups!A55="Power Word Heal",N629,
IF(Lookups!A55="Power Word Kill",N630,
IF(Lookups!A55="Prismatic Wall",N631,
IF(Lookups!A55="Shapechange",N632,
IF(Lookups!A55="Storm of Vengeance",N633,
IF(Lookups!A55="Time Stop",N634,
IF(Lookups!A55="True Polymorph",N635,
IF(Lookups!A55="True Resurrection",N636,
IF(Lookups!A55="Weird",N637,
IF(Lookups!A55="Wish",N638,))))))))))))))))))))))))))))))))))))))))))))))))))))))))))))))))))))))))))))))))))))))))))))))))))))))))))))))))))))))))))))))))))))))))))))))))))))))))))))))))))))))))))))))))))))))))))))))))))))))))))))))))))))))))))))))))))))))))))))))))))))))))))))))))))))))))))))))))))))))))))))))))))))))))))))))))))))))))))))))))))))))))))))))))))))))))))))))))))))))))))))))))))))))))))))))))))))))))))))))))))))))))</f>
        <v>3rd-level conjuration
Casting time: 1 Action 
Range: Self (60-foot cone) 
Components: V, S, M (one piece of ammunition or a thrown weapon) 
Duration: Instantaneous 
  You throw a nonmagical weapon or fire a piece of nonmagical ammunition into the air to create a cone of identical weapons that shoot forward and then disappear. Each creature in a 60-foot cone must succeed on a Dexterity saving throw. A creature takes 3d8 damage on a failed save, or half as much damage on a successful one. The damage type is the same as that of the weapon or ammunition used as a component.
Page: 225 Players Handbook</v>
      </c>
      <c r="O212" s="412" t="s">
        <v>1237</v>
      </c>
      <c r="P212" s="412" t="s">
        <v>1238</v>
      </c>
      <c r="Q212" s="412" t="s">
        <v>150</v>
      </c>
      <c r="R212" s="412" t="s">
        <v>74</v>
      </c>
      <c r="S212" s="412" t="s">
        <v>152</v>
      </c>
      <c r="T212" s="412" t="s">
        <v>1239</v>
      </c>
      <c r="U212" s="377"/>
      <c r="V212" s="377"/>
      <c r="W212" s="377"/>
      <c r="X212" s="377"/>
      <c r="Y212" s="377"/>
      <c r="Z212" s="377"/>
      <c r="AA212" s="377"/>
      <c r="AB212" s="377"/>
      <c r="AC212" s="377"/>
      <c r="AD212" s="377"/>
      <c r="AE212" s="377"/>
      <c r="AF212" s="377"/>
      <c r="AG212" s="377"/>
      <c r="AH212" s="377"/>
      <c r="AI212" s="377"/>
      <c r="AJ212" s="377"/>
      <c r="AK212" s="377"/>
      <c r="AL212" s="377"/>
      <c r="AM212" s="377"/>
      <c r="AN212" s="377"/>
      <c r="AO212" s="377"/>
      <c r="AP212" s="377"/>
      <c r="AQ212" s="377"/>
      <c r="AR212" s="377"/>
      <c r="AS212" s="377"/>
      <c r="AT212" s="377"/>
      <c r="AU212" s="377"/>
      <c r="AV212" s="377"/>
      <c r="AW212" s="377"/>
      <c r="AX212" s="377"/>
      <c r="AY212" s="377"/>
      <c r="AZ212" s="377"/>
      <c r="BA212" s="377"/>
      <c r="BB212" s="377"/>
      <c r="BC212" s="377"/>
      <c r="BD212" s="395" t="s">
        <v>1240</v>
      </c>
      <c r="BE212" s="377"/>
      <c r="BF212" s="377"/>
    </row>
    <row r="213" ht="12.75" hidden="1" customHeight="1">
      <c r="A213" s="395" t="s">
        <v>156</v>
      </c>
      <c r="B213" s="35"/>
      <c r="C213" s="35"/>
      <c r="D213" s="35"/>
      <c r="E213" s="35"/>
      <c r="F213" s="35"/>
      <c r="G213" s="35"/>
      <c r="H213" s="35"/>
      <c r="I213" s="35"/>
      <c r="J213" s="35"/>
      <c r="K213" s="35"/>
      <c r="L213" s="35"/>
      <c r="M213" s="35"/>
      <c r="N213" s="535" t="s">
        <v>1241</v>
      </c>
      <c r="O213" s="412" t="s">
        <v>1242</v>
      </c>
      <c r="P213" s="412" t="s">
        <v>1243</v>
      </c>
      <c r="Q213" s="412" t="s">
        <v>1244</v>
      </c>
      <c r="R213" s="535" t="s">
        <v>1245</v>
      </c>
      <c r="S213" s="412" t="s">
        <v>1246</v>
      </c>
      <c r="T213" s="377"/>
      <c r="U213" s="377"/>
      <c r="V213" s="377"/>
      <c r="W213" s="377"/>
      <c r="X213" s="377"/>
      <c r="Y213" s="377"/>
      <c r="Z213" s="377"/>
      <c r="AA213" s="377"/>
      <c r="AB213" s="377"/>
      <c r="AC213" s="377"/>
      <c r="AD213" s="377"/>
      <c r="AE213" s="377"/>
      <c r="AF213" s="377"/>
      <c r="AG213" s="377"/>
      <c r="AH213" s="377"/>
      <c r="AI213" s="377"/>
      <c r="AJ213" s="377"/>
      <c r="AK213" s="377"/>
      <c r="AL213" s="377"/>
      <c r="AM213" s="377"/>
      <c r="AN213" s="377"/>
      <c r="AO213" s="377"/>
      <c r="AP213" s="377"/>
      <c r="AQ213" s="377"/>
      <c r="AR213" s="377"/>
      <c r="AS213" s="377"/>
      <c r="AT213" s="377"/>
      <c r="AU213" s="377"/>
      <c r="AV213" s="377"/>
      <c r="AW213" s="377"/>
      <c r="AX213" s="377"/>
      <c r="AY213" s="377"/>
      <c r="AZ213" s="377"/>
      <c r="BA213" s="377"/>
      <c r="BB213" s="377"/>
      <c r="BC213" s="377"/>
      <c r="BD213" s="395" t="s">
        <v>1247</v>
      </c>
      <c r="BE213" s="377"/>
      <c r="BF213" s="377"/>
    </row>
    <row r="214" ht="12.75" hidden="1" customHeight="1">
      <c r="A214" s="395" t="s">
        <v>513</v>
      </c>
      <c r="B214" s="35"/>
      <c r="C214" s="35"/>
      <c r="D214" s="35"/>
      <c r="E214" s="35"/>
      <c r="F214" s="35"/>
      <c r="G214" s="35"/>
      <c r="H214" s="35"/>
      <c r="I214" s="35"/>
      <c r="J214" s="35"/>
      <c r="K214" s="35"/>
      <c r="L214" s="35"/>
      <c r="M214" s="35"/>
      <c r="N214" s="535" t="s">
        <v>1248</v>
      </c>
      <c r="O214" s="412" t="s">
        <v>1242</v>
      </c>
      <c r="P214" s="412" t="s">
        <v>1243</v>
      </c>
      <c r="Q214" s="412" t="s">
        <v>1249</v>
      </c>
      <c r="R214" s="535" t="s">
        <v>1250</v>
      </c>
      <c r="S214" s="412" t="s">
        <v>1251</v>
      </c>
      <c r="T214" s="377"/>
      <c r="U214" s="377"/>
      <c r="V214" s="377"/>
      <c r="W214" s="377"/>
      <c r="X214" s="377"/>
      <c r="Y214" s="377"/>
      <c r="Z214" s="377"/>
      <c r="AA214" s="377"/>
      <c r="AB214" s="377"/>
      <c r="AC214" s="377"/>
      <c r="AD214" s="377"/>
      <c r="AE214" s="377"/>
      <c r="AF214" s="377"/>
      <c r="AG214" s="377"/>
      <c r="AH214" s="377"/>
      <c r="AI214" s="377"/>
      <c r="AJ214" s="377"/>
      <c r="AK214" s="377"/>
      <c r="AL214" s="377"/>
      <c r="AM214" s="377"/>
      <c r="AN214" s="377"/>
      <c r="AO214" s="377"/>
      <c r="AP214" s="377"/>
      <c r="AQ214" s="377"/>
      <c r="AR214" s="377"/>
      <c r="AS214" s="377"/>
      <c r="AT214" s="377"/>
      <c r="AU214" s="377"/>
      <c r="AV214" s="377"/>
      <c r="AW214" s="377"/>
      <c r="AX214" s="377"/>
      <c r="AY214" s="377"/>
      <c r="AZ214" s="377"/>
      <c r="BA214" s="377"/>
      <c r="BB214" s="377"/>
      <c r="BC214" s="377"/>
      <c r="BD214" s="395" t="s">
        <v>1252</v>
      </c>
      <c r="BE214" s="377"/>
      <c r="BF214" s="377"/>
    </row>
    <row r="215" ht="12.75" hidden="1" customHeight="1">
      <c r="A215" s="395" t="s">
        <v>158</v>
      </c>
      <c r="B215" s="35"/>
      <c r="C215" s="35"/>
      <c r="D215" s="35"/>
      <c r="E215" s="35"/>
      <c r="F215" s="35"/>
      <c r="G215" s="35"/>
      <c r="H215" s="35"/>
      <c r="I215" s="35"/>
      <c r="J215" s="35"/>
      <c r="K215" s="35"/>
      <c r="L215" s="35"/>
      <c r="M215" s="35"/>
      <c r="N215" s="535" t="s">
        <v>1253</v>
      </c>
      <c r="O215" s="412" t="s">
        <v>1242</v>
      </c>
      <c r="P215" s="412" t="s">
        <v>1254</v>
      </c>
      <c r="Q215" s="412" t="s">
        <v>1249</v>
      </c>
      <c r="R215" s="535" t="s">
        <v>1255</v>
      </c>
      <c r="S215" s="412" t="s">
        <v>1256</v>
      </c>
      <c r="T215" s="377"/>
      <c r="U215" s="377"/>
      <c r="V215" s="377"/>
      <c r="W215" s="377"/>
      <c r="X215" s="377"/>
      <c r="Y215" s="377"/>
      <c r="Z215" s="377"/>
      <c r="AA215" s="377"/>
      <c r="AB215" s="377"/>
      <c r="AC215" s="377"/>
      <c r="AD215" s="377"/>
      <c r="AE215" s="377"/>
      <c r="AF215" s="377"/>
      <c r="AG215" s="377"/>
      <c r="AH215" s="377"/>
      <c r="AI215" s="377"/>
      <c r="AJ215" s="377"/>
      <c r="AK215" s="377"/>
      <c r="AL215" s="377"/>
      <c r="AM215" s="377"/>
      <c r="AN215" s="377"/>
      <c r="AO215" s="377"/>
      <c r="AP215" s="377"/>
      <c r="AQ215" s="377"/>
      <c r="AR215" s="377"/>
      <c r="AS215" s="377"/>
      <c r="AT215" s="377"/>
      <c r="AU215" s="377"/>
      <c r="AV215" s="377"/>
      <c r="AW215" s="377"/>
      <c r="AX215" s="377"/>
      <c r="AY215" s="377"/>
      <c r="AZ215" s="377"/>
      <c r="BA215" s="377"/>
      <c r="BB215" s="377"/>
      <c r="BC215" s="377"/>
      <c r="BD215" s="395" t="s">
        <v>1257</v>
      </c>
      <c r="BE215" s="377"/>
      <c r="BF215" s="377"/>
    </row>
    <row r="216" ht="12.75" hidden="1" customHeight="1">
      <c r="A216" s="395" t="s">
        <v>590</v>
      </c>
      <c r="B216" s="35"/>
      <c r="C216" s="35"/>
      <c r="D216" s="35"/>
      <c r="E216" s="35"/>
      <c r="F216" s="35"/>
      <c r="G216" s="35"/>
      <c r="H216" s="35"/>
      <c r="I216" s="35"/>
      <c r="J216" s="35"/>
      <c r="K216" s="35"/>
      <c r="L216" s="35"/>
      <c r="M216" s="35"/>
      <c r="N216" s="535" t="s">
        <v>1258</v>
      </c>
      <c r="O216" s="412" t="s">
        <v>1242</v>
      </c>
      <c r="P216" s="412" t="s">
        <v>1243</v>
      </c>
      <c r="Q216" s="412" t="s">
        <v>1249</v>
      </c>
      <c r="R216" s="535" t="s">
        <v>1259</v>
      </c>
      <c r="S216" s="412" t="s">
        <v>1260</v>
      </c>
      <c r="T216" s="377"/>
      <c r="U216" s="377"/>
      <c r="V216" s="377"/>
      <c r="W216" s="377"/>
      <c r="X216" s="377"/>
      <c r="Y216" s="377"/>
      <c r="Z216" s="377"/>
      <c r="AA216" s="377"/>
      <c r="AB216" s="377"/>
      <c r="AC216" s="377"/>
      <c r="AD216" s="377"/>
      <c r="AE216" s="377"/>
      <c r="AF216" s="377"/>
      <c r="AG216" s="377"/>
      <c r="AH216" s="377"/>
      <c r="AI216" s="377"/>
      <c r="AJ216" s="377"/>
      <c r="AK216" s="377"/>
      <c r="AL216" s="377"/>
      <c r="AM216" s="377"/>
      <c r="AN216" s="377"/>
      <c r="AO216" s="377"/>
      <c r="AP216" s="377"/>
      <c r="AQ216" s="377"/>
      <c r="AR216" s="377"/>
      <c r="AS216" s="377"/>
      <c r="AT216" s="377"/>
      <c r="AU216" s="377"/>
      <c r="AV216" s="377"/>
      <c r="AW216" s="377"/>
      <c r="AX216" s="377"/>
      <c r="AY216" s="377"/>
      <c r="AZ216" s="377"/>
      <c r="BA216" s="377"/>
      <c r="BB216" s="377"/>
      <c r="BC216" s="377"/>
      <c r="BD216" s="395" t="s">
        <v>1261</v>
      </c>
      <c r="BE216" s="377"/>
      <c r="BF216" s="377"/>
    </row>
    <row r="217" ht="12.75" hidden="1" customHeight="1">
      <c r="A217" s="395" t="s">
        <v>738</v>
      </c>
      <c r="B217" s="35"/>
      <c r="C217" s="35"/>
      <c r="D217" s="35"/>
      <c r="E217" s="35"/>
      <c r="F217" s="35"/>
      <c r="G217" s="35"/>
      <c r="H217" s="35"/>
      <c r="I217" s="35"/>
      <c r="J217" s="35"/>
      <c r="K217" s="35"/>
      <c r="L217" s="35"/>
      <c r="M217" s="35"/>
      <c r="N217" s="535" t="s">
        <v>1262</v>
      </c>
      <c r="O217" s="412" t="s">
        <v>1242</v>
      </c>
      <c r="P217" s="412" t="s">
        <v>31</v>
      </c>
      <c r="Q217" s="412" t="s">
        <v>1263</v>
      </c>
      <c r="R217" s="535" t="s">
        <v>1245</v>
      </c>
      <c r="S217" s="412" t="s">
        <v>1264</v>
      </c>
      <c r="T217" s="377"/>
      <c r="U217" s="377"/>
      <c r="V217" s="377"/>
      <c r="W217" s="377"/>
      <c r="X217" s="377"/>
      <c r="Y217" s="377"/>
      <c r="Z217" s="377"/>
      <c r="AA217" s="377"/>
      <c r="AB217" s="377"/>
      <c r="AC217" s="377"/>
      <c r="AD217" s="377"/>
      <c r="AE217" s="377"/>
      <c r="AF217" s="377"/>
      <c r="AG217" s="377"/>
      <c r="AH217" s="377"/>
      <c r="AI217" s="377"/>
      <c r="AJ217" s="377"/>
      <c r="AK217" s="377"/>
      <c r="AL217" s="377"/>
      <c r="AM217" s="377"/>
      <c r="AN217" s="377"/>
      <c r="AO217" s="377"/>
      <c r="AP217" s="377"/>
      <c r="AQ217" s="377"/>
      <c r="AR217" s="377"/>
      <c r="AS217" s="377"/>
      <c r="AT217" s="377"/>
      <c r="AU217" s="377"/>
      <c r="AV217" s="377"/>
      <c r="AW217" s="377"/>
      <c r="AX217" s="377"/>
      <c r="AY217" s="377"/>
      <c r="AZ217" s="377"/>
      <c r="BA217" s="377"/>
      <c r="BB217" s="377"/>
      <c r="BC217" s="377"/>
      <c r="BD217" s="395" t="s">
        <v>1265</v>
      </c>
      <c r="BE217" s="377"/>
      <c r="BF217" s="377"/>
    </row>
    <row r="218" ht="12.75" hidden="1" customHeight="1">
      <c r="A218" s="395" t="s">
        <v>767</v>
      </c>
      <c r="B218" s="35"/>
      <c r="C218" s="35"/>
      <c r="D218" s="35"/>
      <c r="E218" s="35"/>
      <c r="F218" s="35"/>
      <c r="G218" s="35"/>
      <c r="H218" s="35"/>
      <c r="I218" s="35"/>
      <c r="J218" s="35"/>
      <c r="K218" s="35"/>
      <c r="L218" s="35"/>
      <c r="M218" s="35"/>
      <c r="N218" s="535" t="s">
        <v>1266</v>
      </c>
      <c r="O218" s="412" t="s">
        <v>1242</v>
      </c>
      <c r="P218" s="412" t="s">
        <v>1243</v>
      </c>
      <c r="Q218" s="412" t="s">
        <v>1267</v>
      </c>
      <c r="R218" s="535" t="s">
        <v>1245</v>
      </c>
      <c r="S218" s="412" t="s">
        <v>1246</v>
      </c>
      <c r="T218" s="412" t="s">
        <v>1268</v>
      </c>
      <c r="U218" s="377"/>
      <c r="V218" s="377"/>
      <c r="W218" s="377"/>
      <c r="X218" s="377"/>
      <c r="Y218" s="377"/>
      <c r="Z218" s="377"/>
      <c r="AA218" s="377"/>
      <c r="AB218" s="377"/>
      <c r="AC218" s="377"/>
      <c r="AD218" s="377"/>
      <c r="AE218" s="377"/>
      <c r="AF218" s="377"/>
      <c r="AG218" s="377"/>
      <c r="AH218" s="377"/>
      <c r="AI218" s="377"/>
      <c r="AJ218" s="377"/>
      <c r="AK218" s="377"/>
      <c r="AL218" s="377"/>
      <c r="AM218" s="377"/>
      <c r="AN218" s="377"/>
      <c r="AO218" s="377"/>
      <c r="AP218" s="377"/>
      <c r="AQ218" s="377"/>
      <c r="AR218" s="377"/>
      <c r="AS218" s="377"/>
      <c r="AT218" s="377"/>
      <c r="AU218" s="377"/>
      <c r="AV218" s="377"/>
      <c r="AW218" s="377"/>
      <c r="AX218" s="377"/>
      <c r="AY218" s="377"/>
      <c r="AZ218" s="377"/>
      <c r="BA218" s="377"/>
      <c r="BB218" s="377"/>
      <c r="BC218" s="377"/>
      <c r="BD218" s="395" t="s">
        <v>1269</v>
      </c>
      <c r="BE218" s="377"/>
      <c r="BF218" s="377"/>
    </row>
    <row r="219" ht="12.75" hidden="1" customHeight="1">
      <c r="A219" s="395" t="s">
        <v>804</v>
      </c>
      <c r="B219" s="35"/>
      <c r="C219" s="35"/>
      <c r="D219" s="35"/>
      <c r="E219" s="35"/>
      <c r="F219" s="35"/>
      <c r="G219" s="35"/>
      <c r="H219" s="35"/>
      <c r="I219" s="35"/>
      <c r="J219" s="35"/>
      <c r="K219" s="35"/>
      <c r="L219" s="35"/>
      <c r="M219" s="35"/>
      <c r="N219" s="535" t="s">
        <v>1270</v>
      </c>
      <c r="O219" s="412" t="s">
        <v>1242</v>
      </c>
      <c r="P219" s="412" t="s">
        <v>1271</v>
      </c>
      <c r="Q219" s="412" t="s">
        <v>1267</v>
      </c>
      <c r="R219" s="535" t="s">
        <v>1259</v>
      </c>
      <c r="S219" s="412" t="s">
        <v>1256</v>
      </c>
      <c r="T219" s="412" t="s">
        <v>1268</v>
      </c>
      <c r="U219" s="377"/>
      <c r="V219" s="377"/>
      <c r="W219" s="377"/>
      <c r="X219" s="377"/>
      <c r="Y219" s="377"/>
      <c r="Z219" s="377"/>
      <c r="AA219" s="377"/>
      <c r="AB219" s="377"/>
      <c r="AC219" s="377"/>
      <c r="AD219" s="377"/>
      <c r="AE219" s="377"/>
      <c r="AF219" s="377"/>
      <c r="AG219" s="377"/>
      <c r="AH219" s="377"/>
      <c r="AI219" s="377"/>
      <c r="AJ219" s="377"/>
      <c r="AK219" s="377"/>
      <c r="AL219" s="377"/>
      <c r="AM219" s="377"/>
      <c r="AN219" s="377"/>
      <c r="AO219" s="377"/>
      <c r="AP219" s="377"/>
      <c r="AQ219" s="377"/>
      <c r="AR219" s="377"/>
      <c r="AS219" s="377"/>
      <c r="AT219" s="377"/>
      <c r="AU219" s="377"/>
      <c r="AV219" s="377"/>
      <c r="AW219" s="377"/>
      <c r="AX219" s="377"/>
      <c r="AY219" s="377"/>
      <c r="AZ219" s="377"/>
      <c r="BA219" s="377"/>
      <c r="BB219" s="377"/>
      <c r="BC219" s="377"/>
      <c r="BD219" s="395" t="s">
        <v>1272</v>
      </c>
      <c r="BE219" s="377"/>
      <c r="BF219" s="377"/>
    </row>
    <row r="220" ht="12.75" hidden="1" customHeight="1">
      <c r="A220" s="395" t="s">
        <v>926</v>
      </c>
      <c r="B220" s="35"/>
      <c r="C220" s="35"/>
      <c r="D220" s="35"/>
      <c r="E220" s="35"/>
      <c r="F220" s="35"/>
      <c r="G220" s="35"/>
      <c r="H220" s="35"/>
      <c r="I220" s="35"/>
      <c r="J220" s="35"/>
      <c r="K220" s="35"/>
      <c r="L220" s="35"/>
      <c r="M220" s="35"/>
      <c r="N220" s="535" t="s">
        <v>1273</v>
      </c>
      <c r="O220" s="412" t="s">
        <v>1242</v>
      </c>
      <c r="P220" s="412" t="s">
        <v>1243</v>
      </c>
      <c r="Q220" s="412" t="s">
        <v>1244</v>
      </c>
      <c r="R220" s="535" t="s">
        <v>1274</v>
      </c>
      <c r="S220" s="412" t="s">
        <v>1264</v>
      </c>
      <c r="T220" s="377"/>
      <c r="U220" s="377"/>
      <c r="V220" s="377"/>
      <c r="W220" s="377"/>
      <c r="X220" s="377"/>
      <c r="Y220" s="377"/>
      <c r="Z220" s="377"/>
      <c r="AA220" s="377"/>
      <c r="AB220" s="377"/>
      <c r="AC220" s="377"/>
      <c r="AD220" s="377"/>
      <c r="AE220" s="377"/>
      <c r="AF220" s="377"/>
      <c r="AG220" s="377"/>
      <c r="AH220" s="377"/>
      <c r="AI220" s="377"/>
      <c r="AJ220" s="377"/>
      <c r="AK220" s="377"/>
      <c r="AL220" s="377"/>
      <c r="AM220" s="377"/>
      <c r="AN220" s="377"/>
      <c r="AO220" s="377"/>
      <c r="AP220" s="377"/>
      <c r="AQ220" s="377"/>
      <c r="AR220" s="377"/>
      <c r="AS220" s="377"/>
      <c r="AT220" s="377"/>
      <c r="AU220" s="377"/>
      <c r="AV220" s="377"/>
      <c r="AW220" s="377"/>
      <c r="AX220" s="377"/>
      <c r="AY220" s="377"/>
      <c r="AZ220" s="377"/>
      <c r="BA220" s="377"/>
      <c r="BB220" s="377"/>
      <c r="BC220" s="377"/>
      <c r="BD220" s="395" t="s">
        <v>1275</v>
      </c>
      <c r="BE220" s="377"/>
      <c r="BF220" s="377"/>
    </row>
    <row r="221" ht="12.75" hidden="1" customHeight="1">
      <c r="A221" s="395" t="s">
        <v>941</v>
      </c>
      <c r="B221" s="35"/>
      <c r="C221" s="35"/>
      <c r="D221" s="35"/>
      <c r="E221" s="35"/>
      <c r="F221" s="35"/>
      <c r="G221" s="35"/>
      <c r="H221" s="35"/>
      <c r="I221" s="35"/>
      <c r="J221" s="35"/>
      <c r="K221" s="35"/>
      <c r="L221" s="35"/>
      <c r="M221" s="35"/>
      <c r="N221" s="535" t="s">
        <v>1276</v>
      </c>
      <c r="O221" s="412" t="s">
        <v>1242</v>
      </c>
      <c r="P221" s="412" t="s">
        <v>1243</v>
      </c>
      <c r="Q221" s="412" t="s">
        <v>1244</v>
      </c>
      <c r="R221" s="535" t="s">
        <v>1259</v>
      </c>
      <c r="S221" s="412" t="s">
        <v>1256</v>
      </c>
      <c r="T221" s="377"/>
      <c r="U221" s="377"/>
      <c r="V221" s="377"/>
      <c r="W221" s="377"/>
      <c r="X221" s="377"/>
      <c r="Y221" s="377"/>
      <c r="Z221" s="377"/>
      <c r="AA221" s="377"/>
      <c r="AB221" s="377"/>
      <c r="AC221" s="377"/>
      <c r="AD221" s="377"/>
      <c r="AE221" s="377"/>
      <c r="AF221" s="377"/>
      <c r="AG221" s="377"/>
      <c r="AH221" s="377"/>
      <c r="AI221" s="377"/>
      <c r="AJ221" s="377"/>
      <c r="AK221" s="377"/>
      <c r="AL221" s="377"/>
      <c r="AM221" s="377"/>
      <c r="AN221" s="377"/>
      <c r="AO221" s="377"/>
      <c r="AP221" s="377"/>
      <c r="AQ221" s="377"/>
      <c r="AR221" s="377"/>
      <c r="AS221" s="377"/>
      <c r="AT221" s="377"/>
      <c r="AU221" s="377"/>
      <c r="AV221" s="377"/>
      <c r="AW221" s="377"/>
      <c r="AX221" s="377"/>
      <c r="AY221" s="377"/>
      <c r="AZ221" s="377"/>
      <c r="BA221" s="377"/>
      <c r="BB221" s="377"/>
      <c r="BC221" s="377"/>
      <c r="BD221" s="395" t="s">
        <v>1277</v>
      </c>
      <c r="BE221" s="377"/>
      <c r="BF221" s="377"/>
    </row>
    <row r="222" ht="12.75" hidden="1" customHeight="1">
      <c r="A222" s="395" t="s">
        <v>1053</v>
      </c>
      <c r="B222" s="35"/>
      <c r="C222" s="35"/>
      <c r="D222" s="35"/>
      <c r="E222" s="35"/>
      <c r="F222" s="35"/>
      <c r="G222" s="35"/>
      <c r="H222" s="35"/>
      <c r="I222" s="35"/>
      <c r="J222" s="35"/>
      <c r="K222" s="35"/>
      <c r="L222" s="35"/>
      <c r="M222" s="35"/>
      <c r="N222" s="535" t="s">
        <v>1278</v>
      </c>
      <c r="O222" s="412" t="s">
        <v>1242</v>
      </c>
      <c r="P222" s="412" t="s">
        <v>1243</v>
      </c>
      <c r="Q222" s="412" t="s">
        <v>1244</v>
      </c>
      <c r="R222" s="535" t="s">
        <v>1259</v>
      </c>
      <c r="S222" s="412" t="s">
        <v>1256</v>
      </c>
      <c r="T222" s="377"/>
      <c r="U222" s="377"/>
      <c r="V222" s="377"/>
      <c r="W222" s="377"/>
      <c r="X222" s="377"/>
      <c r="Y222" s="377"/>
      <c r="Z222" s="377"/>
      <c r="AA222" s="377"/>
      <c r="AB222" s="377"/>
      <c r="AC222" s="377"/>
      <c r="AD222" s="377"/>
      <c r="AE222" s="377"/>
      <c r="AF222" s="377"/>
      <c r="AG222" s="377"/>
      <c r="AH222" s="377"/>
      <c r="AI222" s="377"/>
      <c r="AJ222" s="377"/>
      <c r="AK222" s="377"/>
      <c r="AL222" s="377"/>
      <c r="AM222" s="377"/>
      <c r="AN222" s="377"/>
      <c r="AO222" s="377"/>
      <c r="AP222" s="377"/>
      <c r="AQ222" s="377"/>
      <c r="AR222" s="377"/>
      <c r="AS222" s="377"/>
      <c r="AT222" s="377"/>
      <c r="AU222" s="377"/>
      <c r="AV222" s="377"/>
      <c r="AW222" s="377"/>
      <c r="AX222" s="377"/>
      <c r="AY222" s="377"/>
      <c r="AZ222" s="377"/>
      <c r="BA222" s="377"/>
      <c r="BB222" s="377"/>
      <c r="BC222" s="377"/>
      <c r="BD222" s="395" t="s">
        <v>1279</v>
      </c>
      <c r="BE222" s="377"/>
      <c r="BF222" s="377"/>
    </row>
    <row r="223" ht="12.75" hidden="1" customHeight="1">
      <c r="A223" s="519" t="s">
        <v>1121</v>
      </c>
      <c r="B223" s="35"/>
      <c r="C223" s="35"/>
      <c r="D223" s="35"/>
      <c r="E223" s="35"/>
      <c r="F223" s="35"/>
      <c r="G223" s="35"/>
      <c r="H223" s="35"/>
      <c r="I223" s="35"/>
      <c r="J223" s="35"/>
      <c r="K223" s="35"/>
      <c r="L223" s="35"/>
      <c r="M223" s="35"/>
      <c r="N223" s="535" t="s">
        <v>1280</v>
      </c>
      <c r="O223" s="412" t="s">
        <v>1242</v>
      </c>
      <c r="P223" s="412" t="s">
        <v>1281</v>
      </c>
      <c r="Q223" s="412" t="s">
        <v>1267</v>
      </c>
      <c r="R223" s="535" t="s">
        <v>1250</v>
      </c>
      <c r="S223" s="412" t="s">
        <v>1282</v>
      </c>
      <c r="T223" s="412" t="s">
        <v>1268</v>
      </c>
      <c r="U223" s="377"/>
      <c r="V223" s="377"/>
      <c r="W223" s="377"/>
      <c r="X223" s="377"/>
      <c r="Y223" s="377"/>
      <c r="Z223" s="377"/>
      <c r="AA223" s="377"/>
      <c r="AB223" s="377"/>
      <c r="AC223" s="377"/>
      <c r="AD223" s="377"/>
      <c r="AE223" s="377"/>
      <c r="AF223" s="377"/>
      <c r="AG223" s="377"/>
      <c r="AH223" s="377"/>
      <c r="AI223" s="377"/>
      <c r="AJ223" s="377"/>
      <c r="AK223" s="377"/>
      <c r="AL223" s="377"/>
      <c r="AM223" s="377"/>
      <c r="AN223" s="377"/>
      <c r="AO223" s="377"/>
      <c r="AP223" s="377"/>
      <c r="AQ223" s="377"/>
      <c r="AR223" s="377"/>
      <c r="AS223" s="377"/>
      <c r="AT223" s="377"/>
      <c r="AU223" s="377"/>
      <c r="AV223" s="377"/>
      <c r="AW223" s="377"/>
      <c r="AX223" s="377"/>
      <c r="AY223" s="377"/>
      <c r="AZ223" s="377"/>
      <c r="BA223" s="377"/>
      <c r="BB223" s="377"/>
      <c r="BC223" s="377"/>
      <c r="BD223" s="395" t="s">
        <v>1283</v>
      </c>
      <c r="BE223" s="377"/>
      <c r="BF223" s="377"/>
    </row>
    <row r="224" ht="12.75" hidden="1" customHeight="1">
      <c r="A224" s="395" t="s">
        <v>1124</v>
      </c>
      <c r="B224" s="35"/>
      <c r="C224" s="35"/>
      <c r="D224" s="35"/>
      <c r="E224" s="35"/>
      <c r="F224" s="35"/>
      <c r="G224" s="35"/>
      <c r="H224" s="35"/>
      <c r="I224" s="35"/>
      <c r="J224" s="35"/>
      <c r="K224" s="35"/>
      <c r="L224" s="35"/>
      <c r="M224" s="35"/>
      <c r="N224" s="535" t="s">
        <v>1284</v>
      </c>
      <c r="O224" s="412" t="s">
        <v>1242</v>
      </c>
      <c r="P224" s="412" t="s">
        <v>1243</v>
      </c>
      <c r="Q224" s="412" t="s">
        <v>1244</v>
      </c>
      <c r="R224" s="535" t="s">
        <v>1245</v>
      </c>
      <c r="S224" s="412" t="s">
        <v>1256</v>
      </c>
      <c r="T224" s="377"/>
      <c r="U224" s="377"/>
      <c r="V224" s="377"/>
      <c r="W224" s="377"/>
      <c r="X224" s="377"/>
      <c r="Y224" s="377"/>
      <c r="Z224" s="377"/>
      <c r="AA224" s="377"/>
      <c r="AB224" s="377"/>
      <c r="AC224" s="377"/>
      <c r="AD224" s="377"/>
      <c r="AE224" s="377"/>
      <c r="AF224" s="377"/>
      <c r="AG224" s="377"/>
      <c r="AH224" s="377"/>
      <c r="AI224" s="377"/>
      <c r="AJ224" s="377"/>
      <c r="AK224" s="377"/>
      <c r="AL224" s="377"/>
      <c r="AM224" s="377"/>
      <c r="AN224" s="377"/>
      <c r="AO224" s="377"/>
      <c r="AP224" s="377"/>
      <c r="AQ224" s="377"/>
      <c r="AR224" s="377"/>
      <c r="AS224" s="377"/>
      <c r="AT224" s="377"/>
      <c r="AU224" s="377"/>
      <c r="AV224" s="377"/>
      <c r="AW224" s="377"/>
      <c r="AX224" s="377"/>
      <c r="AY224" s="377"/>
      <c r="AZ224" s="377"/>
      <c r="BA224" s="377"/>
      <c r="BB224" s="377"/>
      <c r="BC224" s="377"/>
      <c r="BD224" s="395" t="s">
        <v>1285</v>
      </c>
      <c r="BE224" s="377"/>
      <c r="BF224" s="377"/>
    </row>
    <row r="225" ht="12.75" hidden="1" customHeight="1">
      <c r="A225" s="536" t="s">
        <v>1286</v>
      </c>
      <c r="B225" s="35"/>
      <c r="C225" s="35"/>
      <c r="D225" s="35"/>
      <c r="E225" s="35"/>
      <c r="F225" s="35"/>
      <c r="G225" s="35"/>
      <c r="H225" s="35"/>
      <c r="I225" s="35"/>
      <c r="J225" s="35"/>
      <c r="K225" s="35"/>
      <c r="L225" s="35"/>
      <c r="M225" s="35"/>
      <c r="N225" s="535" t="s">
        <v>1287</v>
      </c>
      <c r="O225" s="412" t="s">
        <v>1242</v>
      </c>
      <c r="P225" s="412" t="s">
        <v>1254</v>
      </c>
      <c r="Q225" s="412" t="s">
        <v>1244</v>
      </c>
      <c r="R225" s="535" t="s">
        <v>1255</v>
      </c>
      <c r="S225" s="412" t="s">
        <v>1256</v>
      </c>
      <c r="T225" s="377"/>
      <c r="U225" s="377"/>
      <c r="V225" s="377"/>
      <c r="W225" s="377"/>
      <c r="X225" s="377"/>
      <c r="Y225" s="377"/>
      <c r="Z225" s="377"/>
      <c r="AA225" s="377"/>
      <c r="AB225" s="377"/>
      <c r="AC225" s="377"/>
      <c r="AD225" s="377"/>
      <c r="AE225" s="377"/>
      <c r="AF225" s="377"/>
      <c r="AG225" s="377"/>
      <c r="AH225" s="377"/>
      <c r="AI225" s="377"/>
      <c r="AJ225" s="377"/>
      <c r="AK225" s="377"/>
      <c r="AL225" s="377"/>
      <c r="AM225" s="377"/>
      <c r="AN225" s="377"/>
      <c r="AO225" s="377"/>
      <c r="AP225" s="377"/>
      <c r="AQ225" s="377"/>
      <c r="AR225" s="377"/>
      <c r="AS225" s="377"/>
      <c r="AT225" s="377"/>
      <c r="AU225" s="377"/>
      <c r="AV225" s="377"/>
      <c r="AW225" s="377"/>
      <c r="AX225" s="377"/>
      <c r="AY225" s="377"/>
      <c r="AZ225" s="377"/>
      <c r="BA225" s="377"/>
      <c r="BB225" s="377"/>
      <c r="BC225" s="377"/>
      <c r="BD225" s="395" t="s">
        <v>1288</v>
      </c>
      <c r="BE225" s="377"/>
      <c r="BF225" s="377"/>
    </row>
    <row r="226" ht="12.75" hidden="1" customHeight="1">
      <c r="A226" s="395" t="s">
        <v>1167</v>
      </c>
      <c r="B226" s="35"/>
      <c r="C226" s="35"/>
      <c r="D226" s="35"/>
      <c r="E226" s="35"/>
      <c r="F226" s="35"/>
      <c r="G226" s="35"/>
      <c r="H226" s="35"/>
      <c r="I226" s="35"/>
      <c r="J226" s="35"/>
      <c r="K226" s="35"/>
      <c r="L226" s="35"/>
      <c r="M226" s="35"/>
      <c r="N226" s="535" t="s">
        <v>1289</v>
      </c>
      <c r="O226" s="412" t="s">
        <v>1242</v>
      </c>
      <c r="P226" s="412" t="s">
        <v>1243</v>
      </c>
      <c r="Q226" s="412" t="s">
        <v>1267</v>
      </c>
      <c r="R226" s="535" t="s">
        <v>1290</v>
      </c>
      <c r="S226" s="412" t="s">
        <v>1291</v>
      </c>
      <c r="T226" s="412" t="s">
        <v>1268</v>
      </c>
      <c r="U226" s="377"/>
      <c r="V226" s="377"/>
      <c r="W226" s="377"/>
      <c r="X226" s="377"/>
      <c r="Y226" s="377"/>
      <c r="Z226" s="377"/>
      <c r="AA226" s="377"/>
      <c r="AB226" s="377"/>
      <c r="AC226" s="377"/>
      <c r="AD226" s="377"/>
      <c r="AE226" s="377"/>
      <c r="AF226" s="377"/>
      <c r="AG226" s="377"/>
      <c r="AH226" s="377"/>
      <c r="AI226" s="377"/>
      <c r="AJ226" s="377"/>
      <c r="AK226" s="377"/>
      <c r="AL226" s="377"/>
      <c r="AM226" s="377"/>
      <c r="AN226" s="377"/>
      <c r="AO226" s="377"/>
      <c r="AP226" s="377"/>
      <c r="AQ226" s="377"/>
      <c r="AR226" s="377"/>
      <c r="AS226" s="377"/>
      <c r="AT226" s="377"/>
      <c r="AU226" s="377"/>
      <c r="AV226" s="377"/>
      <c r="AW226" s="377"/>
      <c r="AX226" s="377"/>
      <c r="AY226" s="377"/>
      <c r="AZ226" s="377"/>
      <c r="BA226" s="377"/>
      <c r="BB226" s="377"/>
      <c r="BC226" s="377"/>
      <c r="BD226" s="395" t="s">
        <v>1292</v>
      </c>
      <c r="BE226" s="377"/>
      <c r="BF226" s="377"/>
    </row>
    <row r="227" ht="12.75" hidden="1" customHeight="1">
      <c r="A227" s="395" t="s">
        <v>1172</v>
      </c>
      <c r="B227" s="35"/>
      <c r="C227" s="35"/>
      <c r="D227" s="35"/>
      <c r="E227" s="35"/>
      <c r="F227" s="35"/>
      <c r="G227" s="35"/>
      <c r="H227" s="35"/>
      <c r="I227" s="35"/>
      <c r="J227" s="35"/>
      <c r="K227" s="35"/>
      <c r="L227" s="35"/>
      <c r="M227" s="35"/>
      <c r="N227" s="535" t="s">
        <v>1293</v>
      </c>
      <c r="O227" s="412" t="s">
        <v>1242</v>
      </c>
      <c r="P227" s="412" t="s">
        <v>1243</v>
      </c>
      <c r="Q227" s="412" t="s">
        <v>1244</v>
      </c>
      <c r="R227" s="535" t="s">
        <v>1274</v>
      </c>
      <c r="S227" s="412" t="s">
        <v>1264</v>
      </c>
      <c r="T227" s="377"/>
      <c r="U227" s="377"/>
      <c r="V227" s="377"/>
      <c r="W227" s="377"/>
      <c r="X227" s="377"/>
      <c r="Y227" s="377"/>
      <c r="Z227" s="377"/>
      <c r="AA227" s="377"/>
      <c r="AB227" s="377"/>
      <c r="AC227" s="377"/>
      <c r="AD227" s="377"/>
      <c r="AE227" s="377"/>
      <c r="AF227" s="377"/>
      <c r="AG227" s="377"/>
      <c r="AH227" s="377"/>
      <c r="AI227" s="377"/>
      <c r="AJ227" s="377"/>
      <c r="AK227" s="377"/>
      <c r="AL227" s="377"/>
      <c r="AM227" s="377"/>
      <c r="AN227" s="377"/>
      <c r="AO227" s="377"/>
      <c r="AP227" s="377"/>
      <c r="AQ227" s="377"/>
      <c r="AR227" s="377"/>
      <c r="AS227" s="377"/>
      <c r="AT227" s="377"/>
      <c r="AU227" s="377"/>
      <c r="AV227" s="377"/>
      <c r="AW227" s="377"/>
      <c r="AX227" s="377"/>
      <c r="AY227" s="377"/>
      <c r="AZ227" s="377"/>
      <c r="BA227" s="377"/>
      <c r="BB227" s="377"/>
      <c r="BC227" s="377"/>
      <c r="BD227" s="395" t="s">
        <v>1294</v>
      </c>
      <c r="BE227" s="377"/>
      <c r="BF227" s="377"/>
    </row>
    <row r="228" ht="12.75" hidden="1" customHeight="1">
      <c r="A228" s="395" t="s">
        <v>1295</v>
      </c>
      <c r="B228" s="35"/>
      <c r="C228" s="35"/>
      <c r="D228" s="35"/>
      <c r="E228" s="35"/>
      <c r="F228" s="35"/>
      <c r="G228" s="35"/>
      <c r="H228" s="35"/>
      <c r="I228" s="35"/>
      <c r="J228" s="35"/>
      <c r="K228" s="35"/>
      <c r="L228" s="35"/>
      <c r="M228" s="35"/>
      <c r="N228" s="535" t="s">
        <v>1296</v>
      </c>
      <c r="O228" s="412" t="s">
        <v>1242</v>
      </c>
      <c r="P228" s="412" t="s">
        <v>1254</v>
      </c>
      <c r="Q228" s="412" t="s">
        <v>1263</v>
      </c>
      <c r="R228" s="535" t="s">
        <v>1290</v>
      </c>
      <c r="S228" s="412" t="s">
        <v>1256</v>
      </c>
      <c r="T228" s="377"/>
      <c r="U228" s="377"/>
      <c r="V228" s="377"/>
      <c r="W228" s="377"/>
      <c r="X228" s="377"/>
      <c r="Y228" s="377"/>
      <c r="Z228" s="377"/>
      <c r="AA228" s="377"/>
      <c r="AB228" s="377"/>
      <c r="AC228" s="377"/>
      <c r="AD228" s="377"/>
      <c r="AE228" s="377"/>
      <c r="AF228" s="377"/>
      <c r="AG228" s="377"/>
      <c r="AH228" s="377"/>
      <c r="AI228" s="377"/>
      <c r="AJ228" s="377"/>
      <c r="AK228" s="377"/>
      <c r="AL228" s="377"/>
      <c r="AM228" s="377"/>
      <c r="AN228" s="377"/>
      <c r="AO228" s="377"/>
      <c r="AP228" s="377"/>
      <c r="AQ228" s="377"/>
      <c r="AR228" s="377"/>
      <c r="AS228" s="377"/>
      <c r="AT228" s="377"/>
      <c r="AU228" s="377"/>
      <c r="AV228" s="377"/>
      <c r="AW228" s="377"/>
      <c r="AX228" s="377"/>
      <c r="AY228" s="377"/>
      <c r="AZ228" s="377"/>
      <c r="BA228" s="377"/>
      <c r="BB228" s="377"/>
      <c r="BC228" s="377"/>
      <c r="BD228" s="395" t="s">
        <v>1295</v>
      </c>
      <c r="BE228" s="377"/>
      <c r="BF228" s="377"/>
    </row>
    <row r="229" ht="12.75" hidden="1" customHeight="1">
      <c r="A229" s="395" t="s">
        <v>1297</v>
      </c>
      <c r="B229" s="35"/>
      <c r="C229" s="35"/>
      <c r="D229" s="35"/>
      <c r="E229" s="35"/>
      <c r="F229" s="35"/>
      <c r="G229" s="35"/>
      <c r="H229" s="35"/>
      <c r="I229" s="35"/>
      <c r="J229" s="35"/>
      <c r="K229" s="35"/>
      <c r="L229" s="35"/>
      <c r="M229" s="35"/>
      <c r="N229" s="535" t="s">
        <v>1298</v>
      </c>
      <c r="O229" s="412" t="s">
        <v>1242</v>
      </c>
      <c r="P229" s="412" t="s">
        <v>1299</v>
      </c>
      <c r="Q229" s="412" t="s">
        <v>1244</v>
      </c>
      <c r="R229" s="535" t="s">
        <v>1300</v>
      </c>
      <c r="S229" s="412" t="s">
        <v>1256</v>
      </c>
      <c r="T229" s="377"/>
      <c r="U229" s="377"/>
      <c r="V229" s="377"/>
      <c r="W229" s="377"/>
      <c r="X229" s="377"/>
      <c r="Y229" s="377"/>
      <c r="Z229" s="377"/>
      <c r="AA229" s="377"/>
      <c r="AB229" s="377"/>
      <c r="AC229" s="377"/>
      <c r="AD229" s="377"/>
      <c r="AE229" s="377"/>
      <c r="AF229" s="377"/>
      <c r="AG229" s="377"/>
      <c r="AH229" s="377"/>
      <c r="AI229" s="377"/>
      <c r="AJ229" s="377"/>
      <c r="AK229" s="377"/>
      <c r="AL229" s="377"/>
      <c r="AM229" s="377"/>
      <c r="AN229" s="377"/>
      <c r="AO229" s="377"/>
      <c r="AP229" s="377"/>
      <c r="AQ229" s="377"/>
      <c r="AR229" s="377"/>
      <c r="AS229" s="377"/>
      <c r="AT229" s="377"/>
      <c r="AU229" s="377"/>
      <c r="AV229" s="377"/>
      <c r="AW229" s="377"/>
      <c r="AX229" s="377"/>
      <c r="AY229" s="377"/>
      <c r="AZ229" s="377"/>
      <c r="BA229" s="377"/>
      <c r="BB229" s="377"/>
      <c r="BC229" s="377"/>
      <c r="BD229" s="395" t="s">
        <v>1301</v>
      </c>
      <c r="BE229" s="377"/>
      <c r="BF229" s="377"/>
    </row>
    <row r="230" ht="12.75" hidden="1" customHeight="1">
      <c r="A230" s="395" t="s">
        <v>1302</v>
      </c>
      <c r="B230" s="35"/>
      <c r="C230" s="35"/>
      <c r="D230" s="35"/>
      <c r="E230" s="35"/>
      <c r="F230" s="35"/>
      <c r="G230" s="35"/>
      <c r="H230" s="35"/>
      <c r="I230" s="35"/>
      <c r="J230" s="35"/>
      <c r="K230" s="35"/>
      <c r="L230" s="35"/>
      <c r="M230" s="35"/>
      <c r="N230" s="535" t="s">
        <v>1303</v>
      </c>
      <c r="O230" s="412" t="s">
        <v>1242</v>
      </c>
      <c r="P230" s="412" t="s">
        <v>1243</v>
      </c>
      <c r="Q230" s="412" t="s">
        <v>1267</v>
      </c>
      <c r="R230" s="535" t="s">
        <v>1274</v>
      </c>
      <c r="S230" s="412" t="s">
        <v>1246</v>
      </c>
      <c r="T230" s="377"/>
      <c r="U230" s="377"/>
      <c r="V230" s="377"/>
      <c r="W230" s="377"/>
      <c r="X230" s="377"/>
      <c r="Y230" s="377"/>
      <c r="Z230" s="377"/>
      <c r="AA230" s="377"/>
      <c r="AB230" s="377"/>
      <c r="AC230" s="377"/>
      <c r="AD230" s="377"/>
      <c r="AE230" s="377"/>
      <c r="AF230" s="377"/>
      <c r="AG230" s="377"/>
      <c r="AH230" s="377"/>
      <c r="AI230" s="377"/>
      <c r="AJ230" s="377"/>
      <c r="AK230" s="377"/>
      <c r="AL230" s="377"/>
      <c r="AM230" s="377"/>
      <c r="AN230" s="377"/>
      <c r="AO230" s="377"/>
      <c r="AP230" s="377"/>
      <c r="AQ230" s="377"/>
      <c r="AR230" s="377"/>
      <c r="AS230" s="377"/>
      <c r="AT230" s="377"/>
      <c r="AU230" s="377"/>
      <c r="AV230" s="377"/>
      <c r="AW230" s="377"/>
      <c r="AX230" s="377"/>
      <c r="AY230" s="377"/>
      <c r="AZ230" s="377"/>
      <c r="BA230" s="377"/>
      <c r="BB230" s="377"/>
      <c r="BC230" s="377"/>
      <c r="BD230" s="395" t="s">
        <v>1304</v>
      </c>
      <c r="BE230" s="377"/>
      <c r="BF230" s="377"/>
    </row>
    <row r="231" ht="12.75" hidden="1" customHeight="1">
      <c r="A231" s="395" t="s">
        <v>1305</v>
      </c>
      <c r="B231" s="35"/>
      <c r="C231" s="35"/>
      <c r="D231" s="35"/>
      <c r="E231" s="35"/>
      <c r="F231" s="35"/>
      <c r="G231" s="35"/>
      <c r="H231" s="35"/>
      <c r="I231" s="35"/>
      <c r="J231" s="35"/>
      <c r="K231" s="35"/>
      <c r="L231" s="35"/>
      <c r="M231" s="35"/>
      <c r="N231" s="535" t="s">
        <v>1306</v>
      </c>
      <c r="O231" s="412" t="s">
        <v>1307</v>
      </c>
      <c r="P231" s="412" t="s">
        <v>1243</v>
      </c>
      <c r="Q231" s="412" t="s">
        <v>1267</v>
      </c>
      <c r="R231" s="535" t="s">
        <v>1290</v>
      </c>
      <c r="S231" s="412" t="s">
        <v>1264</v>
      </c>
      <c r="T231" s="377"/>
      <c r="U231" s="377"/>
      <c r="V231" s="377"/>
      <c r="W231" s="377"/>
      <c r="X231" s="377"/>
      <c r="Y231" s="377"/>
      <c r="Z231" s="377"/>
      <c r="AA231" s="377"/>
      <c r="AB231" s="377"/>
      <c r="AC231" s="377"/>
      <c r="AD231" s="377"/>
      <c r="AE231" s="377"/>
      <c r="AF231" s="377"/>
      <c r="AG231" s="377"/>
      <c r="AH231" s="377"/>
      <c r="AI231" s="377"/>
      <c r="AJ231" s="377"/>
      <c r="AK231" s="377"/>
      <c r="AL231" s="377"/>
      <c r="AM231" s="377"/>
      <c r="AN231" s="377"/>
      <c r="AO231" s="377"/>
      <c r="AP231" s="377"/>
      <c r="AQ231" s="377"/>
      <c r="AR231" s="377"/>
      <c r="AS231" s="377"/>
      <c r="AT231" s="377"/>
      <c r="AU231" s="377"/>
      <c r="AV231" s="377"/>
      <c r="AW231" s="377"/>
      <c r="AX231" s="377"/>
      <c r="AY231" s="377"/>
      <c r="AZ231" s="377"/>
      <c r="BA231" s="377"/>
      <c r="BB231" s="377"/>
      <c r="BC231" s="377"/>
      <c r="BD231" s="395" t="s">
        <v>1297</v>
      </c>
      <c r="BE231" s="377"/>
      <c r="BF231" s="377"/>
    </row>
    <row r="232" ht="12.75" hidden="1" customHeight="1">
      <c r="A232" s="395" t="s">
        <v>1308</v>
      </c>
      <c r="B232" s="35"/>
      <c r="C232" s="35"/>
      <c r="D232" s="35"/>
      <c r="E232" s="35"/>
      <c r="F232" s="35"/>
      <c r="G232" s="35"/>
      <c r="H232" s="35"/>
      <c r="I232" s="35"/>
      <c r="J232" s="35"/>
      <c r="K232" s="35"/>
      <c r="L232" s="35"/>
      <c r="M232" s="35"/>
      <c r="N232" s="535" t="s">
        <v>1309</v>
      </c>
      <c r="O232" s="412" t="s">
        <v>1267</v>
      </c>
      <c r="P232" s="412" t="s">
        <v>1271</v>
      </c>
      <c r="Q232" s="412" t="s">
        <v>1244</v>
      </c>
      <c r="R232" s="535" t="s">
        <v>1290</v>
      </c>
      <c r="S232" s="412" t="s">
        <v>1264</v>
      </c>
      <c r="T232" s="377"/>
      <c r="U232" s="377"/>
      <c r="V232" s="377"/>
      <c r="W232" s="377"/>
      <c r="X232" s="377"/>
      <c r="Y232" s="377"/>
      <c r="Z232" s="377"/>
      <c r="AA232" s="377"/>
      <c r="AB232" s="377"/>
      <c r="AC232" s="377"/>
      <c r="AD232" s="377"/>
      <c r="AE232" s="377"/>
      <c r="AF232" s="377"/>
      <c r="AG232" s="377"/>
      <c r="AH232" s="377"/>
      <c r="AI232" s="377"/>
      <c r="AJ232" s="377"/>
      <c r="AK232" s="377"/>
      <c r="AL232" s="377"/>
      <c r="AM232" s="377"/>
      <c r="AN232" s="377"/>
      <c r="AO232" s="377"/>
      <c r="AP232" s="377"/>
      <c r="AQ232" s="377"/>
      <c r="AR232" s="377"/>
      <c r="AS232" s="377"/>
      <c r="AT232" s="377"/>
      <c r="AU232" s="377"/>
      <c r="AV232" s="377"/>
      <c r="AW232" s="377"/>
      <c r="AX232" s="377"/>
      <c r="AY232" s="377"/>
      <c r="AZ232" s="377"/>
      <c r="BA232" s="377"/>
      <c r="BB232" s="377"/>
      <c r="BC232" s="377"/>
      <c r="BD232" s="395" t="s">
        <v>1310</v>
      </c>
      <c r="BE232" s="377"/>
      <c r="BF232" s="377"/>
    </row>
    <row r="233" ht="12.75" hidden="1" customHeight="1">
      <c r="A233" s="395" t="s">
        <v>1311</v>
      </c>
      <c r="B233" s="35"/>
      <c r="C233" s="35"/>
      <c r="D233" s="35"/>
      <c r="E233" s="35"/>
      <c r="F233" s="35"/>
      <c r="G233" s="35"/>
      <c r="H233" s="35"/>
      <c r="I233" s="35"/>
      <c r="J233" s="35"/>
      <c r="K233" s="35"/>
      <c r="L233" s="35"/>
      <c r="M233" s="35"/>
      <c r="N233" s="535" t="s">
        <v>1312</v>
      </c>
      <c r="O233" s="412" t="s">
        <v>1242</v>
      </c>
      <c r="P233" s="412" t="s">
        <v>1271</v>
      </c>
      <c r="Q233" s="412" t="s">
        <v>1249</v>
      </c>
      <c r="R233" s="535" t="s">
        <v>1259</v>
      </c>
      <c r="S233" s="412" t="s">
        <v>1264</v>
      </c>
      <c r="T233" s="377"/>
      <c r="U233" s="377"/>
      <c r="V233" s="377"/>
      <c r="W233" s="377"/>
      <c r="X233" s="377"/>
      <c r="Y233" s="377"/>
      <c r="Z233" s="377"/>
      <c r="AA233" s="377"/>
      <c r="AB233" s="377"/>
      <c r="AC233" s="377"/>
      <c r="AD233" s="377"/>
      <c r="AE233" s="377"/>
      <c r="AF233" s="377"/>
      <c r="AG233" s="377"/>
      <c r="AH233" s="377"/>
      <c r="AI233" s="377"/>
      <c r="AJ233" s="377"/>
      <c r="AK233" s="377"/>
      <c r="AL233" s="377"/>
      <c r="AM233" s="377"/>
      <c r="AN233" s="377"/>
      <c r="AO233" s="377"/>
      <c r="AP233" s="377"/>
      <c r="AQ233" s="377"/>
      <c r="AR233" s="377"/>
      <c r="AS233" s="377"/>
      <c r="AT233" s="377"/>
      <c r="AU233" s="377"/>
      <c r="AV233" s="377"/>
      <c r="AW233" s="377"/>
      <c r="AX233" s="377"/>
      <c r="AY233" s="377"/>
      <c r="AZ233" s="377"/>
      <c r="BA233" s="377"/>
      <c r="BB233" s="377"/>
      <c r="BC233" s="377"/>
      <c r="BD233" s="395" t="s">
        <v>1313</v>
      </c>
      <c r="BE233" s="377"/>
      <c r="BF233" s="377"/>
    </row>
    <row r="234" ht="12.75" hidden="1" customHeight="1">
      <c r="A234" s="395" t="s">
        <v>1314</v>
      </c>
      <c r="B234" s="35"/>
      <c r="C234" s="35"/>
      <c r="D234" s="35"/>
      <c r="E234" s="35"/>
      <c r="F234" s="35"/>
      <c r="G234" s="35"/>
      <c r="H234" s="35"/>
      <c r="I234" s="35"/>
      <c r="J234" s="35"/>
      <c r="K234" s="35"/>
      <c r="L234" s="35"/>
      <c r="M234" s="35"/>
      <c r="N234" s="535" t="s">
        <v>1315</v>
      </c>
      <c r="O234" s="412" t="s">
        <v>1242</v>
      </c>
      <c r="P234" s="412" t="s">
        <v>1281</v>
      </c>
      <c r="Q234" s="412" t="s">
        <v>1267</v>
      </c>
      <c r="R234" s="535" t="s">
        <v>1274</v>
      </c>
      <c r="S234" s="412" t="s">
        <v>1316</v>
      </c>
      <c r="T234" s="377"/>
      <c r="U234" s="377"/>
      <c r="V234" s="377"/>
      <c r="W234" s="377"/>
      <c r="X234" s="377"/>
      <c r="Y234" s="377"/>
      <c r="Z234" s="377"/>
      <c r="AA234" s="377"/>
      <c r="AB234" s="377"/>
      <c r="AC234" s="377"/>
      <c r="AD234" s="377"/>
      <c r="AE234" s="377"/>
      <c r="AF234" s="377"/>
      <c r="AG234" s="377"/>
      <c r="AH234" s="377"/>
      <c r="AI234" s="377"/>
      <c r="AJ234" s="377"/>
      <c r="AK234" s="377"/>
      <c r="AL234" s="377"/>
      <c r="AM234" s="377"/>
      <c r="AN234" s="377"/>
      <c r="AO234" s="377"/>
      <c r="AP234" s="377"/>
      <c r="AQ234" s="377"/>
      <c r="AR234" s="377"/>
      <c r="AS234" s="377"/>
      <c r="AT234" s="377"/>
      <c r="AU234" s="377"/>
      <c r="AV234" s="377"/>
      <c r="AW234" s="377"/>
      <c r="AX234" s="377"/>
      <c r="AY234" s="377"/>
      <c r="AZ234" s="377"/>
      <c r="BA234" s="377"/>
      <c r="BB234" s="377"/>
      <c r="BC234" s="377"/>
      <c r="BD234" s="395" t="s">
        <v>1317</v>
      </c>
      <c r="BE234" s="377"/>
      <c r="BF234" s="377"/>
    </row>
    <row r="235" ht="12.75" hidden="1" customHeight="1">
      <c r="A235" s="395" t="s">
        <v>1318</v>
      </c>
      <c r="B235" s="35"/>
      <c r="C235" s="35"/>
      <c r="D235" s="35"/>
      <c r="E235" s="35"/>
      <c r="F235" s="35"/>
      <c r="G235" s="35"/>
      <c r="H235" s="35"/>
      <c r="I235" s="35"/>
      <c r="J235" s="35"/>
      <c r="K235" s="35"/>
      <c r="L235" s="35"/>
      <c r="M235" s="35"/>
      <c r="N235" s="535" t="s">
        <v>1319</v>
      </c>
      <c r="O235" s="412" t="s">
        <v>1242</v>
      </c>
      <c r="P235" s="412" t="s">
        <v>31</v>
      </c>
      <c r="Q235" s="412" t="s">
        <v>1263</v>
      </c>
      <c r="R235" s="535" t="s">
        <v>1274</v>
      </c>
      <c r="S235" s="412" t="s">
        <v>1264</v>
      </c>
      <c r="T235" s="377"/>
      <c r="U235" s="377"/>
      <c r="V235" s="377"/>
      <c r="W235" s="377"/>
      <c r="X235" s="377"/>
      <c r="Y235" s="377"/>
      <c r="Z235" s="377"/>
      <c r="AA235" s="377"/>
      <c r="AB235" s="377"/>
      <c r="AC235" s="377"/>
      <c r="AD235" s="377"/>
      <c r="AE235" s="377"/>
      <c r="AF235" s="377"/>
      <c r="AG235" s="377"/>
      <c r="AH235" s="377"/>
      <c r="AI235" s="377"/>
      <c r="AJ235" s="377"/>
      <c r="AK235" s="377"/>
      <c r="AL235" s="377"/>
      <c r="AM235" s="377"/>
      <c r="AN235" s="377"/>
      <c r="AO235" s="377"/>
      <c r="AP235" s="377"/>
      <c r="AQ235" s="377"/>
      <c r="AR235" s="377"/>
      <c r="AS235" s="377"/>
      <c r="AT235" s="377"/>
      <c r="AU235" s="377"/>
      <c r="AV235" s="377"/>
      <c r="AW235" s="377"/>
      <c r="AX235" s="377"/>
      <c r="AY235" s="377"/>
      <c r="AZ235" s="377"/>
      <c r="BA235" s="377"/>
      <c r="BB235" s="377"/>
      <c r="BC235" s="377"/>
      <c r="BD235" s="395" t="s">
        <v>1320</v>
      </c>
      <c r="BE235" s="377"/>
      <c r="BF235" s="377"/>
    </row>
    <row r="236" ht="12.75" hidden="1" customHeight="1">
      <c r="A236" s="395" t="s">
        <v>1321</v>
      </c>
      <c r="B236" s="35"/>
      <c r="C236" s="35"/>
      <c r="D236" s="35"/>
      <c r="E236" s="35"/>
      <c r="F236" s="35"/>
      <c r="G236" s="35"/>
      <c r="H236" s="35"/>
      <c r="I236" s="35"/>
      <c r="J236" s="35"/>
      <c r="K236" s="35"/>
      <c r="L236" s="35"/>
      <c r="M236" s="35"/>
      <c r="N236" s="535" t="s">
        <v>1322</v>
      </c>
      <c r="O236" s="412" t="s">
        <v>1242</v>
      </c>
      <c r="P236" s="412" t="s">
        <v>1243</v>
      </c>
      <c r="Q236" s="412" t="s">
        <v>1244</v>
      </c>
      <c r="R236" s="535" t="s">
        <v>1323</v>
      </c>
      <c r="S236" s="412" t="s">
        <v>1246</v>
      </c>
      <c r="T236" s="377"/>
      <c r="U236" s="377"/>
      <c r="V236" s="377"/>
      <c r="W236" s="377"/>
      <c r="X236" s="377"/>
      <c r="Y236" s="377"/>
      <c r="Z236" s="377"/>
      <c r="AA236" s="377"/>
      <c r="AB236" s="377"/>
      <c r="AC236" s="377"/>
      <c r="AD236" s="377"/>
      <c r="AE236" s="377"/>
      <c r="AF236" s="377"/>
      <c r="AG236" s="377"/>
      <c r="AH236" s="377"/>
      <c r="AI236" s="377"/>
      <c r="AJ236" s="377"/>
      <c r="AK236" s="377"/>
      <c r="AL236" s="377"/>
      <c r="AM236" s="377"/>
      <c r="AN236" s="377"/>
      <c r="AO236" s="377"/>
      <c r="AP236" s="377"/>
      <c r="AQ236" s="377"/>
      <c r="AR236" s="377"/>
      <c r="AS236" s="377"/>
      <c r="AT236" s="377"/>
      <c r="AU236" s="377"/>
      <c r="AV236" s="377"/>
      <c r="AW236" s="377"/>
      <c r="AX236" s="377"/>
      <c r="AY236" s="377"/>
      <c r="AZ236" s="377"/>
      <c r="BA236" s="377"/>
      <c r="BB236" s="377"/>
      <c r="BC236" s="377"/>
      <c r="BD236" s="395" t="s">
        <v>1324</v>
      </c>
      <c r="BE236" s="377"/>
      <c r="BF236" s="377"/>
    </row>
    <row r="237" ht="12.75" hidden="1" customHeight="1">
      <c r="A237" s="395" t="s">
        <v>1325</v>
      </c>
      <c r="B237" s="35"/>
      <c r="C237" s="35"/>
      <c r="D237" s="35"/>
      <c r="E237" s="35"/>
      <c r="F237" s="35"/>
      <c r="G237" s="35"/>
      <c r="H237" s="35"/>
      <c r="I237" s="35"/>
      <c r="J237" s="35"/>
      <c r="K237" s="35"/>
      <c r="L237" s="35"/>
      <c r="M237" s="35"/>
      <c r="N237" s="535" t="s">
        <v>1326</v>
      </c>
      <c r="O237" s="412" t="s">
        <v>1242</v>
      </c>
      <c r="P237" s="412" t="s">
        <v>1243</v>
      </c>
      <c r="Q237" s="412" t="s">
        <v>1263</v>
      </c>
      <c r="R237" s="535" t="s">
        <v>1323</v>
      </c>
      <c r="S237" s="412" t="s">
        <v>1264</v>
      </c>
      <c r="T237" s="377"/>
      <c r="U237" s="377"/>
      <c r="V237" s="377"/>
      <c r="W237" s="377"/>
      <c r="X237" s="377"/>
      <c r="Y237" s="377"/>
      <c r="Z237" s="377"/>
      <c r="AA237" s="377"/>
      <c r="AB237" s="377"/>
      <c r="AC237" s="377"/>
      <c r="AD237" s="377"/>
      <c r="AE237" s="377"/>
      <c r="AF237" s="377"/>
      <c r="AG237" s="377"/>
      <c r="AH237" s="377"/>
      <c r="AI237" s="377"/>
      <c r="AJ237" s="377"/>
      <c r="AK237" s="377"/>
      <c r="AL237" s="377"/>
      <c r="AM237" s="377"/>
      <c r="AN237" s="377"/>
      <c r="AO237" s="377"/>
      <c r="AP237" s="377"/>
      <c r="AQ237" s="377"/>
      <c r="AR237" s="377"/>
      <c r="AS237" s="377"/>
      <c r="AT237" s="377"/>
      <c r="AU237" s="377"/>
      <c r="AV237" s="377"/>
      <c r="AW237" s="377"/>
      <c r="AX237" s="377"/>
      <c r="AY237" s="377"/>
      <c r="AZ237" s="377"/>
      <c r="BA237" s="377"/>
      <c r="BB237" s="377"/>
      <c r="BC237" s="377"/>
      <c r="BD237" s="395" t="s">
        <v>1327</v>
      </c>
      <c r="BE237" s="377"/>
      <c r="BF237" s="377"/>
    </row>
    <row r="238" ht="12.75" hidden="1" customHeight="1">
      <c r="A238" s="395" t="s">
        <v>1328</v>
      </c>
      <c r="B238" s="35"/>
      <c r="C238" s="35"/>
      <c r="D238" s="35"/>
      <c r="E238" s="35"/>
      <c r="F238" s="35"/>
      <c r="G238" s="35"/>
      <c r="H238" s="35"/>
      <c r="I238" s="35"/>
      <c r="J238" s="35"/>
      <c r="K238" s="35"/>
      <c r="L238" s="35"/>
      <c r="M238" s="35"/>
      <c r="N238" s="535" t="s">
        <v>1329</v>
      </c>
      <c r="O238" s="412" t="s">
        <v>1242</v>
      </c>
      <c r="P238" s="412" t="s">
        <v>1243</v>
      </c>
      <c r="Q238" s="412" t="s">
        <v>1330</v>
      </c>
      <c r="R238" s="535" t="s">
        <v>1250</v>
      </c>
      <c r="S238" s="412" t="s">
        <v>1246</v>
      </c>
      <c r="T238" s="377"/>
      <c r="U238" s="377"/>
      <c r="V238" s="377"/>
      <c r="W238" s="377"/>
      <c r="X238" s="377"/>
      <c r="Y238" s="377"/>
      <c r="Z238" s="377"/>
      <c r="AA238" s="377"/>
      <c r="AB238" s="377"/>
      <c r="AC238" s="377"/>
      <c r="AD238" s="377"/>
      <c r="AE238" s="377"/>
      <c r="AF238" s="377"/>
      <c r="AG238" s="377"/>
      <c r="AH238" s="377"/>
      <c r="AI238" s="377"/>
      <c r="AJ238" s="377"/>
      <c r="AK238" s="377"/>
      <c r="AL238" s="377"/>
      <c r="AM238" s="377"/>
      <c r="AN238" s="377"/>
      <c r="AO238" s="377"/>
      <c r="AP238" s="377"/>
      <c r="AQ238" s="377"/>
      <c r="AR238" s="377"/>
      <c r="AS238" s="377"/>
      <c r="AT238" s="377"/>
      <c r="AU238" s="377"/>
      <c r="AV238" s="377"/>
      <c r="AW238" s="377"/>
      <c r="AX238" s="377"/>
      <c r="AY238" s="377"/>
      <c r="AZ238" s="377"/>
      <c r="BA238" s="377"/>
      <c r="BB238" s="377"/>
      <c r="BC238" s="377"/>
      <c r="BD238" s="395" t="s">
        <v>1302</v>
      </c>
      <c r="BE238" s="377"/>
      <c r="BF238" s="377"/>
    </row>
    <row r="239" ht="12.75" hidden="1" customHeight="1">
      <c r="A239" s="395" t="s">
        <v>1331</v>
      </c>
      <c r="B239" s="35"/>
      <c r="C239" s="35"/>
      <c r="D239" s="35"/>
      <c r="E239" s="35"/>
      <c r="F239" s="35"/>
      <c r="G239" s="35"/>
      <c r="H239" s="35"/>
      <c r="I239" s="35"/>
      <c r="J239" s="35"/>
      <c r="K239" s="35"/>
      <c r="L239" s="35"/>
      <c r="M239" s="35"/>
      <c r="N239" s="535" t="s">
        <v>1332</v>
      </c>
      <c r="O239" s="412" t="s">
        <v>1242</v>
      </c>
      <c r="P239" s="412" t="s">
        <v>1243</v>
      </c>
      <c r="Q239" s="412" t="s">
        <v>1244</v>
      </c>
      <c r="R239" s="535" t="s">
        <v>1245</v>
      </c>
      <c r="S239" s="412" t="s">
        <v>1256</v>
      </c>
      <c r="T239" s="412"/>
      <c r="U239" s="377"/>
      <c r="V239" s="377"/>
      <c r="W239" s="377"/>
      <c r="X239" s="377"/>
      <c r="Y239" s="377"/>
      <c r="Z239" s="377"/>
      <c r="AA239" s="377"/>
      <c r="AB239" s="377"/>
      <c r="AC239" s="377"/>
      <c r="AD239" s="377"/>
      <c r="AE239" s="377"/>
      <c r="AF239" s="377"/>
      <c r="AG239" s="377"/>
      <c r="AH239" s="377"/>
      <c r="AI239" s="377"/>
      <c r="AJ239" s="377"/>
      <c r="AK239" s="377"/>
      <c r="AL239" s="377"/>
      <c r="AM239" s="377"/>
      <c r="AN239" s="377"/>
      <c r="AO239" s="377"/>
      <c r="AP239" s="377"/>
      <c r="AQ239" s="377"/>
      <c r="AR239" s="377"/>
      <c r="AS239" s="377"/>
      <c r="AT239" s="377"/>
      <c r="AU239" s="377"/>
      <c r="AV239" s="377"/>
      <c r="AW239" s="377"/>
      <c r="AX239" s="377"/>
      <c r="AY239" s="377"/>
      <c r="AZ239" s="377"/>
      <c r="BA239" s="377"/>
      <c r="BB239" s="377"/>
      <c r="BC239" s="377"/>
      <c r="BD239" s="395" t="s">
        <v>1333</v>
      </c>
      <c r="BE239" s="377"/>
      <c r="BF239" s="377"/>
    </row>
    <row r="240" ht="12.75" hidden="1" customHeight="1">
      <c r="A240" s="395" t="s">
        <v>1334</v>
      </c>
      <c r="B240" s="35"/>
      <c r="C240" s="35"/>
      <c r="D240" s="35"/>
      <c r="E240" s="35"/>
      <c r="F240" s="35"/>
      <c r="G240" s="35"/>
      <c r="H240" s="35"/>
      <c r="I240" s="35"/>
      <c r="J240" s="35"/>
      <c r="K240" s="35"/>
      <c r="L240" s="35"/>
      <c r="M240" s="35"/>
      <c r="N240" s="535" t="s">
        <v>1335</v>
      </c>
      <c r="O240" s="412" t="s">
        <v>1242</v>
      </c>
      <c r="P240" s="412" t="s">
        <v>1271</v>
      </c>
      <c r="Q240" s="412" t="s">
        <v>1267</v>
      </c>
      <c r="R240" s="535" t="s">
        <v>1290</v>
      </c>
      <c r="S240" s="412" t="s">
        <v>1251</v>
      </c>
      <c r="T240" s="412" t="s">
        <v>1268</v>
      </c>
      <c r="U240" s="377"/>
      <c r="V240" s="377"/>
      <c r="W240" s="377"/>
      <c r="X240" s="377"/>
      <c r="Y240" s="377"/>
      <c r="Z240" s="377"/>
      <c r="AA240" s="377"/>
      <c r="AB240" s="377"/>
      <c r="AC240" s="377"/>
      <c r="AD240" s="377"/>
      <c r="AE240" s="377"/>
      <c r="AF240" s="377"/>
      <c r="AG240" s="377"/>
      <c r="AH240" s="377"/>
      <c r="AI240" s="377"/>
      <c r="AJ240" s="377"/>
      <c r="AK240" s="377"/>
      <c r="AL240" s="377"/>
      <c r="AM240" s="377"/>
      <c r="AN240" s="377"/>
      <c r="AO240" s="377"/>
      <c r="AP240" s="377"/>
      <c r="AQ240" s="377"/>
      <c r="AR240" s="377"/>
      <c r="AS240" s="377"/>
      <c r="AT240" s="377"/>
      <c r="AU240" s="377"/>
      <c r="AV240" s="377"/>
      <c r="AW240" s="377"/>
      <c r="AX240" s="377"/>
      <c r="AY240" s="377"/>
      <c r="AZ240" s="377"/>
      <c r="BA240" s="377"/>
      <c r="BB240" s="377"/>
      <c r="BC240" s="377"/>
      <c r="BD240" s="395" t="s">
        <v>1336</v>
      </c>
      <c r="BE240" s="377"/>
      <c r="BF240" s="377"/>
    </row>
    <row r="241" ht="12.75" hidden="1" customHeight="1">
      <c r="A241" s="395" t="s">
        <v>1337</v>
      </c>
      <c r="B241" s="35"/>
      <c r="C241" s="35"/>
      <c r="D241" s="35"/>
      <c r="E241" s="35"/>
      <c r="F241" s="35"/>
      <c r="G241" s="35"/>
      <c r="H241" s="35"/>
      <c r="I241" s="35"/>
      <c r="J241" s="35"/>
      <c r="K241" s="35"/>
      <c r="L241" s="35"/>
      <c r="M241" s="35"/>
      <c r="N241" s="535" t="s">
        <v>1338</v>
      </c>
      <c r="O241" s="412" t="s">
        <v>1242</v>
      </c>
      <c r="P241" s="412" t="s">
        <v>1243</v>
      </c>
      <c r="Q241" s="412" t="s">
        <v>1244</v>
      </c>
      <c r="R241" s="535" t="s">
        <v>1245</v>
      </c>
      <c r="S241" s="412" t="s">
        <v>1256</v>
      </c>
      <c r="T241" s="377"/>
      <c r="U241" s="377"/>
      <c r="V241" s="377"/>
      <c r="W241" s="377"/>
      <c r="X241" s="377"/>
      <c r="Y241" s="377"/>
      <c r="Z241" s="377"/>
      <c r="AA241" s="377"/>
      <c r="AB241" s="377"/>
      <c r="AC241" s="377"/>
      <c r="AD241" s="377"/>
      <c r="AE241" s="377"/>
      <c r="AF241" s="377"/>
      <c r="AG241" s="377"/>
      <c r="AH241" s="377"/>
      <c r="AI241" s="377"/>
      <c r="AJ241" s="377"/>
      <c r="AK241" s="377"/>
      <c r="AL241" s="377"/>
      <c r="AM241" s="377"/>
      <c r="AN241" s="377"/>
      <c r="AO241" s="377"/>
      <c r="AP241" s="377"/>
      <c r="AQ241" s="377"/>
      <c r="AR241" s="377"/>
      <c r="AS241" s="377"/>
      <c r="AT241" s="377"/>
      <c r="AU241" s="377"/>
      <c r="AV241" s="377"/>
      <c r="AW241" s="377"/>
      <c r="AX241" s="377"/>
      <c r="AY241" s="377"/>
      <c r="AZ241" s="377"/>
      <c r="BA241" s="377"/>
      <c r="BB241" s="377"/>
      <c r="BC241" s="377"/>
      <c r="BD241" s="395" t="s">
        <v>1339</v>
      </c>
      <c r="BE241" s="377"/>
      <c r="BF241" s="377"/>
    </row>
    <row r="242" ht="12.75" hidden="1" customHeight="1">
      <c r="A242" s="395" t="s">
        <v>1340</v>
      </c>
      <c r="B242" s="35"/>
      <c r="C242" s="35"/>
      <c r="D242" s="35"/>
      <c r="E242" s="35"/>
      <c r="F242" s="35"/>
      <c r="G242" s="35"/>
      <c r="H242" s="35"/>
      <c r="I242" s="35"/>
      <c r="J242" s="35"/>
      <c r="K242" s="35"/>
      <c r="L242" s="35"/>
      <c r="M242" s="35"/>
      <c r="N242" s="535" t="s">
        <v>1341</v>
      </c>
      <c r="O242" s="412" t="s">
        <v>1242</v>
      </c>
      <c r="P242" s="412" t="s">
        <v>31</v>
      </c>
      <c r="Q242" s="412" t="s">
        <v>1263</v>
      </c>
      <c r="R242" s="535" t="s">
        <v>1274</v>
      </c>
      <c r="S242" s="412" t="s">
        <v>1264</v>
      </c>
      <c r="T242" s="377"/>
      <c r="U242" s="377"/>
      <c r="V242" s="377"/>
      <c r="W242" s="377"/>
      <c r="X242" s="377"/>
      <c r="Y242" s="377"/>
      <c r="Z242" s="377"/>
      <c r="AA242" s="377"/>
      <c r="AB242" s="377"/>
      <c r="AC242" s="377"/>
      <c r="AD242" s="377"/>
      <c r="AE242" s="377"/>
      <c r="AF242" s="377"/>
      <c r="AG242" s="377"/>
      <c r="AH242" s="377"/>
      <c r="AI242" s="377"/>
      <c r="AJ242" s="377"/>
      <c r="AK242" s="377"/>
      <c r="AL242" s="377"/>
      <c r="AM242" s="377"/>
      <c r="AN242" s="377"/>
      <c r="AO242" s="377"/>
      <c r="AP242" s="377"/>
      <c r="AQ242" s="377"/>
      <c r="AR242" s="377"/>
      <c r="AS242" s="377"/>
      <c r="AT242" s="377"/>
      <c r="AU242" s="377"/>
      <c r="AV242" s="377"/>
      <c r="AW242" s="377"/>
      <c r="AX242" s="377"/>
      <c r="AY242" s="377"/>
      <c r="AZ242" s="377"/>
      <c r="BA242" s="377"/>
      <c r="BB242" s="377"/>
      <c r="BC242" s="377"/>
      <c r="BD242" s="395" t="s">
        <v>1342</v>
      </c>
      <c r="BE242" s="377"/>
      <c r="BF242" s="377"/>
    </row>
    <row r="243" ht="12.75" hidden="1" customHeight="1">
      <c r="A243" s="395" t="s">
        <v>1343</v>
      </c>
      <c r="B243" s="35"/>
      <c r="C243" s="35"/>
      <c r="D243" s="35"/>
      <c r="E243" s="35"/>
      <c r="F243" s="35"/>
      <c r="G243" s="35"/>
      <c r="H243" s="35"/>
      <c r="I243" s="35"/>
      <c r="J243" s="35"/>
      <c r="K243" s="35"/>
      <c r="L243" s="35"/>
      <c r="M243" s="35"/>
      <c r="N243" s="535" t="s">
        <v>1344</v>
      </c>
      <c r="O243" s="412" t="s">
        <v>1307</v>
      </c>
      <c r="P243" s="412" t="s">
        <v>1271</v>
      </c>
      <c r="Q243" s="412" t="s">
        <v>1267</v>
      </c>
      <c r="R243" s="535" t="s">
        <v>1290</v>
      </c>
      <c r="S243" s="412" t="s">
        <v>1264</v>
      </c>
      <c r="T243" s="377"/>
      <c r="U243" s="377"/>
      <c r="V243" s="377"/>
      <c r="W243" s="377"/>
      <c r="X243" s="377"/>
      <c r="Y243" s="377"/>
      <c r="Z243" s="377"/>
      <c r="AA243" s="377"/>
      <c r="AB243" s="377"/>
      <c r="AC243" s="377"/>
      <c r="AD243" s="377"/>
      <c r="AE243" s="377"/>
      <c r="AF243" s="377"/>
      <c r="AG243" s="377"/>
      <c r="AH243" s="377"/>
      <c r="AI243" s="377"/>
      <c r="AJ243" s="377"/>
      <c r="AK243" s="377"/>
      <c r="AL243" s="377"/>
      <c r="AM243" s="377"/>
      <c r="AN243" s="377"/>
      <c r="AO243" s="377"/>
      <c r="AP243" s="377"/>
      <c r="AQ243" s="377"/>
      <c r="AR243" s="377"/>
      <c r="AS243" s="377"/>
      <c r="AT243" s="377"/>
      <c r="AU243" s="377"/>
      <c r="AV243" s="377"/>
      <c r="AW243" s="377"/>
      <c r="AX243" s="377"/>
      <c r="AY243" s="377"/>
      <c r="AZ243" s="377"/>
      <c r="BA243" s="377"/>
      <c r="BB243" s="377"/>
      <c r="BC243" s="377"/>
      <c r="BD243" s="395" t="s">
        <v>1305</v>
      </c>
      <c r="BE243" s="377"/>
      <c r="BF243" s="377"/>
    </row>
    <row r="244" ht="12.75" hidden="1" customHeight="1">
      <c r="A244" s="395" t="s">
        <v>1345</v>
      </c>
      <c r="B244" s="35"/>
      <c r="C244" s="35"/>
      <c r="D244" s="35"/>
      <c r="E244" s="35"/>
      <c r="F244" s="35"/>
      <c r="G244" s="35"/>
      <c r="H244" s="35"/>
      <c r="I244" s="35"/>
      <c r="J244" s="35"/>
      <c r="K244" s="35"/>
      <c r="L244" s="35"/>
      <c r="M244" s="35"/>
      <c r="N244" s="535" t="s">
        <v>1346</v>
      </c>
      <c r="O244" s="412" t="s">
        <v>1242</v>
      </c>
      <c r="P244" s="412" t="s">
        <v>1243</v>
      </c>
      <c r="Q244" s="412" t="s">
        <v>1244</v>
      </c>
      <c r="R244" s="535" t="s">
        <v>1290</v>
      </c>
      <c r="S244" s="412" t="s">
        <v>1256</v>
      </c>
      <c r="T244" s="377"/>
      <c r="U244" s="377"/>
      <c r="V244" s="377"/>
      <c r="W244" s="377"/>
      <c r="X244" s="377"/>
      <c r="Y244" s="377"/>
      <c r="Z244" s="377"/>
      <c r="AA244" s="377"/>
      <c r="AB244" s="377"/>
      <c r="AC244" s="377"/>
      <c r="AD244" s="377"/>
      <c r="AE244" s="377"/>
      <c r="AF244" s="377"/>
      <c r="AG244" s="377"/>
      <c r="AH244" s="377"/>
      <c r="AI244" s="377"/>
      <c r="AJ244" s="377"/>
      <c r="AK244" s="377"/>
      <c r="AL244" s="377"/>
      <c r="AM244" s="377"/>
      <c r="AN244" s="377"/>
      <c r="AO244" s="377"/>
      <c r="AP244" s="377"/>
      <c r="AQ244" s="377"/>
      <c r="AR244" s="377"/>
      <c r="AS244" s="377"/>
      <c r="AT244" s="377"/>
      <c r="AU244" s="377"/>
      <c r="AV244" s="377"/>
      <c r="AW244" s="377"/>
      <c r="AX244" s="377"/>
      <c r="AY244" s="377"/>
      <c r="AZ244" s="377"/>
      <c r="BA244" s="377"/>
      <c r="BB244" s="377"/>
      <c r="BC244" s="377"/>
      <c r="BD244" s="395" t="s">
        <v>1347</v>
      </c>
      <c r="BE244" s="377"/>
      <c r="BF244" s="377"/>
    </row>
    <row r="245" ht="12.75" hidden="1" customHeight="1">
      <c r="A245" s="395" t="s">
        <v>1348</v>
      </c>
      <c r="B245" s="35"/>
      <c r="C245" s="35"/>
      <c r="D245" s="35"/>
      <c r="E245" s="35"/>
      <c r="F245" s="35"/>
      <c r="G245" s="35"/>
      <c r="H245" s="35"/>
      <c r="I245" s="35"/>
      <c r="J245" s="35"/>
      <c r="K245" s="35"/>
      <c r="L245" s="35"/>
      <c r="M245" s="35"/>
      <c r="N245" s="535" t="s">
        <v>1349</v>
      </c>
      <c r="O245" s="412" t="s">
        <v>1242</v>
      </c>
      <c r="P245" s="412" t="s">
        <v>1243</v>
      </c>
      <c r="Q245" s="412" t="s">
        <v>1244</v>
      </c>
      <c r="R245" s="535" t="s">
        <v>1290</v>
      </c>
      <c r="S245" s="412" t="s">
        <v>1260</v>
      </c>
      <c r="T245" s="377"/>
      <c r="U245" s="377"/>
      <c r="V245" s="377"/>
      <c r="W245" s="377"/>
      <c r="X245" s="377"/>
      <c r="Y245" s="377"/>
      <c r="Z245" s="377"/>
      <c r="AA245" s="377"/>
      <c r="AB245" s="377"/>
      <c r="AC245" s="377"/>
      <c r="AD245" s="377"/>
      <c r="AE245" s="377"/>
      <c r="AF245" s="377"/>
      <c r="AG245" s="377"/>
      <c r="AH245" s="377"/>
      <c r="AI245" s="377"/>
      <c r="AJ245" s="377"/>
      <c r="AK245" s="377"/>
      <c r="AL245" s="377"/>
      <c r="AM245" s="377"/>
      <c r="AN245" s="377"/>
      <c r="AO245" s="377"/>
      <c r="AP245" s="377"/>
      <c r="AQ245" s="377"/>
      <c r="AR245" s="377"/>
      <c r="AS245" s="377"/>
      <c r="AT245" s="377"/>
      <c r="AU245" s="377"/>
      <c r="AV245" s="377"/>
      <c r="AW245" s="377"/>
      <c r="AX245" s="377"/>
      <c r="AY245" s="377"/>
      <c r="AZ245" s="377"/>
      <c r="BA245" s="377"/>
      <c r="BB245" s="377"/>
      <c r="BC245" s="377"/>
      <c r="BD245" s="395" t="s">
        <v>1350</v>
      </c>
      <c r="BE245" s="377"/>
      <c r="BF245" s="377"/>
    </row>
    <row r="246" ht="12.75" hidden="1" customHeight="1">
      <c r="A246" s="395" t="s">
        <v>1351</v>
      </c>
      <c r="B246" s="35"/>
      <c r="C246" s="35"/>
      <c r="D246" s="35"/>
      <c r="E246" s="35"/>
      <c r="F246" s="35"/>
      <c r="G246" s="35"/>
      <c r="H246" s="35"/>
      <c r="I246" s="35"/>
      <c r="J246" s="35"/>
      <c r="K246" s="35"/>
      <c r="L246" s="35"/>
      <c r="M246" s="35"/>
      <c r="N246" s="535" t="s">
        <v>1352</v>
      </c>
      <c r="O246" s="412" t="s">
        <v>1242</v>
      </c>
      <c r="P246" s="412" t="s">
        <v>1299</v>
      </c>
      <c r="Q246" s="412" t="s">
        <v>1244</v>
      </c>
      <c r="R246" s="535" t="s">
        <v>1255</v>
      </c>
      <c r="S246" s="412" t="s">
        <v>1246</v>
      </c>
      <c r="T246" s="377"/>
      <c r="U246" s="377"/>
      <c r="V246" s="377"/>
      <c r="W246" s="377"/>
      <c r="X246" s="377"/>
      <c r="Y246" s="377"/>
      <c r="Z246" s="377"/>
      <c r="AA246" s="377"/>
      <c r="AB246" s="377"/>
      <c r="AC246" s="377"/>
      <c r="AD246" s="377"/>
      <c r="AE246" s="377"/>
      <c r="AF246" s="377"/>
      <c r="AG246" s="377"/>
      <c r="AH246" s="377"/>
      <c r="AI246" s="377"/>
      <c r="AJ246" s="377"/>
      <c r="AK246" s="377"/>
      <c r="AL246" s="377"/>
      <c r="AM246" s="377"/>
      <c r="AN246" s="377"/>
      <c r="AO246" s="377"/>
      <c r="AP246" s="377"/>
      <c r="AQ246" s="377"/>
      <c r="AR246" s="377"/>
      <c r="AS246" s="377"/>
      <c r="AT246" s="377"/>
      <c r="AU246" s="377"/>
      <c r="AV246" s="377"/>
      <c r="AW246" s="377"/>
      <c r="AX246" s="377"/>
      <c r="AY246" s="377"/>
      <c r="AZ246" s="377"/>
      <c r="BA246" s="377"/>
      <c r="BB246" s="377"/>
      <c r="BC246" s="377"/>
      <c r="BD246" s="395" t="s">
        <v>1353</v>
      </c>
      <c r="BE246" s="377"/>
      <c r="BF246" s="377"/>
    </row>
    <row r="247" ht="12.75" hidden="1" customHeight="1">
      <c r="A247" s="395" t="s">
        <v>1354</v>
      </c>
      <c r="B247" s="35"/>
      <c r="C247" s="35"/>
      <c r="D247" s="35"/>
      <c r="E247" s="35"/>
      <c r="F247" s="35"/>
      <c r="G247" s="35"/>
      <c r="H247" s="35"/>
      <c r="I247" s="35"/>
      <c r="J247" s="35"/>
      <c r="K247" s="35"/>
      <c r="L247" s="35"/>
      <c r="M247" s="35"/>
      <c r="N247" s="535" t="s">
        <v>1355</v>
      </c>
      <c r="O247" s="412" t="s">
        <v>1242</v>
      </c>
      <c r="P247" s="412" t="s">
        <v>1299</v>
      </c>
      <c r="Q247" s="412" t="s">
        <v>1356</v>
      </c>
      <c r="R247" s="535" t="s">
        <v>1274</v>
      </c>
      <c r="S247" s="412" t="s">
        <v>1264</v>
      </c>
      <c r="T247" s="377"/>
      <c r="U247" s="377"/>
      <c r="V247" s="377"/>
      <c r="W247" s="377"/>
      <c r="X247" s="377"/>
      <c r="Y247" s="377"/>
      <c r="Z247" s="377"/>
      <c r="AA247" s="377"/>
      <c r="AB247" s="377"/>
      <c r="AC247" s="377"/>
      <c r="AD247" s="377"/>
      <c r="AE247" s="377"/>
      <c r="AF247" s="377"/>
      <c r="AG247" s="377"/>
      <c r="AH247" s="377"/>
      <c r="AI247" s="377"/>
      <c r="AJ247" s="377"/>
      <c r="AK247" s="377"/>
      <c r="AL247" s="377"/>
      <c r="AM247" s="377"/>
      <c r="AN247" s="377"/>
      <c r="AO247" s="377"/>
      <c r="AP247" s="377"/>
      <c r="AQ247" s="377"/>
      <c r="AR247" s="377"/>
      <c r="AS247" s="377"/>
      <c r="AT247" s="377"/>
      <c r="AU247" s="377"/>
      <c r="AV247" s="377"/>
      <c r="AW247" s="377"/>
      <c r="AX247" s="377"/>
      <c r="AY247" s="377"/>
      <c r="AZ247" s="377"/>
      <c r="BA247" s="377"/>
      <c r="BB247" s="377"/>
      <c r="BC247" s="377"/>
      <c r="BD247" s="395" t="s">
        <v>1357</v>
      </c>
      <c r="BE247" s="377"/>
      <c r="BF247" s="377"/>
    </row>
    <row r="248" ht="12.75" hidden="1" customHeight="1">
      <c r="A248" s="395" t="s">
        <v>1358</v>
      </c>
      <c r="B248" s="35"/>
      <c r="C248" s="35"/>
      <c r="D248" s="35"/>
      <c r="E248" s="35"/>
      <c r="F248" s="35"/>
      <c r="G248" s="35"/>
      <c r="H248" s="35"/>
      <c r="I248" s="35"/>
      <c r="J248" s="35"/>
      <c r="K248" s="35"/>
      <c r="L248" s="35"/>
      <c r="M248" s="35"/>
      <c r="N248" s="535" t="s">
        <v>1359</v>
      </c>
      <c r="O248" s="412" t="s">
        <v>1242</v>
      </c>
      <c r="P248" s="412" t="s">
        <v>1271</v>
      </c>
      <c r="Q248" s="412" t="s">
        <v>1244</v>
      </c>
      <c r="R248" s="535" t="s">
        <v>1274</v>
      </c>
      <c r="S248" s="412" t="s">
        <v>1264</v>
      </c>
      <c r="T248" s="377"/>
      <c r="U248" s="377"/>
      <c r="V248" s="377"/>
      <c r="W248" s="377"/>
      <c r="X248" s="377"/>
      <c r="Y248" s="377"/>
      <c r="Z248" s="377"/>
      <c r="AA248" s="377"/>
      <c r="AB248" s="377"/>
      <c r="AC248" s="377"/>
      <c r="AD248" s="377"/>
      <c r="AE248" s="377"/>
      <c r="AF248" s="377"/>
      <c r="AG248" s="377"/>
      <c r="AH248" s="377"/>
      <c r="AI248" s="377"/>
      <c r="AJ248" s="377"/>
      <c r="AK248" s="377"/>
      <c r="AL248" s="377"/>
      <c r="AM248" s="377"/>
      <c r="AN248" s="377"/>
      <c r="AO248" s="377"/>
      <c r="AP248" s="377"/>
      <c r="AQ248" s="377"/>
      <c r="AR248" s="377"/>
      <c r="AS248" s="377"/>
      <c r="AT248" s="377"/>
      <c r="AU248" s="377"/>
      <c r="AV248" s="377"/>
      <c r="AW248" s="377"/>
      <c r="AX248" s="377"/>
      <c r="AY248" s="377"/>
      <c r="AZ248" s="377"/>
      <c r="BA248" s="377"/>
      <c r="BB248" s="377"/>
      <c r="BC248" s="377"/>
      <c r="BD248" s="395" t="s">
        <v>1360</v>
      </c>
      <c r="BE248" s="377"/>
      <c r="BF248" s="377"/>
    </row>
    <row r="249" ht="12.75" hidden="1" customHeight="1">
      <c r="A249" s="395" t="s">
        <v>1361</v>
      </c>
      <c r="B249" s="35"/>
      <c r="C249" s="35"/>
      <c r="D249" s="35"/>
      <c r="E249" s="35"/>
      <c r="F249" s="35"/>
      <c r="G249" s="35"/>
      <c r="H249" s="35"/>
      <c r="I249" s="35"/>
      <c r="J249" s="35"/>
      <c r="K249" s="35"/>
      <c r="L249" s="35"/>
      <c r="M249" s="35"/>
      <c r="N249" s="535" t="s">
        <v>1362</v>
      </c>
      <c r="O249" s="412" t="s">
        <v>1242</v>
      </c>
      <c r="P249" s="412" t="s">
        <v>31</v>
      </c>
      <c r="Q249" s="412" t="s">
        <v>1244</v>
      </c>
      <c r="R249" s="535" t="s">
        <v>1250</v>
      </c>
      <c r="S249" s="412" t="s">
        <v>1256</v>
      </c>
      <c r="T249" s="412"/>
      <c r="U249" s="377"/>
      <c r="V249" s="377"/>
      <c r="W249" s="377"/>
      <c r="X249" s="377"/>
      <c r="Y249" s="377"/>
      <c r="Z249" s="377"/>
      <c r="AA249" s="377"/>
      <c r="AB249" s="377"/>
      <c r="AC249" s="377"/>
      <c r="AD249" s="377"/>
      <c r="AE249" s="377"/>
      <c r="AF249" s="377"/>
      <c r="AG249" s="377"/>
      <c r="AH249" s="377"/>
      <c r="AI249" s="377"/>
      <c r="AJ249" s="377"/>
      <c r="AK249" s="377"/>
      <c r="AL249" s="377"/>
      <c r="AM249" s="377"/>
      <c r="AN249" s="377"/>
      <c r="AO249" s="377"/>
      <c r="AP249" s="377"/>
      <c r="AQ249" s="377"/>
      <c r="AR249" s="377"/>
      <c r="AS249" s="377"/>
      <c r="AT249" s="377"/>
      <c r="AU249" s="377"/>
      <c r="AV249" s="377"/>
      <c r="AW249" s="377"/>
      <c r="AX249" s="377"/>
      <c r="AY249" s="377"/>
      <c r="AZ249" s="377"/>
      <c r="BA249" s="377"/>
      <c r="BB249" s="377"/>
      <c r="BC249" s="377"/>
      <c r="BD249" s="395" t="s">
        <v>1363</v>
      </c>
      <c r="BE249" s="377"/>
      <c r="BF249" s="377"/>
    </row>
    <row r="250" ht="12.75" hidden="1" customHeight="1">
      <c r="A250" s="395" t="s">
        <v>1364</v>
      </c>
      <c r="B250" s="35"/>
      <c r="C250" s="35"/>
      <c r="D250" s="35"/>
      <c r="E250" s="35"/>
      <c r="F250" s="35"/>
      <c r="G250" s="35"/>
      <c r="H250" s="35"/>
      <c r="I250" s="35"/>
      <c r="J250" s="35"/>
      <c r="K250" s="35"/>
      <c r="L250" s="35"/>
      <c r="M250" s="35"/>
      <c r="N250" s="535" t="s">
        <v>1365</v>
      </c>
      <c r="O250" s="412" t="s">
        <v>1242</v>
      </c>
      <c r="P250" s="412" t="s">
        <v>31</v>
      </c>
      <c r="Q250" s="412" t="s">
        <v>1249</v>
      </c>
      <c r="R250" s="535" t="s">
        <v>1274</v>
      </c>
      <c r="S250" s="412" t="s">
        <v>1291</v>
      </c>
      <c r="T250" s="412" t="s">
        <v>1268</v>
      </c>
      <c r="U250" s="377"/>
      <c r="V250" s="377"/>
      <c r="W250" s="377"/>
      <c r="X250" s="377"/>
      <c r="Y250" s="377"/>
      <c r="Z250" s="377"/>
      <c r="AA250" s="377"/>
      <c r="AB250" s="377"/>
      <c r="AC250" s="377"/>
      <c r="AD250" s="377"/>
      <c r="AE250" s="377"/>
      <c r="AF250" s="377"/>
      <c r="AG250" s="377"/>
      <c r="AH250" s="377"/>
      <c r="AI250" s="377"/>
      <c r="AJ250" s="377"/>
      <c r="AK250" s="377"/>
      <c r="AL250" s="377"/>
      <c r="AM250" s="377"/>
      <c r="AN250" s="377"/>
      <c r="AO250" s="377"/>
      <c r="AP250" s="377"/>
      <c r="AQ250" s="377"/>
      <c r="AR250" s="377"/>
      <c r="AS250" s="377"/>
      <c r="AT250" s="377"/>
      <c r="AU250" s="377"/>
      <c r="AV250" s="377"/>
      <c r="AW250" s="377"/>
      <c r="AX250" s="377"/>
      <c r="AY250" s="377"/>
      <c r="AZ250" s="377"/>
      <c r="BA250" s="377"/>
      <c r="BB250" s="377"/>
      <c r="BC250" s="377"/>
      <c r="BD250" s="395" t="s">
        <v>1366</v>
      </c>
      <c r="BE250" s="377"/>
      <c r="BF250" s="377"/>
    </row>
    <row r="251" ht="12.75" hidden="1" customHeight="1">
      <c r="A251" s="395" t="s">
        <v>1367</v>
      </c>
      <c r="B251" s="35"/>
      <c r="C251" s="35"/>
      <c r="D251" s="35"/>
      <c r="E251" s="35"/>
      <c r="F251" s="35"/>
      <c r="G251" s="35"/>
      <c r="H251" s="35"/>
      <c r="I251" s="35"/>
      <c r="J251" s="35"/>
      <c r="K251" s="35"/>
      <c r="L251" s="35"/>
      <c r="M251" s="35"/>
      <c r="N251" s="535" t="s">
        <v>1368</v>
      </c>
      <c r="O251" s="412" t="s">
        <v>1242</v>
      </c>
      <c r="P251" s="412" t="s">
        <v>1299</v>
      </c>
      <c r="Q251" s="412" t="s">
        <v>1244</v>
      </c>
      <c r="R251" s="535" t="s">
        <v>1245</v>
      </c>
      <c r="S251" s="412" t="s">
        <v>1282</v>
      </c>
      <c r="T251" s="377"/>
      <c r="U251" s="377"/>
      <c r="V251" s="377"/>
      <c r="W251" s="377"/>
      <c r="X251" s="377"/>
      <c r="Y251" s="377"/>
      <c r="Z251" s="377"/>
      <c r="AA251" s="377"/>
      <c r="AB251" s="377"/>
      <c r="AC251" s="377"/>
      <c r="AD251" s="377"/>
      <c r="AE251" s="377"/>
      <c r="AF251" s="377"/>
      <c r="AG251" s="377"/>
      <c r="AH251" s="377"/>
      <c r="AI251" s="377"/>
      <c r="AJ251" s="377"/>
      <c r="AK251" s="377"/>
      <c r="AL251" s="377"/>
      <c r="AM251" s="377"/>
      <c r="AN251" s="377"/>
      <c r="AO251" s="377"/>
      <c r="AP251" s="377"/>
      <c r="AQ251" s="377"/>
      <c r="AR251" s="377"/>
      <c r="AS251" s="377"/>
      <c r="AT251" s="377"/>
      <c r="AU251" s="377"/>
      <c r="AV251" s="377"/>
      <c r="AW251" s="377"/>
      <c r="AX251" s="377"/>
      <c r="AY251" s="377"/>
      <c r="AZ251" s="377"/>
      <c r="BA251" s="377"/>
      <c r="BB251" s="377"/>
      <c r="BC251" s="377"/>
      <c r="BD251" s="395" t="s">
        <v>1369</v>
      </c>
      <c r="BE251" s="377"/>
      <c r="BF251" s="377"/>
    </row>
    <row r="252" ht="12.75" customHeight="1">
      <c r="A252" s="379" t="s">
        <v>1370</v>
      </c>
      <c r="N252" s="537"/>
      <c r="O252" s="377"/>
      <c r="P252" s="377"/>
      <c r="Q252" s="377"/>
      <c r="R252" s="537"/>
      <c r="S252" s="377"/>
      <c r="T252" s="377"/>
      <c r="U252" s="377"/>
      <c r="V252" s="377"/>
      <c r="W252" s="377"/>
      <c r="X252" s="377"/>
      <c r="Y252" s="377"/>
      <c r="Z252" s="377"/>
      <c r="AA252" s="377"/>
      <c r="AB252" s="377"/>
      <c r="AC252" s="377"/>
      <c r="AD252" s="377"/>
      <c r="AE252" s="377"/>
      <c r="AF252" s="377"/>
      <c r="AG252" s="377"/>
      <c r="AH252" s="377"/>
      <c r="AI252" s="377"/>
      <c r="AJ252" s="377"/>
      <c r="AK252" s="377"/>
      <c r="AL252" s="377"/>
      <c r="AM252" s="377"/>
      <c r="AN252" s="377"/>
      <c r="AO252" s="377"/>
      <c r="AP252" s="377"/>
      <c r="AQ252" s="377"/>
      <c r="AR252" s="377"/>
      <c r="AS252" s="377"/>
      <c r="AT252" s="377"/>
      <c r="AU252" s="377"/>
      <c r="AV252" s="377"/>
      <c r="AW252" s="377"/>
      <c r="AX252" s="377"/>
      <c r="AY252" s="377"/>
      <c r="AZ252" s="377"/>
      <c r="BA252" s="377"/>
      <c r="BB252" s="377"/>
      <c r="BC252" s="377"/>
      <c r="BD252" s="395" t="s">
        <v>1371</v>
      </c>
      <c r="BE252" s="377"/>
      <c r="BF252" s="377"/>
    </row>
    <row r="253" ht="12.75" customHeight="1">
      <c r="A253" s="533" t="s">
        <v>1372</v>
      </c>
      <c r="N253" s="538"/>
      <c r="O253" s="377"/>
      <c r="P253" s="377"/>
      <c r="Q253" s="377"/>
      <c r="R253" s="537"/>
      <c r="S253" s="377"/>
      <c r="T253" s="377"/>
      <c r="U253" s="377"/>
      <c r="V253" s="377"/>
      <c r="W253" s="377"/>
      <c r="X253" s="377"/>
      <c r="Y253" s="377"/>
      <c r="Z253" s="377"/>
      <c r="AA253" s="377"/>
      <c r="AB253" s="377"/>
      <c r="AC253" s="377"/>
      <c r="AD253" s="377"/>
      <c r="AE253" s="377"/>
      <c r="AF253" s="377"/>
      <c r="AG253" s="377"/>
      <c r="AH253" s="377"/>
      <c r="AI253" s="377"/>
      <c r="AJ253" s="377"/>
      <c r="AK253" s="377"/>
      <c r="AL253" s="377"/>
      <c r="AM253" s="377"/>
      <c r="AN253" s="377"/>
      <c r="AO253" s="377"/>
      <c r="AP253" s="377"/>
      <c r="AQ253" s="377"/>
      <c r="AR253" s="377"/>
      <c r="AS253" s="377"/>
      <c r="AT253" s="377"/>
      <c r="AU253" s="377"/>
      <c r="AV253" s="377"/>
      <c r="AW253" s="377"/>
      <c r="AX253" s="377"/>
      <c r="AY253" s="377"/>
      <c r="AZ253" s="377"/>
      <c r="BA253" s="377"/>
      <c r="BB253" s="377"/>
      <c r="BC253" s="377"/>
      <c r="BD253" s="395" t="s">
        <v>1373</v>
      </c>
      <c r="BE253" s="377"/>
      <c r="BF253" s="377"/>
    </row>
    <row r="254" ht="12.75" hidden="1" customHeight="1">
      <c r="A254" s="395" t="s">
        <v>246</v>
      </c>
      <c r="B254" s="35"/>
      <c r="C254" s="35"/>
      <c r="D254" s="35"/>
      <c r="E254" s="35"/>
      <c r="F254" s="35"/>
      <c r="G254" s="35"/>
      <c r="H254" s="35"/>
      <c r="I254" s="35"/>
      <c r="J254" s="35"/>
      <c r="K254" s="35"/>
      <c r="L254" s="35"/>
      <c r="M254" s="35"/>
      <c r="N254" s="535" t="s">
        <v>1374</v>
      </c>
      <c r="O254" s="412" t="s">
        <v>1375</v>
      </c>
      <c r="P254" s="412" t="s">
        <v>31</v>
      </c>
      <c r="Q254" s="412" t="s">
        <v>1249</v>
      </c>
      <c r="R254" s="535" t="s">
        <v>1250</v>
      </c>
      <c r="S254" s="412" t="s">
        <v>1251</v>
      </c>
      <c r="T254" s="377"/>
      <c r="U254" s="377"/>
      <c r="V254" s="377"/>
      <c r="W254" s="377"/>
      <c r="X254" s="377"/>
      <c r="Y254" s="377"/>
      <c r="Z254" s="377"/>
      <c r="AA254" s="377"/>
      <c r="AB254" s="377"/>
      <c r="AC254" s="377"/>
      <c r="AD254" s="377"/>
      <c r="AE254" s="377"/>
      <c r="AF254" s="377"/>
      <c r="AG254" s="377"/>
      <c r="AH254" s="377"/>
      <c r="AI254" s="377"/>
      <c r="AJ254" s="377"/>
      <c r="AK254" s="377"/>
      <c r="AL254" s="377"/>
      <c r="AM254" s="377"/>
      <c r="AN254" s="377"/>
      <c r="AO254" s="377"/>
      <c r="AP254" s="377"/>
      <c r="AQ254" s="377"/>
      <c r="AR254" s="377"/>
      <c r="AS254" s="377"/>
      <c r="AT254" s="377"/>
      <c r="AU254" s="377"/>
      <c r="AV254" s="377"/>
      <c r="AW254" s="377"/>
      <c r="AX254" s="377"/>
      <c r="AY254" s="377"/>
      <c r="AZ254" s="377"/>
      <c r="BA254" s="377"/>
      <c r="BB254" s="377"/>
      <c r="BC254" s="377"/>
      <c r="BD254" s="395" t="s">
        <v>1376</v>
      </c>
      <c r="BE254" s="377"/>
      <c r="BF254" s="377"/>
    </row>
    <row r="255" ht="12.75" hidden="1" customHeight="1">
      <c r="A255" s="395" t="s">
        <v>276</v>
      </c>
      <c r="B255" s="35"/>
      <c r="C255" s="35"/>
      <c r="D255" s="35"/>
      <c r="E255" s="35"/>
      <c r="F255" s="35"/>
      <c r="G255" s="35"/>
      <c r="H255" s="35"/>
      <c r="I255" s="35"/>
      <c r="J255" s="35"/>
      <c r="K255" s="35"/>
      <c r="L255" s="35"/>
      <c r="M255" s="35"/>
      <c r="N255" s="535" t="s">
        <v>1377</v>
      </c>
      <c r="O255" s="412" t="s">
        <v>1267</v>
      </c>
      <c r="P255" s="412" t="s">
        <v>1271</v>
      </c>
      <c r="Q255" s="412" t="s">
        <v>1378</v>
      </c>
      <c r="R255" s="535" t="s">
        <v>1274</v>
      </c>
      <c r="S255" s="412" t="s">
        <v>1251</v>
      </c>
      <c r="T255" s="377"/>
      <c r="U255" s="377"/>
      <c r="V255" s="377"/>
      <c r="W255" s="377"/>
      <c r="X255" s="377"/>
      <c r="Y255" s="377"/>
      <c r="Z255" s="377"/>
      <c r="AA255" s="377"/>
      <c r="AB255" s="377"/>
      <c r="AC255" s="377"/>
      <c r="AD255" s="377"/>
      <c r="AE255" s="377"/>
      <c r="AF255" s="377"/>
      <c r="AG255" s="377"/>
      <c r="AH255" s="377"/>
      <c r="AI255" s="377"/>
      <c r="AJ255" s="377"/>
      <c r="AK255" s="377"/>
      <c r="AL255" s="377"/>
      <c r="AM255" s="377"/>
      <c r="AN255" s="377"/>
      <c r="AO255" s="377"/>
      <c r="AP255" s="377"/>
      <c r="AQ255" s="377"/>
      <c r="AR255" s="377"/>
      <c r="AS255" s="377"/>
      <c r="AT255" s="377"/>
      <c r="AU255" s="377"/>
      <c r="AV255" s="377"/>
      <c r="AW255" s="377"/>
      <c r="AX255" s="377"/>
      <c r="AY255" s="377"/>
      <c r="AZ255" s="377"/>
      <c r="BA255" s="377"/>
      <c r="BB255" s="377"/>
      <c r="BC255" s="377"/>
      <c r="BD255" s="395" t="s">
        <v>1308</v>
      </c>
      <c r="BE255" s="377"/>
      <c r="BF255" s="377"/>
    </row>
    <row r="256" ht="12.75" hidden="1" customHeight="1">
      <c r="A256" s="395" t="s">
        <v>297</v>
      </c>
      <c r="B256" s="35"/>
      <c r="C256" s="35"/>
      <c r="D256" s="35"/>
      <c r="E256" s="35"/>
      <c r="F256" s="35"/>
      <c r="G256" s="35"/>
      <c r="H256" s="35"/>
      <c r="I256" s="35"/>
      <c r="J256" s="35"/>
      <c r="K256" s="35"/>
      <c r="L256" s="35"/>
      <c r="M256" s="35"/>
      <c r="N256" s="535" t="s">
        <v>1379</v>
      </c>
      <c r="O256" s="412" t="s">
        <v>1242</v>
      </c>
      <c r="P256" s="412" t="s">
        <v>1271</v>
      </c>
      <c r="Q256" s="412" t="s">
        <v>1380</v>
      </c>
      <c r="R256" s="535" t="s">
        <v>1274</v>
      </c>
      <c r="S256" s="412" t="s">
        <v>1282</v>
      </c>
      <c r="T256" s="377"/>
      <c r="U256" s="377"/>
      <c r="V256" s="377"/>
      <c r="W256" s="377"/>
      <c r="X256" s="377"/>
      <c r="Y256" s="377"/>
      <c r="Z256" s="377"/>
      <c r="AA256" s="377"/>
      <c r="AB256" s="377"/>
      <c r="AC256" s="377"/>
      <c r="AD256" s="377"/>
      <c r="AE256" s="377"/>
      <c r="AF256" s="377"/>
      <c r="AG256" s="377"/>
      <c r="AH256" s="377"/>
      <c r="AI256" s="377"/>
      <c r="AJ256" s="377"/>
      <c r="AK256" s="377"/>
      <c r="AL256" s="377"/>
      <c r="AM256" s="377"/>
      <c r="AN256" s="377"/>
      <c r="AO256" s="377"/>
      <c r="AP256" s="377"/>
      <c r="AQ256" s="377"/>
      <c r="AR256" s="377"/>
      <c r="AS256" s="377"/>
      <c r="AT256" s="377"/>
      <c r="AU256" s="377"/>
      <c r="AV256" s="377"/>
      <c r="AW256" s="377"/>
      <c r="AX256" s="377"/>
      <c r="AY256" s="377"/>
      <c r="AZ256" s="377"/>
      <c r="BA256" s="377"/>
      <c r="BB256" s="377"/>
      <c r="BC256" s="377"/>
      <c r="BD256" s="395" t="s">
        <v>1311</v>
      </c>
      <c r="BE256" s="377"/>
      <c r="BF256" s="377"/>
    </row>
    <row r="257" ht="12.75" hidden="1" customHeight="1">
      <c r="A257" s="395" t="s">
        <v>397</v>
      </c>
      <c r="B257" s="35"/>
      <c r="C257" s="35"/>
      <c r="D257" s="35"/>
      <c r="E257" s="35"/>
      <c r="F257" s="35"/>
      <c r="G257" s="35"/>
      <c r="H257" s="35"/>
      <c r="I257" s="35"/>
      <c r="J257" s="35"/>
      <c r="K257" s="35"/>
      <c r="L257" s="35"/>
      <c r="M257" s="35"/>
      <c r="N257" s="535" t="s">
        <v>1381</v>
      </c>
      <c r="O257" s="412" t="s">
        <v>1242</v>
      </c>
      <c r="P257" s="412" t="s">
        <v>1271</v>
      </c>
      <c r="Q257" s="412" t="s">
        <v>1263</v>
      </c>
      <c r="R257" s="535" t="s">
        <v>1250</v>
      </c>
      <c r="S257" s="412" t="s">
        <v>1251</v>
      </c>
      <c r="T257" s="377"/>
      <c r="U257" s="377"/>
      <c r="V257" s="377"/>
      <c r="W257" s="377"/>
      <c r="X257" s="377"/>
      <c r="Y257" s="377"/>
      <c r="Z257" s="377"/>
      <c r="AA257" s="377"/>
      <c r="AB257" s="377"/>
      <c r="AC257" s="377"/>
      <c r="AD257" s="377"/>
      <c r="AE257" s="377"/>
      <c r="AF257" s="377"/>
      <c r="AG257" s="377"/>
      <c r="AH257" s="377"/>
      <c r="AI257" s="377"/>
      <c r="AJ257" s="377"/>
      <c r="AK257" s="377"/>
      <c r="AL257" s="377"/>
      <c r="AM257" s="377"/>
      <c r="AN257" s="377"/>
      <c r="AO257" s="377"/>
      <c r="AP257" s="377"/>
      <c r="AQ257" s="377"/>
      <c r="AR257" s="377"/>
      <c r="AS257" s="377"/>
      <c r="AT257" s="377"/>
      <c r="AU257" s="377"/>
      <c r="AV257" s="377"/>
      <c r="AW257" s="377"/>
      <c r="AX257" s="377"/>
      <c r="AY257" s="377"/>
      <c r="AZ257" s="377"/>
      <c r="BA257" s="377"/>
      <c r="BB257" s="377"/>
      <c r="BC257" s="377"/>
      <c r="BD257" s="395" t="s">
        <v>1382</v>
      </c>
      <c r="BE257" s="377"/>
      <c r="BF257" s="377"/>
    </row>
    <row r="258" ht="12.75" hidden="1" customHeight="1">
      <c r="A258" s="395" t="s">
        <v>403</v>
      </c>
      <c r="B258" s="35"/>
      <c r="C258" s="35"/>
      <c r="D258" s="35"/>
      <c r="E258" s="35"/>
      <c r="F258" s="35"/>
      <c r="G258" s="35"/>
      <c r="H258" s="35"/>
      <c r="I258" s="35"/>
      <c r="J258" s="35"/>
      <c r="K258" s="35"/>
      <c r="L258" s="35"/>
      <c r="M258" s="35"/>
      <c r="N258" s="535" t="s">
        <v>1383</v>
      </c>
      <c r="O258" s="412" t="s">
        <v>1242</v>
      </c>
      <c r="P258" s="412" t="s">
        <v>1243</v>
      </c>
      <c r="Q258" s="412" t="s">
        <v>1244</v>
      </c>
      <c r="R258" s="535" t="s">
        <v>1250</v>
      </c>
      <c r="S258" s="412" t="s">
        <v>1246</v>
      </c>
      <c r="T258" s="377"/>
      <c r="U258" s="377"/>
      <c r="V258" s="377"/>
      <c r="W258" s="377"/>
      <c r="X258" s="377"/>
      <c r="Y258" s="377"/>
      <c r="Z258" s="377"/>
      <c r="AA258" s="377"/>
      <c r="AB258" s="377"/>
      <c r="AC258" s="377"/>
      <c r="AD258" s="377"/>
      <c r="AE258" s="377"/>
      <c r="AF258" s="377"/>
      <c r="AG258" s="377"/>
      <c r="AH258" s="377"/>
      <c r="AI258" s="377"/>
      <c r="AJ258" s="377"/>
      <c r="AK258" s="377"/>
      <c r="AL258" s="377"/>
      <c r="AM258" s="377"/>
      <c r="AN258" s="377"/>
      <c r="AO258" s="377"/>
      <c r="AP258" s="377"/>
      <c r="AQ258" s="377"/>
      <c r="AR258" s="377"/>
      <c r="AS258" s="377"/>
      <c r="AT258" s="377"/>
      <c r="AU258" s="377"/>
      <c r="AV258" s="377"/>
      <c r="AW258" s="377"/>
      <c r="AX258" s="377"/>
      <c r="AY258" s="377"/>
      <c r="AZ258" s="377"/>
      <c r="BA258" s="377"/>
      <c r="BB258" s="377"/>
      <c r="BC258" s="377"/>
      <c r="BD258" s="395" t="s">
        <v>1384</v>
      </c>
      <c r="BE258" s="377"/>
      <c r="BF258" s="377"/>
    </row>
    <row r="259" ht="12.75" hidden="1" customHeight="1">
      <c r="A259" s="395" t="s">
        <v>458</v>
      </c>
      <c r="B259" s="35"/>
      <c r="C259" s="35"/>
      <c r="D259" s="35"/>
      <c r="E259" s="35"/>
      <c r="F259" s="35"/>
      <c r="G259" s="35"/>
      <c r="H259" s="35"/>
      <c r="I259" s="35"/>
      <c r="J259" s="35"/>
      <c r="K259" s="35"/>
      <c r="L259" s="35"/>
      <c r="M259" s="35"/>
      <c r="N259" s="535" t="s">
        <v>1385</v>
      </c>
      <c r="O259" s="412" t="s">
        <v>1242</v>
      </c>
      <c r="P259" s="412" t="s">
        <v>1271</v>
      </c>
      <c r="Q259" s="412" t="s">
        <v>1267</v>
      </c>
      <c r="R259" s="535" t="s">
        <v>1274</v>
      </c>
      <c r="S259" s="412" t="s">
        <v>1282</v>
      </c>
      <c r="T259" s="412" t="s">
        <v>1268</v>
      </c>
      <c r="U259" s="377"/>
      <c r="V259" s="377"/>
      <c r="W259" s="377"/>
      <c r="X259" s="377"/>
      <c r="Y259" s="377"/>
      <c r="Z259" s="377"/>
      <c r="AA259" s="377"/>
      <c r="AB259" s="377"/>
      <c r="AC259" s="377"/>
      <c r="AD259" s="377"/>
      <c r="AE259" s="377"/>
      <c r="AF259" s="377"/>
      <c r="AG259" s="377"/>
      <c r="AH259" s="377"/>
      <c r="AI259" s="377"/>
      <c r="AJ259" s="377"/>
      <c r="AK259" s="377"/>
      <c r="AL259" s="377"/>
      <c r="AM259" s="377"/>
      <c r="AN259" s="377"/>
      <c r="AO259" s="377"/>
      <c r="AP259" s="377"/>
      <c r="AQ259" s="377"/>
      <c r="AR259" s="377"/>
      <c r="AS259" s="377"/>
      <c r="AT259" s="377"/>
      <c r="AU259" s="377"/>
      <c r="AV259" s="377"/>
      <c r="AW259" s="377"/>
      <c r="AX259" s="377"/>
      <c r="AY259" s="377"/>
      <c r="AZ259" s="377"/>
      <c r="BA259" s="377"/>
      <c r="BB259" s="377"/>
      <c r="BC259" s="377"/>
      <c r="BD259" s="395" t="s">
        <v>1314</v>
      </c>
      <c r="BE259" s="377"/>
      <c r="BF259" s="377"/>
    </row>
    <row r="260" ht="12.75" hidden="1" customHeight="1">
      <c r="A260" s="395" t="s">
        <v>485</v>
      </c>
      <c r="B260" s="35"/>
      <c r="C260" s="35"/>
      <c r="D260" s="35"/>
      <c r="E260" s="35"/>
      <c r="F260" s="35"/>
      <c r="G260" s="35"/>
      <c r="H260" s="35"/>
      <c r="I260" s="35"/>
      <c r="J260" s="35"/>
      <c r="K260" s="35"/>
      <c r="L260" s="35"/>
      <c r="M260" s="35"/>
      <c r="N260" s="535" t="s">
        <v>1386</v>
      </c>
      <c r="O260" s="412" t="s">
        <v>1242</v>
      </c>
      <c r="P260" s="412" t="s">
        <v>1271</v>
      </c>
      <c r="Q260" s="412" t="s">
        <v>1330</v>
      </c>
      <c r="R260" s="535" t="s">
        <v>1290</v>
      </c>
      <c r="S260" s="412" t="s">
        <v>1291</v>
      </c>
      <c r="T260" s="412" t="s">
        <v>1268</v>
      </c>
      <c r="U260" s="377"/>
      <c r="V260" s="377"/>
      <c r="W260" s="377"/>
      <c r="X260" s="377"/>
      <c r="Y260" s="377"/>
      <c r="Z260" s="377"/>
      <c r="AA260" s="377"/>
      <c r="AB260" s="377"/>
      <c r="AC260" s="377"/>
      <c r="AD260" s="377"/>
      <c r="AE260" s="377"/>
      <c r="AF260" s="377"/>
      <c r="AG260" s="377"/>
      <c r="AH260" s="377"/>
      <c r="AI260" s="377"/>
      <c r="AJ260" s="377"/>
      <c r="AK260" s="377"/>
      <c r="AL260" s="377"/>
      <c r="AM260" s="377"/>
      <c r="AN260" s="377"/>
      <c r="AO260" s="377"/>
      <c r="AP260" s="377"/>
      <c r="AQ260" s="377"/>
      <c r="AR260" s="377"/>
      <c r="AS260" s="377"/>
      <c r="AT260" s="377"/>
      <c r="AU260" s="377"/>
      <c r="AV260" s="377"/>
      <c r="AW260" s="377"/>
      <c r="AX260" s="377"/>
      <c r="AY260" s="377"/>
      <c r="AZ260" s="377"/>
      <c r="BA260" s="377"/>
      <c r="BB260" s="377"/>
      <c r="BC260" s="377"/>
      <c r="BD260" s="395" t="s">
        <v>1387</v>
      </c>
      <c r="BE260" s="377"/>
      <c r="BF260" s="377"/>
    </row>
    <row r="261" ht="12.75" hidden="1" customHeight="1">
      <c r="A261" s="395" t="s">
        <v>519</v>
      </c>
      <c r="B261" s="35"/>
      <c r="C261" s="35"/>
      <c r="D261" s="35"/>
      <c r="E261" s="35"/>
      <c r="F261" s="35"/>
      <c r="G261" s="35"/>
      <c r="H261" s="35"/>
      <c r="I261" s="35"/>
      <c r="J261" s="35"/>
      <c r="K261" s="35"/>
      <c r="L261" s="35"/>
      <c r="M261" s="35"/>
      <c r="N261" s="535" t="s">
        <v>1388</v>
      </c>
      <c r="O261" s="412" t="s">
        <v>1242</v>
      </c>
      <c r="P261" s="412" t="s">
        <v>1271</v>
      </c>
      <c r="Q261" s="412" t="s">
        <v>1267</v>
      </c>
      <c r="R261" s="535" t="s">
        <v>1274</v>
      </c>
      <c r="S261" s="412" t="s">
        <v>1282</v>
      </c>
      <c r="T261" s="412" t="s">
        <v>1268</v>
      </c>
      <c r="U261" s="377"/>
      <c r="V261" s="377"/>
      <c r="W261" s="377"/>
      <c r="X261" s="377"/>
      <c r="Y261" s="377"/>
      <c r="Z261" s="377"/>
      <c r="AA261" s="377"/>
      <c r="AB261" s="377"/>
      <c r="AC261" s="377"/>
      <c r="AD261" s="377"/>
      <c r="AE261" s="377"/>
      <c r="AF261" s="377"/>
      <c r="AG261" s="377"/>
      <c r="AH261" s="377"/>
      <c r="AI261" s="377"/>
      <c r="AJ261" s="377"/>
      <c r="AK261" s="377"/>
      <c r="AL261" s="377"/>
      <c r="AM261" s="377"/>
      <c r="AN261" s="377"/>
      <c r="AO261" s="377"/>
      <c r="AP261" s="377"/>
      <c r="AQ261" s="377"/>
      <c r="AR261" s="377"/>
      <c r="AS261" s="377"/>
      <c r="AT261" s="377"/>
      <c r="AU261" s="377"/>
      <c r="AV261" s="377"/>
      <c r="AW261" s="377"/>
      <c r="AX261" s="377"/>
      <c r="AY261" s="377"/>
      <c r="AZ261" s="377"/>
      <c r="BA261" s="377"/>
      <c r="BB261" s="377"/>
      <c r="BC261" s="377"/>
      <c r="BD261" s="395" t="s">
        <v>1389</v>
      </c>
      <c r="BE261" s="377"/>
      <c r="BF261" s="377"/>
    </row>
    <row r="262" ht="12.75" hidden="1" customHeight="1">
      <c r="A262" s="395" t="s">
        <v>559</v>
      </c>
      <c r="B262" s="35"/>
      <c r="C262" s="35"/>
      <c r="D262" s="35"/>
      <c r="E262" s="35"/>
      <c r="F262" s="35"/>
      <c r="G262" s="35"/>
      <c r="H262" s="35"/>
      <c r="I262" s="35"/>
      <c r="J262" s="35"/>
      <c r="K262" s="35"/>
      <c r="L262" s="35"/>
      <c r="M262" s="35"/>
      <c r="N262" s="535" t="s">
        <v>1390</v>
      </c>
      <c r="O262" s="412" t="s">
        <v>1242</v>
      </c>
      <c r="P262" s="412" t="s">
        <v>1243</v>
      </c>
      <c r="Q262" s="412" t="s">
        <v>1244</v>
      </c>
      <c r="R262" s="535" t="s">
        <v>1250</v>
      </c>
      <c r="S262" s="412" t="s">
        <v>1256</v>
      </c>
      <c r="T262" s="377"/>
      <c r="U262" s="377"/>
      <c r="V262" s="377"/>
      <c r="W262" s="377"/>
      <c r="X262" s="377"/>
      <c r="Y262" s="377"/>
      <c r="Z262" s="377"/>
      <c r="AA262" s="377"/>
      <c r="AB262" s="377"/>
      <c r="AC262" s="377"/>
      <c r="AD262" s="377"/>
      <c r="AE262" s="377"/>
      <c r="AF262" s="377"/>
      <c r="AG262" s="377"/>
      <c r="AH262" s="377"/>
      <c r="AI262" s="377"/>
      <c r="AJ262" s="377"/>
      <c r="AK262" s="377"/>
      <c r="AL262" s="377"/>
      <c r="AM262" s="377"/>
      <c r="AN262" s="377"/>
      <c r="AO262" s="377"/>
      <c r="AP262" s="377"/>
      <c r="AQ262" s="377"/>
      <c r="AR262" s="377"/>
      <c r="AS262" s="377"/>
      <c r="AT262" s="377"/>
      <c r="AU262" s="377"/>
      <c r="AV262" s="377"/>
      <c r="AW262" s="377"/>
      <c r="AX262" s="377"/>
      <c r="AY262" s="377"/>
      <c r="AZ262" s="377"/>
      <c r="BA262" s="377"/>
      <c r="BB262" s="377"/>
      <c r="BC262" s="377"/>
      <c r="BD262" s="395" t="s">
        <v>1391</v>
      </c>
      <c r="BE262" s="377"/>
      <c r="BF262" s="377"/>
    </row>
    <row r="263" ht="12.75" hidden="1" customHeight="1">
      <c r="A263" s="395" t="s">
        <v>575</v>
      </c>
      <c r="B263" s="35"/>
      <c r="C263" s="35"/>
      <c r="D263" s="35"/>
      <c r="E263" s="35"/>
      <c r="F263" s="35"/>
      <c r="G263" s="35"/>
      <c r="H263" s="35"/>
      <c r="I263" s="35"/>
      <c r="J263" s="35"/>
      <c r="K263" s="35"/>
      <c r="L263" s="35"/>
      <c r="M263" s="35"/>
      <c r="N263" s="535" t="s">
        <v>1392</v>
      </c>
      <c r="O263" s="412" t="s">
        <v>1242</v>
      </c>
      <c r="P263" s="412" t="s">
        <v>31</v>
      </c>
      <c r="Q263" s="412" t="s">
        <v>1244</v>
      </c>
      <c r="R263" s="535" t="s">
        <v>1393</v>
      </c>
      <c r="S263" s="412" t="s">
        <v>1264</v>
      </c>
      <c r="T263" s="377"/>
      <c r="U263" s="377"/>
      <c r="V263" s="377"/>
      <c r="W263" s="377"/>
      <c r="X263" s="377"/>
      <c r="Y263" s="377"/>
      <c r="Z263" s="377"/>
      <c r="AA263" s="377"/>
      <c r="AB263" s="377"/>
      <c r="AC263" s="377"/>
      <c r="AD263" s="377"/>
      <c r="AE263" s="377"/>
      <c r="AF263" s="377"/>
      <c r="AG263" s="377"/>
      <c r="AH263" s="377"/>
      <c r="AI263" s="377"/>
      <c r="AJ263" s="377"/>
      <c r="AK263" s="377"/>
      <c r="AL263" s="377"/>
      <c r="AM263" s="377"/>
      <c r="AN263" s="377"/>
      <c r="AO263" s="377"/>
      <c r="AP263" s="377"/>
      <c r="AQ263" s="377"/>
      <c r="AR263" s="377"/>
      <c r="AS263" s="377"/>
      <c r="AT263" s="377"/>
      <c r="AU263" s="377"/>
      <c r="AV263" s="377"/>
      <c r="AW263" s="377"/>
      <c r="AX263" s="377"/>
      <c r="AY263" s="377"/>
      <c r="AZ263" s="377"/>
      <c r="BA263" s="377"/>
      <c r="BB263" s="377"/>
      <c r="BC263" s="377"/>
      <c r="BD263" s="395" t="s">
        <v>1394</v>
      </c>
      <c r="BE263" s="377"/>
      <c r="BF263" s="377"/>
    </row>
    <row r="264" ht="12.75" hidden="1" customHeight="1">
      <c r="A264" s="395" t="s">
        <v>585</v>
      </c>
      <c r="B264" s="35"/>
      <c r="C264" s="35"/>
      <c r="D264" s="35"/>
      <c r="E264" s="35"/>
      <c r="F264" s="35"/>
      <c r="G264" s="35"/>
      <c r="H264" s="35"/>
      <c r="I264" s="35"/>
      <c r="J264" s="35"/>
      <c r="K264" s="35"/>
      <c r="L264" s="35"/>
      <c r="M264" s="35"/>
      <c r="N264" s="535" t="s">
        <v>1395</v>
      </c>
      <c r="O264" s="412" t="s">
        <v>1242</v>
      </c>
      <c r="P264" s="412" t="s">
        <v>1243</v>
      </c>
      <c r="Q264" s="412" t="s">
        <v>1263</v>
      </c>
      <c r="R264" s="535" t="s">
        <v>1274</v>
      </c>
      <c r="S264" s="412" t="s">
        <v>1282</v>
      </c>
      <c r="T264" s="377"/>
      <c r="U264" s="377"/>
      <c r="V264" s="377"/>
      <c r="W264" s="377"/>
      <c r="X264" s="377"/>
      <c r="Y264" s="377"/>
      <c r="Z264" s="377"/>
      <c r="AA264" s="377"/>
      <c r="AB264" s="377"/>
      <c r="AC264" s="377"/>
      <c r="AD264" s="377"/>
      <c r="AE264" s="377"/>
      <c r="AF264" s="377"/>
      <c r="AG264" s="377"/>
      <c r="AH264" s="377"/>
      <c r="AI264" s="377"/>
      <c r="AJ264" s="377"/>
      <c r="AK264" s="377"/>
      <c r="AL264" s="377"/>
      <c r="AM264" s="377"/>
      <c r="AN264" s="377"/>
      <c r="AO264" s="377"/>
      <c r="AP264" s="377"/>
      <c r="AQ264" s="377"/>
      <c r="AR264" s="377"/>
      <c r="AS264" s="377"/>
      <c r="AT264" s="377"/>
      <c r="AU264" s="377"/>
      <c r="AV264" s="377"/>
      <c r="AW264" s="377"/>
      <c r="AX264" s="377"/>
      <c r="AY264" s="377"/>
      <c r="AZ264" s="377"/>
      <c r="BA264" s="377"/>
      <c r="BB264" s="377"/>
      <c r="BC264" s="377"/>
      <c r="BD264" s="395" t="s">
        <v>1396</v>
      </c>
      <c r="BE264" s="377"/>
      <c r="BF264" s="377"/>
    </row>
    <row r="265" ht="12.75" hidden="1" customHeight="1">
      <c r="A265" s="395" t="s">
        <v>596</v>
      </c>
      <c r="B265" s="35"/>
      <c r="C265" s="35"/>
      <c r="D265" s="35"/>
      <c r="E265" s="35"/>
      <c r="F265" s="35"/>
      <c r="G265" s="35"/>
      <c r="H265" s="35"/>
      <c r="I265" s="35"/>
      <c r="J265" s="35"/>
      <c r="K265" s="35"/>
      <c r="L265" s="35"/>
      <c r="M265" s="35"/>
      <c r="N265" s="535" t="s">
        <v>1397</v>
      </c>
      <c r="O265" s="412" t="s">
        <v>1242</v>
      </c>
      <c r="P265" s="412" t="s">
        <v>1271</v>
      </c>
      <c r="Q265" s="412" t="s">
        <v>1244</v>
      </c>
      <c r="R265" s="535" t="s">
        <v>1398</v>
      </c>
      <c r="S265" s="412" t="s">
        <v>1256</v>
      </c>
      <c r="T265" s="377"/>
      <c r="U265" s="377"/>
      <c r="V265" s="377"/>
      <c r="W265" s="377"/>
      <c r="X265" s="377"/>
      <c r="Y265" s="377"/>
      <c r="Z265" s="377"/>
      <c r="AA265" s="377"/>
      <c r="AB265" s="377"/>
      <c r="AC265" s="377"/>
      <c r="AD265" s="377"/>
      <c r="AE265" s="377"/>
      <c r="AF265" s="377"/>
      <c r="AG265" s="377"/>
      <c r="AH265" s="377"/>
      <c r="AI265" s="377"/>
      <c r="AJ265" s="377"/>
      <c r="AK265" s="377"/>
      <c r="AL265" s="377"/>
      <c r="AM265" s="377"/>
      <c r="AN265" s="377"/>
      <c r="AO265" s="377"/>
      <c r="AP265" s="377"/>
      <c r="AQ265" s="377"/>
      <c r="AR265" s="377"/>
      <c r="AS265" s="377"/>
      <c r="AT265" s="377"/>
      <c r="AU265" s="377"/>
      <c r="AV265" s="377"/>
      <c r="AW265" s="377"/>
      <c r="AX265" s="377"/>
      <c r="AY265" s="377"/>
      <c r="AZ265" s="377"/>
      <c r="BA265" s="377"/>
      <c r="BB265" s="377"/>
      <c r="BC265" s="377"/>
      <c r="BD265" s="395" t="s">
        <v>1318</v>
      </c>
      <c r="BE265" s="377"/>
      <c r="BF265" s="377"/>
    </row>
    <row r="266" ht="12.75" hidden="1" customHeight="1">
      <c r="A266" s="395" t="s">
        <v>635</v>
      </c>
      <c r="B266" s="35"/>
      <c r="C266" s="35"/>
      <c r="D266" s="35"/>
      <c r="E266" s="35"/>
      <c r="F266" s="35"/>
      <c r="G266" s="35"/>
      <c r="H266" s="35"/>
      <c r="I266" s="35"/>
      <c r="J266" s="35"/>
      <c r="K266" s="35"/>
      <c r="L266" s="35"/>
      <c r="M266" s="35"/>
      <c r="N266" s="535" t="s">
        <v>1399</v>
      </c>
      <c r="O266" s="412" t="s">
        <v>1242</v>
      </c>
      <c r="P266" s="412" t="s">
        <v>1271</v>
      </c>
      <c r="Q266" s="412" t="s">
        <v>1249</v>
      </c>
      <c r="R266" s="535" t="s">
        <v>1250</v>
      </c>
      <c r="S266" s="412" t="s">
        <v>1316</v>
      </c>
      <c r="T266" s="377"/>
      <c r="U266" s="377"/>
      <c r="V266" s="377"/>
      <c r="W266" s="377"/>
      <c r="X266" s="377"/>
      <c r="Y266" s="377"/>
      <c r="Z266" s="377"/>
      <c r="AA266" s="377"/>
      <c r="AB266" s="377"/>
      <c r="AC266" s="377"/>
      <c r="AD266" s="377"/>
      <c r="AE266" s="377"/>
      <c r="AF266" s="377"/>
      <c r="AG266" s="377"/>
      <c r="AH266" s="377"/>
      <c r="AI266" s="377"/>
      <c r="AJ266" s="377"/>
      <c r="AK266" s="377"/>
      <c r="AL266" s="377"/>
      <c r="AM266" s="377"/>
      <c r="AN266" s="377"/>
      <c r="AO266" s="377"/>
      <c r="AP266" s="377"/>
      <c r="AQ266" s="377"/>
      <c r="AR266" s="377"/>
      <c r="AS266" s="377"/>
      <c r="AT266" s="377"/>
      <c r="AU266" s="377"/>
      <c r="AV266" s="377"/>
      <c r="AW266" s="377"/>
      <c r="AX266" s="377"/>
      <c r="AY266" s="377"/>
      <c r="AZ266" s="377"/>
      <c r="BA266" s="377"/>
      <c r="BB266" s="377"/>
      <c r="BC266" s="377"/>
      <c r="BD266" s="395" t="s">
        <v>1400</v>
      </c>
      <c r="BE266" s="377"/>
      <c r="BF266" s="377"/>
    </row>
    <row r="267" ht="12.75" hidden="1" customHeight="1">
      <c r="A267" s="395" t="s">
        <v>640</v>
      </c>
      <c r="B267" s="35"/>
      <c r="C267" s="35"/>
      <c r="D267" s="35"/>
      <c r="E267" s="35"/>
      <c r="F267" s="35"/>
      <c r="G267" s="35"/>
      <c r="H267" s="35"/>
      <c r="I267" s="35"/>
      <c r="J267" s="35"/>
      <c r="K267" s="35"/>
      <c r="L267" s="35"/>
      <c r="M267" s="35"/>
      <c r="N267" s="535" t="s">
        <v>1401</v>
      </c>
      <c r="O267" s="412" t="s">
        <v>1242</v>
      </c>
      <c r="P267" s="412" t="s">
        <v>1299</v>
      </c>
      <c r="Q267" s="412" t="s">
        <v>1249</v>
      </c>
      <c r="R267" s="535" t="s">
        <v>1245</v>
      </c>
      <c r="S267" s="412" t="s">
        <v>1282</v>
      </c>
      <c r="T267" s="377"/>
      <c r="U267" s="377"/>
      <c r="V267" s="377"/>
      <c r="W267" s="377"/>
      <c r="X267" s="377"/>
      <c r="Y267" s="377"/>
      <c r="Z267" s="377"/>
      <c r="AA267" s="377"/>
      <c r="AB267" s="377"/>
      <c r="AC267" s="377"/>
      <c r="AD267" s="377"/>
      <c r="AE267" s="377"/>
      <c r="AF267" s="377"/>
      <c r="AG267" s="377"/>
      <c r="AH267" s="377"/>
      <c r="AI267" s="377"/>
      <c r="AJ267" s="377"/>
      <c r="AK267" s="377"/>
      <c r="AL267" s="377"/>
      <c r="AM267" s="377"/>
      <c r="AN267" s="377"/>
      <c r="AO267" s="377"/>
      <c r="AP267" s="377"/>
      <c r="AQ267" s="377"/>
      <c r="AR267" s="377"/>
      <c r="AS267" s="377"/>
      <c r="AT267" s="377"/>
      <c r="AU267" s="377"/>
      <c r="AV267" s="377"/>
      <c r="AW267" s="377"/>
      <c r="AX267" s="377"/>
      <c r="AY267" s="377"/>
      <c r="AZ267" s="377"/>
      <c r="BA267" s="377"/>
      <c r="BB267" s="377"/>
      <c r="BC267" s="377"/>
      <c r="BD267" s="395" t="s">
        <v>1402</v>
      </c>
      <c r="BE267" s="377"/>
      <c r="BF267" s="377"/>
    </row>
    <row r="268" ht="12.75" hidden="1" customHeight="1">
      <c r="A268" s="395" t="s">
        <v>656</v>
      </c>
      <c r="B268" s="35"/>
      <c r="C268" s="35"/>
      <c r="D268" s="35"/>
      <c r="E268" s="35"/>
      <c r="F268" s="35"/>
      <c r="G268" s="35"/>
      <c r="H268" s="35"/>
      <c r="I268" s="35"/>
      <c r="J268" s="35"/>
      <c r="K268" s="35"/>
      <c r="L268" s="35"/>
      <c r="M268" s="35"/>
      <c r="N268" s="535" t="s">
        <v>1403</v>
      </c>
      <c r="O268" s="412" t="s">
        <v>1307</v>
      </c>
      <c r="P268" s="412" t="s">
        <v>1299</v>
      </c>
      <c r="Q268" s="412" t="s">
        <v>1267</v>
      </c>
      <c r="R268" s="535" t="s">
        <v>1274</v>
      </c>
      <c r="S268" s="412" t="s">
        <v>1282</v>
      </c>
      <c r="T268" s="412" t="s">
        <v>1268</v>
      </c>
      <c r="U268" s="377"/>
      <c r="V268" s="377"/>
      <c r="W268" s="377"/>
      <c r="X268" s="377"/>
      <c r="Y268" s="377"/>
      <c r="Z268" s="377"/>
      <c r="AA268" s="377"/>
      <c r="AB268" s="377"/>
      <c r="AC268" s="377"/>
      <c r="AD268" s="377"/>
      <c r="AE268" s="377"/>
      <c r="AF268" s="377"/>
      <c r="AG268" s="377"/>
      <c r="AH268" s="377"/>
      <c r="AI268" s="377"/>
      <c r="AJ268" s="377"/>
      <c r="AK268" s="377"/>
      <c r="AL268" s="377"/>
      <c r="AM268" s="377"/>
      <c r="AN268" s="377"/>
      <c r="AO268" s="377"/>
      <c r="AP268" s="377"/>
      <c r="AQ268" s="377"/>
      <c r="AR268" s="377"/>
      <c r="AS268" s="377"/>
      <c r="AT268" s="377"/>
      <c r="AU268" s="377"/>
      <c r="AV268" s="377"/>
      <c r="AW268" s="377"/>
      <c r="AX268" s="377"/>
      <c r="AY268" s="377"/>
      <c r="AZ268" s="377"/>
      <c r="BA268" s="377"/>
      <c r="BB268" s="377"/>
      <c r="BC268" s="377"/>
      <c r="BD268" s="395" t="s">
        <v>1404</v>
      </c>
      <c r="BE268" s="377"/>
      <c r="BF268" s="377"/>
    </row>
    <row r="269" ht="12.75" hidden="1" customHeight="1">
      <c r="A269" s="395" t="s">
        <v>661</v>
      </c>
      <c r="B269" s="35"/>
      <c r="C269" s="35"/>
      <c r="D269" s="35"/>
      <c r="E269" s="35"/>
      <c r="F269" s="35"/>
      <c r="G269" s="35"/>
      <c r="H269" s="35"/>
      <c r="I269" s="35"/>
      <c r="J269" s="35"/>
      <c r="K269" s="35"/>
      <c r="L269" s="35"/>
      <c r="M269" s="35"/>
      <c r="N269" s="535" t="s">
        <v>1405</v>
      </c>
      <c r="O269" s="412" t="s">
        <v>1242</v>
      </c>
      <c r="P269" s="412" t="s">
        <v>1271</v>
      </c>
      <c r="Q269" s="412" t="s">
        <v>1263</v>
      </c>
      <c r="R269" s="535" t="s">
        <v>1250</v>
      </c>
      <c r="S269" s="412" t="s">
        <v>1291</v>
      </c>
      <c r="T269" s="377"/>
      <c r="U269" s="377"/>
      <c r="V269" s="377"/>
      <c r="W269" s="377"/>
      <c r="X269" s="377"/>
      <c r="Y269" s="377"/>
      <c r="Z269" s="377"/>
      <c r="AA269" s="377"/>
      <c r="AB269" s="377"/>
      <c r="AC269" s="377"/>
      <c r="AD269" s="377"/>
      <c r="AE269" s="377"/>
      <c r="AF269" s="377"/>
      <c r="AG269" s="377"/>
      <c r="AH269" s="377"/>
      <c r="AI269" s="377"/>
      <c r="AJ269" s="377"/>
      <c r="AK269" s="377"/>
      <c r="AL269" s="377"/>
      <c r="AM269" s="377"/>
      <c r="AN269" s="377"/>
      <c r="AO269" s="377"/>
      <c r="AP269" s="377"/>
      <c r="AQ269" s="377"/>
      <c r="AR269" s="377"/>
      <c r="AS269" s="377"/>
      <c r="AT269" s="377"/>
      <c r="AU269" s="377"/>
      <c r="AV269" s="377"/>
      <c r="AW269" s="377"/>
      <c r="AX269" s="377"/>
      <c r="AY269" s="377"/>
      <c r="AZ269" s="377"/>
      <c r="BA269" s="377"/>
      <c r="BB269" s="377"/>
      <c r="BC269" s="377"/>
      <c r="BD269" s="395" t="s">
        <v>1406</v>
      </c>
      <c r="BE269" s="377"/>
      <c r="BF269" s="377"/>
    </row>
    <row r="270" ht="12.75" hidden="1" customHeight="1">
      <c r="A270" s="395" t="s">
        <v>775</v>
      </c>
      <c r="B270" s="35"/>
      <c r="C270" s="35"/>
      <c r="D270" s="35"/>
      <c r="E270" s="35"/>
      <c r="F270" s="35"/>
      <c r="G270" s="35"/>
      <c r="H270" s="35"/>
      <c r="I270" s="35"/>
      <c r="J270" s="35"/>
      <c r="K270" s="35"/>
      <c r="L270" s="35"/>
      <c r="M270" s="35"/>
      <c r="N270" s="535" t="s">
        <v>1407</v>
      </c>
      <c r="O270" s="412" t="s">
        <v>1242</v>
      </c>
      <c r="P270" s="412" t="s">
        <v>1271</v>
      </c>
      <c r="Q270" s="412" t="s">
        <v>1244</v>
      </c>
      <c r="R270" s="535" t="s">
        <v>1274</v>
      </c>
      <c r="S270" s="412" t="s">
        <v>1264</v>
      </c>
      <c r="T270" s="377"/>
      <c r="U270" s="377"/>
      <c r="V270" s="377"/>
      <c r="W270" s="377"/>
      <c r="X270" s="377"/>
      <c r="Y270" s="377"/>
      <c r="Z270" s="377"/>
      <c r="AA270" s="377"/>
      <c r="AB270" s="377"/>
      <c r="AC270" s="377"/>
      <c r="AD270" s="377"/>
      <c r="AE270" s="377"/>
      <c r="AF270" s="377"/>
      <c r="AG270" s="377"/>
      <c r="AH270" s="377"/>
      <c r="AI270" s="377"/>
      <c r="AJ270" s="377"/>
      <c r="AK270" s="377"/>
      <c r="AL270" s="377"/>
      <c r="AM270" s="377"/>
      <c r="AN270" s="377"/>
      <c r="AO270" s="377"/>
      <c r="AP270" s="377"/>
      <c r="AQ270" s="377"/>
      <c r="AR270" s="377"/>
      <c r="AS270" s="377"/>
      <c r="AT270" s="377"/>
      <c r="AU270" s="377"/>
      <c r="AV270" s="377"/>
      <c r="AW270" s="377"/>
      <c r="AX270" s="377"/>
      <c r="AY270" s="377"/>
      <c r="AZ270" s="377"/>
      <c r="BA270" s="377"/>
      <c r="BB270" s="377"/>
      <c r="BC270" s="377"/>
      <c r="BD270" s="395" t="s">
        <v>1408</v>
      </c>
      <c r="BE270" s="377"/>
      <c r="BF270" s="377"/>
    </row>
    <row r="271" ht="12.75" hidden="1" customHeight="1">
      <c r="A271" s="395" t="s">
        <v>799</v>
      </c>
      <c r="B271" s="35"/>
      <c r="C271" s="35"/>
      <c r="D271" s="35"/>
      <c r="E271" s="35"/>
      <c r="F271" s="35"/>
      <c r="G271" s="35"/>
      <c r="H271" s="35"/>
      <c r="I271" s="35"/>
      <c r="J271" s="35"/>
      <c r="K271" s="35"/>
      <c r="L271" s="35"/>
      <c r="M271" s="35"/>
      <c r="N271" s="535" t="s">
        <v>1409</v>
      </c>
      <c r="O271" s="412" t="s">
        <v>1242</v>
      </c>
      <c r="P271" s="412" t="s">
        <v>1243</v>
      </c>
      <c r="Q271" s="412" t="s">
        <v>1244</v>
      </c>
      <c r="R271" s="535" t="s">
        <v>1290</v>
      </c>
      <c r="S271" s="412" t="s">
        <v>1256</v>
      </c>
      <c r="T271" s="377"/>
      <c r="U271" s="377"/>
      <c r="V271" s="377"/>
      <c r="W271" s="377"/>
      <c r="X271" s="377"/>
      <c r="Y271" s="377"/>
      <c r="Z271" s="377"/>
      <c r="AA271" s="377"/>
      <c r="AB271" s="377"/>
      <c r="AC271" s="377"/>
      <c r="AD271" s="377"/>
      <c r="AE271" s="377"/>
      <c r="AF271" s="377"/>
      <c r="AG271" s="377"/>
      <c r="AH271" s="377"/>
      <c r="AI271" s="377"/>
      <c r="AJ271" s="377"/>
      <c r="AK271" s="377"/>
      <c r="AL271" s="377"/>
      <c r="AM271" s="377"/>
      <c r="AN271" s="377"/>
      <c r="AO271" s="377"/>
      <c r="AP271" s="377"/>
      <c r="AQ271" s="377"/>
      <c r="AR271" s="377"/>
      <c r="AS271" s="377"/>
      <c r="AT271" s="377"/>
      <c r="AU271" s="377"/>
      <c r="AV271" s="377"/>
      <c r="AW271" s="377"/>
      <c r="AX271" s="377"/>
      <c r="AY271" s="377"/>
      <c r="AZ271" s="377"/>
      <c r="BA271" s="377"/>
      <c r="BB271" s="377"/>
      <c r="BC271" s="377"/>
      <c r="BD271" s="395" t="s">
        <v>1410</v>
      </c>
      <c r="BE271" s="377"/>
      <c r="BF271" s="377"/>
    </row>
    <row r="272" ht="12.75" hidden="1" customHeight="1">
      <c r="A272" s="395" t="s">
        <v>842</v>
      </c>
      <c r="B272" s="35"/>
      <c r="C272" s="35"/>
      <c r="D272" s="35"/>
      <c r="E272" s="35"/>
      <c r="F272" s="35"/>
      <c r="G272" s="35"/>
      <c r="H272" s="35"/>
      <c r="I272" s="35"/>
      <c r="J272" s="35"/>
      <c r="K272" s="35"/>
      <c r="L272" s="35"/>
      <c r="M272" s="35"/>
      <c r="N272" s="535" t="s">
        <v>1411</v>
      </c>
      <c r="O272" s="412" t="s">
        <v>1242</v>
      </c>
      <c r="P272" s="412" t="s">
        <v>1243</v>
      </c>
      <c r="Q272" s="412" t="s">
        <v>1330</v>
      </c>
      <c r="R272" s="535" t="s">
        <v>1250</v>
      </c>
      <c r="S272" s="412" t="s">
        <v>1291</v>
      </c>
      <c r="T272" s="412" t="s">
        <v>1268</v>
      </c>
      <c r="U272" s="377"/>
      <c r="V272" s="377"/>
      <c r="W272" s="377"/>
      <c r="X272" s="377"/>
      <c r="Y272" s="377"/>
      <c r="Z272" s="377"/>
      <c r="AA272" s="377"/>
      <c r="AB272" s="377"/>
      <c r="AC272" s="377"/>
      <c r="AD272" s="377"/>
      <c r="AE272" s="377"/>
      <c r="AF272" s="377"/>
      <c r="AG272" s="377"/>
      <c r="AH272" s="377"/>
      <c r="AI272" s="377"/>
      <c r="AJ272" s="377"/>
      <c r="AK272" s="377"/>
      <c r="AL272" s="377"/>
      <c r="AM272" s="377"/>
      <c r="AN272" s="377"/>
      <c r="AO272" s="377"/>
      <c r="AP272" s="377"/>
      <c r="AQ272" s="377"/>
      <c r="AR272" s="377"/>
      <c r="AS272" s="377"/>
      <c r="AT272" s="377"/>
      <c r="AU272" s="377"/>
      <c r="AV272" s="377"/>
      <c r="AW272" s="377"/>
      <c r="AX272" s="377"/>
      <c r="AY272" s="377"/>
      <c r="AZ272" s="377"/>
      <c r="BA272" s="377"/>
      <c r="BB272" s="377"/>
      <c r="BC272" s="377"/>
      <c r="BD272" s="395" t="s">
        <v>1412</v>
      </c>
      <c r="BE272" s="377"/>
      <c r="BF272" s="377"/>
    </row>
    <row r="273" ht="12.75" hidden="1" customHeight="1">
      <c r="A273" s="395" t="s">
        <v>847</v>
      </c>
      <c r="B273" s="35"/>
      <c r="C273" s="35"/>
      <c r="D273" s="35"/>
      <c r="E273" s="35"/>
      <c r="F273" s="35"/>
      <c r="G273" s="35"/>
      <c r="H273" s="35"/>
      <c r="I273" s="35"/>
      <c r="J273" s="35"/>
      <c r="K273" s="35"/>
      <c r="L273" s="35"/>
      <c r="M273" s="35"/>
      <c r="N273" s="535" t="s">
        <v>1413</v>
      </c>
      <c r="O273" s="412" t="s">
        <v>1242</v>
      </c>
      <c r="P273" s="412" t="s">
        <v>1243</v>
      </c>
      <c r="Q273" s="412" t="s">
        <v>1330</v>
      </c>
      <c r="R273" s="535" t="s">
        <v>1250</v>
      </c>
      <c r="S273" s="412" t="s">
        <v>1291</v>
      </c>
      <c r="T273" s="412" t="s">
        <v>1268</v>
      </c>
      <c r="U273" s="377"/>
      <c r="V273" s="377"/>
      <c r="W273" s="377"/>
      <c r="X273" s="377"/>
      <c r="Y273" s="377"/>
      <c r="Z273" s="377"/>
      <c r="AA273" s="377"/>
      <c r="AB273" s="377"/>
      <c r="AC273" s="377"/>
      <c r="AD273" s="377"/>
      <c r="AE273" s="377"/>
      <c r="AF273" s="377"/>
      <c r="AG273" s="377"/>
      <c r="AH273" s="377"/>
      <c r="AI273" s="377"/>
      <c r="AJ273" s="377"/>
      <c r="AK273" s="377"/>
      <c r="AL273" s="377"/>
      <c r="AM273" s="377"/>
      <c r="AN273" s="377"/>
      <c r="AO273" s="377"/>
      <c r="AP273" s="377"/>
      <c r="AQ273" s="377"/>
      <c r="AR273" s="377"/>
      <c r="AS273" s="377"/>
      <c r="AT273" s="377"/>
      <c r="AU273" s="377"/>
      <c r="AV273" s="377"/>
      <c r="AW273" s="377"/>
      <c r="AX273" s="377"/>
      <c r="AY273" s="377"/>
      <c r="AZ273" s="377"/>
      <c r="BA273" s="377"/>
      <c r="BB273" s="377"/>
      <c r="BC273" s="377"/>
      <c r="BD273" s="395" t="s">
        <v>1414</v>
      </c>
      <c r="BE273" s="377"/>
      <c r="BF273" s="377"/>
    </row>
    <row r="274" ht="12.75" hidden="1" customHeight="1">
      <c r="A274" s="395" t="s">
        <v>851</v>
      </c>
      <c r="B274" s="35"/>
      <c r="C274" s="35"/>
      <c r="D274" s="35"/>
      <c r="E274" s="35"/>
      <c r="F274" s="35"/>
      <c r="G274" s="35"/>
      <c r="H274" s="35"/>
      <c r="I274" s="35"/>
      <c r="J274" s="35"/>
      <c r="K274" s="35"/>
      <c r="L274" s="35"/>
      <c r="M274" s="35"/>
      <c r="N274" s="535" t="s">
        <v>1415</v>
      </c>
      <c r="O274" s="412" t="s">
        <v>1242</v>
      </c>
      <c r="P274" s="412" t="s">
        <v>1271</v>
      </c>
      <c r="Q274" s="412" t="s">
        <v>1330</v>
      </c>
      <c r="R274" s="535" t="s">
        <v>1250</v>
      </c>
      <c r="S274" s="412" t="s">
        <v>1291</v>
      </c>
      <c r="T274" s="412" t="s">
        <v>1268</v>
      </c>
      <c r="U274" s="377"/>
      <c r="V274" s="377"/>
      <c r="W274" s="377"/>
      <c r="X274" s="377"/>
      <c r="Y274" s="377"/>
      <c r="Z274" s="377"/>
      <c r="AA274" s="377"/>
      <c r="AB274" s="377"/>
      <c r="AC274" s="377"/>
      <c r="AD274" s="377"/>
      <c r="AE274" s="377"/>
      <c r="AF274" s="377"/>
      <c r="AG274" s="377"/>
      <c r="AH274" s="377"/>
      <c r="AI274" s="377"/>
      <c r="AJ274" s="377"/>
      <c r="AK274" s="377"/>
      <c r="AL274" s="377"/>
      <c r="AM274" s="377"/>
      <c r="AN274" s="377"/>
      <c r="AO274" s="377"/>
      <c r="AP274" s="377"/>
      <c r="AQ274" s="377"/>
      <c r="AR274" s="377"/>
      <c r="AS274" s="377"/>
      <c r="AT274" s="377"/>
      <c r="AU274" s="377"/>
      <c r="AV274" s="377"/>
      <c r="AW274" s="377"/>
      <c r="AX274" s="377"/>
      <c r="AY274" s="377"/>
      <c r="AZ274" s="377"/>
      <c r="BA274" s="377"/>
      <c r="BB274" s="377"/>
      <c r="BC274" s="377"/>
      <c r="BD274" s="395" t="s">
        <v>1416</v>
      </c>
      <c r="BE274" s="377"/>
      <c r="BF274" s="377"/>
    </row>
    <row r="275" ht="12.75" hidden="1" customHeight="1">
      <c r="A275" s="395" t="s">
        <v>866</v>
      </c>
      <c r="B275" s="35"/>
      <c r="C275" s="35"/>
      <c r="D275" s="35"/>
      <c r="E275" s="35"/>
      <c r="F275" s="35"/>
      <c r="G275" s="35"/>
      <c r="H275" s="35"/>
      <c r="I275" s="35"/>
      <c r="J275" s="35"/>
      <c r="K275" s="35"/>
      <c r="L275" s="35"/>
      <c r="M275" s="35"/>
      <c r="N275" s="535" t="s">
        <v>1417</v>
      </c>
      <c r="O275" s="412" t="s">
        <v>1242</v>
      </c>
      <c r="P275" s="412" t="s">
        <v>1243</v>
      </c>
      <c r="Q275" s="412" t="s">
        <v>1263</v>
      </c>
      <c r="R275" s="535" t="s">
        <v>1250</v>
      </c>
      <c r="S275" s="412" t="s">
        <v>1316</v>
      </c>
      <c r="T275" s="377"/>
      <c r="U275" s="377"/>
      <c r="V275" s="377"/>
      <c r="W275" s="377"/>
      <c r="X275" s="377"/>
      <c r="Y275" s="377"/>
      <c r="Z275" s="377"/>
      <c r="AA275" s="377"/>
      <c r="AB275" s="377"/>
      <c r="AC275" s="377"/>
      <c r="AD275" s="377"/>
      <c r="AE275" s="377"/>
      <c r="AF275" s="377"/>
      <c r="AG275" s="377"/>
      <c r="AH275" s="377"/>
      <c r="AI275" s="377"/>
      <c r="AJ275" s="377"/>
      <c r="AK275" s="377"/>
      <c r="AL275" s="377"/>
      <c r="AM275" s="377"/>
      <c r="AN275" s="377"/>
      <c r="AO275" s="377"/>
      <c r="AP275" s="377"/>
      <c r="AQ275" s="377"/>
      <c r="AR275" s="377"/>
      <c r="AS275" s="377"/>
      <c r="AT275" s="377"/>
      <c r="AU275" s="377"/>
      <c r="AV275" s="377"/>
      <c r="AW275" s="377"/>
      <c r="AX275" s="377"/>
      <c r="AY275" s="377"/>
      <c r="AZ275" s="377"/>
      <c r="BA275" s="377"/>
      <c r="BB275" s="377"/>
      <c r="BC275" s="377"/>
      <c r="BD275" s="395" t="s">
        <v>1418</v>
      </c>
      <c r="BE275" s="377"/>
      <c r="BF275" s="377"/>
    </row>
    <row r="276" ht="12.75" hidden="1" customHeight="1">
      <c r="A276" s="395" t="s">
        <v>883</v>
      </c>
      <c r="B276" s="35"/>
      <c r="C276" s="35"/>
      <c r="D276" s="35"/>
      <c r="E276" s="35"/>
      <c r="F276" s="35"/>
      <c r="G276" s="35"/>
      <c r="H276" s="35"/>
      <c r="I276" s="35"/>
      <c r="J276" s="35"/>
      <c r="K276" s="35"/>
      <c r="L276" s="35"/>
      <c r="M276" s="35"/>
      <c r="N276" s="535" t="s">
        <v>1419</v>
      </c>
      <c r="O276" s="412" t="s">
        <v>1242</v>
      </c>
      <c r="P276" s="412" t="s">
        <v>1299</v>
      </c>
      <c r="Q276" s="412" t="s">
        <v>1244</v>
      </c>
      <c r="R276" s="535" t="s">
        <v>1245</v>
      </c>
      <c r="S276" s="412" t="s">
        <v>1282</v>
      </c>
      <c r="T276" s="377"/>
      <c r="U276" s="377"/>
      <c r="V276" s="377"/>
      <c r="W276" s="377"/>
      <c r="X276" s="377"/>
      <c r="Y276" s="377"/>
      <c r="Z276" s="377"/>
      <c r="AA276" s="377"/>
      <c r="AB276" s="377"/>
      <c r="AC276" s="377"/>
      <c r="AD276" s="377"/>
      <c r="AE276" s="377"/>
      <c r="AF276" s="377"/>
      <c r="AG276" s="377"/>
      <c r="AH276" s="377"/>
      <c r="AI276" s="377"/>
      <c r="AJ276" s="377"/>
      <c r="AK276" s="377"/>
      <c r="AL276" s="377"/>
      <c r="AM276" s="377"/>
      <c r="AN276" s="377"/>
      <c r="AO276" s="377"/>
      <c r="AP276" s="377"/>
      <c r="AQ276" s="377"/>
      <c r="AR276" s="377"/>
      <c r="AS276" s="377"/>
      <c r="AT276" s="377"/>
      <c r="AU276" s="377"/>
      <c r="AV276" s="377"/>
      <c r="AW276" s="377"/>
      <c r="AX276" s="377"/>
      <c r="AY276" s="377"/>
      <c r="AZ276" s="377"/>
      <c r="BA276" s="377"/>
      <c r="BB276" s="377"/>
      <c r="BC276" s="377"/>
      <c r="BD276" s="395" t="s">
        <v>1420</v>
      </c>
      <c r="BE276" s="377"/>
      <c r="BF276" s="377"/>
    </row>
    <row r="277" ht="12.75" hidden="1" customHeight="1">
      <c r="A277" s="395" t="s">
        <v>892</v>
      </c>
      <c r="B277" s="35"/>
      <c r="C277" s="35"/>
      <c r="D277" s="35"/>
      <c r="E277" s="35"/>
      <c r="F277" s="35"/>
      <c r="G277" s="35"/>
      <c r="H277" s="35"/>
      <c r="I277" s="35"/>
      <c r="J277" s="35"/>
      <c r="K277" s="35"/>
      <c r="L277" s="35"/>
      <c r="M277" s="35"/>
      <c r="N277" s="535" t="s">
        <v>1421</v>
      </c>
      <c r="O277" s="412" t="s">
        <v>1307</v>
      </c>
      <c r="P277" s="412" t="s">
        <v>1243</v>
      </c>
      <c r="Q277" s="412" t="s">
        <v>1267</v>
      </c>
      <c r="R277" s="535" t="s">
        <v>1250</v>
      </c>
      <c r="S277" s="412" t="s">
        <v>1256</v>
      </c>
      <c r="T277" s="412" t="s">
        <v>1268</v>
      </c>
      <c r="U277" s="377"/>
      <c r="V277" s="377"/>
      <c r="W277" s="377"/>
      <c r="X277" s="377"/>
      <c r="Y277" s="377"/>
      <c r="Z277" s="377"/>
      <c r="AA277" s="377"/>
      <c r="AB277" s="377"/>
      <c r="AC277" s="377"/>
      <c r="AD277" s="377"/>
      <c r="AE277" s="377"/>
      <c r="AF277" s="377"/>
      <c r="AG277" s="377"/>
      <c r="AH277" s="377"/>
      <c r="AI277" s="377"/>
      <c r="AJ277" s="377"/>
      <c r="AK277" s="377"/>
      <c r="AL277" s="377"/>
      <c r="AM277" s="377"/>
      <c r="AN277" s="377"/>
      <c r="AO277" s="377"/>
      <c r="AP277" s="377"/>
      <c r="AQ277" s="377"/>
      <c r="AR277" s="377"/>
      <c r="AS277" s="377"/>
      <c r="AT277" s="377"/>
      <c r="AU277" s="377"/>
      <c r="AV277" s="377"/>
      <c r="AW277" s="377"/>
      <c r="AX277" s="377"/>
      <c r="AY277" s="377"/>
      <c r="AZ277" s="377"/>
      <c r="BA277" s="377"/>
      <c r="BB277" s="377"/>
      <c r="BC277" s="377"/>
      <c r="BD277" s="395" t="s">
        <v>1422</v>
      </c>
      <c r="BE277" s="377"/>
      <c r="BF277" s="377"/>
    </row>
    <row r="278" ht="12.75" hidden="1" customHeight="1">
      <c r="A278" s="395" t="s">
        <v>934</v>
      </c>
      <c r="B278" s="35"/>
      <c r="C278" s="35"/>
      <c r="D278" s="35"/>
      <c r="E278" s="35"/>
      <c r="F278" s="35"/>
      <c r="G278" s="35"/>
      <c r="H278" s="35"/>
      <c r="I278" s="35"/>
      <c r="J278" s="35"/>
      <c r="K278" s="35"/>
      <c r="L278" s="35"/>
      <c r="M278" s="35"/>
      <c r="N278" s="535" t="s">
        <v>1423</v>
      </c>
      <c r="O278" s="412" t="s">
        <v>1242</v>
      </c>
      <c r="P278" s="412" t="s">
        <v>1243</v>
      </c>
      <c r="Q278" s="412" t="s">
        <v>1244</v>
      </c>
      <c r="R278" s="535" t="s">
        <v>1250</v>
      </c>
      <c r="S278" s="412" t="s">
        <v>1256</v>
      </c>
      <c r="T278" s="377"/>
      <c r="U278" s="377"/>
      <c r="V278" s="377"/>
      <c r="W278" s="377"/>
      <c r="X278" s="377"/>
      <c r="Y278" s="377"/>
      <c r="Z278" s="377"/>
      <c r="AA278" s="377"/>
      <c r="AB278" s="377"/>
      <c r="AC278" s="377"/>
      <c r="AD278" s="377"/>
      <c r="AE278" s="377"/>
      <c r="AF278" s="377"/>
      <c r="AG278" s="377"/>
      <c r="AH278" s="377"/>
      <c r="AI278" s="377"/>
      <c r="AJ278" s="377"/>
      <c r="AK278" s="377"/>
      <c r="AL278" s="377"/>
      <c r="AM278" s="377"/>
      <c r="AN278" s="377"/>
      <c r="AO278" s="377"/>
      <c r="AP278" s="377"/>
      <c r="AQ278" s="377"/>
      <c r="AR278" s="377"/>
      <c r="AS278" s="377"/>
      <c r="AT278" s="377"/>
      <c r="AU278" s="377"/>
      <c r="AV278" s="377"/>
      <c r="AW278" s="377"/>
      <c r="AX278" s="377"/>
      <c r="AY278" s="377"/>
      <c r="AZ278" s="377"/>
      <c r="BA278" s="377"/>
      <c r="BB278" s="377"/>
      <c r="BC278" s="377"/>
      <c r="BD278" s="395" t="s">
        <v>1424</v>
      </c>
      <c r="BE278" s="377"/>
      <c r="BF278" s="377"/>
    </row>
    <row r="279" ht="12.75" hidden="1" customHeight="1">
      <c r="A279" s="395" t="s">
        <v>953</v>
      </c>
      <c r="B279" s="35"/>
      <c r="C279" s="35"/>
      <c r="D279" s="35"/>
      <c r="E279" s="35"/>
      <c r="F279" s="35"/>
      <c r="G279" s="35"/>
      <c r="H279" s="35"/>
      <c r="I279" s="35"/>
      <c r="J279" s="35"/>
      <c r="K279" s="35"/>
      <c r="L279" s="35"/>
      <c r="M279" s="35"/>
      <c r="N279" s="535" t="s">
        <v>1425</v>
      </c>
      <c r="O279" s="412" t="s">
        <v>1307</v>
      </c>
      <c r="P279" s="412" t="s">
        <v>1299</v>
      </c>
      <c r="Q279" s="412" t="s">
        <v>1267</v>
      </c>
      <c r="R279" s="535" t="s">
        <v>1250</v>
      </c>
      <c r="S279" s="412" t="s">
        <v>1246</v>
      </c>
      <c r="T279" s="412" t="s">
        <v>1268</v>
      </c>
      <c r="U279" s="377"/>
      <c r="V279" s="377"/>
      <c r="W279" s="377"/>
      <c r="X279" s="377"/>
      <c r="Y279" s="377"/>
      <c r="Z279" s="377"/>
      <c r="AA279" s="377"/>
      <c r="AB279" s="377"/>
      <c r="AC279" s="377"/>
      <c r="AD279" s="377"/>
      <c r="AE279" s="377"/>
      <c r="AF279" s="377"/>
      <c r="AG279" s="377"/>
      <c r="AH279" s="377"/>
      <c r="AI279" s="377"/>
      <c r="AJ279" s="377"/>
      <c r="AK279" s="377"/>
      <c r="AL279" s="377"/>
      <c r="AM279" s="377"/>
      <c r="AN279" s="377"/>
      <c r="AO279" s="377"/>
      <c r="AP279" s="377"/>
      <c r="AQ279" s="377"/>
      <c r="AR279" s="377"/>
      <c r="AS279" s="377"/>
      <c r="AT279" s="377"/>
      <c r="AU279" s="377"/>
      <c r="AV279" s="377"/>
      <c r="AW279" s="377"/>
      <c r="AX279" s="377"/>
      <c r="AY279" s="377"/>
      <c r="AZ279" s="377"/>
      <c r="BA279" s="377"/>
      <c r="BB279" s="377"/>
      <c r="BC279" s="377"/>
      <c r="BD279" s="395" t="s">
        <v>1426</v>
      </c>
      <c r="BE279" s="377"/>
      <c r="BF279" s="377"/>
    </row>
    <row r="280" ht="12.75" hidden="1" customHeight="1">
      <c r="A280" s="395" t="s">
        <v>956</v>
      </c>
      <c r="B280" s="35"/>
      <c r="C280" s="35"/>
      <c r="D280" s="35"/>
      <c r="E280" s="35"/>
      <c r="F280" s="35"/>
      <c r="G280" s="35"/>
      <c r="H280" s="35"/>
      <c r="I280" s="35"/>
      <c r="J280" s="35"/>
      <c r="K280" s="35"/>
      <c r="L280" s="35"/>
      <c r="M280" s="35"/>
      <c r="N280" s="535" t="s">
        <v>1427</v>
      </c>
      <c r="O280" s="412" t="s">
        <v>1242</v>
      </c>
      <c r="P280" s="412" t="s">
        <v>1243</v>
      </c>
      <c r="Q280" s="412" t="s">
        <v>1267</v>
      </c>
      <c r="R280" s="535" t="s">
        <v>1398</v>
      </c>
      <c r="S280" s="412" t="s">
        <v>1246</v>
      </c>
      <c r="T280" s="412" t="s">
        <v>1268</v>
      </c>
      <c r="U280" s="377"/>
      <c r="V280" s="377"/>
      <c r="W280" s="377"/>
      <c r="X280" s="377"/>
      <c r="Y280" s="377"/>
      <c r="Z280" s="377"/>
      <c r="AA280" s="377"/>
      <c r="AB280" s="377"/>
      <c r="AC280" s="377"/>
      <c r="AD280" s="377"/>
      <c r="AE280" s="377"/>
      <c r="AF280" s="377"/>
      <c r="AG280" s="377"/>
      <c r="AH280" s="377"/>
      <c r="AI280" s="377"/>
      <c r="AJ280" s="377"/>
      <c r="AK280" s="377"/>
      <c r="AL280" s="377"/>
      <c r="AM280" s="377"/>
      <c r="AN280" s="377"/>
      <c r="AO280" s="377"/>
      <c r="AP280" s="377"/>
      <c r="AQ280" s="377"/>
      <c r="AR280" s="377"/>
      <c r="AS280" s="377"/>
      <c r="AT280" s="377"/>
      <c r="AU280" s="377"/>
      <c r="AV280" s="377"/>
      <c r="AW280" s="377"/>
      <c r="AX280" s="377"/>
      <c r="AY280" s="377"/>
      <c r="AZ280" s="377"/>
      <c r="BA280" s="377"/>
      <c r="BB280" s="377"/>
      <c r="BC280" s="377"/>
      <c r="BD280" s="395" t="s">
        <v>1428</v>
      </c>
      <c r="BE280" s="377"/>
      <c r="BF280" s="377"/>
    </row>
    <row r="281" ht="12.75" hidden="1" customHeight="1">
      <c r="A281" s="395" t="s">
        <v>983</v>
      </c>
      <c r="B281" s="35"/>
      <c r="C281" s="35"/>
      <c r="D281" s="35"/>
      <c r="E281" s="35"/>
      <c r="F281" s="35"/>
      <c r="G281" s="35"/>
      <c r="H281" s="35"/>
      <c r="I281" s="35"/>
      <c r="J281" s="35"/>
      <c r="K281" s="35"/>
      <c r="L281" s="35"/>
      <c r="M281" s="35"/>
      <c r="N281" s="535" t="s">
        <v>1429</v>
      </c>
      <c r="O281" s="412" t="s">
        <v>1307</v>
      </c>
      <c r="P281" s="412" t="s">
        <v>1243</v>
      </c>
      <c r="Q281" s="412" t="s">
        <v>1330</v>
      </c>
      <c r="R281" s="535" t="s">
        <v>1250</v>
      </c>
      <c r="S281" s="412" t="s">
        <v>1264</v>
      </c>
      <c r="T281" s="412" t="s">
        <v>1268</v>
      </c>
      <c r="U281" s="377"/>
      <c r="V281" s="377"/>
      <c r="W281" s="377"/>
      <c r="X281" s="377"/>
      <c r="Y281" s="377"/>
      <c r="Z281" s="377"/>
      <c r="AA281" s="377"/>
      <c r="AB281" s="377"/>
      <c r="AC281" s="377"/>
      <c r="AD281" s="377"/>
      <c r="AE281" s="377"/>
      <c r="AF281" s="377"/>
      <c r="AG281" s="377"/>
      <c r="AH281" s="377"/>
      <c r="AI281" s="377"/>
      <c r="AJ281" s="377"/>
      <c r="AK281" s="377"/>
      <c r="AL281" s="377"/>
      <c r="AM281" s="377"/>
      <c r="AN281" s="377"/>
      <c r="AO281" s="377"/>
      <c r="AP281" s="377"/>
      <c r="AQ281" s="377"/>
      <c r="AR281" s="377"/>
      <c r="AS281" s="377"/>
      <c r="AT281" s="377"/>
      <c r="AU281" s="377"/>
      <c r="AV281" s="377"/>
      <c r="AW281" s="377"/>
      <c r="AX281" s="377"/>
      <c r="AY281" s="377"/>
      <c r="AZ281" s="377"/>
      <c r="BA281" s="377"/>
      <c r="BB281" s="377"/>
      <c r="BC281" s="377"/>
      <c r="BD281" s="395" t="s">
        <v>1430</v>
      </c>
      <c r="BE281" s="377"/>
      <c r="BF281" s="377"/>
    </row>
    <row r="282" ht="12.75" hidden="1" customHeight="1">
      <c r="A282" s="395" t="s">
        <v>998</v>
      </c>
      <c r="B282" s="35"/>
      <c r="C282" s="35"/>
      <c r="D282" s="35"/>
      <c r="E282" s="35"/>
      <c r="F282" s="35"/>
      <c r="G282" s="35"/>
      <c r="H282" s="35"/>
      <c r="I282" s="35"/>
      <c r="J282" s="35"/>
      <c r="K282" s="35"/>
      <c r="L282" s="35"/>
      <c r="M282" s="35"/>
      <c r="N282" s="535" t="s">
        <v>1431</v>
      </c>
      <c r="O282" s="412" t="s">
        <v>1242</v>
      </c>
      <c r="P282" s="412" t="s">
        <v>1299</v>
      </c>
      <c r="Q282" s="412" t="s">
        <v>1267</v>
      </c>
      <c r="R282" s="535" t="s">
        <v>1245</v>
      </c>
      <c r="S282" s="412" t="s">
        <v>1256</v>
      </c>
      <c r="T282" s="412" t="s">
        <v>1268</v>
      </c>
      <c r="U282" s="377"/>
      <c r="V282" s="377"/>
      <c r="W282" s="377"/>
      <c r="X282" s="377"/>
      <c r="Y282" s="377"/>
      <c r="Z282" s="377"/>
      <c r="AA282" s="377"/>
      <c r="AB282" s="377"/>
      <c r="AC282" s="377"/>
      <c r="AD282" s="377"/>
      <c r="AE282" s="377"/>
      <c r="AF282" s="377"/>
      <c r="AG282" s="377"/>
      <c r="AH282" s="377"/>
      <c r="AI282" s="377"/>
      <c r="AJ282" s="377"/>
      <c r="AK282" s="377"/>
      <c r="AL282" s="377"/>
      <c r="AM282" s="377"/>
      <c r="AN282" s="377"/>
      <c r="AO282" s="377"/>
      <c r="AP282" s="377"/>
      <c r="AQ282" s="377"/>
      <c r="AR282" s="377"/>
      <c r="AS282" s="377"/>
      <c r="AT282" s="377"/>
      <c r="AU282" s="377"/>
      <c r="AV282" s="377"/>
      <c r="AW282" s="377"/>
      <c r="AX282" s="377"/>
      <c r="AY282" s="377"/>
      <c r="AZ282" s="377"/>
      <c r="BA282" s="377"/>
      <c r="BB282" s="377"/>
      <c r="BC282" s="377"/>
      <c r="BD282" s="395" t="s">
        <v>1432</v>
      </c>
      <c r="BE282" s="377"/>
      <c r="BF282" s="377"/>
    </row>
    <row r="283" ht="12.75" hidden="1" customHeight="1">
      <c r="A283" s="395" t="s">
        <v>1004</v>
      </c>
      <c r="B283" s="35"/>
      <c r="C283" s="35"/>
      <c r="D283" s="35"/>
      <c r="E283" s="35"/>
      <c r="F283" s="35"/>
      <c r="G283" s="35"/>
      <c r="H283" s="35"/>
      <c r="I283" s="35"/>
      <c r="J283" s="35"/>
      <c r="K283" s="35"/>
      <c r="L283" s="35"/>
      <c r="M283" s="35"/>
      <c r="N283" s="535" t="s">
        <v>1433</v>
      </c>
      <c r="O283" s="412" t="s">
        <v>1242</v>
      </c>
      <c r="P283" s="412" t="s">
        <v>1271</v>
      </c>
      <c r="Q283" s="412" t="s">
        <v>1263</v>
      </c>
      <c r="R283" s="535" t="s">
        <v>1250</v>
      </c>
      <c r="S283" s="412" t="s">
        <v>1260</v>
      </c>
      <c r="T283" s="377"/>
      <c r="U283" s="377"/>
      <c r="V283" s="377"/>
      <c r="W283" s="377"/>
      <c r="X283" s="377"/>
      <c r="Y283" s="377"/>
      <c r="Z283" s="377"/>
      <c r="AA283" s="377"/>
      <c r="AB283" s="377"/>
      <c r="AC283" s="377"/>
      <c r="AD283" s="377"/>
      <c r="AE283" s="377"/>
      <c r="AF283" s="377"/>
      <c r="AG283" s="377"/>
      <c r="AH283" s="377"/>
      <c r="AI283" s="377"/>
      <c r="AJ283" s="377"/>
      <c r="AK283" s="377"/>
      <c r="AL283" s="377"/>
      <c r="AM283" s="377"/>
      <c r="AN283" s="377"/>
      <c r="AO283" s="377"/>
      <c r="AP283" s="377"/>
      <c r="AQ283" s="377"/>
      <c r="AR283" s="377"/>
      <c r="AS283" s="377"/>
      <c r="AT283" s="377"/>
      <c r="AU283" s="377"/>
      <c r="AV283" s="377"/>
      <c r="AW283" s="377"/>
      <c r="AX283" s="377"/>
      <c r="AY283" s="377"/>
      <c r="AZ283" s="377"/>
      <c r="BA283" s="377"/>
      <c r="BB283" s="377"/>
      <c r="BC283" s="377"/>
      <c r="BD283" s="395" t="s">
        <v>1434</v>
      </c>
      <c r="BE283" s="377"/>
      <c r="BF283" s="377"/>
    </row>
    <row r="284" ht="12.75" hidden="1" customHeight="1">
      <c r="A284" s="395" t="s">
        <v>1013</v>
      </c>
      <c r="B284" s="35"/>
      <c r="C284" s="35"/>
      <c r="D284" s="35"/>
      <c r="E284" s="35"/>
      <c r="F284" s="35"/>
      <c r="G284" s="35"/>
      <c r="H284" s="35"/>
      <c r="I284" s="35"/>
      <c r="J284" s="35"/>
      <c r="K284" s="35"/>
      <c r="L284" s="35"/>
      <c r="M284" s="35"/>
      <c r="N284" s="535" t="s">
        <v>1435</v>
      </c>
      <c r="O284" s="412" t="s">
        <v>1375</v>
      </c>
      <c r="P284" s="412" t="s">
        <v>1254</v>
      </c>
      <c r="Q284" s="412" t="s">
        <v>1267</v>
      </c>
      <c r="R284" s="535" t="s">
        <v>1245</v>
      </c>
      <c r="S284" s="412" t="s">
        <v>1264</v>
      </c>
      <c r="T284" s="377"/>
      <c r="U284" s="377"/>
      <c r="V284" s="377"/>
      <c r="W284" s="377"/>
      <c r="X284" s="377"/>
      <c r="Y284" s="377"/>
      <c r="Z284" s="377"/>
      <c r="AA284" s="377"/>
      <c r="AB284" s="377"/>
      <c r="AC284" s="377"/>
      <c r="AD284" s="377"/>
      <c r="AE284" s="377"/>
      <c r="AF284" s="377"/>
      <c r="AG284" s="377"/>
      <c r="AH284" s="377"/>
      <c r="AI284" s="377"/>
      <c r="AJ284" s="377"/>
      <c r="AK284" s="377"/>
      <c r="AL284" s="377"/>
      <c r="AM284" s="377"/>
      <c r="AN284" s="377"/>
      <c r="AO284" s="377"/>
      <c r="AP284" s="377"/>
      <c r="AQ284" s="377"/>
      <c r="AR284" s="377"/>
      <c r="AS284" s="377"/>
      <c r="AT284" s="377"/>
      <c r="AU284" s="377"/>
      <c r="AV284" s="377"/>
      <c r="AW284" s="377"/>
      <c r="AX284" s="377"/>
      <c r="AY284" s="377"/>
      <c r="AZ284" s="377"/>
      <c r="BA284" s="377"/>
      <c r="BB284" s="377"/>
      <c r="BC284" s="377"/>
      <c r="BD284" s="395" t="s">
        <v>1436</v>
      </c>
      <c r="BE284" s="377"/>
      <c r="BF284" s="377"/>
    </row>
    <row r="285" ht="12.75" hidden="1" customHeight="1">
      <c r="A285" s="395" t="s">
        <v>1029</v>
      </c>
      <c r="B285" s="35"/>
      <c r="C285" s="35"/>
      <c r="D285" s="35"/>
      <c r="E285" s="35"/>
      <c r="F285" s="35"/>
      <c r="G285" s="35"/>
      <c r="H285" s="35"/>
      <c r="I285" s="35"/>
      <c r="J285" s="35"/>
      <c r="K285" s="35"/>
      <c r="L285" s="35"/>
      <c r="M285" s="35"/>
      <c r="N285" s="535" t="s">
        <v>1437</v>
      </c>
      <c r="O285" s="412" t="s">
        <v>1438</v>
      </c>
      <c r="P285" s="412" t="s">
        <v>1271</v>
      </c>
      <c r="Q285" s="412" t="s">
        <v>1244</v>
      </c>
      <c r="R285" s="535" t="s">
        <v>1323</v>
      </c>
      <c r="S285" s="412" t="s">
        <v>1246</v>
      </c>
      <c r="T285" s="377"/>
      <c r="U285" s="377"/>
      <c r="V285" s="377"/>
      <c r="W285" s="377"/>
      <c r="X285" s="377"/>
      <c r="Y285" s="377"/>
      <c r="Z285" s="377"/>
      <c r="AA285" s="377"/>
      <c r="AB285" s="377"/>
      <c r="AC285" s="377"/>
      <c r="AD285" s="377"/>
      <c r="AE285" s="377"/>
      <c r="AF285" s="377"/>
      <c r="AG285" s="377"/>
      <c r="AH285" s="377"/>
      <c r="AI285" s="377"/>
      <c r="AJ285" s="377"/>
      <c r="AK285" s="377"/>
      <c r="AL285" s="377"/>
      <c r="AM285" s="377"/>
      <c r="AN285" s="377"/>
      <c r="AO285" s="377"/>
      <c r="AP285" s="377"/>
      <c r="AQ285" s="377"/>
      <c r="AR285" s="377"/>
      <c r="AS285" s="377"/>
      <c r="AT285" s="377"/>
      <c r="AU285" s="377"/>
      <c r="AV285" s="377"/>
      <c r="AW285" s="377"/>
      <c r="AX285" s="377"/>
      <c r="AY285" s="377"/>
      <c r="AZ285" s="377"/>
      <c r="BA285" s="377"/>
      <c r="BB285" s="377"/>
      <c r="BC285" s="377"/>
      <c r="BD285" s="395" t="s">
        <v>1439</v>
      </c>
      <c r="BE285" s="377"/>
      <c r="BF285" s="377"/>
    </row>
    <row r="286" ht="12.75" hidden="1" customHeight="1">
      <c r="A286" s="395" t="s">
        <v>1098</v>
      </c>
      <c r="B286" s="35"/>
      <c r="C286" s="35"/>
      <c r="D286" s="35"/>
      <c r="E286" s="35"/>
      <c r="F286" s="35"/>
      <c r="G286" s="35"/>
      <c r="H286" s="35"/>
      <c r="I286" s="35"/>
      <c r="J286" s="35"/>
      <c r="K286" s="35"/>
      <c r="L286" s="35"/>
      <c r="M286" s="35"/>
      <c r="N286" s="535" t="s">
        <v>1440</v>
      </c>
      <c r="O286" s="412" t="s">
        <v>1242</v>
      </c>
      <c r="P286" s="412" t="s">
        <v>1243</v>
      </c>
      <c r="Q286" s="412" t="s">
        <v>1263</v>
      </c>
      <c r="R286" s="535" t="s">
        <v>1259</v>
      </c>
      <c r="S286" s="412" t="s">
        <v>1246</v>
      </c>
      <c r="T286" s="412" t="s">
        <v>1268</v>
      </c>
      <c r="U286" s="377"/>
      <c r="V286" s="377"/>
      <c r="W286" s="377"/>
      <c r="X286" s="377"/>
      <c r="Y286" s="377"/>
      <c r="Z286" s="377"/>
      <c r="AA286" s="377"/>
      <c r="AB286" s="377"/>
      <c r="AC286" s="377"/>
      <c r="AD286" s="377"/>
      <c r="AE286" s="377"/>
      <c r="AF286" s="377"/>
      <c r="AG286" s="377"/>
      <c r="AH286" s="377"/>
      <c r="AI286" s="377"/>
      <c r="AJ286" s="377"/>
      <c r="AK286" s="377"/>
      <c r="AL286" s="377"/>
      <c r="AM286" s="377"/>
      <c r="AN286" s="377"/>
      <c r="AO286" s="377"/>
      <c r="AP286" s="377"/>
      <c r="AQ286" s="377"/>
      <c r="AR286" s="377"/>
      <c r="AS286" s="377"/>
      <c r="AT286" s="377"/>
      <c r="AU286" s="377"/>
      <c r="AV286" s="377"/>
      <c r="AW286" s="377"/>
      <c r="AX286" s="377"/>
      <c r="AY286" s="377"/>
      <c r="AZ286" s="377"/>
      <c r="BA286" s="377"/>
      <c r="BB286" s="377"/>
      <c r="BC286" s="377"/>
      <c r="BD286" s="395" t="s">
        <v>1321</v>
      </c>
      <c r="BE286" s="377"/>
      <c r="BF286" s="377"/>
    </row>
    <row r="287" ht="12.75" hidden="1" customHeight="1">
      <c r="A287" s="395" t="s">
        <v>1145</v>
      </c>
      <c r="B287" s="35"/>
      <c r="C287" s="35"/>
      <c r="D287" s="35"/>
      <c r="E287" s="35"/>
      <c r="F287" s="35"/>
      <c r="G287" s="35"/>
      <c r="H287" s="35"/>
      <c r="I287" s="35"/>
      <c r="J287" s="35"/>
      <c r="K287" s="35"/>
      <c r="L287" s="35"/>
      <c r="M287" s="35"/>
      <c r="N287" s="535" t="s">
        <v>1441</v>
      </c>
      <c r="O287" s="412" t="s">
        <v>1242</v>
      </c>
      <c r="P287" s="412" t="s">
        <v>1271</v>
      </c>
      <c r="Q287" s="412" t="s">
        <v>1244</v>
      </c>
      <c r="R287" s="535" t="s">
        <v>1290</v>
      </c>
      <c r="S287" s="412" t="s">
        <v>1264</v>
      </c>
      <c r="T287" s="377"/>
      <c r="U287" s="377"/>
      <c r="V287" s="377"/>
      <c r="W287" s="377"/>
      <c r="X287" s="377"/>
      <c r="Y287" s="377"/>
      <c r="Z287" s="377"/>
      <c r="AA287" s="377"/>
      <c r="AB287" s="377"/>
      <c r="AC287" s="377"/>
      <c r="AD287" s="377"/>
      <c r="AE287" s="377"/>
      <c r="AF287" s="377"/>
      <c r="AG287" s="377"/>
      <c r="AH287" s="377"/>
      <c r="AI287" s="377"/>
      <c r="AJ287" s="377"/>
      <c r="AK287" s="377"/>
      <c r="AL287" s="377"/>
      <c r="AM287" s="377"/>
      <c r="AN287" s="377"/>
      <c r="AO287" s="377"/>
      <c r="AP287" s="377"/>
      <c r="AQ287" s="377"/>
      <c r="AR287" s="377"/>
      <c r="AS287" s="377"/>
      <c r="AT287" s="377"/>
      <c r="AU287" s="377"/>
      <c r="AV287" s="377"/>
      <c r="AW287" s="377"/>
      <c r="AX287" s="377"/>
      <c r="AY287" s="377"/>
      <c r="AZ287" s="377"/>
      <c r="BA287" s="377"/>
      <c r="BB287" s="377"/>
      <c r="BC287" s="377"/>
      <c r="BD287" s="395" t="s">
        <v>1442</v>
      </c>
      <c r="BE287" s="377"/>
      <c r="BF287" s="377"/>
    </row>
    <row r="288" ht="12.75" hidden="1" customHeight="1">
      <c r="A288" s="395" t="s">
        <v>1150</v>
      </c>
      <c r="B288" s="35"/>
      <c r="C288" s="35"/>
      <c r="D288" s="35"/>
      <c r="E288" s="35"/>
      <c r="F288" s="35"/>
      <c r="G288" s="35"/>
      <c r="H288" s="35"/>
      <c r="I288" s="35"/>
      <c r="J288" s="35"/>
      <c r="K288" s="35"/>
      <c r="L288" s="35"/>
      <c r="M288" s="35"/>
      <c r="N288" s="535" t="s">
        <v>1443</v>
      </c>
      <c r="O288" s="412" t="s">
        <v>1242</v>
      </c>
      <c r="P288" s="412" t="s">
        <v>1271</v>
      </c>
      <c r="Q288" s="412" t="s">
        <v>1267</v>
      </c>
      <c r="R288" s="535" t="s">
        <v>1245</v>
      </c>
      <c r="S288" s="412" t="s">
        <v>1246</v>
      </c>
      <c r="T288" s="377"/>
      <c r="U288" s="377"/>
      <c r="V288" s="377"/>
      <c r="W288" s="377"/>
      <c r="X288" s="377"/>
      <c r="Y288" s="377"/>
      <c r="Z288" s="377"/>
      <c r="AA288" s="377"/>
      <c r="AB288" s="377"/>
      <c r="AC288" s="377"/>
      <c r="AD288" s="377"/>
      <c r="AE288" s="377"/>
      <c r="AF288" s="377"/>
      <c r="AG288" s="377"/>
      <c r="AH288" s="377"/>
      <c r="AI288" s="377"/>
      <c r="AJ288" s="377"/>
      <c r="AK288" s="377"/>
      <c r="AL288" s="377"/>
      <c r="AM288" s="377"/>
      <c r="AN288" s="377"/>
      <c r="AO288" s="377"/>
      <c r="AP288" s="377"/>
      <c r="AQ288" s="377"/>
      <c r="AR288" s="377"/>
      <c r="AS288" s="377"/>
      <c r="AT288" s="377"/>
      <c r="AU288" s="377"/>
      <c r="AV288" s="377"/>
      <c r="AW288" s="377"/>
      <c r="AX288" s="377"/>
      <c r="AY288" s="377"/>
      <c r="AZ288" s="377"/>
      <c r="BA288" s="377"/>
      <c r="BB288" s="377"/>
      <c r="BC288" s="377"/>
      <c r="BD288" s="395" t="s">
        <v>1444</v>
      </c>
      <c r="BE288" s="377"/>
      <c r="BF288" s="377"/>
    </row>
    <row r="289" ht="12.75" hidden="1" customHeight="1">
      <c r="A289" s="395" t="s">
        <v>1169</v>
      </c>
      <c r="B289" s="35"/>
      <c r="C289" s="35"/>
      <c r="D289" s="35"/>
      <c r="E289" s="35"/>
      <c r="F289" s="35"/>
      <c r="G289" s="35"/>
      <c r="H289" s="35"/>
      <c r="I289" s="35"/>
      <c r="J289" s="35"/>
      <c r="K289" s="35"/>
      <c r="L289" s="35"/>
      <c r="M289" s="35"/>
      <c r="N289" s="535" t="s">
        <v>1445</v>
      </c>
      <c r="O289" s="412" t="s">
        <v>1242</v>
      </c>
      <c r="P289" s="412" t="s">
        <v>1243</v>
      </c>
      <c r="Q289" s="412" t="s">
        <v>1249</v>
      </c>
      <c r="R289" s="535" t="s">
        <v>1259</v>
      </c>
      <c r="S289" s="412" t="s">
        <v>1256</v>
      </c>
      <c r="T289" s="377"/>
      <c r="U289" s="377"/>
      <c r="V289" s="377"/>
      <c r="W289" s="377"/>
      <c r="X289" s="377"/>
      <c r="Y289" s="377"/>
      <c r="Z289" s="377"/>
      <c r="AA289" s="377"/>
      <c r="AB289" s="377"/>
      <c r="AC289" s="377"/>
      <c r="AD289" s="377"/>
      <c r="AE289" s="377"/>
      <c r="AF289" s="377"/>
      <c r="AG289" s="377"/>
      <c r="AH289" s="377"/>
      <c r="AI289" s="377"/>
      <c r="AJ289" s="377"/>
      <c r="AK289" s="377"/>
      <c r="AL289" s="377"/>
      <c r="AM289" s="377"/>
      <c r="AN289" s="377"/>
      <c r="AO289" s="377"/>
      <c r="AP289" s="377"/>
      <c r="AQ289" s="377"/>
      <c r="AR289" s="377"/>
      <c r="AS289" s="377"/>
      <c r="AT289" s="377"/>
      <c r="AU289" s="377"/>
      <c r="AV289" s="377"/>
      <c r="AW289" s="377"/>
      <c r="AX289" s="377"/>
      <c r="AY289" s="377"/>
      <c r="AZ289" s="377"/>
      <c r="BA289" s="377"/>
      <c r="BB289" s="377"/>
      <c r="BC289" s="377"/>
      <c r="BD289" s="395" t="s">
        <v>1446</v>
      </c>
      <c r="BE289" s="377"/>
      <c r="BF289" s="377"/>
    </row>
    <row r="290" ht="12.75" hidden="1" customHeight="1">
      <c r="A290" s="395" t="s">
        <v>1175</v>
      </c>
      <c r="B290" s="35"/>
      <c r="C290" s="35"/>
      <c r="D290" s="35"/>
      <c r="E290" s="35"/>
      <c r="F290" s="35"/>
      <c r="G290" s="35"/>
      <c r="H290" s="35"/>
      <c r="I290" s="35"/>
      <c r="J290" s="35"/>
      <c r="K290" s="35"/>
      <c r="L290" s="35"/>
      <c r="M290" s="35"/>
      <c r="N290" s="535" t="s">
        <v>1447</v>
      </c>
      <c r="O290" s="412" t="s">
        <v>1307</v>
      </c>
      <c r="P290" s="412" t="s">
        <v>1299</v>
      </c>
      <c r="Q290" s="412" t="s">
        <v>1267</v>
      </c>
      <c r="R290" s="535" t="s">
        <v>1250</v>
      </c>
      <c r="S290" s="412" t="s">
        <v>1246</v>
      </c>
      <c r="T290" s="412" t="s">
        <v>1268</v>
      </c>
      <c r="U290" s="377"/>
      <c r="V290" s="377"/>
      <c r="W290" s="377"/>
      <c r="X290" s="377"/>
      <c r="Y290" s="377"/>
      <c r="Z290" s="377"/>
      <c r="AA290" s="377"/>
      <c r="AB290" s="377"/>
      <c r="AC290" s="377"/>
      <c r="AD290" s="377"/>
      <c r="AE290" s="377"/>
      <c r="AF290" s="377"/>
      <c r="AG290" s="377"/>
      <c r="AH290" s="377"/>
      <c r="AI290" s="377"/>
      <c r="AJ290" s="377"/>
      <c r="AK290" s="377"/>
      <c r="AL290" s="377"/>
      <c r="AM290" s="377"/>
      <c r="AN290" s="377"/>
      <c r="AO290" s="377"/>
      <c r="AP290" s="377"/>
      <c r="AQ290" s="377"/>
      <c r="AR290" s="377"/>
      <c r="AS290" s="377"/>
      <c r="AT290" s="377"/>
      <c r="AU290" s="377"/>
      <c r="AV290" s="377"/>
      <c r="AW290" s="377"/>
      <c r="AX290" s="377"/>
      <c r="AY290" s="377"/>
      <c r="AZ290" s="377"/>
      <c r="BA290" s="377"/>
      <c r="BB290" s="377"/>
      <c r="BC290" s="377"/>
      <c r="BD290" s="395" t="s">
        <v>1448</v>
      </c>
      <c r="BE290" s="377"/>
      <c r="BF290" s="377"/>
    </row>
    <row r="291" ht="12.75" hidden="1" customHeight="1">
      <c r="A291" s="395" t="s">
        <v>1194</v>
      </c>
      <c r="B291" s="35"/>
      <c r="C291" s="35"/>
      <c r="D291" s="35"/>
      <c r="E291" s="35"/>
      <c r="F291" s="35"/>
      <c r="G291" s="35"/>
      <c r="H291" s="35"/>
      <c r="I291" s="35"/>
      <c r="J291" s="35"/>
      <c r="K291" s="35"/>
      <c r="L291" s="35"/>
      <c r="M291" s="35"/>
      <c r="N291" s="535" t="s">
        <v>1449</v>
      </c>
      <c r="O291" s="412" t="s">
        <v>1307</v>
      </c>
      <c r="P291" s="412" t="s">
        <v>1299</v>
      </c>
      <c r="Q291" s="412" t="s">
        <v>1244</v>
      </c>
      <c r="R291" s="535" t="s">
        <v>1245</v>
      </c>
      <c r="S291" s="412" t="s">
        <v>1256</v>
      </c>
      <c r="T291" s="377"/>
      <c r="U291" s="377"/>
      <c r="V291" s="377"/>
      <c r="W291" s="377"/>
      <c r="X291" s="377"/>
      <c r="Y291" s="377"/>
      <c r="Z291" s="377"/>
      <c r="AA291" s="377"/>
      <c r="AB291" s="377"/>
      <c r="AC291" s="377"/>
      <c r="AD291" s="377"/>
      <c r="AE291" s="377"/>
      <c r="AF291" s="377"/>
      <c r="AG291" s="377"/>
      <c r="AH291" s="377"/>
      <c r="AI291" s="377"/>
      <c r="AJ291" s="377"/>
      <c r="AK291" s="377"/>
      <c r="AL291" s="377"/>
      <c r="AM291" s="377"/>
      <c r="AN291" s="377"/>
      <c r="AO291" s="377"/>
      <c r="AP291" s="377"/>
      <c r="AQ291" s="377"/>
      <c r="AR291" s="377"/>
      <c r="AS291" s="377"/>
      <c r="AT291" s="377"/>
      <c r="AU291" s="377"/>
      <c r="AV291" s="377"/>
      <c r="AW291" s="377"/>
      <c r="AX291" s="377"/>
      <c r="AY291" s="377"/>
      <c r="AZ291" s="377"/>
      <c r="BA291" s="377"/>
      <c r="BB291" s="377"/>
      <c r="BC291" s="377"/>
      <c r="BD291" s="395" t="s">
        <v>1450</v>
      </c>
      <c r="BE291" s="377"/>
      <c r="BF291" s="377"/>
    </row>
    <row r="292" ht="12.75" hidden="1" customHeight="1">
      <c r="A292" s="395" t="s">
        <v>1200</v>
      </c>
      <c r="B292" s="35"/>
      <c r="C292" s="35"/>
      <c r="D292" s="35"/>
      <c r="E292" s="35"/>
      <c r="F292" s="35"/>
      <c r="G292" s="35"/>
      <c r="H292" s="35"/>
      <c r="I292" s="35"/>
      <c r="J292" s="35"/>
      <c r="K292" s="35"/>
      <c r="L292" s="35"/>
      <c r="M292" s="35"/>
      <c r="N292" s="535" t="s">
        <v>1451</v>
      </c>
      <c r="O292" s="412" t="s">
        <v>1375</v>
      </c>
      <c r="P292" s="412" t="s">
        <v>1243</v>
      </c>
      <c r="Q292" s="412" t="s">
        <v>1244</v>
      </c>
      <c r="R292" s="535" t="s">
        <v>1245</v>
      </c>
      <c r="S292" s="412" t="s">
        <v>1256</v>
      </c>
      <c r="T292" s="377"/>
      <c r="U292" s="377"/>
      <c r="V292" s="377"/>
      <c r="W292" s="377"/>
      <c r="X292" s="377"/>
      <c r="Y292" s="377"/>
      <c r="Z292" s="377"/>
      <c r="AA292" s="377"/>
      <c r="AB292" s="377"/>
      <c r="AC292" s="377"/>
      <c r="AD292" s="377"/>
      <c r="AE292" s="377"/>
      <c r="AF292" s="377"/>
      <c r="AG292" s="377"/>
      <c r="AH292" s="377"/>
      <c r="AI292" s="377"/>
      <c r="AJ292" s="377"/>
      <c r="AK292" s="377"/>
      <c r="AL292" s="377"/>
      <c r="AM292" s="377"/>
      <c r="AN292" s="377"/>
      <c r="AO292" s="377"/>
      <c r="AP292" s="377"/>
      <c r="AQ292" s="377"/>
      <c r="AR292" s="377"/>
      <c r="AS292" s="377"/>
      <c r="AT292" s="377"/>
      <c r="AU292" s="377"/>
      <c r="AV292" s="377"/>
      <c r="AW292" s="377"/>
      <c r="AX292" s="377"/>
      <c r="AY292" s="377"/>
      <c r="AZ292" s="377"/>
      <c r="BA292" s="377"/>
      <c r="BB292" s="377"/>
      <c r="BC292" s="377"/>
      <c r="BD292" s="395" t="s">
        <v>1325</v>
      </c>
      <c r="BE292" s="377"/>
      <c r="BF292" s="377"/>
    </row>
    <row r="293" ht="12.75" hidden="1" customHeight="1">
      <c r="A293" s="395" t="s">
        <v>1206</v>
      </c>
      <c r="B293" s="35"/>
      <c r="C293" s="35"/>
      <c r="D293" s="35"/>
      <c r="E293" s="35"/>
      <c r="F293" s="35"/>
      <c r="G293" s="35"/>
      <c r="H293" s="35"/>
      <c r="I293" s="35"/>
      <c r="J293" s="35"/>
      <c r="K293" s="35"/>
      <c r="L293" s="35"/>
      <c r="M293" s="35"/>
      <c r="N293" s="535" t="s">
        <v>1452</v>
      </c>
      <c r="O293" s="412" t="s">
        <v>1242</v>
      </c>
      <c r="P293" s="412" t="s">
        <v>1243</v>
      </c>
      <c r="Q293" s="412" t="s">
        <v>1267</v>
      </c>
      <c r="R293" s="535" t="s">
        <v>1290</v>
      </c>
      <c r="S293" s="412" t="s">
        <v>1282</v>
      </c>
      <c r="T293" s="412" t="s">
        <v>1268</v>
      </c>
      <c r="U293" s="377"/>
      <c r="V293" s="377"/>
      <c r="W293" s="377"/>
      <c r="X293" s="377"/>
      <c r="Y293" s="377"/>
      <c r="Z293" s="377"/>
      <c r="AA293" s="377"/>
      <c r="AB293" s="377"/>
      <c r="AC293" s="377"/>
      <c r="AD293" s="377"/>
      <c r="AE293" s="377"/>
      <c r="AF293" s="377"/>
      <c r="AG293" s="377"/>
      <c r="AH293" s="377"/>
      <c r="AI293" s="377"/>
      <c r="AJ293" s="377"/>
      <c r="AK293" s="377"/>
      <c r="AL293" s="377"/>
      <c r="AM293" s="377"/>
      <c r="AN293" s="377"/>
      <c r="AO293" s="377"/>
      <c r="AP293" s="377"/>
      <c r="AQ293" s="377"/>
      <c r="AR293" s="377"/>
      <c r="AS293" s="377"/>
      <c r="AT293" s="377"/>
      <c r="AU293" s="377"/>
      <c r="AV293" s="377"/>
      <c r="AW293" s="377"/>
      <c r="AX293" s="377"/>
      <c r="AY293" s="377"/>
      <c r="AZ293" s="377"/>
      <c r="BA293" s="377"/>
      <c r="BB293" s="377"/>
      <c r="BC293" s="377"/>
      <c r="BD293" s="395" t="s">
        <v>1453</v>
      </c>
      <c r="BE293" s="377"/>
      <c r="BF293" s="377"/>
    </row>
    <row r="294" ht="12.75" hidden="1" customHeight="1">
      <c r="A294" s="395" t="s">
        <v>1208</v>
      </c>
      <c r="B294" s="35"/>
      <c r="C294" s="35"/>
      <c r="D294" s="35"/>
      <c r="E294" s="35"/>
      <c r="F294" s="35"/>
      <c r="G294" s="35"/>
      <c r="H294" s="35"/>
      <c r="I294" s="35"/>
      <c r="J294" s="35"/>
      <c r="K294" s="35"/>
      <c r="L294" s="35"/>
      <c r="M294" s="35"/>
      <c r="N294" s="535" t="s">
        <v>1454</v>
      </c>
      <c r="O294" s="412" t="s">
        <v>1307</v>
      </c>
      <c r="P294" s="412" t="s">
        <v>1271</v>
      </c>
      <c r="Q294" s="412" t="s">
        <v>1263</v>
      </c>
      <c r="R294" s="535" t="s">
        <v>1398</v>
      </c>
      <c r="S294" s="412" t="s">
        <v>1282</v>
      </c>
      <c r="T294" s="412" t="s">
        <v>1268</v>
      </c>
      <c r="U294" s="377"/>
      <c r="V294" s="377"/>
      <c r="W294" s="377"/>
      <c r="X294" s="377"/>
      <c r="Y294" s="377"/>
      <c r="Z294" s="377"/>
      <c r="AA294" s="377"/>
      <c r="AB294" s="377"/>
      <c r="AC294" s="377"/>
      <c r="AD294" s="377"/>
      <c r="AE294" s="377"/>
      <c r="AF294" s="377"/>
      <c r="AG294" s="377"/>
      <c r="AH294" s="377"/>
      <c r="AI294" s="377"/>
      <c r="AJ294" s="377"/>
      <c r="AK294" s="377"/>
      <c r="AL294" s="377"/>
      <c r="AM294" s="377"/>
      <c r="AN294" s="377"/>
      <c r="AO294" s="377"/>
      <c r="AP294" s="377"/>
      <c r="AQ294" s="377"/>
      <c r="AR294" s="377"/>
      <c r="AS294" s="377"/>
      <c r="AT294" s="377"/>
      <c r="AU294" s="377"/>
      <c r="AV294" s="377"/>
      <c r="AW294" s="377"/>
      <c r="AX294" s="377"/>
      <c r="AY294" s="377"/>
      <c r="AZ294" s="377"/>
      <c r="BA294" s="377"/>
      <c r="BB294" s="377"/>
      <c r="BC294" s="377"/>
      <c r="BD294" s="395" t="s">
        <v>1455</v>
      </c>
      <c r="BE294" s="377"/>
      <c r="BF294" s="377"/>
    </row>
    <row r="295" ht="12.75" hidden="1" customHeight="1">
      <c r="A295" s="395" t="s">
        <v>1219</v>
      </c>
      <c r="B295" s="35"/>
      <c r="C295" s="35"/>
      <c r="D295" s="35"/>
      <c r="E295" s="35"/>
      <c r="F295" s="35"/>
      <c r="G295" s="35"/>
      <c r="H295" s="35"/>
      <c r="I295" s="35"/>
      <c r="J295" s="35"/>
      <c r="K295" s="35"/>
      <c r="L295" s="35"/>
      <c r="M295" s="35"/>
      <c r="N295" s="535" t="s">
        <v>1456</v>
      </c>
      <c r="O295" s="412" t="s">
        <v>1307</v>
      </c>
      <c r="P295" s="412" t="s">
        <v>1299</v>
      </c>
      <c r="Q295" s="412" t="s">
        <v>1263</v>
      </c>
      <c r="R295" s="535" t="s">
        <v>1398</v>
      </c>
      <c r="S295" s="412" t="s">
        <v>1291</v>
      </c>
      <c r="T295" s="412" t="s">
        <v>1268</v>
      </c>
      <c r="U295" s="377"/>
      <c r="V295" s="377"/>
      <c r="W295" s="377"/>
      <c r="X295" s="377"/>
      <c r="Y295" s="377"/>
      <c r="Z295" s="377"/>
      <c r="AA295" s="377"/>
      <c r="AB295" s="377"/>
      <c r="AC295" s="377"/>
      <c r="AD295" s="377"/>
      <c r="AE295" s="377"/>
      <c r="AF295" s="377"/>
      <c r="AG295" s="377"/>
      <c r="AH295" s="377"/>
      <c r="AI295" s="377"/>
      <c r="AJ295" s="377"/>
      <c r="AK295" s="377"/>
      <c r="AL295" s="377"/>
      <c r="AM295" s="377"/>
      <c r="AN295" s="377"/>
      <c r="AO295" s="377"/>
      <c r="AP295" s="377"/>
      <c r="AQ295" s="377"/>
      <c r="AR295" s="377"/>
      <c r="AS295" s="377"/>
      <c r="AT295" s="377"/>
      <c r="AU295" s="377"/>
      <c r="AV295" s="377"/>
      <c r="AW295" s="377"/>
      <c r="AX295" s="377"/>
      <c r="AY295" s="377"/>
      <c r="AZ295" s="377"/>
      <c r="BA295" s="377"/>
      <c r="BB295" s="377"/>
      <c r="BC295" s="377"/>
      <c r="BD295" s="395" t="s">
        <v>1457</v>
      </c>
      <c r="BE295" s="377"/>
      <c r="BF295" s="377"/>
    </row>
    <row r="296" ht="12.75" hidden="1" customHeight="1">
      <c r="A296" s="395" t="s">
        <v>1224</v>
      </c>
      <c r="B296" s="35"/>
      <c r="C296" s="35"/>
      <c r="D296" s="35"/>
      <c r="E296" s="35"/>
      <c r="F296" s="35"/>
      <c r="G296" s="35"/>
      <c r="H296" s="35"/>
      <c r="I296" s="35"/>
      <c r="J296" s="35"/>
      <c r="K296" s="35"/>
      <c r="L296" s="35"/>
      <c r="M296" s="35"/>
      <c r="N296" s="535" t="s">
        <v>1458</v>
      </c>
      <c r="O296" s="412" t="s">
        <v>1242</v>
      </c>
      <c r="P296" s="412" t="s">
        <v>1281</v>
      </c>
      <c r="Q296" s="412" t="s">
        <v>1244</v>
      </c>
      <c r="R296" s="535" t="s">
        <v>1245</v>
      </c>
      <c r="S296" s="412" t="s">
        <v>1246</v>
      </c>
      <c r="T296" s="377"/>
      <c r="U296" s="377"/>
      <c r="V296" s="377"/>
      <c r="W296" s="377"/>
      <c r="X296" s="377"/>
      <c r="Y296" s="377"/>
      <c r="Z296" s="377"/>
      <c r="AA296" s="377"/>
      <c r="AB296" s="377"/>
      <c r="AC296" s="377"/>
      <c r="AD296" s="377"/>
      <c r="AE296" s="377"/>
      <c r="AF296" s="377"/>
      <c r="AG296" s="377"/>
      <c r="AH296" s="377"/>
      <c r="AI296" s="377"/>
      <c r="AJ296" s="377"/>
      <c r="AK296" s="377"/>
      <c r="AL296" s="377"/>
      <c r="AM296" s="377"/>
      <c r="AN296" s="377"/>
      <c r="AO296" s="377"/>
      <c r="AP296" s="377"/>
      <c r="AQ296" s="377"/>
      <c r="AR296" s="377"/>
      <c r="AS296" s="377"/>
      <c r="AT296" s="377"/>
      <c r="AU296" s="377"/>
      <c r="AV296" s="377"/>
      <c r="AW296" s="377"/>
      <c r="AX296" s="377"/>
      <c r="AY296" s="377"/>
      <c r="AZ296" s="377"/>
      <c r="BA296" s="377"/>
      <c r="BB296" s="377"/>
      <c r="BC296" s="377"/>
      <c r="BD296" s="395" t="s">
        <v>1328</v>
      </c>
      <c r="BE296" s="377"/>
      <c r="BF296" s="377"/>
    </row>
    <row r="297" ht="12.75" hidden="1" customHeight="1">
      <c r="A297" s="395" t="s">
        <v>1229</v>
      </c>
      <c r="B297" s="35"/>
      <c r="C297" s="35"/>
      <c r="D297" s="35"/>
      <c r="E297" s="35"/>
      <c r="F297" s="35"/>
      <c r="G297" s="35"/>
      <c r="H297" s="35"/>
      <c r="I297" s="35"/>
      <c r="J297" s="35"/>
      <c r="K297" s="35"/>
      <c r="L297" s="35"/>
      <c r="M297" s="35"/>
      <c r="N297" s="535" t="s">
        <v>1459</v>
      </c>
      <c r="O297" s="412" t="s">
        <v>1267</v>
      </c>
      <c r="P297" s="412" t="s">
        <v>1271</v>
      </c>
      <c r="Q297" s="412" t="s">
        <v>1244</v>
      </c>
      <c r="R297" s="535" t="s">
        <v>1290</v>
      </c>
      <c r="S297" s="412" t="s">
        <v>1291</v>
      </c>
      <c r="T297" s="377"/>
      <c r="U297" s="377"/>
      <c r="V297" s="377"/>
      <c r="W297" s="377"/>
      <c r="X297" s="377"/>
      <c r="Y297" s="377"/>
      <c r="Z297" s="377"/>
      <c r="AA297" s="377"/>
      <c r="AB297" s="377"/>
      <c r="AC297" s="377"/>
      <c r="AD297" s="377"/>
      <c r="AE297" s="377"/>
      <c r="AF297" s="377"/>
      <c r="AG297" s="377"/>
      <c r="AH297" s="377"/>
      <c r="AI297" s="377"/>
      <c r="AJ297" s="377"/>
      <c r="AK297" s="377"/>
      <c r="AL297" s="377"/>
      <c r="AM297" s="377"/>
      <c r="AN297" s="377"/>
      <c r="AO297" s="377"/>
      <c r="AP297" s="377"/>
      <c r="AQ297" s="377"/>
      <c r="AR297" s="377"/>
      <c r="AS297" s="377"/>
      <c r="AT297" s="377"/>
      <c r="AU297" s="377"/>
      <c r="AV297" s="377"/>
      <c r="AW297" s="377"/>
      <c r="AX297" s="377"/>
      <c r="AY297" s="377"/>
      <c r="AZ297" s="377"/>
      <c r="BA297" s="377"/>
      <c r="BB297" s="377"/>
      <c r="BC297" s="377"/>
      <c r="BD297" s="395" t="s">
        <v>1460</v>
      </c>
      <c r="BE297" s="377"/>
      <c r="BF297" s="377"/>
    </row>
    <row r="298" ht="12.75" hidden="1" customHeight="1">
      <c r="A298" s="395" t="s">
        <v>1232</v>
      </c>
      <c r="B298" s="35"/>
      <c r="C298" s="35"/>
      <c r="D298" s="35"/>
      <c r="E298" s="35"/>
      <c r="F298" s="35"/>
      <c r="G298" s="35"/>
      <c r="H298" s="35"/>
      <c r="I298" s="35"/>
      <c r="J298" s="35"/>
      <c r="K298" s="35"/>
      <c r="L298" s="35"/>
      <c r="M298" s="35"/>
      <c r="N298" s="535" t="s">
        <v>1461</v>
      </c>
      <c r="O298" s="412" t="s">
        <v>1267</v>
      </c>
      <c r="P298" s="412" t="s">
        <v>1281</v>
      </c>
      <c r="Q298" s="412" t="s">
        <v>1462</v>
      </c>
      <c r="R298" s="535" t="s">
        <v>1290</v>
      </c>
      <c r="S298" s="412" t="s">
        <v>1316</v>
      </c>
      <c r="T298" s="377"/>
      <c r="U298" s="377"/>
      <c r="V298" s="377"/>
      <c r="W298" s="377"/>
      <c r="X298" s="377"/>
      <c r="Y298" s="377"/>
      <c r="Z298" s="377"/>
      <c r="AA298" s="377"/>
      <c r="AB298" s="377"/>
      <c r="AC298" s="377"/>
      <c r="AD298" s="377"/>
      <c r="AE298" s="377"/>
      <c r="AF298" s="377"/>
      <c r="AG298" s="377"/>
      <c r="AH298" s="377"/>
      <c r="AI298" s="377"/>
      <c r="AJ298" s="377"/>
      <c r="AK298" s="377"/>
      <c r="AL298" s="377"/>
      <c r="AM298" s="377"/>
      <c r="AN298" s="377"/>
      <c r="AO298" s="377"/>
      <c r="AP298" s="377"/>
      <c r="AQ298" s="377"/>
      <c r="AR298" s="377"/>
      <c r="AS298" s="377"/>
      <c r="AT298" s="377"/>
      <c r="AU298" s="377"/>
      <c r="AV298" s="377"/>
      <c r="AW298" s="377"/>
      <c r="AX298" s="377"/>
      <c r="AY298" s="377"/>
      <c r="AZ298" s="377"/>
      <c r="BA298" s="377"/>
      <c r="BB298" s="377"/>
      <c r="BC298" s="377"/>
      <c r="BD298" s="395" t="s">
        <v>1463</v>
      </c>
      <c r="BE298" s="377"/>
      <c r="BF298" s="377"/>
    </row>
    <row r="299" ht="12.75" hidden="1" customHeight="1">
      <c r="A299" s="395" t="s">
        <v>1252</v>
      </c>
      <c r="B299" s="35"/>
      <c r="C299" s="35"/>
      <c r="D299" s="35"/>
      <c r="E299" s="35"/>
      <c r="F299" s="35"/>
      <c r="G299" s="35"/>
      <c r="H299" s="35"/>
      <c r="I299" s="35"/>
      <c r="J299" s="35"/>
      <c r="K299" s="35"/>
      <c r="L299" s="35"/>
      <c r="M299" s="35"/>
      <c r="N299" s="535" t="s">
        <v>1464</v>
      </c>
      <c r="O299" s="412" t="s">
        <v>1242</v>
      </c>
      <c r="P299" s="412" t="s">
        <v>1243</v>
      </c>
      <c r="Q299" s="412" t="s">
        <v>1244</v>
      </c>
      <c r="R299" s="535" t="s">
        <v>1290</v>
      </c>
      <c r="S299" s="412" t="s">
        <v>1260</v>
      </c>
      <c r="T299" s="377"/>
      <c r="U299" s="377"/>
      <c r="V299" s="377"/>
      <c r="W299" s="377"/>
      <c r="X299" s="377"/>
      <c r="Y299" s="377"/>
      <c r="Z299" s="377"/>
      <c r="AA299" s="377"/>
      <c r="AB299" s="377"/>
      <c r="AC299" s="377"/>
      <c r="AD299" s="377"/>
      <c r="AE299" s="377"/>
      <c r="AF299" s="377"/>
      <c r="AG299" s="377"/>
      <c r="AH299" s="377"/>
      <c r="AI299" s="377"/>
      <c r="AJ299" s="377"/>
      <c r="AK299" s="377"/>
      <c r="AL299" s="377"/>
      <c r="AM299" s="377"/>
      <c r="AN299" s="377"/>
      <c r="AO299" s="377"/>
      <c r="AP299" s="377"/>
      <c r="AQ299" s="377"/>
      <c r="AR299" s="377"/>
      <c r="AS299" s="377"/>
      <c r="AT299" s="377"/>
      <c r="AU299" s="377"/>
      <c r="AV299" s="377"/>
      <c r="AW299" s="377"/>
      <c r="AX299" s="377"/>
      <c r="AY299" s="377"/>
      <c r="AZ299" s="377"/>
      <c r="BA299" s="377"/>
      <c r="BB299" s="377"/>
      <c r="BC299" s="377"/>
      <c r="BD299" s="395" t="s">
        <v>1465</v>
      </c>
      <c r="BE299" s="377"/>
      <c r="BF299" s="377"/>
    </row>
    <row r="300" ht="12.75" hidden="1" customHeight="1">
      <c r="A300" s="395" t="s">
        <v>1277</v>
      </c>
      <c r="B300" s="35"/>
      <c r="C300" s="35"/>
      <c r="D300" s="35"/>
      <c r="E300" s="35"/>
      <c r="F300" s="35"/>
      <c r="G300" s="35"/>
      <c r="H300" s="35"/>
      <c r="I300" s="35"/>
      <c r="J300" s="35"/>
      <c r="K300" s="35"/>
      <c r="L300" s="35"/>
      <c r="M300" s="35"/>
      <c r="N300" s="535" t="s">
        <v>1466</v>
      </c>
      <c r="O300" s="412" t="s">
        <v>1242</v>
      </c>
      <c r="P300" s="412" t="s">
        <v>1271</v>
      </c>
      <c r="Q300" s="412" t="s">
        <v>1267</v>
      </c>
      <c r="R300" s="535" t="s">
        <v>1290</v>
      </c>
      <c r="S300" s="412" t="s">
        <v>1264</v>
      </c>
      <c r="T300" s="377"/>
      <c r="U300" s="377"/>
      <c r="V300" s="377"/>
      <c r="W300" s="377"/>
      <c r="X300" s="377"/>
      <c r="Y300" s="377"/>
      <c r="Z300" s="377"/>
      <c r="AA300" s="377"/>
      <c r="AB300" s="377"/>
      <c r="AC300" s="377"/>
      <c r="AD300" s="377"/>
      <c r="AE300" s="377"/>
      <c r="AF300" s="377"/>
      <c r="AG300" s="377"/>
      <c r="AH300" s="377"/>
      <c r="AI300" s="377"/>
      <c r="AJ300" s="377"/>
      <c r="AK300" s="377"/>
      <c r="AL300" s="377"/>
      <c r="AM300" s="377"/>
      <c r="AN300" s="377"/>
      <c r="AO300" s="377"/>
      <c r="AP300" s="377"/>
      <c r="AQ300" s="377"/>
      <c r="AR300" s="377"/>
      <c r="AS300" s="377"/>
      <c r="AT300" s="377"/>
      <c r="AU300" s="377"/>
      <c r="AV300" s="377"/>
      <c r="AW300" s="377"/>
      <c r="AX300" s="377"/>
      <c r="AY300" s="377"/>
      <c r="AZ300" s="377"/>
      <c r="BA300" s="377"/>
      <c r="BB300" s="377"/>
      <c r="BC300" s="377"/>
      <c r="BD300" s="395" t="s">
        <v>1467</v>
      </c>
      <c r="BE300" s="377"/>
      <c r="BF300" s="377"/>
    </row>
    <row r="301" ht="12.75" hidden="1" customHeight="1">
      <c r="A301" s="395" t="s">
        <v>1320</v>
      </c>
      <c r="B301" s="35"/>
      <c r="C301" s="35"/>
      <c r="D301" s="35"/>
      <c r="E301" s="35"/>
      <c r="F301" s="35"/>
      <c r="G301" s="35"/>
      <c r="H301" s="35"/>
      <c r="I301" s="35"/>
      <c r="J301" s="35"/>
      <c r="K301" s="35"/>
      <c r="L301" s="35"/>
      <c r="M301" s="35"/>
      <c r="N301" s="535" t="s">
        <v>1468</v>
      </c>
      <c r="O301" s="412" t="s">
        <v>1242</v>
      </c>
      <c r="P301" s="412" t="s">
        <v>1271</v>
      </c>
      <c r="Q301" s="412" t="s">
        <v>1263</v>
      </c>
      <c r="R301" s="535" t="s">
        <v>1290</v>
      </c>
      <c r="S301" s="412" t="s">
        <v>1264</v>
      </c>
      <c r="T301" s="377"/>
      <c r="U301" s="377"/>
      <c r="V301" s="377"/>
      <c r="W301" s="377"/>
      <c r="X301" s="377"/>
      <c r="Y301" s="377"/>
      <c r="Z301" s="377"/>
      <c r="AA301" s="377"/>
      <c r="AB301" s="377"/>
      <c r="AC301" s="377"/>
      <c r="AD301" s="377"/>
      <c r="AE301" s="377"/>
      <c r="AF301" s="377"/>
      <c r="AG301" s="377"/>
      <c r="AH301" s="377"/>
      <c r="AI301" s="377"/>
      <c r="AJ301" s="377"/>
      <c r="AK301" s="377"/>
      <c r="AL301" s="377"/>
      <c r="AM301" s="377"/>
      <c r="AN301" s="377"/>
      <c r="AO301" s="377"/>
      <c r="AP301" s="377"/>
      <c r="AQ301" s="377"/>
      <c r="AR301" s="377"/>
      <c r="AS301" s="377"/>
      <c r="AT301" s="377"/>
      <c r="AU301" s="377"/>
      <c r="AV301" s="377"/>
      <c r="AW301" s="377"/>
      <c r="AX301" s="377"/>
      <c r="AY301" s="377"/>
      <c r="AZ301" s="377"/>
      <c r="BA301" s="377"/>
      <c r="BB301" s="377"/>
      <c r="BC301" s="377"/>
      <c r="BD301" s="395" t="s">
        <v>1469</v>
      </c>
      <c r="BE301" s="377"/>
      <c r="BF301" s="377"/>
    </row>
    <row r="302" ht="12.75" hidden="1" customHeight="1">
      <c r="A302" s="395" t="s">
        <v>1327</v>
      </c>
      <c r="B302" s="35"/>
      <c r="C302" s="35"/>
      <c r="D302" s="35"/>
      <c r="E302" s="35"/>
      <c r="F302" s="35"/>
      <c r="G302" s="35"/>
      <c r="H302" s="35"/>
      <c r="I302" s="35"/>
      <c r="J302" s="35"/>
      <c r="K302" s="35"/>
      <c r="L302" s="35"/>
      <c r="M302" s="35"/>
      <c r="N302" s="535" t="s">
        <v>1470</v>
      </c>
      <c r="O302" s="412" t="s">
        <v>1242</v>
      </c>
      <c r="P302" s="412" t="s">
        <v>1271</v>
      </c>
      <c r="Q302" s="412" t="s">
        <v>1378</v>
      </c>
      <c r="R302" s="535" t="s">
        <v>1290</v>
      </c>
      <c r="S302" s="412" t="s">
        <v>1251</v>
      </c>
      <c r="T302" s="377"/>
      <c r="U302" s="377"/>
      <c r="V302" s="377"/>
      <c r="W302" s="377"/>
      <c r="X302" s="377"/>
      <c r="Y302" s="377"/>
      <c r="Z302" s="377"/>
      <c r="AA302" s="377"/>
      <c r="AB302" s="377"/>
      <c r="AC302" s="377"/>
      <c r="AD302" s="377"/>
      <c r="AE302" s="377"/>
      <c r="AF302" s="377"/>
      <c r="AG302" s="377"/>
      <c r="AH302" s="377"/>
      <c r="AI302" s="377"/>
      <c r="AJ302" s="377"/>
      <c r="AK302" s="377"/>
      <c r="AL302" s="377"/>
      <c r="AM302" s="377"/>
      <c r="AN302" s="377"/>
      <c r="AO302" s="377"/>
      <c r="AP302" s="377"/>
      <c r="AQ302" s="377"/>
      <c r="AR302" s="377"/>
      <c r="AS302" s="377"/>
      <c r="AT302" s="377"/>
      <c r="AU302" s="377"/>
      <c r="AV302" s="377"/>
      <c r="AW302" s="377"/>
      <c r="AX302" s="377"/>
      <c r="AY302" s="377"/>
      <c r="AZ302" s="377"/>
      <c r="BA302" s="377"/>
      <c r="BB302" s="377"/>
      <c r="BC302" s="377"/>
      <c r="BD302" s="395" t="s">
        <v>1471</v>
      </c>
      <c r="BE302" s="377"/>
      <c r="BF302" s="377"/>
    </row>
    <row r="303" ht="12.75" hidden="1" customHeight="1">
      <c r="A303" s="395" t="s">
        <v>1339</v>
      </c>
      <c r="B303" s="35"/>
      <c r="C303" s="35"/>
      <c r="D303" s="35"/>
      <c r="E303" s="35"/>
      <c r="F303" s="35"/>
      <c r="G303" s="35"/>
      <c r="H303" s="35"/>
      <c r="I303" s="35"/>
      <c r="J303" s="35"/>
      <c r="K303" s="35"/>
      <c r="L303" s="35"/>
      <c r="M303" s="35"/>
      <c r="N303" s="535" t="s">
        <v>1472</v>
      </c>
      <c r="O303" s="412" t="s">
        <v>1242</v>
      </c>
      <c r="P303" s="412" t="s">
        <v>1243</v>
      </c>
      <c r="Q303" s="412" t="s">
        <v>1244</v>
      </c>
      <c r="R303" s="535" t="s">
        <v>1259</v>
      </c>
      <c r="S303" s="412" t="s">
        <v>1256</v>
      </c>
      <c r="T303" s="377"/>
      <c r="U303" s="377"/>
      <c r="V303" s="377"/>
      <c r="W303" s="377"/>
      <c r="X303" s="377"/>
      <c r="Y303" s="377"/>
      <c r="Z303" s="377"/>
      <c r="AA303" s="377"/>
      <c r="AB303" s="377"/>
      <c r="AC303" s="377"/>
      <c r="AD303" s="377"/>
      <c r="AE303" s="377"/>
      <c r="AF303" s="377"/>
      <c r="AG303" s="377"/>
      <c r="AH303" s="377"/>
      <c r="AI303" s="377"/>
      <c r="AJ303" s="377"/>
      <c r="AK303" s="377"/>
      <c r="AL303" s="377"/>
      <c r="AM303" s="377"/>
      <c r="AN303" s="377"/>
      <c r="AO303" s="377"/>
      <c r="AP303" s="377"/>
      <c r="AQ303" s="377"/>
      <c r="AR303" s="377"/>
      <c r="AS303" s="377"/>
      <c r="AT303" s="377"/>
      <c r="AU303" s="377"/>
      <c r="AV303" s="377"/>
      <c r="AW303" s="377"/>
      <c r="AX303" s="377"/>
      <c r="AY303" s="377"/>
      <c r="AZ303" s="377"/>
      <c r="BA303" s="377"/>
      <c r="BB303" s="377"/>
      <c r="BC303" s="377"/>
      <c r="BD303" s="395" t="s">
        <v>1473</v>
      </c>
      <c r="BE303" s="377"/>
      <c r="BF303" s="377"/>
    </row>
    <row r="304" ht="12.75" hidden="1" customHeight="1">
      <c r="A304" s="395" t="s">
        <v>1467</v>
      </c>
      <c r="B304" s="35"/>
      <c r="C304" s="35"/>
      <c r="D304" s="35"/>
      <c r="E304" s="35"/>
      <c r="F304" s="35"/>
      <c r="G304" s="35"/>
      <c r="H304" s="35"/>
      <c r="I304" s="35"/>
      <c r="J304" s="35"/>
      <c r="K304" s="35"/>
      <c r="L304" s="35"/>
      <c r="M304" s="35"/>
      <c r="N304" s="535" t="s">
        <v>1474</v>
      </c>
      <c r="O304" s="412" t="s">
        <v>1242</v>
      </c>
      <c r="P304" s="412" t="s">
        <v>1271</v>
      </c>
      <c r="Q304" s="412" t="s">
        <v>1330</v>
      </c>
      <c r="R304" s="535" t="s">
        <v>1290</v>
      </c>
      <c r="S304" s="412" t="s">
        <v>1251</v>
      </c>
      <c r="T304" s="412" t="s">
        <v>1268</v>
      </c>
      <c r="U304" s="377"/>
      <c r="V304" s="377"/>
      <c r="W304" s="377"/>
      <c r="X304" s="377"/>
      <c r="Y304" s="377"/>
      <c r="Z304" s="377"/>
      <c r="AA304" s="377"/>
      <c r="AB304" s="377"/>
      <c r="AC304" s="377"/>
      <c r="AD304" s="377"/>
      <c r="AE304" s="377"/>
      <c r="AF304" s="377"/>
      <c r="AG304" s="377"/>
      <c r="AH304" s="377"/>
      <c r="AI304" s="377"/>
      <c r="AJ304" s="377"/>
      <c r="AK304" s="377"/>
      <c r="AL304" s="377"/>
      <c r="AM304" s="377"/>
      <c r="AN304" s="377"/>
      <c r="AO304" s="377"/>
      <c r="AP304" s="377"/>
      <c r="AQ304" s="377"/>
      <c r="AR304" s="377"/>
      <c r="AS304" s="377"/>
      <c r="AT304" s="377"/>
      <c r="AU304" s="377"/>
      <c r="AV304" s="377"/>
      <c r="AW304" s="377"/>
      <c r="AX304" s="377"/>
      <c r="AY304" s="377"/>
      <c r="AZ304" s="377"/>
      <c r="BA304" s="377"/>
      <c r="BB304" s="377"/>
      <c r="BC304" s="377"/>
      <c r="BD304" s="395" t="s">
        <v>1475</v>
      </c>
      <c r="BE304" s="377"/>
      <c r="BF304" s="377"/>
    </row>
    <row r="305" ht="12.75" hidden="1" customHeight="1">
      <c r="A305" s="395" t="s">
        <v>1471</v>
      </c>
      <c r="B305" s="35"/>
      <c r="C305" s="35"/>
      <c r="D305" s="35"/>
      <c r="E305" s="35"/>
      <c r="F305" s="35"/>
      <c r="G305" s="35"/>
      <c r="H305" s="35"/>
      <c r="I305" s="35"/>
      <c r="J305" s="35"/>
      <c r="K305" s="35"/>
      <c r="L305" s="35"/>
      <c r="M305" s="35"/>
      <c r="N305" s="535" t="s">
        <v>1476</v>
      </c>
      <c r="O305" s="412" t="s">
        <v>1242</v>
      </c>
      <c r="P305" s="412" t="s">
        <v>1243</v>
      </c>
      <c r="Q305" s="412" t="s">
        <v>1244</v>
      </c>
      <c r="R305" s="535" t="s">
        <v>1323</v>
      </c>
      <c r="S305" s="412" t="s">
        <v>1264</v>
      </c>
      <c r="T305" s="377"/>
      <c r="U305" s="377"/>
      <c r="V305" s="377"/>
      <c r="W305" s="377"/>
      <c r="X305" s="377"/>
      <c r="Y305" s="377"/>
      <c r="Z305" s="377"/>
      <c r="AA305" s="377"/>
      <c r="AB305" s="377"/>
      <c r="AC305" s="377"/>
      <c r="AD305" s="377"/>
      <c r="AE305" s="377"/>
      <c r="AF305" s="377"/>
      <c r="AG305" s="377"/>
      <c r="AH305" s="377"/>
      <c r="AI305" s="377"/>
      <c r="AJ305" s="377"/>
      <c r="AK305" s="377"/>
      <c r="AL305" s="377"/>
      <c r="AM305" s="377"/>
      <c r="AN305" s="377"/>
      <c r="AO305" s="377"/>
      <c r="AP305" s="377"/>
      <c r="AQ305" s="377"/>
      <c r="AR305" s="377"/>
      <c r="AS305" s="377"/>
      <c r="AT305" s="377"/>
      <c r="AU305" s="377"/>
      <c r="AV305" s="377"/>
      <c r="AW305" s="377"/>
      <c r="AX305" s="377"/>
      <c r="AY305" s="377"/>
      <c r="AZ305" s="377"/>
      <c r="BA305" s="377"/>
      <c r="BB305" s="377"/>
      <c r="BC305" s="377"/>
      <c r="BD305" s="395" t="s">
        <v>1477</v>
      </c>
      <c r="BE305" s="377"/>
      <c r="BF305" s="377"/>
    </row>
    <row r="306" ht="12.75" hidden="1" customHeight="1">
      <c r="A306" s="395" t="s">
        <v>1478</v>
      </c>
      <c r="B306" s="35"/>
      <c r="C306" s="35"/>
      <c r="D306" s="35"/>
      <c r="E306" s="35"/>
      <c r="F306" s="35"/>
      <c r="G306" s="35"/>
      <c r="H306" s="35"/>
      <c r="I306" s="35"/>
      <c r="J306" s="35"/>
      <c r="K306" s="35"/>
      <c r="L306" s="35"/>
      <c r="M306" s="35"/>
      <c r="N306" s="535" t="s">
        <v>1479</v>
      </c>
      <c r="O306" s="412" t="s">
        <v>1242</v>
      </c>
      <c r="P306" s="412" t="s">
        <v>1243</v>
      </c>
      <c r="Q306" s="412" t="s">
        <v>1244</v>
      </c>
      <c r="R306" s="535" t="s">
        <v>1245</v>
      </c>
      <c r="S306" s="412" t="s">
        <v>1260</v>
      </c>
      <c r="T306" s="377"/>
      <c r="U306" s="377"/>
      <c r="V306" s="377"/>
      <c r="W306" s="377"/>
      <c r="X306" s="377"/>
      <c r="Y306" s="377"/>
      <c r="Z306" s="377"/>
      <c r="AA306" s="377"/>
      <c r="AB306" s="377"/>
      <c r="AC306" s="377"/>
      <c r="AD306" s="377"/>
      <c r="AE306" s="377"/>
      <c r="AF306" s="377"/>
      <c r="AG306" s="377"/>
      <c r="AH306" s="377"/>
      <c r="AI306" s="377"/>
      <c r="AJ306" s="377"/>
      <c r="AK306" s="377"/>
      <c r="AL306" s="377"/>
      <c r="AM306" s="377"/>
      <c r="AN306" s="377"/>
      <c r="AO306" s="377"/>
      <c r="AP306" s="377"/>
      <c r="AQ306" s="377"/>
      <c r="AR306" s="377"/>
      <c r="AS306" s="377"/>
      <c r="AT306" s="377"/>
      <c r="AU306" s="377"/>
      <c r="AV306" s="377"/>
      <c r="AW306" s="377"/>
      <c r="AX306" s="377"/>
      <c r="AY306" s="377"/>
      <c r="AZ306" s="377"/>
      <c r="BA306" s="377"/>
      <c r="BB306" s="377"/>
      <c r="BC306" s="377"/>
      <c r="BD306" s="395" t="s">
        <v>1480</v>
      </c>
      <c r="BE306" s="377"/>
      <c r="BF306" s="377"/>
    </row>
    <row r="307" ht="12.75" hidden="1" customHeight="1">
      <c r="A307" s="395" t="s">
        <v>1481</v>
      </c>
      <c r="B307" s="35"/>
      <c r="C307" s="35"/>
      <c r="D307" s="35"/>
      <c r="E307" s="35"/>
      <c r="F307" s="35"/>
      <c r="G307" s="35"/>
      <c r="H307" s="35"/>
      <c r="I307" s="35"/>
      <c r="J307" s="35"/>
      <c r="K307" s="35"/>
      <c r="L307" s="35"/>
      <c r="M307" s="35"/>
      <c r="N307" s="535" t="s">
        <v>1482</v>
      </c>
      <c r="O307" s="412" t="s">
        <v>1307</v>
      </c>
      <c r="P307" s="412" t="s">
        <v>1271</v>
      </c>
      <c r="Q307" s="412" t="s">
        <v>1267</v>
      </c>
      <c r="R307" s="535" t="s">
        <v>1274</v>
      </c>
      <c r="S307" s="412" t="s">
        <v>1251</v>
      </c>
      <c r="T307" s="377"/>
      <c r="U307" s="377"/>
      <c r="V307" s="377"/>
      <c r="W307" s="377"/>
      <c r="X307" s="377"/>
      <c r="Y307" s="377"/>
      <c r="Z307" s="377"/>
      <c r="AA307" s="377"/>
      <c r="AB307" s="377"/>
      <c r="AC307" s="377"/>
      <c r="AD307" s="377"/>
      <c r="AE307" s="377"/>
      <c r="AF307" s="377"/>
      <c r="AG307" s="377"/>
      <c r="AH307" s="377"/>
      <c r="AI307" s="377"/>
      <c r="AJ307" s="377"/>
      <c r="AK307" s="377"/>
      <c r="AL307" s="377"/>
      <c r="AM307" s="377"/>
      <c r="AN307" s="377"/>
      <c r="AO307" s="377"/>
      <c r="AP307" s="377"/>
      <c r="AQ307" s="377"/>
      <c r="AR307" s="377"/>
      <c r="AS307" s="377"/>
      <c r="AT307" s="377"/>
      <c r="AU307" s="377"/>
      <c r="AV307" s="377"/>
      <c r="AW307" s="377"/>
      <c r="AX307" s="377"/>
      <c r="AY307" s="377"/>
      <c r="AZ307" s="377"/>
      <c r="BA307" s="377"/>
      <c r="BB307" s="377"/>
      <c r="BC307" s="377"/>
      <c r="BD307" s="395" t="s">
        <v>1331</v>
      </c>
      <c r="BE307" s="377"/>
      <c r="BF307" s="377"/>
    </row>
    <row r="308" ht="12.75" hidden="1" customHeight="1">
      <c r="A308" s="395" t="s">
        <v>1483</v>
      </c>
      <c r="B308" s="35"/>
      <c r="C308" s="35"/>
      <c r="D308" s="35"/>
      <c r="E308" s="35"/>
      <c r="F308" s="35"/>
      <c r="G308" s="35"/>
      <c r="H308" s="35"/>
      <c r="I308" s="35"/>
      <c r="J308" s="35"/>
      <c r="K308" s="35"/>
      <c r="L308" s="35"/>
      <c r="M308" s="35"/>
      <c r="N308" s="535" t="s">
        <v>1484</v>
      </c>
      <c r="O308" s="412" t="s">
        <v>1307</v>
      </c>
      <c r="P308" s="412" t="s">
        <v>1299</v>
      </c>
      <c r="Q308" s="412" t="s">
        <v>1267</v>
      </c>
      <c r="R308" s="535" t="s">
        <v>1250</v>
      </c>
      <c r="S308" s="412" t="s">
        <v>1256</v>
      </c>
      <c r="T308" s="412" t="s">
        <v>1268</v>
      </c>
      <c r="U308" s="377"/>
      <c r="V308" s="377"/>
      <c r="W308" s="377"/>
      <c r="X308" s="377"/>
      <c r="Y308" s="377"/>
      <c r="Z308" s="377"/>
      <c r="AA308" s="377"/>
      <c r="AB308" s="377"/>
      <c r="AC308" s="377"/>
      <c r="AD308" s="377"/>
      <c r="AE308" s="377"/>
      <c r="AF308" s="377"/>
      <c r="AG308" s="377"/>
      <c r="AH308" s="377"/>
      <c r="AI308" s="377"/>
      <c r="AJ308" s="377"/>
      <c r="AK308" s="377"/>
      <c r="AL308" s="377"/>
      <c r="AM308" s="377"/>
      <c r="AN308" s="377"/>
      <c r="AO308" s="377"/>
      <c r="AP308" s="377"/>
      <c r="AQ308" s="377"/>
      <c r="AR308" s="377"/>
      <c r="AS308" s="377"/>
      <c r="AT308" s="377"/>
      <c r="AU308" s="377"/>
      <c r="AV308" s="377"/>
      <c r="AW308" s="377"/>
      <c r="AX308" s="377"/>
      <c r="AY308" s="377"/>
      <c r="AZ308" s="377"/>
      <c r="BA308" s="377"/>
      <c r="BB308" s="377"/>
      <c r="BC308" s="377"/>
      <c r="BD308" s="395" t="s">
        <v>1478</v>
      </c>
      <c r="BE308" s="377"/>
      <c r="BF308" s="377"/>
    </row>
    <row r="309" ht="12.75" hidden="1" customHeight="1">
      <c r="A309" s="395" t="s">
        <v>306</v>
      </c>
      <c r="B309" s="35"/>
      <c r="C309" s="35"/>
      <c r="D309" s="35"/>
      <c r="E309" s="35"/>
      <c r="F309" s="35"/>
      <c r="G309" s="35"/>
      <c r="H309" s="35"/>
      <c r="I309" s="35"/>
      <c r="J309" s="35"/>
      <c r="K309" s="35"/>
      <c r="L309" s="35"/>
      <c r="M309" s="35"/>
      <c r="N309" s="535" t="s">
        <v>1485</v>
      </c>
      <c r="O309" s="412" t="s">
        <v>1375</v>
      </c>
      <c r="P309" s="412" t="s">
        <v>1243</v>
      </c>
      <c r="Q309" s="412" t="s">
        <v>1249</v>
      </c>
      <c r="R309" s="535" t="s">
        <v>1250</v>
      </c>
      <c r="S309" s="412" t="s">
        <v>1251</v>
      </c>
      <c r="T309" s="377"/>
      <c r="U309" s="377"/>
      <c r="V309" s="377"/>
      <c r="W309" s="377"/>
      <c r="X309" s="377"/>
      <c r="Y309" s="377"/>
      <c r="Z309" s="377"/>
      <c r="AA309" s="377"/>
      <c r="AB309" s="377"/>
      <c r="AC309" s="377"/>
      <c r="AD309" s="377"/>
      <c r="AE309" s="377"/>
      <c r="AF309" s="377"/>
      <c r="AG309" s="377"/>
      <c r="AH309" s="377"/>
      <c r="AI309" s="377"/>
      <c r="AJ309" s="377"/>
      <c r="AK309" s="377"/>
      <c r="AL309" s="377"/>
      <c r="AM309" s="377"/>
      <c r="AN309" s="377"/>
      <c r="AO309" s="377"/>
      <c r="AP309" s="377"/>
      <c r="AQ309" s="377"/>
      <c r="AR309" s="377"/>
      <c r="AS309" s="377"/>
      <c r="AT309" s="377"/>
      <c r="AU309" s="377"/>
      <c r="AV309" s="377"/>
      <c r="AW309" s="377"/>
      <c r="AX309" s="377"/>
      <c r="AY309" s="377"/>
      <c r="AZ309" s="377"/>
      <c r="BA309" s="377"/>
      <c r="BB309" s="377"/>
      <c r="BC309" s="377"/>
      <c r="BD309" s="395" t="s">
        <v>1486</v>
      </c>
      <c r="BE309" s="377"/>
      <c r="BF309" s="377"/>
    </row>
    <row r="310" ht="12.75" hidden="1" customHeight="1">
      <c r="A310" s="395" t="s">
        <v>1487</v>
      </c>
      <c r="B310" s="35"/>
      <c r="C310" s="35"/>
      <c r="D310" s="35"/>
      <c r="E310" s="35"/>
      <c r="F310" s="35"/>
      <c r="G310" s="35"/>
      <c r="H310" s="35"/>
      <c r="I310" s="35"/>
      <c r="J310" s="35"/>
      <c r="K310" s="35"/>
      <c r="L310" s="35"/>
      <c r="M310" s="35"/>
      <c r="N310" s="535" t="s">
        <v>1488</v>
      </c>
      <c r="O310" s="412" t="s">
        <v>1307</v>
      </c>
      <c r="P310" s="412" t="s">
        <v>1271</v>
      </c>
      <c r="Q310" s="412" t="s">
        <v>1330</v>
      </c>
      <c r="R310" s="535" t="s">
        <v>1245</v>
      </c>
      <c r="S310" s="412" t="s">
        <v>1251</v>
      </c>
      <c r="T310" s="412" t="s">
        <v>1268</v>
      </c>
      <c r="U310" s="377"/>
      <c r="V310" s="377"/>
      <c r="W310" s="377"/>
      <c r="X310" s="377"/>
      <c r="Y310" s="377"/>
      <c r="Z310" s="377"/>
      <c r="AA310" s="377"/>
      <c r="AB310" s="377"/>
      <c r="AC310" s="377"/>
      <c r="AD310" s="377"/>
      <c r="AE310" s="377"/>
      <c r="AF310" s="377"/>
      <c r="AG310" s="377"/>
      <c r="AH310" s="377"/>
      <c r="AI310" s="377"/>
      <c r="AJ310" s="377"/>
      <c r="AK310" s="377"/>
      <c r="AL310" s="377"/>
      <c r="AM310" s="377"/>
      <c r="AN310" s="377"/>
      <c r="AO310" s="377"/>
      <c r="AP310" s="377"/>
      <c r="AQ310" s="377"/>
      <c r="AR310" s="377"/>
      <c r="AS310" s="377"/>
      <c r="AT310" s="377"/>
      <c r="AU310" s="377"/>
      <c r="AV310" s="377"/>
      <c r="AW310" s="377"/>
      <c r="AX310" s="377"/>
      <c r="AY310" s="377"/>
      <c r="AZ310" s="377"/>
      <c r="BA310" s="377"/>
      <c r="BB310" s="377"/>
      <c r="BC310" s="377"/>
      <c r="BD310" s="395" t="s">
        <v>1489</v>
      </c>
      <c r="BE310" s="377"/>
      <c r="BF310" s="377"/>
    </row>
    <row r="311" ht="12.75" hidden="1" customHeight="1">
      <c r="A311" s="395" t="s">
        <v>1490</v>
      </c>
      <c r="B311" s="35"/>
      <c r="C311" s="35"/>
      <c r="D311" s="35"/>
      <c r="E311" s="35"/>
      <c r="F311" s="35"/>
      <c r="G311" s="35"/>
      <c r="H311" s="35"/>
      <c r="I311" s="35"/>
      <c r="J311" s="35"/>
      <c r="K311" s="35"/>
      <c r="L311" s="35"/>
      <c r="M311" s="35"/>
      <c r="N311" s="535" t="s">
        <v>1491</v>
      </c>
      <c r="O311" s="412" t="s">
        <v>1242</v>
      </c>
      <c r="P311" s="412" t="s">
        <v>1271</v>
      </c>
      <c r="Q311" s="412" t="s">
        <v>1330</v>
      </c>
      <c r="R311" s="535" t="s">
        <v>1245</v>
      </c>
      <c r="S311" s="412" t="s">
        <v>1316</v>
      </c>
      <c r="T311" s="412" t="s">
        <v>1268</v>
      </c>
      <c r="U311" s="377"/>
      <c r="V311" s="377"/>
      <c r="W311" s="377"/>
      <c r="X311" s="377"/>
      <c r="Y311" s="377"/>
      <c r="Z311" s="377"/>
      <c r="AA311" s="377"/>
      <c r="AB311" s="377"/>
      <c r="AC311" s="377"/>
      <c r="AD311" s="377"/>
      <c r="AE311" s="377"/>
      <c r="AF311" s="377"/>
      <c r="AG311" s="377"/>
      <c r="AH311" s="377"/>
      <c r="AI311" s="377"/>
      <c r="AJ311" s="377"/>
      <c r="AK311" s="377"/>
      <c r="AL311" s="377"/>
      <c r="AM311" s="377"/>
      <c r="AN311" s="377"/>
      <c r="AO311" s="377"/>
      <c r="AP311" s="377"/>
      <c r="AQ311" s="377"/>
      <c r="AR311" s="377"/>
      <c r="AS311" s="377"/>
      <c r="AT311" s="377"/>
      <c r="AU311" s="377"/>
      <c r="AV311" s="377"/>
      <c r="AW311" s="377"/>
      <c r="AX311" s="377"/>
      <c r="AY311" s="377"/>
      <c r="AZ311" s="377"/>
      <c r="BA311" s="377"/>
      <c r="BB311" s="377"/>
      <c r="BC311" s="377"/>
      <c r="BD311" s="395" t="s">
        <v>1492</v>
      </c>
      <c r="BE311" s="377"/>
      <c r="BF311" s="377"/>
    </row>
    <row r="312" ht="12.75" hidden="1" customHeight="1">
      <c r="A312" s="395" t="s">
        <v>1493</v>
      </c>
      <c r="B312" s="35"/>
      <c r="C312" s="35"/>
      <c r="D312" s="35"/>
      <c r="E312" s="35"/>
      <c r="F312" s="35"/>
      <c r="G312" s="35"/>
      <c r="H312" s="35"/>
      <c r="I312" s="35"/>
      <c r="J312" s="35"/>
      <c r="K312" s="35"/>
      <c r="L312" s="35"/>
      <c r="M312" s="35"/>
      <c r="N312" s="535" t="s">
        <v>1494</v>
      </c>
      <c r="O312" s="412" t="s">
        <v>1242</v>
      </c>
      <c r="P312" s="412" t="s">
        <v>1271</v>
      </c>
      <c r="Q312" s="412" t="s">
        <v>1267</v>
      </c>
      <c r="R312" s="535" t="s">
        <v>1398</v>
      </c>
      <c r="S312" s="412" t="s">
        <v>1282</v>
      </c>
      <c r="T312" s="377"/>
      <c r="U312" s="377"/>
      <c r="V312" s="377"/>
      <c r="W312" s="377"/>
      <c r="X312" s="377"/>
      <c r="Y312" s="377"/>
      <c r="Z312" s="377"/>
      <c r="AA312" s="377"/>
      <c r="AB312" s="377"/>
      <c r="AC312" s="377"/>
      <c r="AD312" s="377"/>
      <c r="AE312" s="377"/>
      <c r="AF312" s="377"/>
      <c r="AG312" s="377"/>
      <c r="AH312" s="377"/>
      <c r="AI312" s="377"/>
      <c r="AJ312" s="377"/>
      <c r="AK312" s="377"/>
      <c r="AL312" s="377"/>
      <c r="AM312" s="377"/>
      <c r="AN312" s="377"/>
      <c r="AO312" s="377"/>
      <c r="AP312" s="377"/>
      <c r="AQ312" s="377"/>
      <c r="AR312" s="377"/>
      <c r="AS312" s="377"/>
      <c r="AT312" s="377"/>
      <c r="AU312" s="377"/>
      <c r="AV312" s="377"/>
      <c r="AW312" s="377"/>
      <c r="AX312" s="377"/>
      <c r="AY312" s="377"/>
      <c r="AZ312" s="377"/>
      <c r="BA312" s="377"/>
      <c r="BB312" s="377"/>
      <c r="BC312" s="377"/>
      <c r="BD312" s="395" t="s">
        <v>1334</v>
      </c>
      <c r="BE312" s="377"/>
      <c r="BF312" s="377"/>
    </row>
    <row r="313" ht="12.75" hidden="1" customHeight="1">
      <c r="A313" s="395" t="s">
        <v>1495</v>
      </c>
      <c r="B313" s="35"/>
      <c r="C313" s="35"/>
      <c r="D313" s="35"/>
      <c r="E313" s="35"/>
      <c r="F313" s="35"/>
      <c r="G313" s="35"/>
      <c r="H313" s="35"/>
      <c r="I313" s="35"/>
      <c r="J313" s="35"/>
      <c r="K313" s="35"/>
      <c r="L313" s="35"/>
      <c r="M313" s="35"/>
      <c r="N313" s="535" t="s">
        <v>1496</v>
      </c>
      <c r="O313" s="412" t="s">
        <v>1242</v>
      </c>
      <c r="P313" s="412" t="s">
        <v>1243</v>
      </c>
      <c r="Q313" s="412" t="s">
        <v>1330</v>
      </c>
      <c r="R313" s="535" t="s">
        <v>1250</v>
      </c>
      <c r="S313" s="412" t="s">
        <v>1291</v>
      </c>
      <c r="T313" s="377"/>
      <c r="U313" s="377"/>
      <c r="V313" s="377"/>
      <c r="W313" s="377"/>
      <c r="X313" s="377"/>
      <c r="Y313" s="377"/>
      <c r="Z313" s="377"/>
      <c r="AA313" s="377"/>
      <c r="AB313" s="377"/>
      <c r="AC313" s="377"/>
      <c r="AD313" s="377"/>
      <c r="AE313" s="377"/>
      <c r="AF313" s="377"/>
      <c r="AG313" s="377"/>
      <c r="AH313" s="377"/>
      <c r="AI313" s="377"/>
      <c r="AJ313" s="377"/>
      <c r="AK313" s="377"/>
      <c r="AL313" s="377"/>
      <c r="AM313" s="377"/>
      <c r="AN313" s="377"/>
      <c r="AO313" s="377"/>
      <c r="AP313" s="377"/>
      <c r="AQ313" s="377"/>
      <c r="AR313" s="377"/>
      <c r="AS313" s="377"/>
      <c r="AT313" s="377"/>
      <c r="AU313" s="377"/>
      <c r="AV313" s="377"/>
      <c r="AW313" s="377"/>
      <c r="AX313" s="377"/>
      <c r="AY313" s="377"/>
      <c r="AZ313" s="377"/>
      <c r="BA313" s="377"/>
      <c r="BB313" s="377"/>
      <c r="BC313" s="377"/>
      <c r="BD313" s="395" t="s">
        <v>1497</v>
      </c>
      <c r="BE313" s="377"/>
      <c r="BF313" s="377"/>
    </row>
    <row r="314" ht="12.75" hidden="1" customHeight="1">
      <c r="A314" s="395" t="s">
        <v>1498</v>
      </c>
      <c r="B314" s="35"/>
      <c r="C314" s="35"/>
      <c r="D314" s="35"/>
      <c r="E314" s="35"/>
      <c r="F314" s="35"/>
      <c r="G314" s="35"/>
      <c r="H314" s="35"/>
      <c r="I314" s="35"/>
      <c r="J314" s="35"/>
      <c r="K314" s="35"/>
      <c r="L314" s="35"/>
      <c r="M314" s="35"/>
      <c r="N314" s="535" t="s">
        <v>1499</v>
      </c>
      <c r="O314" s="412" t="s">
        <v>1242</v>
      </c>
      <c r="P314" s="412" t="s">
        <v>1271</v>
      </c>
      <c r="Q314" s="412" t="s">
        <v>1267</v>
      </c>
      <c r="R314" s="535" t="s">
        <v>1274</v>
      </c>
      <c r="S314" s="412" t="s">
        <v>1282</v>
      </c>
      <c r="T314" s="412" t="s">
        <v>1268</v>
      </c>
      <c r="U314" s="377"/>
      <c r="V314" s="377"/>
      <c r="W314" s="377"/>
      <c r="X314" s="377"/>
      <c r="Y314" s="377"/>
      <c r="Z314" s="377"/>
      <c r="AA314" s="377"/>
      <c r="AB314" s="377"/>
      <c r="AC314" s="377"/>
      <c r="AD314" s="377"/>
      <c r="AE314" s="377"/>
      <c r="AF314" s="377"/>
      <c r="AG314" s="377"/>
      <c r="AH314" s="377"/>
      <c r="AI314" s="377"/>
      <c r="AJ314" s="377"/>
      <c r="AK314" s="377"/>
      <c r="AL314" s="377"/>
      <c r="AM314" s="377"/>
      <c r="AN314" s="377"/>
      <c r="AO314" s="377"/>
      <c r="AP314" s="377"/>
      <c r="AQ314" s="377"/>
      <c r="AR314" s="377"/>
      <c r="AS314" s="377"/>
      <c r="AT314" s="377"/>
      <c r="AU314" s="377"/>
      <c r="AV314" s="377"/>
      <c r="AW314" s="377"/>
      <c r="AX314" s="377"/>
      <c r="AY314" s="377"/>
      <c r="AZ314" s="377"/>
      <c r="BA314" s="377"/>
      <c r="BB314" s="377"/>
      <c r="BC314" s="377"/>
      <c r="BD314" s="395" t="s">
        <v>1500</v>
      </c>
      <c r="BE314" s="377"/>
      <c r="BF314" s="377"/>
    </row>
    <row r="315" ht="12.75" hidden="1" customHeight="1">
      <c r="A315" s="395" t="s">
        <v>1501</v>
      </c>
      <c r="B315" s="35"/>
      <c r="C315" s="35"/>
      <c r="D315" s="35"/>
      <c r="E315" s="35"/>
      <c r="F315" s="35"/>
      <c r="G315" s="35"/>
      <c r="H315" s="35"/>
      <c r="I315" s="35"/>
      <c r="J315" s="35"/>
      <c r="K315" s="35"/>
      <c r="L315" s="35"/>
      <c r="M315" s="35"/>
      <c r="N315" s="535" t="s">
        <v>1502</v>
      </c>
      <c r="O315" s="412" t="s">
        <v>1242</v>
      </c>
      <c r="P315" s="412" t="s">
        <v>1271</v>
      </c>
      <c r="Q315" s="412" t="s">
        <v>1263</v>
      </c>
      <c r="R315" s="535" t="s">
        <v>1274</v>
      </c>
      <c r="S315" s="412" t="s">
        <v>1246</v>
      </c>
      <c r="T315" s="377"/>
      <c r="U315" s="377"/>
      <c r="V315" s="377"/>
      <c r="W315" s="377"/>
      <c r="X315" s="377"/>
      <c r="Y315" s="377"/>
      <c r="Z315" s="377"/>
      <c r="AA315" s="377"/>
      <c r="AB315" s="377"/>
      <c r="AC315" s="377"/>
      <c r="AD315" s="377"/>
      <c r="AE315" s="377"/>
      <c r="AF315" s="377"/>
      <c r="AG315" s="377"/>
      <c r="AH315" s="377"/>
      <c r="AI315" s="377"/>
      <c r="AJ315" s="377"/>
      <c r="AK315" s="377"/>
      <c r="AL315" s="377"/>
      <c r="AM315" s="377"/>
      <c r="AN315" s="377"/>
      <c r="AO315" s="377"/>
      <c r="AP315" s="377"/>
      <c r="AQ315" s="377"/>
      <c r="AR315" s="377"/>
      <c r="AS315" s="377"/>
      <c r="AT315" s="377"/>
      <c r="AU315" s="377"/>
      <c r="AV315" s="377"/>
      <c r="AW315" s="377"/>
      <c r="AX315" s="377"/>
      <c r="AY315" s="377"/>
      <c r="AZ315" s="377"/>
      <c r="BA315" s="377"/>
      <c r="BB315" s="377"/>
      <c r="BC315" s="377"/>
      <c r="BD315" s="395" t="s">
        <v>1503</v>
      </c>
      <c r="BE315" s="377"/>
      <c r="BF315" s="377"/>
    </row>
    <row r="316" ht="12.75" hidden="1" customHeight="1">
      <c r="A316" s="395" t="s">
        <v>1504</v>
      </c>
      <c r="B316" s="35"/>
      <c r="C316" s="35"/>
      <c r="D316" s="35"/>
      <c r="E316" s="35"/>
      <c r="F316" s="35"/>
      <c r="G316" s="35"/>
      <c r="H316" s="35"/>
      <c r="I316" s="35"/>
      <c r="J316" s="35"/>
      <c r="K316" s="35"/>
      <c r="L316" s="35"/>
      <c r="M316" s="35"/>
      <c r="N316" s="535" t="s">
        <v>1505</v>
      </c>
      <c r="O316" s="412" t="s">
        <v>1307</v>
      </c>
      <c r="P316" s="412" t="s">
        <v>1299</v>
      </c>
      <c r="Q316" s="412" t="s">
        <v>1267</v>
      </c>
      <c r="R316" s="535" t="s">
        <v>1250</v>
      </c>
      <c r="S316" s="412" t="s">
        <v>1256</v>
      </c>
      <c r="T316" s="412" t="s">
        <v>1268</v>
      </c>
      <c r="U316" s="377"/>
      <c r="V316" s="377"/>
      <c r="W316" s="377"/>
      <c r="X316" s="377"/>
      <c r="Y316" s="377"/>
      <c r="Z316" s="377"/>
      <c r="AA316" s="377"/>
      <c r="AB316" s="377"/>
      <c r="AC316" s="377"/>
      <c r="AD316" s="377"/>
      <c r="AE316" s="377"/>
      <c r="AF316" s="377"/>
      <c r="AG316" s="377"/>
      <c r="AH316" s="377"/>
      <c r="AI316" s="377"/>
      <c r="AJ316" s="377"/>
      <c r="AK316" s="377"/>
      <c r="AL316" s="377"/>
      <c r="AM316" s="377"/>
      <c r="AN316" s="377"/>
      <c r="AO316" s="377"/>
      <c r="AP316" s="377"/>
      <c r="AQ316" s="377"/>
      <c r="AR316" s="377"/>
      <c r="AS316" s="377"/>
      <c r="AT316" s="377"/>
      <c r="AU316" s="377"/>
      <c r="AV316" s="377"/>
      <c r="AW316" s="377"/>
      <c r="AX316" s="377"/>
      <c r="AY316" s="377"/>
      <c r="AZ316" s="377"/>
      <c r="BA316" s="377"/>
      <c r="BB316" s="377"/>
      <c r="BC316" s="377"/>
      <c r="BD316" s="395" t="s">
        <v>1506</v>
      </c>
      <c r="BE316" s="377"/>
      <c r="BF316" s="377"/>
    </row>
    <row r="317" ht="12.75" hidden="1" customHeight="1">
      <c r="A317" s="395" t="s">
        <v>1507</v>
      </c>
      <c r="B317" s="35"/>
      <c r="C317" s="35"/>
      <c r="D317" s="35"/>
      <c r="E317" s="35"/>
      <c r="F317" s="35"/>
      <c r="G317" s="35"/>
      <c r="H317" s="35"/>
      <c r="I317" s="35"/>
      <c r="J317" s="35"/>
      <c r="K317" s="35"/>
      <c r="L317" s="35"/>
      <c r="M317" s="35"/>
      <c r="N317" s="535" t="s">
        <v>1508</v>
      </c>
      <c r="O317" s="412" t="s">
        <v>1242</v>
      </c>
      <c r="P317" s="412" t="s">
        <v>1243</v>
      </c>
      <c r="Q317" s="412" t="s">
        <v>1244</v>
      </c>
      <c r="R317" s="535" t="s">
        <v>1250</v>
      </c>
      <c r="S317" s="412" t="s">
        <v>1256</v>
      </c>
      <c r="T317" s="377"/>
      <c r="U317" s="377"/>
      <c r="V317" s="377"/>
      <c r="W317" s="377"/>
      <c r="X317" s="377"/>
      <c r="Y317" s="377"/>
      <c r="Z317" s="377"/>
      <c r="AA317" s="377"/>
      <c r="AB317" s="377"/>
      <c r="AC317" s="377"/>
      <c r="AD317" s="377"/>
      <c r="AE317" s="377"/>
      <c r="AF317" s="377"/>
      <c r="AG317" s="377"/>
      <c r="AH317" s="377"/>
      <c r="AI317" s="377"/>
      <c r="AJ317" s="377"/>
      <c r="AK317" s="377"/>
      <c r="AL317" s="377"/>
      <c r="AM317" s="377"/>
      <c r="AN317" s="377"/>
      <c r="AO317" s="377"/>
      <c r="AP317" s="377"/>
      <c r="AQ317" s="377"/>
      <c r="AR317" s="377"/>
      <c r="AS317" s="377"/>
      <c r="AT317" s="377"/>
      <c r="AU317" s="377"/>
      <c r="AV317" s="377"/>
      <c r="AW317" s="377"/>
      <c r="AX317" s="377"/>
      <c r="AY317" s="377"/>
      <c r="AZ317" s="377"/>
      <c r="BA317" s="377"/>
      <c r="BB317" s="377"/>
      <c r="BC317" s="377"/>
      <c r="BD317" s="395" t="s">
        <v>1337</v>
      </c>
      <c r="BE317" s="377"/>
      <c r="BF317" s="377"/>
    </row>
    <row r="318" ht="12.75" hidden="1" customHeight="1">
      <c r="A318" s="395" t="s">
        <v>1509</v>
      </c>
      <c r="B318" s="35"/>
      <c r="C318" s="35"/>
      <c r="D318" s="35"/>
      <c r="E318" s="35"/>
      <c r="F318" s="35"/>
      <c r="G318" s="35"/>
      <c r="H318" s="35"/>
      <c r="I318" s="35"/>
      <c r="J318" s="35"/>
      <c r="K318" s="35"/>
      <c r="L318" s="35"/>
      <c r="M318" s="35"/>
      <c r="N318" s="535" t="s">
        <v>1510</v>
      </c>
      <c r="O318" s="412" t="s">
        <v>1242</v>
      </c>
      <c r="P318" s="412" t="s">
        <v>1271</v>
      </c>
      <c r="Q318" s="412" t="s">
        <v>1263</v>
      </c>
      <c r="R318" s="535" t="s">
        <v>1245</v>
      </c>
      <c r="S318" s="412" t="s">
        <v>1246</v>
      </c>
      <c r="T318" s="377"/>
      <c r="U318" s="377"/>
      <c r="V318" s="377"/>
      <c r="W318" s="377"/>
      <c r="X318" s="377"/>
      <c r="Y318" s="377"/>
      <c r="Z318" s="377"/>
      <c r="AA318" s="377"/>
      <c r="AB318" s="377"/>
      <c r="AC318" s="377"/>
      <c r="AD318" s="377"/>
      <c r="AE318" s="377"/>
      <c r="AF318" s="377"/>
      <c r="AG318" s="377"/>
      <c r="AH318" s="377"/>
      <c r="AI318" s="377"/>
      <c r="AJ318" s="377"/>
      <c r="AK318" s="377"/>
      <c r="AL318" s="377"/>
      <c r="AM318" s="377"/>
      <c r="AN318" s="377"/>
      <c r="AO318" s="377"/>
      <c r="AP318" s="377"/>
      <c r="AQ318" s="377"/>
      <c r="AR318" s="377"/>
      <c r="AS318" s="377"/>
      <c r="AT318" s="377"/>
      <c r="AU318" s="377"/>
      <c r="AV318" s="377"/>
      <c r="AW318" s="377"/>
      <c r="AX318" s="377"/>
      <c r="AY318" s="377"/>
      <c r="AZ318" s="377"/>
      <c r="BA318" s="377"/>
      <c r="BB318" s="377"/>
      <c r="BC318" s="377"/>
      <c r="BD318" s="395" t="s">
        <v>1481</v>
      </c>
      <c r="BE318" s="377"/>
      <c r="BF318" s="377"/>
    </row>
    <row r="319" ht="12.75" hidden="1" customHeight="1">
      <c r="A319" s="395" t="s">
        <v>1511</v>
      </c>
      <c r="B319" s="35"/>
      <c r="C319" s="35"/>
      <c r="D319" s="35"/>
      <c r="E319" s="35"/>
      <c r="F319" s="35"/>
      <c r="G319" s="35"/>
      <c r="H319" s="35"/>
      <c r="I319" s="35"/>
      <c r="J319" s="35"/>
      <c r="K319" s="35"/>
      <c r="L319" s="35"/>
      <c r="M319" s="35"/>
      <c r="N319" s="535" t="s">
        <v>1512</v>
      </c>
      <c r="O319" s="412" t="s">
        <v>1242</v>
      </c>
      <c r="P319" s="412" t="s">
        <v>1271</v>
      </c>
      <c r="Q319" s="412" t="s">
        <v>1267</v>
      </c>
      <c r="R319" s="535" t="s">
        <v>1274</v>
      </c>
      <c r="S319" s="412" t="s">
        <v>1256</v>
      </c>
      <c r="T319" s="412" t="s">
        <v>1268</v>
      </c>
      <c r="U319" s="377"/>
      <c r="V319" s="377"/>
      <c r="W319" s="377"/>
      <c r="X319" s="377"/>
      <c r="Y319" s="377"/>
      <c r="Z319" s="377"/>
      <c r="AA319" s="377"/>
      <c r="AB319" s="377"/>
      <c r="AC319" s="377"/>
      <c r="AD319" s="377"/>
      <c r="AE319" s="377"/>
      <c r="AF319" s="377"/>
      <c r="AG319" s="377"/>
      <c r="AH319" s="377"/>
      <c r="AI319" s="377"/>
      <c r="AJ319" s="377"/>
      <c r="AK319" s="377"/>
      <c r="AL319" s="377"/>
      <c r="AM319" s="377"/>
      <c r="AN319" s="377"/>
      <c r="AO319" s="377"/>
      <c r="AP319" s="377"/>
      <c r="AQ319" s="377"/>
      <c r="AR319" s="377"/>
      <c r="AS319" s="377"/>
      <c r="AT319" s="377"/>
      <c r="AU319" s="377"/>
      <c r="AV319" s="377"/>
      <c r="AW319" s="377"/>
      <c r="AX319" s="377"/>
      <c r="AY319" s="377"/>
      <c r="AZ319" s="377"/>
      <c r="BA319" s="377"/>
      <c r="BB319" s="377"/>
      <c r="BC319" s="377"/>
      <c r="BD319" s="395" t="s">
        <v>1513</v>
      </c>
      <c r="BE319" s="377"/>
      <c r="BF319" s="377"/>
    </row>
    <row r="320" ht="12.75" hidden="1" customHeight="1">
      <c r="A320" s="395" t="s">
        <v>1514</v>
      </c>
      <c r="B320" s="35"/>
      <c r="C320" s="35"/>
      <c r="D320" s="35"/>
      <c r="E320" s="35"/>
      <c r="F320" s="35"/>
      <c r="G320" s="35"/>
      <c r="H320" s="35"/>
      <c r="I320" s="35"/>
      <c r="J320" s="35"/>
      <c r="K320" s="35"/>
      <c r="L320" s="35"/>
      <c r="M320" s="35"/>
      <c r="N320" s="535" t="s">
        <v>1515</v>
      </c>
      <c r="O320" s="412" t="s">
        <v>1307</v>
      </c>
      <c r="P320" s="412" t="s">
        <v>1299</v>
      </c>
      <c r="Q320" s="412" t="s">
        <v>1267</v>
      </c>
      <c r="R320" s="535" t="s">
        <v>1250</v>
      </c>
      <c r="S320" s="412" t="s">
        <v>1256</v>
      </c>
      <c r="T320" s="412" t="s">
        <v>1268</v>
      </c>
      <c r="U320" s="377"/>
      <c r="V320" s="377"/>
      <c r="W320" s="377"/>
      <c r="X320" s="377"/>
      <c r="Y320" s="377"/>
      <c r="Z320" s="377"/>
      <c r="AA320" s="377"/>
      <c r="AB320" s="377"/>
      <c r="AC320" s="377"/>
      <c r="AD320" s="377"/>
      <c r="AE320" s="377"/>
      <c r="AF320" s="377"/>
      <c r="AG320" s="377"/>
      <c r="AH320" s="377"/>
      <c r="AI320" s="377"/>
      <c r="AJ320" s="377"/>
      <c r="AK320" s="377"/>
      <c r="AL320" s="377"/>
      <c r="AM320" s="377"/>
      <c r="AN320" s="377"/>
      <c r="AO320" s="377"/>
      <c r="AP320" s="377"/>
      <c r="AQ320" s="377"/>
      <c r="AR320" s="377"/>
      <c r="AS320" s="377"/>
      <c r="AT320" s="377"/>
      <c r="AU320" s="377"/>
      <c r="AV320" s="377"/>
      <c r="AW320" s="377"/>
      <c r="AX320" s="377"/>
      <c r="AY320" s="377"/>
      <c r="AZ320" s="377"/>
      <c r="BA320" s="377"/>
      <c r="BB320" s="377"/>
      <c r="BC320" s="377"/>
      <c r="BD320" s="395" t="s">
        <v>1516</v>
      </c>
      <c r="BE320" s="377"/>
      <c r="BF320" s="377"/>
    </row>
    <row r="321" ht="12.75" customHeight="1">
      <c r="A321" s="379" t="s">
        <v>1517</v>
      </c>
      <c r="N321" s="537"/>
      <c r="O321" s="377"/>
      <c r="P321" s="377"/>
      <c r="Q321" s="377"/>
      <c r="R321" s="537"/>
      <c r="S321" s="377"/>
      <c r="T321" s="377"/>
      <c r="U321" s="377"/>
      <c r="V321" s="377"/>
      <c r="W321" s="377"/>
      <c r="X321" s="377"/>
      <c r="Y321" s="377"/>
      <c r="Z321" s="377"/>
      <c r="AA321" s="377"/>
      <c r="AB321" s="377"/>
      <c r="AC321" s="377"/>
      <c r="AD321" s="377"/>
      <c r="AE321" s="377"/>
      <c r="AF321" s="377"/>
      <c r="AG321" s="377"/>
      <c r="AH321" s="377"/>
      <c r="AI321" s="377"/>
      <c r="AJ321" s="377"/>
      <c r="AK321" s="377"/>
      <c r="AL321" s="377"/>
      <c r="AM321" s="377"/>
      <c r="AN321" s="377"/>
      <c r="AO321" s="377"/>
      <c r="AP321" s="377"/>
      <c r="AQ321" s="377"/>
      <c r="AR321" s="377"/>
      <c r="AS321" s="377"/>
      <c r="AT321" s="377"/>
      <c r="AU321" s="377"/>
      <c r="AV321" s="377"/>
      <c r="AW321" s="377"/>
      <c r="AX321" s="377"/>
      <c r="AY321" s="377"/>
      <c r="AZ321" s="377"/>
      <c r="BA321" s="377"/>
      <c r="BB321" s="377"/>
      <c r="BC321" s="377"/>
      <c r="BD321" s="395" t="s">
        <v>1483</v>
      </c>
      <c r="BE321" s="377"/>
      <c r="BF321" s="377"/>
    </row>
    <row r="322" ht="12.75" customHeight="1">
      <c r="A322" s="533" t="s">
        <v>1518</v>
      </c>
      <c r="N322" s="538"/>
      <c r="O322" s="377"/>
      <c r="P322" s="377"/>
      <c r="Q322" s="377"/>
      <c r="R322" s="537"/>
      <c r="S322" s="377"/>
      <c r="T322" s="377"/>
      <c r="U322" s="377"/>
      <c r="V322" s="377"/>
      <c r="W322" s="377"/>
      <c r="X322" s="377"/>
      <c r="Y322" s="377"/>
      <c r="Z322" s="377"/>
      <c r="AA322" s="377"/>
      <c r="AB322" s="377"/>
      <c r="AC322" s="377"/>
      <c r="AD322" s="377"/>
      <c r="AE322" s="377"/>
      <c r="AF322" s="377"/>
      <c r="AG322" s="377"/>
      <c r="AH322" s="377"/>
      <c r="AI322" s="377"/>
      <c r="AJ322" s="377"/>
      <c r="AK322" s="377"/>
      <c r="AL322" s="377"/>
      <c r="AM322" s="377"/>
      <c r="AN322" s="377"/>
      <c r="AO322" s="377"/>
      <c r="AP322" s="377"/>
      <c r="AQ322" s="377"/>
      <c r="AR322" s="377"/>
      <c r="AS322" s="377"/>
      <c r="AT322" s="377"/>
      <c r="AU322" s="377"/>
      <c r="AV322" s="377"/>
      <c r="AW322" s="377"/>
      <c r="AX322" s="377"/>
      <c r="AY322" s="377"/>
      <c r="AZ322" s="377"/>
      <c r="BA322" s="377"/>
      <c r="BB322" s="377"/>
      <c r="BC322" s="377"/>
      <c r="BD322" s="395" t="s">
        <v>1519</v>
      </c>
      <c r="BE322" s="377"/>
      <c r="BF322" s="377"/>
    </row>
    <row r="323" ht="12.75" hidden="1" customHeight="1">
      <c r="A323" s="395" t="s">
        <v>260</v>
      </c>
      <c r="B323" s="35"/>
      <c r="C323" s="35"/>
      <c r="D323" s="35"/>
      <c r="E323" s="35"/>
      <c r="F323" s="35"/>
      <c r="G323" s="35"/>
      <c r="H323" s="35"/>
      <c r="I323" s="35"/>
      <c r="J323" s="35"/>
      <c r="K323" s="35"/>
      <c r="L323" s="35"/>
      <c r="M323" s="35"/>
      <c r="N323" s="535" t="s">
        <v>1520</v>
      </c>
      <c r="O323" s="412" t="s">
        <v>1242</v>
      </c>
      <c r="P323" s="412" t="s">
        <v>1271</v>
      </c>
      <c r="Q323" s="412" t="s">
        <v>1244</v>
      </c>
      <c r="R323" s="535" t="s">
        <v>1274</v>
      </c>
      <c r="S323" s="412" t="s">
        <v>1256</v>
      </c>
      <c r="T323" s="377"/>
      <c r="U323" s="377"/>
      <c r="V323" s="377"/>
      <c r="W323" s="377"/>
      <c r="X323" s="377"/>
      <c r="Y323" s="377"/>
      <c r="Z323" s="377"/>
      <c r="AA323" s="377"/>
      <c r="AB323" s="377"/>
      <c r="AC323" s="377"/>
      <c r="AD323" s="377"/>
      <c r="AE323" s="377"/>
      <c r="AF323" s="377"/>
      <c r="AG323" s="377"/>
      <c r="AH323" s="377"/>
      <c r="AI323" s="377"/>
      <c r="AJ323" s="377"/>
      <c r="AK323" s="377"/>
      <c r="AL323" s="377"/>
      <c r="AM323" s="377"/>
      <c r="AN323" s="377"/>
      <c r="AO323" s="377"/>
      <c r="AP323" s="377"/>
      <c r="AQ323" s="377"/>
      <c r="AR323" s="377"/>
      <c r="AS323" s="377"/>
      <c r="AT323" s="377"/>
      <c r="AU323" s="377"/>
      <c r="AV323" s="377"/>
      <c r="AW323" s="377"/>
      <c r="AX323" s="377"/>
      <c r="AY323" s="377"/>
      <c r="AZ323" s="377"/>
      <c r="BA323" s="377"/>
      <c r="BB323" s="377"/>
      <c r="BC323" s="377"/>
      <c r="BD323" s="395" t="s">
        <v>1521</v>
      </c>
      <c r="BE323" s="377"/>
      <c r="BF323" s="377"/>
    </row>
    <row r="324" ht="12.75" hidden="1" customHeight="1">
      <c r="A324" s="395" t="s">
        <v>269</v>
      </c>
      <c r="B324" s="35"/>
      <c r="C324" s="35"/>
      <c r="D324" s="35"/>
      <c r="E324" s="35"/>
      <c r="F324" s="35"/>
      <c r="G324" s="35"/>
      <c r="H324" s="35"/>
      <c r="I324" s="35"/>
      <c r="J324" s="35"/>
      <c r="K324" s="35"/>
      <c r="L324" s="35"/>
      <c r="M324" s="35"/>
      <c r="N324" s="535" t="s">
        <v>1522</v>
      </c>
      <c r="O324" s="412" t="s">
        <v>1242</v>
      </c>
      <c r="P324" s="412" t="s">
        <v>1271</v>
      </c>
      <c r="Q324" s="412" t="s">
        <v>1378</v>
      </c>
      <c r="R324" s="535" t="s">
        <v>1274</v>
      </c>
      <c r="S324" s="412" t="s">
        <v>1251</v>
      </c>
      <c r="T324" s="377"/>
      <c r="U324" s="377"/>
      <c r="V324" s="377"/>
      <c r="W324" s="377"/>
      <c r="X324" s="377"/>
      <c r="Y324" s="377"/>
      <c r="Z324" s="377"/>
      <c r="AA324" s="377"/>
      <c r="AB324" s="377"/>
      <c r="AC324" s="377"/>
      <c r="AD324" s="377"/>
      <c r="AE324" s="377"/>
      <c r="AF324" s="377"/>
      <c r="AG324" s="377"/>
      <c r="AH324" s="377"/>
      <c r="AI324" s="377"/>
      <c r="AJ324" s="377"/>
      <c r="AK324" s="377"/>
      <c r="AL324" s="377"/>
      <c r="AM324" s="377"/>
      <c r="AN324" s="377"/>
      <c r="AO324" s="377"/>
      <c r="AP324" s="377"/>
      <c r="AQ324" s="377"/>
      <c r="AR324" s="377"/>
      <c r="AS324" s="377"/>
      <c r="AT324" s="377"/>
      <c r="AU324" s="377"/>
      <c r="AV324" s="377"/>
      <c r="AW324" s="377"/>
      <c r="AX324" s="377"/>
      <c r="AY324" s="377"/>
      <c r="AZ324" s="377"/>
      <c r="BA324" s="377"/>
      <c r="BB324" s="377"/>
      <c r="BC324" s="377"/>
      <c r="BD324" s="395" t="s">
        <v>1523</v>
      </c>
      <c r="BE324" s="377"/>
      <c r="BF324" s="377"/>
    </row>
    <row r="325" ht="12.75" hidden="1" customHeight="1">
      <c r="A325" s="395" t="s">
        <v>289</v>
      </c>
      <c r="B325" s="35"/>
      <c r="C325" s="35"/>
      <c r="D325" s="35"/>
      <c r="E325" s="35"/>
      <c r="F325" s="35"/>
      <c r="G325" s="35"/>
      <c r="H325" s="35"/>
      <c r="I325" s="35"/>
      <c r="J325" s="35"/>
      <c r="K325" s="35"/>
      <c r="L325" s="35"/>
      <c r="M325" s="35"/>
      <c r="N325" s="535" t="s">
        <v>1524</v>
      </c>
      <c r="O325" s="412" t="s">
        <v>1242</v>
      </c>
      <c r="P325" s="412" t="s">
        <v>1243</v>
      </c>
      <c r="Q325" s="412" t="s">
        <v>1263</v>
      </c>
      <c r="R325" s="535" t="s">
        <v>1250</v>
      </c>
      <c r="S325" s="412" t="s">
        <v>1264</v>
      </c>
      <c r="T325" s="412" t="s">
        <v>1268</v>
      </c>
      <c r="U325" s="377"/>
      <c r="V325" s="377"/>
      <c r="W325" s="377"/>
      <c r="X325" s="377"/>
      <c r="Y325" s="377"/>
      <c r="Z325" s="377"/>
      <c r="AA325" s="377"/>
      <c r="AB325" s="377"/>
      <c r="AC325" s="377"/>
      <c r="AD325" s="377"/>
      <c r="AE325" s="377"/>
      <c r="AF325" s="377"/>
      <c r="AG325" s="377"/>
      <c r="AH325" s="377"/>
      <c r="AI325" s="377"/>
      <c r="AJ325" s="377"/>
      <c r="AK325" s="377"/>
      <c r="AL325" s="377"/>
      <c r="AM325" s="377"/>
      <c r="AN325" s="377"/>
      <c r="AO325" s="377"/>
      <c r="AP325" s="377"/>
      <c r="AQ325" s="377"/>
      <c r="AR325" s="377"/>
      <c r="AS325" s="377"/>
      <c r="AT325" s="377"/>
      <c r="AU325" s="377"/>
      <c r="AV325" s="377"/>
      <c r="AW325" s="377"/>
      <c r="AX325" s="377"/>
      <c r="AY325" s="377"/>
      <c r="AZ325" s="377"/>
      <c r="BA325" s="377"/>
      <c r="BB325" s="377"/>
      <c r="BC325" s="377"/>
      <c r="BD325" s="395" t="s">
        <v>1525</v>
      </c>
      <c r="BE325" s="377"/>
      <c r="BF325" s="377"/>
    </row>
    <row r="326" ht="12.75" hidden="1" customHeight="1">
      <c r="A326" s="395" t="s">
        <v>307</v>
      </c>
      <c r="B326" s="35"/>
      <c r="C326" s="35"/>
      <c r="D326" s="35"/>
      <c r="E326" s="35"/>
      <c r="F326" s="35"/>
      <c r="G326" s="35"/>
      <c r="H326" s="35"/>
      <c r="I326" s="35"/>
      <c r="J326" s="35"/>
      <c r="K326" s="35"/>
      <c r="L326" s="35"/>
      <c r="M326" s="35"/>
      <c r="N326" s="535" t="s">
        <v>1526</v>
      </c>
      <c r="O326" s="412" t="s">
        <v>1242</v>
      </c>
      <c r="P326" s="412" t="s">
        <v>1271</v>
      </c>
      <c r="Q326" s="412" t="s">
        <v>1380</v>
      </c>
      <c r="R326" s="535" t="s">
        <v>1274</v>
      </c>
      <c r="S326" s="412" t="s">
        <v>1282</v>
      </c>
      <c r="T326" s="377"/>
      <c r="U326" s="377"/>
      <c r="V326" s="377"/>
      <c r="W326" s="377"/>
      <c r="X326" s="377"/>
      <c r="Y326" s="377"/>
      <c r="Z326" s="377"/>
      <c r="AA326" s="377"/>
      <c r="AB326" s="377"/>
      <c r="AC326" s="377"/>
      <c r="AD326" s="377"/>
      <c r="AE326" s="377"/>
      <c r="AF326" s="377"/>
      <c r="AG326" s="377"/>
      <c r="AH326" s="377"/>
      <c r="AI326" s="377"/>
      <c r="AJ326" s="377"/>
      <c r="AK326" s="377"/>
      <c r="AL326" s="377"/>
      <c r="AM326" s="377"/>
      <c r="AN326" s="377"/>
      <c r="AO326" s="377"/>
      <c r="AP326" s="377"/>
      <c r="AQ326" s="377"/>
      <c r="AR326" s="377"/>
      <c r="AS326" s="377"/>
      <c r="AT326" s="377"/>
      <c r="AU326" s="377"/>
      <c r="AV326" s="377"/>
      <c r="AW326" s="377"/>
      <c r="AX326" s="377"/>
      <c r="AY326" s="377"/>
      <c r="AZ326" s="377"/>
      <c r="BA326" s="377"/>
      <c r="BB326" s="377"/>
      <c r="BC326" s="377"/>
      <c r="BD326" s="395" t="s">
        <v>1340</v>
      </c>
      <c r="BE326" s="377"/>
      <c r="BF326" s="377"/>
    </row>
    <row r="327" ht="12.75" hidden="1" customHeight="1">
      <c r="A327" s="395" t="s">
        <v>391</v>
      </c>
      <c r="B327" s="35"/>
      <c r="C327" s="35"/>
      <c r="D327" s="35"/>
      <c r="E327" s="35"/>
      <c r="F327" s="35"/>
      <c r="G327" s="35"/>
      <c r="H327" s="35"/>
      <c r="I327" s="35"/>
      <c r="J327" s="35"/>
      <c r="K327" s="35"/>
      <c r="L327" s="35"/>
      <c r="M327" s="35"/>
      <c r="N327" s="535" t="s">
        <v>1527</v>
      </c>
      <c r="O327" s="412" t="s">
        <v>1242</v>
      </c>
      <c r="P327" s="412" t="s">
        <v>1271</v>
      </c>
      <c r="Q327" s="412" t="s">
        <v>1528</v>
      </c>
      <c r="R327" s="535" t="s">
        <v>1290</v>
      </c>
      <c r="S327" s="412" t="s">
        <v>1251</v>
      </c>
      <c r="T327" s="377"/>
      <c r="U327" s="377"/>
      <c r="V327" s="377"/>
      <c r="W327" s="377"/>
      <c r="X327" s="377"/>
      <c r="Y327" s="377"/>
      <c r="Z327" s="377"/>
      <c r="AA327" s="377"/>
      <c r="AB327" s="377"/>
      <c r="AC327" s="377"/>
      <c r="AD327" s="377"/>
      <c r="AE327" s="377"/>
      <c r="AF327" s="377"/>
      <c r="AG327" s="377"/>
      <c r="AH327" s="377"/>
      <c r="AI327" s="377"/>
      <c r="AJ327" s="377"/>
      <c r="AK327" s="377"/>
      <c r="AL327" s="377"/>
      <c r="AM327" s="377"/>
      <c r="AN327" s="377"/>
      <c r="AO327" s="377"/>
      <c r="AP327" s="377"/>
      <c r="AQ327" s="377"/>
      <c r="AR327" s="377"/>
      <c r="AS327" s="377"/>
      <c r="AT327" s="377"/>
      <c r="AU327" s="377"/>
      <c r="AV327" s="377"/>
      <c r="AW327" s="377"/>
      <c r="AX327" s="377"/>
      <c r="AY327" s="377"/>
      <c r="AZ327" s="377"/>
      <c r="BA327" s="377"/>
      <c r="BB327" s="377"/>
      <c r="BC327" s="377"/>
      <c r="BD327" s="395" t="s">
        <v>1529</v>
      </c>
      <c r="BE327" s="377"/>
      <c r="BF327" s="377"/>
    </row>
    <row r="328" ht="12.75" hidden="1" customHeight="1">
      <c r="A328" s="395" t="s">
        <v>419</v>
      </c>
      <c r="B328" s="35"/>
      <c r="C328" s="35"/>
      <c r="D328" s="35"/>
      <c r="E328" s="35"/>
      <c r="F328" s="35"/>
      <c r="G328" s="35"/>
      <c r="H328" s="35"/>
      <c r="I328" s="35"/>
      <c r="J328" s="35"/>
      <c r="K328" s="35"/>
      <c r="L328" s="35"/>
      <c r="M328" s="35"/>
      <c r="N328" s="535" t="s">
        <v>1530</v>
      </c>
      <c r="O328" s="412" t="s">
        <v>1267</v>
      </c>
      <c r="P328" s="412" t="s">
        <v>1271</v>
      </c>
      <c r="Q328" s="412" t="s">
        <v>1244</v>
      </c>
      <c r="R328" s="535" t="s">
        <v>1250</v>
      </c>
      <c r="S328" s="412" t="s">
        <v>1291</v>
      </c>
      <c r="T328" s="377"/>
      <c r="U328" s="377"/>
      <c r="V328" s="377"/>
      <c r="W328" s="377"/>
      <c r="X328" s="377"/>
      <c r="Y328" s="377"/>
      <c r="Z328" s="377"/>
      <c r="AA328" s="377"/>
      <c r="AB328" s="377"/>
      <c r="AC328" s="377"/>
      <c r="AD328" s="377"/>
      <c r="AE328" s="377"/>
      <c r="AF328" s="377"/>
      <c r="AG328" s="377"/>
      <c r="AH328" s="377"/>
      <c r="AI328" s="377"/>
      <c r="AJ328" s="377"/>
      <c r="AK328" s="377"/>
      <c r="AL328" s="377"/>
      <c r="AM328" s="377"/>
      <c r="AN328" s="377"/>
      <c r="AO328" s="377"/>
      <c r="AP328" s="377"/>
      <c r="AQ328" s="377"/>
      <c r="AR328" s="377"/>
      <c r="AS328" s="377"/>
      <c r="AT328" s="377"/>
      <c r="AU328" s="377"/>
      <c r="AV328" s="377"/>
      <c r="AW328" s="377"/>
      <c r="AX328" s="377"/>
      <c r="AY328" s="377"/>
      <c r="AZ328" s="377"/>
      <c r="BA328" s="377"/>
      <c r="BB328" s="377"/>
      <c r="BC328" s="377"/>
      <c r="BD328" s="395" t="s">
        <v>1531</v>
      </c>
      <c r="BE328" s="377"/>
      <c r="BF328" s="377"/>
    </row>
    <row r="329" ht="12.75" hidden="1" customHeight="1">
      <c r="A329" s="395" t="s">
        <v>476</v>
      </c>
      <c r="B329" s="35"/>
      <c r="C329" s="35"/>
      <c r="D329" s="35"/>
      <c r="E329" s="35"/>
      <c r="F329" s="35"/>
      <c r="G329" s="35"/>
      <c r="H329" s="35"/>
      <c r="I329" s="35"/>
      <c r="J329" s="35"/>
      <c r="K329" s="35"/>
      <c r="L329" s="35"/>
      <c r="M329" s="35"/>
      <c r="N329" s="535" t="s">
        <v>1532</v>
      </c>
      <c r="O329" s="412" t="s">
        <v>1242</v>
      </c>
      <c r="P329" s="412" t="s">
        <v>1271</v>
      </c>
      <c r="Q329" s="412" t="s">
        <v>1263</v>
      </c>
      <c r="R329" s="535" t="s">
        <v>1290</v>
      </c>
      <c r="S329" s="412" t="s">
        <v>1264</v>
      </c>
      <c r="T329" s="412" t="s">
        <v>1268</v>
      </c>
      <c r="U329" s="377"/>
      <c r="V329" s="377"/>
      <c r="W329" s="377"/>
      <c r="X329" s="377"/>
      <c r="Y329" s="377"/>
      <c r="Z329" s="377"/>
      <c r="AA329" s="377"/>
      <c r="AB329" s="377"/>
      <c r="AC329" s="377"/>
      <c r="AD329" s="377"/>
      <c r="AE329" s="377"/>
      <c r="AF329" s="377"/>
      <c r="AG329" s="377"/>
      <c r="AH329" s="377"/>
      <c r="AI329" s="377"/>
      <c r="AJ329" s="377"/>
      <c r="AK329" s="377"/>
      <c r="AL329" s="377"/>
      <c r="AM329" s="377"/>
      <c r="AN329" s="377"/>
      <c r="AO329" s="377"/>
      <c r="AP329" s="377"/>
      <c r="AQ329" s="377"/>
      <c r="AR329" s="377"/>
      <c r="AS329" s="377"/>
      <c r="AT329" s="377"/>
      <c r="AU329" s="377"/>
      <c r="AV329" s="377"/>
      <c r="AW329" s="377"/>
      <c r="AX329" s="377"/>
      <c r="AY329" s="377"/>
      <c r="AZ329" s="377"/>
      <c r="BA329" s="377"/>
      <c r="BB329" s="377"/>
      <c r="BC329" s="377"/>
      <c r="BD329" s="395" t="s">
        <v>306</v>
      </c>
      <c r="BE329" s="377"/>
      <c r="BF329" s="377"/>
    </row>
    <row r="330" ht="12.75" hidden="1" customHeight="1">
      <c r="A330" s="395" t="s">
        <v>493</v>
      </c>
      <c r="B330" s="35"/>
      <c r="C330" s="35"/>
      <c r="D330" s="35"/>
      <c r="E330" s="35"/>
      <c r="F330" s="35"/>
      <c r="G330" s="35"/>
      <c r="H330" s="35"/>
      <c r="I330" s="35"/>
      <c r="J330" s="35"/>
      <c r="K330" s="35"/>
      <c r="L330" s="35"/>
      <c r="M330" s="35"/>
      <c r="N330" s="535" t="s">
        <v>1533</v>
      </c>
      <c r="O330" s="412" t="s">
        <v>1242</v>
      </c>
      <c r="P330" s="412" t="s">
        <v>31</v>
      </c>
      <c r="Q330" s="412" t="s">
        <v>1263</v>
      </c>
      <c r="R330" s="535" t="s">
        <v>1290</v>
      </c>
      <c r="S330" s="412" t="s">
        <v>1291</v>
      </c>
      <c r="T330" s="412" t="s">
        <v>1268</v>
      </c>
      <c r="U330" s="377"/>
      <c r="V330" s="377"/>
      <c r="W330" s="377"/>
      <c r="X330" s="377"/>
      <c r="Y330" s="377"/>
      <c r="Z330" s="377"/>
      <c r="AA330" s="377"/>
      <c r="AB330" s="377"/>
      <c r="AC330" s="377"/>
      <c r="AD330" s="377"/>
      <c r="AE330" s="377"/>
      <c r="AF330" s="377"/>
      <c r="AG330" s="377"/>
      <c r="AH330" s="377"/>
      <c r="AI330" s="377"/>
      <c r="AJ330" s="377"/>
      <c r="AK330" s="377"/>
      <c r="AL330" s="377"/>
      <c r="AM330" s="377"/>
      <c r="AN330" s="377"/>
      <c r="AO330" s="377"/>
      <c r="AP330" s="377"/>
      <c r="AQ330" s="377"/>
      <c r="AR330" s="377"/>
      <c r="AS330" s="377"/>
      <c r="AT330" s="377"/>
      <c r="AU330" s="377"/>
      <c r="AV330" s="377"/>
      <c r="AW330" s="377"/>
      <c r="AX330" s="377"/>
      <c r="AY330" s="377"/>
      <c r="AZ330" s="377"/>
      <c r="BA330" s="377"/>
      <c r="BB330" s="377"/>
      <c r="BC330" s="377"/>
      <c r="BD330" s="395" t="s">
        <v>1487</v>
      </c>
      <c r="BE330" s="377"/>
      <c r="BF330" s="377"/>
    </row>
    <row r="331" ht="12.75" hidden="1" customHeight="1">
      <c r="A331" s="395" t="s">
        <v>531</v>
      </c>
      <c r="B331" s="35"/>
      <c r="C331" s="35"/>
      <c r="D331" s="35"/>
      <c r="E331" s="35"/>
      <c r="F331" s="35"/>
      <c r="G331" s="35"/>
      <c r="H331" s="35"/>
      <c r="I331" s="35"/>
      <c r="J331" s="35"/>
      <c r="K331" s="35"/>
      <c r="L331" s="35"/>
      <c r="M331" s="35"/>
      <c r="N331" s="535" t="s">
        <v>1534</v>
      </c>
      <c r="O331" s="412" t="s">
        <v>1242</v>
      </c>
      <c r="P331" s="412" t="s">
        <v>1299</v>
      </c>
      <c r="Q331" s="412" t="s">
        <v>1267</v>
      </c>
      <c r="R331" s="535" t="s">
        <v>1274</v>
      </c>
      <c r="S331" s="412" t="s">
        <v>1260</v>
      </c>
      <c r="T331" s="377"/>
      <c r="U331" s="377"/>
      <c r="V331" s="377"/>
      <c r="W331" s="377"/>
      <c r="X331" s="377"/>
      <c r="Y331" s="377"/>
      <c r="Z331" s="377"/>
      <c r="AA331" s="377"/>
      <c r="AB331" s="377"/>
      <c r="AC331" s="377"/>
      <c r="AD331" s="377"/>
      <c r="AE331" s="377"/>
      <c r="AF331" s="377"/>
      <c r="AG331" s="377"/>
      <c r="AH331" s="377"/>
      <c r="AI331" s="377"/>
      <c r="AJ331" s="377"/>
      <c r="AK331" s="377"/>
      <c r="AL331" s="377"/>
      <c r="AM331" s="377"/>
      <c r="AN331" s="377"/>
      <c r="AO331" s="377"/>
      <c r="AP331" s="377"/>
      <c r="AQ331" s="377"/>
      <c r="AR331" s="377"/>
      <c r="AS331" s="377"/>
      <c r="AT331" s="377"/>
      <c r="AU331" s="377"/>
      <c r="AV331" s="377"/>
      <c r="AW331" s="377"/>
      <c r="AX331" s="377"/>
      <c r="AY331" s="377"/>
      <c r="AZ331" s="377"/>
      <c r="BA331" s="377"/>
      <c r="BB331" s="377"/>
      <c r="BC331" s="377"/>
      <c r="BD331" s="395" t="s">
        <v>1343</v>
      </c>
      <c r="BE331" s="377"/>
      <c r="BF331" s="377"/>
    </row>
    <row r="332" ht="12.75" hidden="1" customHeight="1">
      <c r="A332" s="395" t="s">
        <v>542</v>
      </c>
      <c r="B332" s="35"/>
      <c r="C332" s="35"/>
      <c r="D332" s="35"/>
      <c r="E332" s="35"/>
      <c r="F332" s="35"/>
      <c r="G332" s="35"/>
      <c r="H332" s="35"/>
      <c r="I332" s="35"/>
      <c r="J332" s="35"/>
      <c r="K332" s="35"/>
      <c r="L332" s="35"/>
      <c r="M332" s="35"/>
      <c r="N332" s="535" t="s">
        <v>1535</v>
      </c>
      <c r="O332" s="412" t="s">
        <v>1242</v>
      </c>
      <c r="P332" s="412" t="s">
        <v>1299</v>
      </c>
      <c r="Q332" s="412" t="s">
        <v>1267</v>
      </c>
      <c r="R332" s="535" t="s">
        <v>1250</v>
      </c>
      <c r="S332" s="412" t="s">
        <v>1316</v>
      </c>
      <c r="T332" s="412" t="s">
        <v>1268</v>
      </c>
      <c r="U332" s="377"/>
      <c r="V332" s="377"/>
      <c r="W332" s="377"/>
      <c r="X332" s="377"/>
      <c r="Y332" s="377"/>
      <c r="Z332" s="377"/>
      <c r="AA332" s="377"/>
      <c r="AB332" s="377"/>
      <c r="AC332" s="377"/>
      <c r="AD332" s="377"/>
      <c r="AE332" s="377"/>
      <c r="AF332" s="377"/>
      <c r="AG332" s="377"/>
      <c r="AH332" s="377"/>
      <c r="AI332" s="377"/>
      <c r="AJ332" s="377"/>
      <c r="AK332" s="377"/>
      <c r="AL332" s="377"/>
      <c r="AM332" s="377"/>
      <c r="AN332" s="377"/>
      <c r="AO332" s="377"/>
      <c r="AP332" s="377"/>
      <c r="AQ332" s="377"/>
      <c r="AR332" s="377"/>
      <c r="AS332" s="377"/>
      <c r="AT332" s="377"/>
      <c r="AU332" s="377"/>
      <c r="AV332" s="377"/>
      <c r="AW332" s="377"/>
      <c r="AX332" s="377"/>
      <c r="AY332" s="377"/>
      <c r="AZ332" s="377"/>
      <c r="BA332" s="377"/>
      <c r="BB332" s="377"/>
      <c r="BC332" s="377"/>
      <c r="BD332" s="395" t="s">
        <v>1345</v>
      </c>
      <c r="BE332" s="377"/>
      <c r="BF332" s="377"/>
    </row>
    <row r="333" ht="12.75" hidden="1" customHeight="1">
      <c r="A333" s="395" t="s">
        <v>555</v>
      </c>
      <c r="B333" s="35"/>
      <c r="C333" s="35"/>
      <c r="D333" s="35"/>
      <c r="E333" s="35"/>
      <c r="F333" s="35"/>
      <c r="G333" s="35"/>
      <c r="H333" s="35"/>
      <c r="I333" s="35"/>
      <c r="J333" s="35"/>
      <c r="K333" s="35"/>
      <c r="L333" s="35"/>
      <c r="M333" s="35"/>
      <c r="N333" s="535" t="s">
        <v>1536</v>
      </c>
      <c r="O333" s="412" t="s">
        <v>1307</v>
      </c>
      <c r="P333" s="412" t="s">
        <v>1299</v>
      </c>
      <c r="Q333" s="412" t="s">
        <v>1267</v>
      </c>
      <c r="R333" s="535" t="s">
        <v>1250</v>
      </c>
      <c r="S333" s="412" t="s">
        <v>1256</v>
      </c>
      <c r="T333" s="412" t="s">
        <v>1268</v>
      </c>
      <c r="U333" s="377"/>
      <c r="V333" s="377"/>
      <c r="W333" s="377"/>
      <c r="X333" s="377"/>
      <c r="Y333" s="377"/>
      <c r="Z333" s="377"/>
      <c r="AA333" s="377"/>
      <c r="AB333" s="377"/>
      <c r="AC333" s="377"/>
      <c r="AD333" s="377"/>
      <c r="AE333" s="377"/>
      <c r="AF333" s="377"/>
      <c r="AG333" s="377"/>
      <c r="AH333" s="377"/>
      <c r="AI333" s="377"/>
      <c r="AJ333" s="377"/>
      <c r="AK333" s="377"/>
      <c r="AL333" s="377"/>
      <c r="AM333" s="377"/>
      <c r="AN333" s="377"/>
      <c r="AO333" s="377"/>
      <c r="AP333" s="377"/>
      <c r="AQ333" s="377"/>
      <c r="AR333" s="377"/>
      <c r="AS333" s="377"/>
      <c r="AT333" s="377"/>
      <c r="AU333" s="377"/>
      <c r="AV333" s="377"/>
      <c r="AW333" s="377"/>
      <c r="AX333" s="377"/>
      <c r="AY333" s="377"/>
      <c r="AZ333" s="377"/>
      <c r="BA333" s="377"/>
      <c r="BB333" s="377"/>
      <c r="BC333" s="377"/>
      <c r="BD333" s="395" t="s">
        <v>1537</v>
      </c>
      <c r="BE333" s="377"/>
      <c r="BF333" s="377"/>
    </row>
    <row r="334" ht="12.75" hidden="1" customHeight="1">
      <c r="A334" s="395" t="s">
        <v>569</v>
      </c>
      <c r="B334" s="35"/>
      <c r="C334" s="35"/>
      <c r="D334" s="35"/>
      <c r="E334" s="35"/>
      <c r="F334" s="35"/>
      <c r="G334" s="35"/>
      <c r="H334" s="35"/>
      <c r="I334" s="35"/>
      <c r="J334" s="35"/>
      <c r="K334" s="35"/>
      <c r="L334" s="35"/>
      <c r="M334" s="35"/>
      <c r="N334" s="535" t="s">
        <v>1538</v>
      </c>
      <c r="O334" s="412" t="s">
        <v>1242</v>
      </c>
      <c r="P334" s="412" t="s">
        <v>1243</v>
      </c>
      <c r="Q334" s="412" t="s">
        <v>1267</v>
      </c>
      <c r="R334" s="535" t="s">
        <v>1245</v>
      </c>
      <c r="S334" s="412" t="s">
        <v>1282</v>
      </c>
      <c r="T334" s="412" t="s">
        <v>1268</v>
      </c>
      <c r="U334" s="377"/>
      <c r="V334" s="377"/>
      <c r="W334" s="377"/>
      <c r="X334" s="377"/>
      <c r="Y334" s="377"/>
      <c r="Z334" s="377"/>
      <c r="AA334" s="377"/>
      <c r="AB334" s="377"/>
      <c r="AC334" s="377"/>
      <c r="AD334" s="377"/>
      <c r="AE334" s="377"/>
      <c r="AF334" s="377"/>
      <c r="AG334" s="377"/>
      <c r="AH334" s="377"/>
      <c r="AI334" s="377"/>
      <c r="AJ334" s="377"/>
      <c r="AK334" s="377"/>
      <c r="AL334" s="377"/>
      <c r="AM334" s="377"/>
      <c r="AN334" s="377"/>
      <c r="AO334" s="377"/>
      <c r="AP334" s="377"/>
      <c r="AQ334" s="377"/>
      <c r="AR334" s="377"/>
      <c r="AS334" s="377"/>
      <c r="AT334" s="377"/>
      <c r="AU334" s="377"/>
      <c r="AV334" s="377"/>
      <c r="AW334" s="377"/>
      <c r="AX334" s="377"/>
      <c r="AY334" s="377"/>
      <c r="AZ334" s="377"/>
      <c r="BA334" s="377"/>
      <c r="BB334" s="377"/>
      <c r="BC334" s="377"/>
      <c r="BD334" s="395" t="s">
        <v>1490</v>
      </c>
      <c r="BE334" s="377"/>
      <c r="BF334" s="377"/>
    </row>
    <row r="335" ht="12.75" hidden="1" customHeight="1">
      <c r="A335" s="395" t="s">
        <v>624</v>
      </c>
      <c r="B335" s="35"/>
      <c r="C335" s="35"/>
      <c r="D335" s="35"/>
      <c r="E335" s="35"/>
      <c r="F335" s="35"/>
      <c r="G335" s="35"/>
      <c r="H335" s="35"/>
      <c r="I335" s="35"/>
      <c r="J335" s="35"/>
      <c r="K335" s="35"/>
      <c r="L335" s="35"/>
      <c r="M335" s="35"/>
      <c r="N335" s="535" t="s">
        <v>1539</v>
      </c>
      <c r="O335" s="412" t="s">
        <v>1242</v>
      </c>
      <c r="P335" s="412" t="s">
        <v>1271</v>
      </c>
      <c r="Q335" s="412" t="s">
        <v>1267</v>
      </c>
      <c r="R335" s="535" t="s">
        <v>1245</v>
      </c>
      <c r="S335" s="412" t="s">
        <v>1246</v>
      </c>
      <c r="T335" s="412" t="s">
        <v>1268</v>
      </c>
      <c r="U335" s="377"/>
      <c r="V335" s="377"/>
      <c r="W335" s="377"/>
      <c r="X335" s="377"/>
      <c r="Y335" s="377"/>
      <c r="Z335" s="377"/>
      <c r="AA335" s="377"/>
      <c r="AB335" s="377"/>
      <c r="AC335" s="377"/>
      <c r="AD335" s="377"/>
      <c r="AE335" s="377"/>
      <c r="AF335" s="377"/>
      <c r="AG335" s="377"/>
      <c r="AH335" s="377"/>
      <c r="AI335" s="377"/>
      <c r="AJ335" s="377"/>
      <c r="AK335" s="377"/>
      <c r="AL335" s="377"/>
      <c r="AM335" s="377"/>
      <c r="AN335" s="377"/>
      <c r="AO335" s="377"/>
      <c r="AP335" s="377"/>
      <c r="AQ335" s="377"/>
      <c r="AR335" s="377"/>
      <c r="AS335" s="377"/>
      <c r="AT335" s="377"/>
      <c r="AU335" s="377"/>
      <c r="AV335" s="377"/>
      <c r="AW335" s="377"/>
      <c r="AX335" s="377"/>
      <c r="AY335" s="377"/>
      <c r="AZ335" s="377"/>
      <c r="BA335" s="377"/>
      <c r="BB335" s="377"/>
      <c r="BC335" s="377"/>
      <c r="BD335" s="395" t="s">
        <v>1540</v>
      </c>
      <c r="BE335" s="377"/>
      <c r="BF335" s="377"/>
    </row>
    <row r="336" ht="12.75" hidden="1" customHeight="1">
      <c r="A336" s="395" t="s">
        <v>733</v>
      </c>
      <c r="B336" s="35"/>
      <c r="C336" s="35"/>
      <c r="D336" s="35"/>
      <c r="E336" s="35"/>
      <c r="F336" s="35"/>
      <c r="G336" s="35"/>
      <c r="H336" s="35"/>
      <c r="I336" s="35"/>
      <c r="J336" s="35"/>
      <c r="K336" s="35"/>
      <c r="L336" s="35"/>
      <c r="M336" s="35"/>
      <c r="N336" s="535" t="s">
        <v>1541</v>
      </c>
      <c r="O336" s="412" t="s">
        <v>1242</v>
      </c>
      <c r="P336" s="412" t="s">
        <v>1271</v>
      </c>
      <c r="Q336" s="412" t="s">
        <v>1528</v>
      </c>
      <c r="R336" s="535" t="s">
        <v>1290</v>
      </c>
      <c r="S336" s="412" t="s">
        <v>1256</v>
      </c>
      <c r="T336" s="377"/>
      <c r="U336" s="377"/>
      <c r="V336" s="377"/>
      <c r="W336" s="377"/>
      <c r="X336" s="377"/>
      <c r="Y336" s="377"/>
      <c r="Z336" s="377"/>
      <c r="AA336" s="377"/>
      <c r="AB336" s="377"/>
      <c r="AC336" s="377"/>
      <c r="AD336" s="377"/>
      <c r="AE336" s="377"/>
      <c r="AF336" s="377"/>
      <c r="AG336" s="377"/>
      <c r="AH336" s="377"/>
      <c r="AI336" s="377"/>
      <c r="AJ336" s="377"/>
      <c r="AK336" s="377"/>
      <c r="AL336" s="377"/>
      <c r="AM336" s="377"/>
      <c r="AN336" s="377"/>
      <c r="AO336" s="377"/>
      <c r="AP336" s="377"/>
      <c r="AQ336" s="377"/>
      <c r="AR336" s="377"/>
      <c r="AS336" s="377"/>
      <c r="AT336" s="377"/>
      <c r="AU336" s="377"/>
      <c r="AV336" s="377"/>
      <c r="AW336" s="377"/>
      <c r="AX336" s="377"/>
      <c r="AY336" s="377"/>
      <c r="AZ336" s="377"/>
      <c r="BA336" s="377"/>
      <c r="BB336" s="377"/>
      <c r="BC336" s="377"/>
      <c r="BD336" s="395" t="s">
        <v>1542</v>
      </c>
      <c r="BE336" s="377"/>
      <c r="BF336" s="377"/>
    </row>
    <row r="337" ht="12.75" hidden="1" customHeight="1">
      <c r="A337" s="395" t="s">
        <v>758</v>
      </c>
      <c r="B337" s="35"/>
      <c r="C337" s="35"/>
      <c r="D337" s="35"/>
      <c r="E337" s="35"/>
      <c r="F337" s="35"/>
      <c r="G337" s="35"/>
      <c r="H337" s="35"/>
      <c r="I337" s="35"/>
      <c r="J337" s="35"/>
      <c r="K337" s="35"/>
      <c r="L337" s="35"/>
      <c r="M337" s="35"/>
      <c r="N337" s="535" t="s">
        <v>1543</v>
      </c>
      <c r="O337" s="412" t="s">
        <v>1242</v>
      </c>
      <c r="P337" s="412" t="s">
        <v>1271</v>
      </c>
      <c r="Q337" s="412" t="s">
        <v>1378</v>
      </c>
      <c r="R337" s="535" t="s">
        <v>1255</v>
      </c>
      <c r="S337" s="412" t="s">
        <v>1264</v>
      </c>
      <c r="T337" s="377"/>
      <c r="U337" s="377"/>
      <c r="V337" s="377"/>
      <c r="W337" s="377"/>
      <c r="X337" s="377"/>
      <c r="Y337" s="377"/>
      <c r="Z337" s="377"/>
      <c r="AA337" s="377"/>
      <c r="AB337" s="377"/>
      <c r="AC337" s="377"/>
      <c r="AD337" s="377"/>
      <c r="AE337" s="377"/>
      <c r="AF337" s="377"/>
      <c r="AG337" s="377"/>
      <c r="AH337" s="377"/>
      <c r="AI337" s="377"/>
      <c r="AJ337" s="377"/>
      <c r="AK337" s="377"/>
      <c r="AL337" s="377"/>
      <c r="AM337" s="377"/>
      <c r="AN337" s="377"/>
      <c r="AO337" s="377"/>
      <c r="AP337" s="377"/>
      <c r="AQ337" s="377"/>
      <c r="AR337" s="377"/>
      <c r="AS337" s="377"/>
      <c r="AT337" s="377"/>
      <c r="AU337" s="377"/>
      <c r="AV337" s="377"/>
      <c r="AW337" s="377"/>
      <c r="AX337" s="377"/>
      <c r="AY337" s="377"/>
      <c r="AZ337" s="377"/>
      <c r="BA337" s="377"/>
      <c r="BB337" s="377"/>
      <c r="BC337" s="377"/>
      <c r="BD337" s="395" t="s">
        <v>1493</v>
      </c>
      <c r="BE337" s="377"/>
      <c r="BF337" s="377"/>
    </row>
    <row r="338" ht="12.75" hidden="1" customHeight="1">
      <c r="A338" s="395" t="s">
        <v>789</v>
      </c>
      <c r="B338" s="35"/>
      <c r="C338" s="35"/>
      <c r="D338" s="35"/>
      <c r="E338" s="35"/>
      <c r="F338" s="35"/>
      <c r="G338" s="35"/>
      <c r="H338" s="35"/>
      <c r="I338" s="35"/>
      <c r="J338" s="35"/>
      <c r="K338" s="35"/>
      <c r="L338" s="35"/>
      <c r="M338" s="35"/>
      <c r="N338" s="535" t="s">
        <v>1544</v>
      </c>
      <c r="O338" s="412" t="s">
        <v>1242</v>
      </c>
      <c r="P338" s="412" t="s">
        <v>1243</v>
      </c>
      <c r="Q338" s="412" t="s">
        <v>1267</v>
      </c>
      <c r="R338" s="535" t="s">
        <v>1259</v>
      </c>
      <c r="S338" s="412" t="s">
        <v>1282</v>
      </c>
      <c r="T338" s="412" t="s">
        <v>1268</v>
      </c>
      <c r="U338" s="377"/>
      <c r="V338" s="377"/>
      <c r="W338" s="377"/>
      <c r="X338" s="377"/>
      <c r="Y338" s="377"/>
      <c r="Z338" s="377"/>
      <c r="AA338" s="377"/>
      <c r="AB338" s="377"/>
      <c r="AC338" s="377"/>
      <c r="AD338" s="377"/>
      <c r="AE338" s="377"/>
      <c r="AF338" s="377"/>
      <c r="AG338" s="377"/>
      <c r="AH338" s="377"/>
      <c r="AI338" s="377"/>
      <c r="AJ338" s="377"/>
      <c r="AK338" s="377"/>
      <c r="AL338" s="377"/>
      <c r="AM338" s="377"/>
      <c r="AN338" s="377"/>
      <c r="AO338" s="377"/>
      <c r="AP338" s="377"/>
      <c r="AQ338" s="377"/>
      <c r="AR338" s="377"/>
      <c r="AS338" s="377"/>
      <c r="AT338" s="377"/>
      <c r="AU338" s="377"/>
      <c r="AV338" s="377"/>
      <c r="AW338" s="377"/>
      <c r="AX338" s="377"/>
      <c r="AY338" s="377"/>
      <c r="AZ338" s="377"/>
      <c r="BA338" s="377"/>
      <c r="BB338" s="377"/>
      <c r="BC338" s="377"/>
      <c r="BD338" s="395" t="s">
        <v>1545</v>
      </c>
      <c r="BE338" s="377"/>
      <c r="BF338" s="377"/>
    </row>
    <row r="339" ht="12.75" hidden="1" customHeight="1">
      <c r="A339" s="395" t="s">
        <v>809</v>
      </c>
      <c r="B339" s="35"/>
      <c r="C339" s="35"/>
      <c r="D339" s="35"/>
      <c r="E339" s="35"/>
      <c r="F339" s="35"/>
      <c r="G339" s="35"/>
      <c r="H339" s="35"/>
      <c r="I339" s="35"/>
      <c r="J339" s="35"/>
      <c r="K339" s="35"/>
      <c r="L339" s="35"/>
      <c r="M339" s="35"/>
      <c r="N339" s="535" t="s">
        <v>1546</v>
      </c>
      <c r="O339" s="412" t="s">
        <v>1242</v>
      </c>
      <c r="P339" s="412" t="s">
        <v>1254</v>
      </c>
      <c r="Q339" s="412" t="s">
        <v>1330</v>
      </c>
      <c r="R339" s="535" t="s">
        <v>1245</v>
      </c>
      <c r="S339" s="412" t="s">
        <v>1256</v>
      </c>
      <c r="T339" s="412" t="s">
        <v>1268</v>
      </c>
      <c r="U339" s="377"/>
      <c r="V339" s="377"/>
      <c r="W339" s="377"/>
      <c r="X339" s="377"/>
      <c r="Y339" s="377"/>
      <c r="Z339" s="377"/>
      <c r="AA339" s="377"/>
      <c r="AB339" s="377"/>
      <c r="AC339" s="377"/>
      <c r="AD339" s="377"/>
      <c r="AE339" s="377"/>
      <c r="AF339" s="377"/>
      <c r="AG339" s="377"/>
      <c r="AH339" s="377"/>
      <c r="AI339" s="377"/>
      <c r="AJ339" s="377"/>
      <c r="AK339" s="377"/>
      <c r="AL339" s="377"/>
      <c r="AM339" s="377"/>
      <c r="AN339" s="377"/>
      <c r="AO339" s="377"/>
      <c r="AP339" s="377"/>
      <c r="AQ339" s="377"/>
      <c r="AR339" s="377"/>
      <c r="AS339" s="377"/>
      <c r="AT339" s="377"/>
      <c r="AU339" s="377"/>
      <c r="AV339" s="377"/>
      <c r="AW339" s="377"/>
      <c r="AX339" s="377"/>
      <c r="AY339" s="377"/>
      <c r="AZ339" s="377"/>
      <c r="BA339" s="377"/>
      <c r="BB339" s="377"/>
      <c r="BC339" s="377"/>
      <c r="BD339" s="395" t="s">
        <v>1547</v>
      </c>
      <c r="BE339" s="377"/>
      <c r="BF339" s="377"/>
    </row>
    <row r="340" ht="12.75" hidden="1" customHeight="1">
      <c r="A340" s="395" t="s">
        <v>814</v>
      </c>
      <c r="B340" s="35"/>
      <c r="C340" s="35"/>
      <c r="D340" s="35"/>
      <c r="E340" s="35"/>
      <c r="F340" s="35"/>
      <c r="G340" s="35"/>
      <c r="H340" s="35"/>
      <c r="I340" s="35"/>
      <c r="J340" s="35"/>
      <c r="K340" s="35"/>
      <c r="L340" s="35"/>
      <c r="M340" s="35"/>
      <c r="N340" s="535" t="s">
        <v>1548</v>
      </c>
      <c r="O340" s="412" t="s">
        <v>1242</v>
      </c>
      <c r="P340" s="412" t="s">
        <v>1271</v>
      </c>
      <c r="Q340" s="412" t="s">
        <v>1378</v>
      </c>
      <c r="R340" s="535" t="s">
        <v>1290</v>
      </c>
      <c r="S340" s="412" t="s">
        <v>1264</v>
      </c>
      <c r="T340" s="377"/>
      <c r="U340" s="377"/>
      <c r="V340" s="377"/>
      <c r="W340" s="377"/>
      <c r="X340" s="377"/>
      <c r="Y340" s="377"/>
      <c r="Z340" s="377"/>
      <c r="AA340" s="377"/>
      <c r="AB340" s="377"/>
      <c r="AC340" s="377"/>
      <c r="AD340" s="377"/>
      <c r="AE340" s="377"/>
      <c r="AF340" s="377"/>
      <c r="AG340" s="377"/>
      <c r="AH340" s="377"/>
      <c r="AI340" s="377"/>
      <c r="AJ340" s="377"/>
      <c r="AK340" s="377"/>
      <c r="AL340" s="377"/>
      <c r="AM340" s="377"/>
      <c r="AN340" s="377"/>
      <c r="AO340" s="377"/>
      <c r="AP340" s="377"/>
      <c r="AQ340" s="377"/>
      <c r="AR340" s="377"/>
      <c r="AS340" s="377"/>
      <c r="AT340" s="377"/>
      <c r="AU340" s="377"/>
      <c r="AV340" s="377"/>
      <c r="AW340" s="377"/>
      <c r="AX340" s="377"/>
      <c r="AY340" s="377"/>
      <c r="AZ340" s="377"/>
      <c r="BA340" s="377"/>
      <c r="BB340" s="377"/>
      <c r="BC340" s="377"/>
      <c r="BD340" s="395" t="s">
        <v>1549</v>
      </c>
      <c r="BE340" s="377"/>
      <c r="BF340" s="377"/>
    </row>
    <row r="341" ht="12.75" hidden="1" customHeight="1">
      <c r="A341" s="395" t="s">
        <v>856</v>
      </c>
      <c r="B341" s="35"/>
      <c r="C341" s="35"/>
      <c r="D341" s="35"/>
      <c r="E341" s="35"/>
      <c r="F341" s="35"/>
      <c r="G341" s="35"/>
      <c r="H341" s="35"/>
      <c r="I341" s="35"/>
      <c r="J341" s="35"/>
      <c r="K341" s="35"/>
      <c r="L341" s="35"/>
      <c r="M341" s="35"/>
      <c r="N341" s="535" t="s">
        <v>1550</v>
      </c>
      <c r="O341" s="412" t="s">
        <v>1242</v>
      </c>
      <c r="P341" s="412" t="s">
        <v>1271</v>
      </c>
      <c r="Q341" s="412" t="s">
        <v>1267</v>
      </c>
      <c r="R341" s="535" t="s">
        <v>1250</v>
      </c>
      <c r="S341" s="412" t="s">
        <v>1291</v>
      </c>
      <c r="T341" s="412" t="s">
        <v>1268</v>
      </c>
      <c r="U341" s="377"/>
      <c r="V341" s="377"/>
      <c r="W341" s="377"/>
      <c r="X341" s="377"/>
      <c r="Y341" s="377"/>
      <c r="Z341" s="377"/>
      <c r="AA341" s="377"/>
      <c r="AB341" s="377"/>
      <c r="AC341" s="377"/>
      <c r="AD341" s="377"/>
      <c r="AE341" s="377"/>
      <c r="AF341" s="377"/>
      <c r="AG341" s="377"/>
      <c r="AH341" s="377"/>
      <c r="AI341" s="377"/>
      <c r="AJ341" s="377"/>
      <c r="AK341" s="377"/>
      <c r="AL341" s="377"/>
      <c r="AM341" s="377"/>
      <c r="AN341" s="377"/>
      <c r="AO341" s="377"/>
      <c r="AP341" s="377"/>
      <c r="AQ341" s="377"/>
      <c r="AR341" s="377"/>
      <c r="AS341" s="377"/>
      <c r="AT341" s="377"/>
      <c r="AU341" s="377"/>
      <c r="AV341" s="377"/>
      <c r="AW341" s="377"/>
      <c r="AX341" s="377"/>
      <c r="AY341" s="377"/>
      <c r="AZ341" s="377"/>
      <c r="BA341" s="377"/>
      <c r="BB341" s="377"/>
      <c r="BC341" s="377"/>
      <c r="BD341" s="395" t="s">
        <v>1348</v>
      </c>
      <c r="BE341" s="377"/>
      <c r="BF341" s="377"/>
    </row>
    <row r="342" ht="12.75" hidden="1" customHeight="1">
      <c r="A342" s="395" t="s">
        <v>931</v>
      </c>
      <c r="B342" s="35"/>
      <c r="C342" s="35"/>
      <c r="D342" s="35"/>
      <c r="E342" s="35"/>
      <c r="F342" s="35"/>
      <c r="G342" s="35"/>
      <c r="H342" s="35"/>
      <c r="I342" s="35"/>
      <c r="J342" s="35"/>
      <c r="K342" s="35"/>
      <c r="L342" s="35"/>
      <c r="M342" s="35"/>
      <c r="N342" s="535" t="s">
        <v>1551</v>
      </c>
      <c r="O342" s="412" t="s">
        <v>1242</v>
      </c>
      <c r="P342" s="412" t="s">
        <v>1271</v>
      </c>
      <c r="Q342" s="412" t="s">
        <v>1267</v>
      </c>
      <c r="R342" s="535" t="s">
        <v>1245</v>
      </c>
      <c r="S342" s="412" t="s">
        <v>1246</v>
      </c>
      <c r="T342" s="412" t="s">
        <v>1268</v>
      </c>
      <c r="U342" s="377"/>
      <c r="V342" s="377"/>
      <c r="W342" s="377"/>
      <c r="X342" s="377"/>
      <c r="Y342" s="377"/>
      <c r="Z342" s="377"/>
      <c r="AA342" s="377"/>
      <c r="AB342" s="377"/>
      <c r="AC342" s="377"/>
      <c r="AD342" s="377"/>
      <c r="AE342" s="377"/>
      <c r="AF342" s="377"/>
      <c r="AG342" s="377"/>
      <c r="AH342" s="377"/>
      <c r="AI342" s="377"/>
      <c r="AJ342" s="377"/>
      <c r="AK342" s="377"/>
      <c r="AL342" s="377"/>
      <c r="AM342" s="377"/>
      <c r="AN342" s="377"/>
      <c r="AO342" s="377"/>
      <c r="AP342" s="377"/>
      <c r="AQ342" s="377"/>
      <c r="AR342" s="377"/>
      <c r="AS342" s="377"/>
      <c r="AT342" s="377"/>
      <c r="AU342" s="377"/>
      <c r="AV342" s="377"/>
      <c r="AW342" s="377"/>
      <c r="AX342" s="377"/>
      <c r="AY342" s="377"/>
      <c r="AZ342" s="377"/>
      <c r="BA342" s="377"/>
      <c r="BB342" s="377"/>
      <c r="BC342" s="377"/>
      <c r="BD342" s="395" t="s">
        <v>1495</v>
      </c>
      <c r="BE342" s="377"/>
      <c r="BF342" s="377"/>
    </row>
    <row r="343" ht="12.75" hidden="1" customHeight="1">
      <c r="A343" s="395" t="s">
        <v>936</v>
      </c>
      <c r="B343" s="35"/>
      <c r="C343" s="35"/>
      <c r="D343" s="35"/>
      <c r="E343" s="35"/>
      <c r="F343" s="35"/>
      <c r="G343" s="35"/>
      <c r="H343" s="35"/>
      <c r="I343" s="35"/>
      <c r="J343" s="35"/>
      <c r="K343" s="35"/>
      <c r="L343" s="35"/>
      <c r="M343" s="35"/>
      <c r="N343" s="535" t="s">
        <v>1552</v>
      </c>
      <c r="O343" s="412" t="s">
        <v>1242</v>
      </c>
      <c r="P343" s="412" t="s">
        <v>1299</v>
      </c>
      <c r="Q343" s="412" t="s">
        <v>1267</v>
      </c>
      <c r="R343" s="535" t="s">
        <v>1553</v>
      </c>
      <c r="S343" s="412" t="s">
        <v>1264</v>
      </c>
      <c r="T343" s="412" t="s">
        <v>1268</v>
      </c>
      <c r="U343" s="377"/>
      <c r="V343" s="377"/>
      <c r="W343" s="377"/>
      <c r="X343" s="377"/>
      <c r="Y343" s="377"/>
      <c r="Z343" s="377"/>
      <c r="AA343" s="377"/>
      <c r="AB343" s="377"/>
      <c r="AC343" s="377"/>
      <c r="AD343" s="377"/>
      <c r="AE343" s="377"/>
      <c r="AF343" s="377"/>
      <c r="AG343" s="377"/>
      <c r="AH343" s="377"/>
      <c r="AI343" s="377"/>
      <c r="AJ343" s="377"/>
      <c r="AK343" s="377"/>
      <c r="AL343" s="377"/>
      <c r="AM343" s="377"/>
      <c r="AN343" s="377"/>
      <c r="AO343" s="377"/>
      <c r="AP343" s="377"/>
      <c r="AQ343" s="377"/>
      <c r="AR343" s="377"/>
      <c r="AS343" s="377"/>
      <c r="AT343" s="377"/>
      <c r="AU343" s="377"/>
      <c r="AV343" s="377"/>
      <c r="AW343" s="377"/>
      <c r="AX343" s="377"/>
      <c r="AY343" s="377"/>
      <c r="AZ343" s="377"/>
      <c r="BA343" s="377"/>
      <c r="BB343" s="377"/>
      <c r="BC343" s="377"/>
      <c r="BD343" s="395" t="s">
        <v>1554</v>
      </c>
      <c r="BE343" s="377"/>
      <c r="BF343" s="377"/>
    </row>
    <row r="344" ht="12.75" hidden="1" customHeight="1">
      <c r="A344" s="395" t="s">
        <v>948</v>
      </c>
      <c r="B344" s="35"/>
      <c r="C344" s="35"/>
      <c r="D344" s="35"/>
      <c r="E344" s="35"/>
      <c r="F344" s="35"/>
      <c r="G344" s="35"/>
      <c r="H344" s="35"/>
      <c r="I344" s="35"/>
      <c r="J344" s="35"/>
      <c r="K344" s="35"/>
      <c r="L344" s="35"/>
      <c r="M344" s="35"/>
      <c r="N344" s="535" t="s">
        <v>1555</v>
      </c>
      <c r="O344" s="412" t="s">
        <v>1242</v>
      </c>
      <c r="P344" s="412" t="s">
        <v>1271</v>
      </c>
      <c r="Q344" s="412" t="s">
        <v>1263</v>
      </c>
      <c r="R344" s="535" t="s">
        <v>1290</v>
      </c>
      <c r="S344" s="412" t="s">
        <v>1264</v>
      </c>
      <c r="T344" s="412" t="s">
        <v>1268</v>
      </c>
      <c r="U344" s="377"/>
      <c r="V344" s="377"/>
      <c r="W344" s="377"/>
      <c r="X344" s="377"/>
      <c r="Y344" s="377"/>
      <c r="Z344" s="377"/>
      <c r="AA344" s="377"/>
      <c r="AB344" s="377"/>
      <c r="AC344" s="377"/>
      <c r="AD344" s="377"/>
      <c r="AE344" s="377"/>
      <c r="AF344" s="377"/>
      <c r="AG344" s="377"/>
      <c r="AH344" s="377"/>
      <c r="AI344" s="377"/>
      <c r="AJ344" s="377"/>
      <c r="AK344" s="377"/>
      <c r="AL344" s="377"/>
      <c r="AM344" s="377"/>
      <c r="AN344" s="377"/>
      <c r="AO344" s="377"/>
      <c r="AP344" s="377"/>
      <c r="AQ344" s="377"/>
      <c r="AR344" s="377"/>
      <c r="AS344" s="377"/>
      <c r="AT344" s="377"/>
      <c r="AU344" s="377"/>
      <c r="AV344" s="377"/>
      <c r="AW344" s="377"/>
      <c r="AX344" s="377"/>
      <c r="AY344" s="377"/>
      <c r="AZ344" s="377"/>
      <c r="BA344" s="377"/>
      <c r="BB344" s="377"/>
      <c r="BC344" s="377"/>
      <c r="BD344" s="395" t="s">
        <v>1556</v>
      </c>
      <c r="BE344" s="377"/>
      <c r="BF344" s="377"/>
    </row>
    <row r="345" ht="12.75" hidden="1" customHeight="1">
      <c r="A345" s="395" t="s">
        <v>950</v>
      </c>
      <c r="B345" s="35"/>
      <c r="C345" s="35"/>
      <c r="D345" s="35"/>
      <c r="E345" s="35"/>
      <c r="F345" s="35"/>
      <c r="G345" s="35"/>
      <c r="H345" s="35"/>
      <c r="I345" s="35"/>
      <c r="J345" s="35"/>
      <c r="K345" s="35"/>
      <c r="L345" s="35"/>
      <c r="M345" s="35"/>
      <c r="N345" s="535" t="s">
        <v>1557</v>
      </c>
      <c r="O345" s="412" t="s">
        <v>1242</v>
      </c>
      <c r="P345" s="412" t="s">
        <v>1271</v>
      </c>
      <c r="Q345" s="412" t="s">
        <v>1267</v>
      </c>
      <c r="R345" s="535" t="s">
        <v>1274</v>
      </c>
      <c r="S345" s="412" t="s">
        <v>1264</v>
      </c>
      <c r="T345" s="412" t="s">
        <v>1268</v>
      </c>
      <c r="U345" s="377"/>
      <c r="V345" s="377"/>
      <c r="W345" s="377"/>
      <c r="X345" s="377"/>
      <c r="Y345" s="377"/>
      <c r="Z345" s="377"/>
      <c r="AA345" s="377"/>
      <c r="AB345" s="377"/>
      <c r="AC345" s="377"/>
      <c r="AD345" s="377"/>
      <c r="AE345" s="377"/>
      <c r="AF345" s="377"/>
      <c r="AG345" s="377"/>
      <c r="AH345" s="377"/>
      <c r="AI345" s="377"/>
      <c r="AJ345" s="377"/>
      <c r="AK345" s="377"/>
      <c r="AL345" s="377"/>
      <c r="AM345" s="377"/>
      <c r="AN345" s="377"/>
      <c r="AO345" s="377"/>
      <c r="AP345" s="377"/>
      <c r="AQ345" s="377"/>
      <c r="AR345" s="377"/>
      <c r="AS345" s="377"/>
      <c r="AT345" s="377"/>
      <c r="AU345" s="377"/>
      <c r="AV345" s="377"/>
      <c r="AW345" s="377"/>
      <c r="AX345" s="377"/>
      <c r="AY345" s="377"/>
      <c r="AZ345" s="377"/>
      <c r="BA345" s="377"/>
      <c r="BB345" s="377"/>
      <c r="BC345" s="377"/>
      <c r="BD345" s="395" t="s">
        <v>1558</v>
      </c>
      <c r="BE345" s="377"/>
      <c r="BF345" s="377"/>
    </row>
    <row r="346" ht="12.75" hidden="1" customHeight="1">
      <c r="A346" s="395" t="s">
        <v>961</v>
      </c>
      <c r="B346" s="35"/>
      <c r="C346" s="35"/>
      <c r="D346" s="35"/>
      <c r="E346" s="35"/>
      <c r="F346" s="35"/>
      <c r="G346" s="35"/>
      <c r="H346" s="35"/>
      <c r="I346" s="35"/>
      <c r="J346" s="35"/>
      <c r="K346" s="35"/>
      <c r="L346" s="35"/>
      <c r="M346" s="35"/>
      <c r="N346" s="535" t="s">
        <v>1559</v>
      </c>
      <c r="O346" s="412" t="s">
        <v>1242</v>
      </c>
      <c r="P346" s="412" t="s">
        <v>1243</v>
      </c>
      <c r="Q346" s="412" t="s">
        <v>1267</v>
      </c>
      <c r="R346" s="535" t="s">
        <v>1245</v>
      </c>
      <c r="S346" s="412" t="s">
        <v>1282</v>
      </c>
      <c r="T346" s="377"/>
      <c r="U346" s="377"/>
      <c r="V346" s="377"/>
      <c r="W346" s="377"/>
      <c r="X346" s="377"/>
      <c r="Y346" s="377"/>
      <c r="Z346" s="377"/>
      <c r="AA346" s="377"/>
      <c r="AB346" s="377"/>
      <c r="AC346" s="377"/>
      <c r="AD346" s="377"/>
      <c r="AE346" s="377"/>
      <c r="AF346" s="377"/>
      <c r="AG346" s="377"/>
      <c r="AH346" s="377"/>
      <c r="AI346" s="377"/>
      <c r="AJ346" s="377"/>
      <c r="AK346" s="377"/>
      <c r="AL346" s="377"/>
      <c r="AM346" s="377"/>
      <c r="AN346" s="377"/>
      <c r="AO346" s="377"/>
      <c r="AP346" s="377"/>
      <c r="AQ346" s="377"/>
      <c r="AR346" s="377"/>
      <c r="AS346" s="377"/>
      <c r="AT346" s="377"/>
      <c r="AU346" s="377"/>
      <c r="AV346" s="377"/>
      <c r="AW346" s="377"/>
      <c r="AX346" s="377"/>
      <c r="AY346" s="377"/>
      <c r="AZ346" s="377"/>
      <c r="BA346" s="377"/>
      <c r="BB346" s="377"/>
      <c r="BC346" s="377"/>
      <c r="BD346" s="395" t="s">
        <v>1560</v>
      </c>
      <c r="BE346" s="377"/>
      <c r="BF346" s="377"/>
    </row>
    <row r="347" ht="12.75" hidden="1" customHeight="1">
      <c r="A347" s="395" t="s">
        <v>1034</v>
      </c>
      <c r="B347" s="35"/>
      <c r="C347" s="35"/>
      <c r="D347" s="35"/>
      <c r="E347" s="35"/>
      <c r="F347" s="35"/>
      <c r="G347" s="35"/>
      <c r="H347" s="35"/>
      <c r="I347" s="35"/>
      <c r="J347" s="35"/>
      <c r="K347" s="35"/>
      <c r="L347" s="35"/>
      <c r="M347" s="35"/>
      <c r="N347" s="535" t="s">
        <v>1561</v>
      </c>
      <c r="O347" s="412" t="s">
        <v>1330</v>
      </c>
      <c r="P347" s="412" t="s">
        <v>1243</v>
      </c>
      <c r="Q347" s="412" t="s">
        <v>1244</v>
      </c>
      <c r="R347" s="535" t="s">
        <v>1274</v>
      </c>
      <c r="S347" s="412" t="s">
        <v>1246</v>
      </c>
      <c r="T347" s="377"/>
      <c r="U347" s="377"/>
      <c r="V347" s="377"/>
      <c r="W347" s="377"/>
      <c r="X347" s="377"/>
      <c r="Y347" s="377"/>
      <c r="Z347" s="377"/>
      <c r="AA347" s="377"/>
      <c r="AB347" s="377"/>
      <c r="AC347" s="377"/>
      <c r="AD347" s="377"/>
      <c r="AE347" s="377"/>
      <c r="AF347" s="377"/>
      <c r="AG347" s="377"/>
      <c r="AH347" s="377"/>
      <c r="AI347" s="377"/>
      <c r="AJ347" s="377"/>
      <c r="AK347" s="377"/>
      <c r="AL347" s="377"/>
      <c r="AM347" s="377"/>
      <c r="AN347" s="377"/>
      <c r="AO347" s="377"/>
      <c r="AP347" s="377"/>
      <c r="AQ347" s="377"/>
      <c r="AR347" s="377"/>
      <c r="AS347" s="377"/>
      <c r="AT347" s="377"/>
      <c r="AU347" s="377"/>
      <c r="AV347" s="377"/>
      <c r="AW347" s="377"/>
      <c r="AX347" s="377"/>
      <c r="AY347" s="377"/>
      <c r="AZ347" s="377"/>
      <c r="BA347" s="377"/>
      <c r="BB347" s="377"/>
      <c r="BC347" s="377"/>
      <c r="BD347" s="395" t="s">
        <v>1562</v>
      </c>
      <c r="BE347" s="377"/>
      <c r="BF347" s="377"/>
    </row>
    <row r="348" ht="12.75" hidden="1" customHeight="1">
      <c r="A348" s="395" t="s">
        <v>1044</v>
      </c>
      <c r="B348" s="35"/>
      <c r="C348" s="35"/>
      <c r="D348" s="35"/>
      <c r="E348" s="35"/>
      <c r="F348" s="35"/>
      <c r="G348" s="35"/>
      <c r="H348" s="35"/>
      <c r="I348" s="35"/>
      <c r="J348" s="35"/>
      <c r="K348" s="35"/>
      <c r="L348" s="35"/>
      <c r="M348" s="35"/>
      <c r="N348" s="535" t="s">
        <v>1563</v>
      </c>
      <c r="O348" s="412" t="s">
        <v>1242</v>
      </c>
      <c r="P348" s="412" t="s">
        <v>1243</v>
      </c>
      <c r="Q348" s="412" t="s">
        <v>1244</v>
      </c>
      <c r="R348" s="535" t="s">
        <v>1259</v>
      </c>
      <c r="S348" s="412" t="s">
        <v>1291</v>
      </c>
      <c r="T348" s="377"/>
      <c r="U348" s="377"/>
      <c r="V348" s="377"/>
      <c r="W348" s="377"/>
      <c r="X348" s="377"/>
      <c r="Y348" s="377"/>
      <c r="Z348" s="377"/>
      <c r="AA348" s="377"/>
      <c r="AB348" s="377"/>
      <c r="AC348" s="377"/>
      <c r="AD348" s="377"/>
      <c r="AE348" s="377"/>
      <c r="AF348" s="377"/>
      <c r="AG348" s="377"/>
      <c r="AH348" s="377"/>
      <c r="AI348" s="377"/>
      <c r="AJ348" s="377"/>
      <c r="AK348" s="377"/>
      <c r="AL348" s="377"/>
      <c r="AM348" s="377"/>
      <c r="AN348" s="377"/>
      <c r="AO348" s="377"/>
      <c r="AP348" s="377"/>
      <c r="AQ348" s="377"/>
      <c r="AR348" s="377"/>
      <c r="AS348" s="377"/>
      <c r="AT348" s="377"/>
      <c r="AU348" s="377"/>
      <c r="AV348" s="377"/>
      <c r="AW348" s="377"/>
      <c r="AX348" s="377"/>
      <c r="AY348" s="377"/>
      <c r="AZ348" s="377"/>
      <c r="BA348" s="377"/>
      <c r="BB348" s="377"/>
      <c r="BC348" s="377"/>
      <c r="BD348" s="395" t="s">
        <v>1564</v>
      </c>
      <c r="BE348" s="377"/>
      <c r="BF348" s="377"/>
    </row>
    <row r="349" ht="12.75" hidden="1" customHeight="1">
      <c r="A349" s="395" t="s">
        <v>1075</v>
      </c>
      <c r="B349" s="35"/>
      <c r="C349" s="35"/>
      <c r="D349" s="35"/>
      <c r="E349" s="35"/>
      <c r="F349" s="35"/>
      <c r="G349" s="35"/>
      <c r="H349" s="35"/>
      <c r="I349" s="35"/>
      <c r="J349" s="35"/>
      <c r="K349" s="35"/>
      <c r="L349" s="35"/>
      <c r="M349" s="35"/>
      <c r="N349" s="535" t="s">
        <v>1565</v>
      </c>
      <c r="O349" s="412" t="s">
        <v>1307</v>
      </c>
      <c r="P349" s="412" t="s">
        <v>1271</v>
      </c>
      <c r="Q349" s="412" t="s">
        <v>1330</v>
      </c>
      <c r="R349" s="535" t="s">
        <v>1250</v>
      </c>
      <c r="S349" s="412" t="s">
        <v>1256</v>
      </c>
      <c r="T349" s="412" t="s">
        <v>1268</v>
      </c>
      <c r="U349" s="377"/>
      <c r="V349" s="377"/>
      <c r="W349" s="377"/>
      <c r="X349" s="377"/>
      <c r="Y349" s="377"/>
      <c r="Z349" s="377"/>
      <c r="AA349" s="377"/>
      <c r="AB349" s="377"/>
      <c r="AC349" s="377"/>
      <c r="AD349" s="377"/>
      <c r="AE349" s="377"/>
      <c r="AF349" s="377"/>
      <c r="AG349" s="377"/>
      <c r="AH349" s="377"/>
      <c r="AI349" s="377"/>
      <c r="AJ349" s="377"/>
      <c r="AK349" s="377"/>
      <c r="AL349" s="377"/>
      <c r="AM349" s="377"/>
      <c r="AN349" s="377"/>
      <c r="AO349" s="377"/>
      <c r="AP349" s="377"/>
      <c r="AQ349" s="377"/>
      <c r="AR349" s="377"/>
      <c r="AS349" s="377"/>
      <c r="AT349" s="377"/>
      <c r="AU349" s="377"/>
      <c r="AV349" s="377"/>
      <c r="AW349" s="377"/>
      <c r="AX349" s="377"/>
      <c r="AY349" s="377"/>
      <c r="AZ349" s="377"/>
      <c r="BA349" s="377"/>
      <c r="BB349" s="377"/>
      <c r="BC349" s="377"/>
      <c r="BD349" s="395" t="s">
        <v>1566</v>
      </c>
      <c r="BE349" s="377"/>
      <c r="BF349" s="377"/>
    </row>
    <row r="350" ht="12.75" hidden="1" customHeight="1">
      <c r="A350" s="395" t="s">
        <v>1085</v>
      </c>
      <c r="B350" s="35"/>
      <c r="C350" s="35"/>
      <c r="D350" s="35"/>
      <c r="E350" s="35"/>
      <c r="F350" s="35"/>
      <c r="G350" s="35"/>
      <c r="H350" s="35"/>
      <c r="I350" s="35"/>
      <c r="J350" s="35"/>
      <c r="K350" s="35"/>
      <c r="L350" s="35"/>
      <c r="M350" s="35"/>
      <c r="N350" s="535" t="s">
        <v>1567</v>
      </c>
      <c r="O350" s="412" t="s">
        <v>1242</v>
      </c>
      <c r="P350" s="412" t="s">
        <v>1271</v>
      </c>
      <c r="Q350" s="412" t="s">
        <v>1267</v>
      </c>
      <c r="R350" s="535" t="s">
        <v>1245</v>
      </c>
      <c r="S350" s="412" t="s">
        <v>1246</v>
      </c>
      <c r="T350" s="412" t="s">
        <v>1268</v>
      </c>
      <c r="U350" s="377"/>
      <c r="V350" s="377"/>
      <c r="W350" s="377"/>
      <c r="X350" s="377"/>
      <c r="Y350" s="377"/>
      <c r="Z350" s="377"/>
      <c r="AA350" s="377"/>
      <c r="AB350" s="377"/>
      <c r="AC350" s="377"/>
      <c r="AD350" s="377"/>
      <c r="AE350" s="377"/>
      <c r="AF350" s="377"/>
      <c r="AG350" s="377"/>
      <c r="AH350" s="377"/>
      <c r="AI350" s="377"/>
      <c r="AJ350" s="377"/>
      <c r="AK350" s="377"/>
      <c r="AL350" s="377"/>
      <c r="AM350" s="377"/>
      <c r="AN350" s="377"/>
      <c r="AO350" s="377"/>
      <c r="AP350" s="377"/>
      <c r="AQ350" s="377"/>
      <c r="AR350" s="377"/>
      <c r="AS350" s="377"/>
      <c r="AT350" s="377"/>
      <c r="AU350" s="377"/>
      <c r="AV350" s="377"/>
      <c r="AW350" s="377"/>
      <c r="AX350" s="377"/>
      <c r="AY350" s="377"/>
      <c r="AZ350" s="377"/>
      <c r="BA350" s="377"/>
      <c r="BB350" s="377"/>
      <c r="BC350" s="377"/>
      <c r="BD350" s="395" t="s">
        <v>1568</v>
      </c>
      <c r="BE350" s="377"/>
      <c r="BF350" s="377"/>
    </row>
    <row r="351" ht="12.75" hidden="1" customHeight="1">
      <c r="A351" s="395" t="s">
        <v>1132</v>
      </c>
      <c r="B351" s="35"/>
      <c r="C351" s="35"/>
      <c r="D351" s="35"/>
      <c r="E351" s="35"/>
      <c r="F351" s="35"/>
      <c r="G351" s="35"/>
      <c r="H351" s="35"/>
      <c r="I351" s="35"/>
      <c r="J351" s="35"/>
      <c r="K351" s="35"/>
      <c r="L351" s="35"/>
      <c r="M351" s="35"/>
      <c r="N351" s="535" t="s">
        <v>1569</v>
      </c>
      <c r="O351" s="412" t="s">
        <v>1242</v>
      </c>
      <c r="P351" s="412" t="s">
        <v>1271</v>
      </c>
      <c r="Q351" s="412" t="s">
        <v>1462</v>
      </c>
      <c r="R351" s="535" t="s">
        <v>1290</v>
      </c>
      <c r="S351" s="412" t="s">
        <v>1260</v>
      </c>
      <c r="T351" s="377"/>
      <c r="U351" s="377"/>
      <c r="V351" s="377"/>
      <c r="W351" s="377"/>
      <c r="X351" s="377"/>
      <c r="Y351" s="377"/>
      <c r="Z351" s="377"/>
      <c r="AA351" s="377"/>
      <c r="AB351" s="377"/>
      <c r="AC351" s="377"/>
      <c r="AD351" s="377"/>
      <c r="AE351" s="377"/>
      <c r="AF351" s="377"/>
      <c r="AG351" s="377"/>
      <c r="AH351" s="377"/>
      <c r="AI351" s="377"/>
      <c r="AJ351" s="377"/>
      <c r="AK351" s="377"/>
      <c r="AL351" s="377"/>
      <c r="AM351" s="377"/>
      <c r="AN351" s="377"/>
      <c r="AO351" s="377"/>
      <c r="AP351" s="377"/>
      <c r="AQ351" s="377"/>
      <c r="AR351" s="377"/>
      <c r="AS351" s="377"/>
      <c r="AT351" s="377"/>
      <c r="AU351" s="377"/>
      <c r="AV351" s="377"/>
      <c r="AW351" s="377"/>
      <c r="AX351" s="377"/>
      <c r="AY351" s="377"/>
      <c r="AZ351" s="377"/>
      <c r="BA351" s="377"/>
      <c r="BB351" s="377"/>
      <c r="BC351" s="377"/>
      <c r="BD351" s="395" t="s">
        <v>1570</v>
      </c>
      <c r="BE351" s="377"/>
      <c r="BF351" s="377"/>
    </row>
    <row r="352" ht="12.75" hidden="1" customHeight="1">
      <c r="A352" s="395" t="s">
        <v>1173</v>
      </c>
      <c r="B352" s="35"/>
      <c r="C352" s="35"/>
      <c r="D352" s="35"/>
      <c r="E352" s="35"/>
      <c r="F352" s="35"/>
      <c r="G352" s="35"/>
      <c r="H352" s="35"/>
      <c r="I352" s="35"/>
      <c r="J352" s="35"/>
      <c r="K352" s="35"/>
      <c r="L352" s="35"/>
      <c r="M352" s="35"/>
      <c r="N352" s="535" t="s">
        <v>1571</v>
      </c>
      <c r="O352" s="412" t="s">
        <v>1242</v>
      </c>
      <c r="P352" s="412" t="s">
        <v>1271</v>
      </c>
      <c r="Q352" s="412" t="s">
        <v>1267</v>
      </c>
      <c r="R352" s="535" t="s">
        <v>1250</v>
      </c>
      <c r="S352" s="412" t="s">
        <v>1256</v>
      </c>
      <c r="T352" s="412" t="s">
        <v>1268</v>
      </c>
      <c r="U352" s="377"/>
      <c r="V352" s="377"/>
      <c r="W352" s="377"/>
      <c r="X352" s="377"/>
      <c r="Y352" s="377"/>
      <c r="Z352" s="377"/>
      <c r="AA352" s="377"/>
      <c r="AB352" s="377"/>
      <c r="AC352" s="377"/>
      <c r="AD352" s="377"/>
      <c r="AE352" s="377"/>
      <c r="AF352" s="377"/>
      <c r="AG352" s="377"/>
      <c r="AH352" s="377"/>
      <c r="AI352" s="377"/>
      <c r="AJ352" s="377"/>
      <c r="AK352" s="377"/>
      <c r="AL352" s="377"/>
      <c r="AM352" s="377"/>
      <c r="AN352" s="377"/>
      <c r="AO352" s="377"/>
      <c r="AP352" s="377"/>
      <c r="AQ352" s="377"/>
      <c r="AR352" s="377"/>
      <c r="AS352" s="377"/>
      <c r="AT352" s="377"/>
      <c r="AU352" s="377"/>
      <c r="AV352" s="377"/>
      <c r="AW352" s="377"/>
      <c r="AX352" s="377"/>
      <c r="AY352" s="377"/>
      <c r="AZ352" s="377"/>
      <c r="BA352" s="377"/>
      <c r="BB352" s="377"/>
      <c r="BC352" s="377"/>
      <c r="BD352" s="395" t="s">
        <v>1572</v>
      </c>
      <c r="BE352" s="377"/>
      <c r="BF352" s="377"/>
    </row>
    <row r="353" ht="12.75" hidden="1" customHeight="1">
      <c r="A353" s="395" t="s">
        <v>1197</v>
      </c>
      <c r="B353" s="35"/>
      <c r="C353" s="35"/>
      <c r="D353" s="35"/>
      <c r="E353" s="35"/>
      <c r="F353" s="35"/>
      <c r="G353" s="35"/>
      <c r="H353" s="35"/>
      <c r="I353" s="35"/>
      <c r="J353" s="35"/>
      <c r="K353" s="35"/>
      <c r="L353" s="35"/>
      <c r="M353" s="35"/>
      <c r="N353" s="535" t="s">
        <v>1573</v>
      </c>
      <c r="O353" s="412" t="s">
        <v>1242</v>
      </c>
      <c r="P353" s="412" t="s">
        <v>1271</v>
      </c>
      <c r="Q353" s="412" t="s">
        <v>1267</v>
      </c>
      <c r="R353" s="535" t="s">
        <v>1245</v>
      </c>
      <c r="S353" s="412" t="s">
        <v>1264</v>
      </c>
      <c r="T353" s="412" t="s">
        <v>1268</v>
      </c>
      <c r="U353" s="377"/>
      <c r="V353" s="377"/>
      <c r="W353" s="377"/>
      <c r="X353" s="377"/>
      <c r="Y353" s="377"/>
      <c r="Z353" s="377"/>
      <c r="AA353" s="377"/>
      <c r="AB353" s="377"/>
      <c r="AC353" s="377"/>
      <c r="AD353" s="377"/>
      <c r="AE353" s="377"/>
      <c r="AF353" s="377"/>
      <c r="AG353" s="377"/>
      <c r="AH353" s="377"/>
      <c r="AI353" s="377"/>
      <c r="AJ353" s="377"/>
      <c r="AK353" s="377"/>
      <c r="AL353" s="377"/>
      <c r="AM353" s="377"/>
      <c r="AN353" s="377"/>
      <c r="AO353" s="377"/>
      <c r="AP353" s="377"/>
      <c r="AQ353" s="377"/>
      <c r="AR353" s="377"/>
      <c r="AS353" s="377"/>
      <c r="AT353" s="377"/>
      <c r="AU353" s="377"/>
      <c r="AV353" s="377"/>
      <c r="AW353" s="377"/>
      <c r="AX353" s="377"/>
      <c r="AY353" s="377"/>
      <c r="AZ353" s="377"/>
      <c r="BA353" s="377"/>
      <c r="BB353" s="377"/>
      <c r="BC353" s="377"/>
      <c r="BD353" s="395" t="s">
        <v>1574</v>
      </c>
      <c r="BE353" s="377"/>
      <c r="BF353" s="377"/>
    </row>
    <row r="354" ht="12.75" hidden="1" customHeight="1">
      <c r="A354" s="395" t="s">
        <v>1213</v>
      </c>
      <c r="B354" s="35"/>
      <c r="C354" s="35"/>
      <c r="D354" s="35"/>
      <c r="E354" s="35"/>
      <c r="F354" s="35"/>
      <c r="G354" s="35"/>
      <c r="H354" s="35"/>
      <c r="I354" s="35"/>
      <c r="J354" s="35"/>
      <c r="K354" s="35"/>
      <c r="L354" s="35"/>
      <c r="M354" s="35"/>
      <c r="N354" s="535" t="s">
        <v>1575</v>
      </c>
      <c r="O354" s="412" t="s">
        <v>1242</v>
      </c>
      <c r="P354" s="412" t="s">
        <v>1271</v>
      </c>
      <c r="Q354" s="412" t="s">
        <v>1267</v>
      </c>
      <c r="R354" s="535" t="s">
        <v>1245</v>
      </c>
      <c r="S354" s="412" t="s">
        <v>1282</v>
      </c>
      <c r="T354" s="412" t="s">
        <v>1268</v>
      </c>
      <c r="U354" s="377"/>
      <c r="V354" s="377"/>
      <c r="W354" s="377"/>
      <c r="X354" s="377"/>
      <c r="Y354" s="377"/>
      <c r="Z354" s="377"/>
      <c r="AA354" s="377"/>
      <c r="AB354" s="377"/>
      <c r="AC354" s="377"/>
      <c r="AD354" s="377"/>
      <c r="AE354" s="377"/>
      <c r="AF354" s="377"/>
      <c r="AG354" s="377"/>
      <c r="AH354" s="377"/>
      <c r="AI354" s="377"/>
      <c r="AJ354" s="377"/>
      <c r="AK354" s="377"/>
      <c r="AL354" s="377"/>
      <c r="AM354" s="377"/>
      <c r="AN354" s="377"/>
      <c r="AO354" s="377"/>
      <c r="AP354" s="377"/>
      <c r="AQ354" s="377"/>
      <c r="AR354" s="377"/>
      <c r="AS354" s="377"/>
      <c r="AT354" s="377"/>
      <c r="AU354" s="377"/>
      <c r="AV354" s="377"/>
      <c r="AW354" s="377"/>
      <c r="AX354" s="377"/>
      <c r="AY354" s="377"/>
      <c r="AZ354" s="377"/>
      <c r="BA354" s="377"/>
      <c r="BB354" s="377"/>
      <c r="BC354" s="377"/>
      <c r="BD354" s="395" t="s">
        <v>1576</v>
      </c>
      <c r="BE354" s="377"/>
      <c r="BF354" s="377"/>
    </row>
    <row r="355" ht="12.75" hidden="1" customHeight="1">
      <c r="A355" s="395" t="s">
        <v>1275</v>
      </c>
      <c r="B355" s="35"/>
      <c r="C355" s="35"/>
      <c r="D355" s="35"/>
      <c r="E355" s="35"/>
      <c r="F355" s="35"/>
      <c r="G355" s="35"/>
      <c r="H355" s="35"/>
      <c r="I355" s="35"/>
      <c r="J355" s="35"/>
      <c r="K355" s="35"/>
      <c r="L355" s="35"/>
      <c r="M355" s="35"/>
      <c r="N355" s="535" t="s">
        <v>1577</v>
      </c>
      <c r="O355" s="412" t="s">
        <v>1242</v>
      </c>
      <c r="P355" s="412" t="s">
        <v>1271</v>
      </c>
      <c r="Q355" s="412" t="s">
        <v>1263</v>
      </c>
      <c r="R355" s="535" t="s">
        <v>1290</v>
      </c>
      <c r="S355" s="412" t="s">
        <v>1316</v>
      </c>
      <c r="T355" s="412" t="s">
        <v>1268</v>
      </c>
      <c r="U355" s="377"/>
      <c r="V355" s="377"/>
      <c r="W355" s="377"/>
      <c r="X355" s="377"/>
      <c r="Y355" s="377"/>
      <c r="Z355" s="377"/>
      <c r="AA355" s="377"/>
      <c r="AB355" s="377"/>
      <c r="AC355" s="377"/>
      <c r="AD355" s="377"/>
      <c r="AE355" s="377"/>
      <c r="AF355" s="377"/>
      <c r="AG355" s="377"/>
      <c r="AH355" s="377"/>
      <c r="AI355" s="377"/>
      <c r="AJ355" s="377"/>
      <c r="AK355" s="377"/>
      <c r="AL355" s="377"/>
      <c r="AM355" s="377"/>
      <c r="AN355" s="377"/>
      <c r="AO355" s="377"/>
      <c r="AP355" s="377"/>
      <c r="AQ355" s="377"/>
      <c r="AR355" s="377"/>
      <c r="AS355" s="377"/>
      <c r="AT355" s="377"/>
      <c r="AU355" s="377"/>
      <c r="AV355" s="377"/>
      <c r="AW355" s="377"/>
      <c r="AX355" s="377"/>
      <c r="AY355" s="377"/>
      <c r="AZ355" s="377"/>
      <c r="BA355" s="377"/>
      <c r="BB355" s="377"/>
      <c r="BC355" s="377"/>
      <c r="BD355" s="395" t="s">
        <v>1578</v>
      </c>
      <c r="BE355" s="377"/>
      <c r="BF355" s="377"/>
    </row>
    <row r="356" ht="12.75" hidden="1" customHeight="1">
      <c r="A356" s="395" t="s">
        <v>1279</v>
      </c>
      <c r="B356" s="35"/>
      <c r="C356" s="35"/>
      <c r="D356" s="35"/>
      <c r="E356" s="35"/>
      <c r="F356" s="35"/>
      <c r="G356" s="35"/>
      <c r="H356" s="35"/>
      <c r="I356" s="35"/>
      <c r="J356" s="35"/>
      <c r="K356" s="35"/>
      <c r="L356" s="35"/>
      <c r="M356" s="35"/>
      <c r="N356" s="535" t="s">
        <v>1579</v>
      </c>
      <c r="O356" s="412" t="s">
        <v>1242</v>
      </c>
      <c r="P356" s="412" t="s">
        <v>1299</v>
      </c>
      <c r="Q356" s="412" t="s">
        <v>1244</v>
      </c>
      <c r="R356" s="535" t="s">
        <v>1245</v>
      </c>
      <c r="S356" s="412" t="s">
        <v>1264</v>
      </c>
      <c r="T356" s="377"/>
      <c r="U356" s="377"/>
      <c r="V356" s="377"/>
      <c r="W356" s="377"/>
      <c r="X356" s="377"/>
      <c r="Y356" s="377"/>
      <c r="Z356" s="377"/>
      <c r="AA356" s="377"/>
      <c r="AB356" s="377"/>
      <c r="AC356" s="377"/>
      <c r="AD356" s="377"/>
      <c r="AE356" s="377"/>
      <c r="AF356" s="377"/>
      <c r="AG356" s="377"/>
      <c r="AH356" s="377"/>
      <c r="AI356" s="377"/>
      <c r="AJ356" s="377"/>
      <c r="AK356" s="377"/>
      <c r="AL356" s="377"/>
      <c r="AM356" s="377"/>
      <c r="AN356" s="377"/>
      <c r="AO356" s="377"/>
      <c r="AP356" s="377"/>
      <c r="AQ356" s="377"/>
      <c r="AR356" s="377"/>
      <c r="AS356" s="377"/>
      <c r="AT356" s="377"/>
      <c r="AU356" s="377"/>
      <c r="AV356" s="377"/>
      <c r="AW356" s="377"/>
      <c r="AX356" s="377"/>
      <c r="AY356" s="377"/>
      <c r="AZ356" s="377"/>
      <c r="BA356" s="377"/>
      <c r="BB356" s="377"/>
      <c r="BC356" s="377"/>
      <c r="BD356" s="395" t="s">
        <v>1580</v>
      </c>
      <c r="BE356" s="377"/>
      <c r="BF356" s="377"/>
    </row>
    <row r="357" ht="12.75" hidden="1" customHeight="1">
      <c r="A357" s="395" t="s">
        <v>1292</v>
      </c>
      <c r="B357" s="35"/>
      <c r="C357" s="35"/>
      <c r="D357" s="35"/>
      <c r="E357" s="35"/>
      <c r="F357" s="35"/>
      <c r="G357" s="35"/>
      <c r="H357" s="35"/>
      <c r="I357" s="35"/>
      <c r="J357" s="35"/>
      <c r="K357" s="35"/>
      <c r="L357" s="35"/>
      <c r="M357" s="35"/>
      <c r="N357" s="535" t="s">
        <v>1581</v>
      </c>
      <c r="O357" s="412" t="s">
        <v>1242</v>
      </c>
      <c r="P357" s="412" t="s">
        <v>1243</v>
      </c>
      <c r="Q357" s="412" t="s">
        <v>1244</v>
      </c>
      <c r="R357" s="535" t="s">
        <v>1290</v>
      </c>
      <c r="S357" s="412" t="s">
        <v>1251</v>
      </c>
      <c r="T357" s="377"/>
      <c r="U357" s="377"/>
      <c r="V357" s="377"/>
      <c r="W357" s="377"/>
      <c r="X357" s="377"/>
      <c r="Y357" s="377"/>
      <c r="Z357" s="377"/>
      <c r="AA357" s="377"/>
      <c r="AB357" s="377"/>
      <c r="AC357" s="377"/>
      <c r="AD357" s="377"/>
      <c r="AE357" s="377"/>
      <c r="AF357" s="377"/>
      <c r="AG357" s="377"/>
      <c r="AH357" s="377"/>
      <c r="AI357" s="377"/>
      <c r="AJ357" s="377"/>
      <c r="AK357" s="377"/>
      <c r="AL357" s="377"/>
      <c r="AM357" s="377"/>
      <c r="AN357" s="377"/>
      <c r="AO357" s="377"/>
      <c r="AP357" s="377"/>
      <c r="AQ357" s="377"/>
      <c r="AR357" s="377"/>
      <c r="AS357" s="377"/>
      <c r="AT357" s="377"/>
      <c r="AU357" s="377"/>
      <c r="AV357" s="377"/>
      <c r="AW357" s="377"/>
      <c r="AX357" s="377"/>
      <c r="AY357" s="377"/>
      <c r="AZ357" s="377"/>
      <c r="BA357" s="377"/>
      <c r="BB357" s="377"/>
      <c r="BC357" s="377"/>
      <c r="BD357" s="395" t="s">
        <v>1582</v>
      </c>
      <c r="BE357" s="377"/>
      <c r="BF357" s="377"/>
    </row>
    <row r="358" ht="12.75" hidden="1" customHeight="1">
      <c r="A358" s="395" t="s">
        <v>1294</v>
      </c>
      <c r="B358" s="35"/>
      <c r="C358" s="35"/>
      <c r="D358" s="35"/>
      <c r="E358" s="35"/>
      <c r="F358" s="35"/>
      <c r="G358" s="35"/>
      <c r="H358" s="35"/>
      <c r="I358" s="35"/>
      <c r="J358" s="35"/>
      <c r="K358" s="35"/>
      <c r="L358" s="35"/>
      <c r="M358" s="35"/>
      <c r="N358" s="535" t="s">
        <v>1583</v>
      </c>
      <c r="O358" s="412" t="s">
        <v>1242</v>
      </c>
      <c r="P358" s="412" t="s">
        <v>1271</v>
      </c>
      <c r="Q358" s="412" t="s">
        <v>1330</v>
      </c>
      <c r="R358" s="535" t="s">
        <v>1245</v>
      </c>
      <c r="S358" s="412" t="s">
        <v>1264</v>
      </c>
      <c r="T358" s="412" t="s">
        <v>1268</v>
      </c>
      <c r="U358" s="377"/>
      <c r="V358" s="377"/>
      <c r="W358" s="377"/>
      <c r="X358" s="377"/>
      <c r="Y358" s="377"/>
      <c r="Z358" s="377"/>
      <c r="AA358" s="377"/>
      <c r="AB358" s="377"/>
      <c r="AC358" s="377"/>
      <c r="AD358" s="377"/>
      <c r="AE358" s="377"/>
      <c r="AF358" s="377"/>
      <c r="AG358" s="377"/>
      <c r="AH358" s="377"/>
      <c r="AI358" s="377"/>
      <c r="AJ358" s="377"/>
      <c r="AK358" s="377"/>
      <c r="AL358" s="377"/>
      <c r="AM358" s="377"/>
      <c r="AN358" s="377"/>
      <c r="AO358" s="377"/>
      <c r="AP358" s="377"/>
      <c r="AQ358" s="377"/>
      <c r="AR358" s="377"/>
      <c r="AS358" s="377"/>
      <c r="AT358" s="377"/>
      <c r="AU358" s="377"/>
      <c r="AV358" s="377"/>
      <c r="AW358" s="377"/>
      <c r="AX358" s="377"/>
      <c r="AY358" s="377"/>
      <c r="AZ358" s="377"/>
      <c r="BA358" s="377"/>
      <c r="BB358" s="377"/>
      <c r="BC358" s="377"/>
      <c r="BD358" s="395" t="s">
        <v>1584</v>
      </c>
      <c r="BE358" s="377"/>
      <c r="BF358" s="377"/>
    </row>
    <row r="359" ht="12.75" hidden="1" customHeight="1">
      <c r="A359" s="395" t="s">
        <v>1310</v>
      </c>
      <c r="B359" s="35"/>
      <c r="C359" s="35"/>
      <c r="D359" s="35"/>
      <c r="E359" s="35"/>
      <c r="F359" s="35"/>
      <c r="G359" s="35"/>
      <c r="H359" s="35"/>
      <c r="I359" s="35"/>
      <c r="J359" s="35"/>
      <c r="K359" s="35"/>
      <c r="L359" s="35"/>
      <c r="M359" s="35"/>
      <c r="N359" s="535" t="s">
        <v>1585</v>
      </c>
      <c r="O359" s="412" t="s">
        <v>1242</v>
      </c>
      <c r="P359" s="412" t="s">
        <v>1271</v>
      </c>
      <c r="Q359" s="412" t="s">
        <v>1244</v>
      </c>
      <c r="R359" s="535" t="s">
        <v>1250</v>
      </c>
      <c r="S359" s="412" t="s">
        <v>1291</v>
      </c>
      <c r="T359" s="377"/>
      <c r="U359" s="377"/>
      <c r="V359" s="377"/>
      <c r="W359" s="377"/>
      <c r="X359" s="377"/>
      <c r="Y359" s="377"/>
      <c r="Z359" s="377"/>
      <c r="AA359" s="377"/>
      <c r="AB359" s="377"/>
      <c r="AC359" s="377"/>
      <c r="AD359" s="377"/>
      <c r="AE359" s="377"/>
      <c r="AF359" s="377"/>
      <c r="AG359" s="377"/>
      <c r="AH359" s="377"/>
      <c r="AI359" s="377"/>
      <c r="AJ359" s="377"/>
      <c r="AK359" s="377"/>
      <c r="AL359" s="377"/>
      <c r="AM359" s="377"/>
      <c r="AN359" s="377"/>
      <c r="AO359" s="377"/>
      <c r="AP359" s="377"/>
      <c r="AQ359" s="377"/>
      <c r="AR359" s="377"/>
      <c r="AS359" s="377"/>
      <c r="AT359" s="377"/>
      <c r="AU359" s="377"/>
      <c r="AV359" s="377"/>
      <c r="AW359" s="377"/>
      <c r="AX359" s="377"/>
      <c r="AY359" s="377"/>
      <c r="AZ359" s="377"/>
      <c r="BA359" s="377"/>
      <c r="BB359" s="377"/>
      <c r="BC359" s="377"/>
      <c r="BD359" s="395" t="s">
        <v>1351</v>
      </c>
      <c r="BE359" s="377"/>
      <c r="BF359" s="377"/>
    </row>
    <row r="360" ht="12.75" hidden="1" customHeight="1">
      <c r="A360" s="395" t="s">
        <v>1317</v>
      </c>
      <c r="B360" s="35"/>
      <c r="C360" s="35"/>
      <c r="D360" s="35"/>
      <c r="E360" s="35"/>
      <c r="F360" s="35"/>
      <c r="G360" s="35"/>
      <c r="H360" s="35"/>
      <c r="I360" s="35"/>
      <c r="J360" s="35"/>
      <c r="K360" s="35"/>
      <c r="L360" s="35"/>
      <c r="M360" s="35"/>
      <c r="N360" s="535" t="s">
        <v>1586</v>
      </c>
      <c r="O360" s="412" t="s">
        <v>1242</v>
      </c>
      <c r="P360" s="412" t="s">
        <v>1271</v>
      </c>
      <c r="Q360" s="412" t="s">
        <v>1330</v>
      </c>
      <c r="R360" s="535" t="s">
        <v>1250</v>
      </c>
      <c r="S360" s="412" t="s">
        <v>1291</v>
      </c>
      <c r="T360" s="412" t="s">
        <v>1268</v>
      </c>
      <c r="U360" s="377"/>
      <c r="V360" s="377"/>
      <c r="W360" s="377"/>
      <c r="X360" s="377"/>
      <c r="Y360" s="377"/>
      <c r="Z360" s="377"/>
      <c r="AA360" s="377"/>
      <c r="AB360" s="377"/>
      <c r="AC360" s="377"/>
      <c r="AD360" s="377"/>
      <c r="AE360" s="377"/>
      <c r="AF360" s="377"/>
      <c r="AG360" s="377"/>
      <c r="AH360" s="377"/>
      <c r="AI360" s="377"/>
      <c r="AJ360" s="377"/>
      <c r="AK360" s="377"/>
      <c r="AL360" s="377"/>
      <c r="AM360" s="377"/>
      <c r="AN360" s="377"/>
      <c r="AO360" s="377"/>
      <c r="AP360" s="377"/>
      <c r="AQ360" s="377"/>
      <c r="AR360" s="377"/>
      <c r="AS360" s="377"/>
      <c r="AT360" s="377"/>
      <c r="AU360" s="377"/>
      <c r="AV360" s="377"/>
      <c r="AW360" s="377"/>
      <c r="AX360" s="377"/>
      <c r="AY360" s="377"/>
      <c r="AZ360" s="377"/>
      <c r="BA360" s="377"/>
      <c r="BB360" s="377"/>
      <c r="BC360" s="377"/>
      <c r="BD360" s="395" t="s">
        <v>1587</v>
      </c>
      <c r="BE360" s="377"/>
      <c r="BF360" s="377"/>
    </row>
    <row r="361" ht="12.75" hidden="1" customHeight="1">
      <c r="A361" s="395" t="s">
        <v>1342</v>
      </c>
      <c r="B361" s="35"/>
      <c r="C361" s="35"/>
      <c r="D361" s="35"/>
      <c r="E361" s="35"/>
      <c r="F361" s="35"/>
      <c r="G361" s="35"/>
      <c r="H361" s="35"/>
      <c r="I361" s="35"/>
      <c r="J361" s="35"/>
      <c r="K361" s="35"/>
      <c r="L361" s="35"/>
      <c r="M361" s="35"/>
      <c r="N361" s="535" t="s">
        <v>1588</v>
      </c>
      <c r="O361" s="412" t="s">
        <v>1267</v>
      </c>
      <c r="P361" s="412" t="s">
        <v>1271</v>
      </c>
      <c r="Q361" s="412" t="s">
        <v>1528</v>
      </c>
      <c r="R361" s="535" t="s">
        <v>1274</v>
      </c>
      <c r="S361" s="412" t="s">
        <v>1316</v>
      </c>
      <c r="T361" s="377"/>
      <c r="U361" s="377"/>
      <c r="V361" s="377"/>
      <c r="W361" s="377"/>
      <c r="X361" s="377"/>
      <c r="Y361" s="377"/>
      <c r="Z361" s="377"/>
      <c r="AA361" s="377"/>
      <c r="AB361" s="377"/>
      <c r="AC361" s="377"/>
      <c r="AD361" s="377"/>
      <c r="AE361" s="377"/>
      <c r="AF361" s="377"/>
      <c r="AG361" s="377"/>
      <c r="AH361" s="377"/>
      <c r="AI361" s="377"/>
      <c r="AJ361" s="377"/>
      <c r="AK361" s="377"/>
      <c r="AL361" s="377"/>
      <c r="AM361" s="377"/>
      <c r="AN361" s="377"/>
      <c r="AO361" s="377"/>
      <c r="AP361" s="377"/>
      <c r="AQ361" s="377"/>
      <c r="AR361" s="377"/>
      <c r="AS361" s="377"/>
      <c r="AT361" s="377"/>
      <c r="AU361" s="377"/>
      <c r="AV361" s="377"/>
      <c r="AW361" s="377"/>
      <c r="AX361" s="377"/>
      <c r="AY361" s="377"/>
      <c r="AZ361" s="377"/>
      <c r="BA361" s="377"/>
      <c r="BB361" s="377"/>
      <c r="BC361" s="377"/>
      <c r="BD361" s="395" t="s">
        <v>1498</v>
      </c>
      <c r="BE361" s="377"/>
      <c r="BF361" s="377"/>
    </row>
    <row r="362" ht="12.75" hidden="1" customHeight="1">
      <c r="A362" s="395" t="s">
        <v>1347</v>
      </c>
      <c r="B362" s="35"/>
      <c r="C362" s="35"/>
      <c r="D362" s="35"/>
      <c r="E362" s="35"/>
      <c r="F362" s="35"/>
      <c r="G362" s="35"/>
      <c r="H362" s="35"/>
      <c r="I362" s="35"/>
      <c r="J362" s="35"/>
      <c r="K362" s="35"/>
      <c r="L362" s="35"/>
      <c r="M362" s="35"/>
      <c r="N362" s="535" t="s">
        <v>1589</v>
      </c>
      <c r="O362" s="412" t="s">
        <v>1307</v>
      </c>
      <c r="P362" s="412" t="s">
        <v>1243</v>
      </c>
      <c r="Q362" s="412" t="s">
        <v>1263</v>
      </c>
      <c r="R362" s="535" t="s">
        <v>1290</v>
      </c>
      <c r="S362" s="412" t="s">
        <v>1264</v>
      </c>
      <c r="T362" s="412" t="s">
        <v>1268</v>
      </c>
      <c r="U362" s="377"/>
      <c r="V362" s="377"/>
      <c r="W362" s="377"/>
      <c r="X362" s="377"/>
      <c r="Y362" s="377"/>
      <c r="Z362" s="377"/>
      <c r="AA362" s="377"/>
      <c r="AB362" s="377"/>
      <c r="AC362" s="377"/>
      <c r="AD362" s="377"/>
      <c r="AE362" s="377"/>
      <c r="AF362" s="377"/>
      <c r="AG362" s="377"/>
      <c r="AH362" s="377"/>
      <c r="AI362" s="377"/>
      <c r="AJ362" s="377"/>
      <c r="AK362" s="377"/>
      <c r="AL362" s="377"/>
      <c r="AM362" s="377"/>
      <c r="AN362" s="377"/>
      <c r="AO362" s="377"/>
      <c r="AP362" s="377"/>
      <c r="AQ362" s="377"/>
      <c r="AR362" s="377"/>
      <c r="AS362" s="377"/>
      <c r="AT362" s="377"/>
      <c r="AU362" s="377"/>
      <c r="AV362" s="377"/>
      <c r="AW362" s="377"/>
      <c r="AX362" s="377"/>
      <c r="AY362" s="377"/>
      <c r="AZ362" s="377"/>
      <c r="BA362" s="377"/>
      <c r="BB362" s="377"/>
      <c r="BC362" s="377"/>
      <c r="BD362" s="395" t="s">
        <v>1590</v>
      </c>
      <c r="BE362" s="377"/>
      <c r="BF362" s="377"/>
    </row>
    <row r="363" ht="12.75" hidden="1" customHeight="1">
      <c r="A363" s="395" t="s">
        <v>1366</v>
      </c>
      <c r="B363" s="35"/>
      <c r="C363" s="35"/>
      <c r="D363" s="35"/>
      <c r="E363" s="35"/>
      <c r="F363" s="35"/>
      <c r="G363" s="35"/>
      <c r="H363" s="35"/>
      <c r="I363" s="35"/>
      <c r="J363" s="35"/>
      <c r="K363" s="35"/>
      <c r="L363" s="35"/>
      <c r="M363" s="35"/>
      <c r="N363" s="535" t="s">
        <v>1591</v>
      </c>
      <c r="O363" s="412" t="s">
        <v>1242</v>
      </c>
      <c r="P363" s="412" t="s">
        <v>1271</v>
      </c>
      <c r="Q363" s="412" t="s">
        <v>1267</v>
      </c>
      <c r="R363" s="535" t="s">
        <v>1274</v>
      </c>
      <c r="S363" s="412" t="s">
        <v>1264</v>
      </c>
      <c r="T363" s="412" t="s">
        <v>1268</v>
      </c>
      <c r="U363" s="377"/>
      <c r="V363" s="377"/>
      <c r="W363" s="377"/>
      <c r="X363" s="377"/>
      <c r="Y363" s="377"/>
      <c r="Z363" s="377"/>
      <c r="AA363" s="377"/>
      <c r="AB363" s="377"/>
      <c r="AC363" s="377"/>
      <c r="AD363" s="377"/>
      <c r="AE363" s="377"/>
      <c r="AF363" s="377"/>
      <c r="AG363" s="377"/>
      <c r="AH363" s="377"/>
      <c r="AI363" s="377"/>
      <c r="AJ363" s="377"/>
      <c r="AK363" s="377"/>
      <c r="AL363" s="377"/>
      <c r="AM363" s="377"/>
      <c r="AN363" s="377"/>
      <c r="AO363" s="377"/>
      <c r="AP363" s="377"/>
      <c r="AQ363" s="377"/>
      <c r="AR363" s="377"/>
      <c r="AS363" s="377"/>
      <c r="AT363" s="377"/>
      <c r="AU363" s="377"/>
      <c r="AV363" s="377"/>
      <c r="AW363" s="377"/>
      <c r="AX363" s="377"/>
      <c r="AY363" s="377"/>
      <c r="AZ363" s="377"/>
      <c r="BA363" s="377"/>
      <c r="BB363" s="377"/>
      <c r="BC363" s="377"/>
      <c r="BD363" s="395" t="s">
        <v>1592</v>
      </c>
      <c r="BE363" s="377"/>
      <c r="BF363" s="377"/>
    </row>
    <row r="364" ht="12.75" hidden="1" customHeight="1">
      <c r="A364" s="395" t="s">
        <v>1373</v>
      </c>
      <c r="B364" s="35"/>
      <c r="C364" s="35"/>
      <c r="D364" s="35"/>
      <c r="E364" s="35"/>
      <c r="F364" s="35"/>
      <c r="G364" s="35"/>
      <c r="H364" s="35"/>
      <c r="I364" s="35"/>
      <c r="J364" s="35"/>
      <c r="K364" s="35"/>
      <c r="L364" s="35"/>
      <c r="M364" s="35"/>
      <c r="N364" s="535" t="s">
        <v>1593</v>
      </c>
      <c r="O364" s="412" t="s">
        <v>1242</v>
      </c>
      <c r="P364" s="412" t="s">
        <v>1271</v>
      </c>
      <c r="Q364" s="412" t="s">
        <v>1244</v>
      </c>
      <c r="R364" s="535" t="s">
        <v>1398</v>
      </c>
      <c r="S364" s="412" t="s">
        <v>1256</v>
      </c>
      <c r="T364" s="377"/>
      <c r="U364" s="377"/>
      <c r="V364" s="377"/>
      <c r="W364" s="377"/>
      <c r="X364" s="377"/>
      <c r="Y364" s="377"/>
      <c r="Z364" s="377"/>
      <c r="AA364" s="377"/>
      <c r="AB364" s="377"/>
      <c r="AC364" s="377"/>
      <c r="AD364" s="377"/>
      <c r="AE364" s="377"/>
      <c r="AF364" s="377"/>
      <c r="AG364" s="377"/>
      <c r="AH364" s="377"/>
      <c r="AI364" s="377"/>
      <c r="AJ364" s="377"/>
      <c r="AK364" s="377"/>
      <c r="AL364" s="377"/>
      <c r="AM364" s="377"/>
      <c r="AN364" s="377"/>
      <c r="AO364" s="377"/>
      <c r="AP364" s="377"/>
      <c r="AQ364" s="377"/>
      <c r="AR364" s="377"/>
      <c r="AS364" s="377"/>
      <c r="AT364" s="377"/>
      <c r="AU364" s="377"/>
      <c r="AV364" s="377"/>
      <c r="AW364" s="377"/>
      <c r="AX364" s="377"/>
      <c r="AY364" s="377"/>
      <c r="AZ364" s="377"/>
      <c r="BA364" s="377"/>
      <c r="BB364" s="377"/>
      <c r="BC364" s="377"/>
      <c r="BD364" s="395" t="s">
        <v>1594</v>
      </c>
      <c r="BE364" s="377"/>
      <c r="BF364" s="377"/>
    </row>
    <row r="365" ht="12.75" hidden="1" customHeight="1">
      <c r="A365" s="395" t="s">
        <v>1389</v>
      </c>
      <c r="B365" s="35"/>
      <c r="C365" s="35"/>
      <c r="D365" s="35"/>
      <c r="E365" s="35"/>
      <c r="F365" s="35"/>
      <c r="G365" s="35"/>
      <c r="H365" s="35"/>
      <c r="I365" s="35"/>
      <c r="J365" s="35"/>
      <c r="K365" s="35"/>
      <c r="L365" s="35"/>
      <c r="M365" s="35"/>
      <c r="N365" s="535" t="s">
        <v>1595</v>
      </c>
      <c r="O365" s="412" t="s">
        <v>1242</v>
      </c>
      <c r="P365" s="412" t="s">
        <v>1243</v>
      </c>
      <c r="Q365" s="412" t="s">
        <v>1267</v>
      </c>
      <c r="R365" s="535" t="s">
        <v>1250</v>
      </c>
      <c r="S365" s="412" t="s">
        <v>1316</v>
      </c>
      <c r="T365" s="377"/>
      <c r="U365" s="377"/>
      <c r="V365" s="377"/>
      <c r="W365" s="377"/>
      <c r="X365" s="377"/>
      <c r="Y365" s="377"/>
      <c r="Z365" s="377"/>
      <c r="AA365" s="377"/>
      <c r="AB365" s="377"/>
      <c r="AC365" s="377"/>
      <c r="AD365" s="377"/>
      <c r="AE365" s="377"/>
      <c r="AF365" s="377"/>
      <c r="AG365" s="377"/>
      <c r="AH365" s="377"/>
      <c r="AI365" s="377"/>
      <c r="AJ365" s="377"/>
      <c r="AK365" s="377"/>
      <c r="AL365" s="377"/>
      <c r="AM365" s="377"/>
      <c r="AN365" s="377"/>
      <c r="AO365" s="377"/>
      <c r="AP365" s="377"/>
      <c r="AQ365" s="377"/>
      <c r="AR365" s="377"/>
      <c r="AS365" s="377"/>
      <c r="AT365" s="377"/>
      <c r="AU365" s="377"/>
      <c r="AV365" s="377"/>
      <c r="AW365" s="377"/>
      <c r="AX365" s="377"/>
      <c r="AY365" s="377"/>
      <c r="AZ365" s="377"/>
      <c r="BA365" s="377"/>
      <c r="BB365" s="377"/>
      <c r="BC365" s="377"/>
      <c r="BD365" s="395" t="s">
        <v>1596</v>
      </c>
      <c r="BE365" s="377"/>
      <c r="BF365" s="377"/>
    </row>
    <row r="366" ht="12.75" hidden="1" customHeight="1">
      <c r="A366" s="395" t="s">
        <v>1394</v>
      </c>
      <c r="B366" s="35"/>
      <c r="C366" s="35"/>
      <c r="D366" s="35"/>
      <c r="E366" s="35"/>
      <c r="F366" s="35"/>
      <c r="G366" s="35"/>
      <c r="H366" s="35"/>
      <c r="I366" s="35"/>
      <c r="J366" s="35"/>
      <c r="K366" s="35"/>
      <c r="L366" s="35"/>
      <c r="M366" s="35"/>
      <c r="N366" s="535" t="s">
        <v>1597</v>
      </c>
      <c r="O366" s="412" t="s">
        <v>1307</v>
      </c>
      <c r="P366" s="412" t="s">
        <v>1299</v>
      </c>
      <c r="Q366" s="412" t="s">
        <v>1244</v>
      </c>
      <c r="R366" s="535" t="s">
        <v>1250</v>
      </c>
      <c r="S366" s="412" t="s">
        <v>1246</v>
      </c>
      <c r="T366" s="377"/>
      <c r="U366" s="377"/>
      <c r="V366" s="377"/>
      <c r="W366" s="377"/>
      <c r="X366" s="377"/>
      <c r="Y366" s="377"/>
      <c r="Z366" s="377"/>
      <c r="AA366" s="377"/>
      <c r="AB366" s="377"/>
      <c r="AC366" s="377"/>
      <c r="AD366" s="377"/>
      <c r="AE366" s="377"/>
      <c r="AF366" s="377"/>
      <c r="AG366" s="377"/>
      <c r="AH366" s="377"/>
      <c r="AI366" s="377"/>
      <c r="AJ366" s="377"/>
      <c r="AK366" s="377"/>
      <c r="AL366" s="377"/>
      <c r="AM366" s="377"/>
      <c r="AN366" s="377"/>
      <c r="AO366" s="377"/>
      <c r="AP366" s="377"/>
      <c r="AQ366" s="377"/>
      <c r="AR366" s="377"/>
      <c r="AS366" s="377"/>
      <c r="AT366" s="377"/>
      <c r="AU366" s="377"/>
      <c r="AV366" s="377"/>
      <c r="AW366" s="377"/>
      <c r="AX366" s="377"/>
      <c r="AY366" s="377"/>
      <c r="AZ366" s="377"/>
      <c r="BA366" s="377"/>
      <c r="BB366" s="377"/>
      <c r="BC366" s="377"/>
      <c r="BD366" s="395" t="s">
        <v>1501</v>
      </c>
      <c r="BE366" s="377"/>
      <c r="BF366" s="377"/>
    </row>
    <row r="367" ht="12.75" hidden="1" customHeight="1">
      <c r="A367" s="395" t="s">
        <v>1400</v>
      </c>
      <c r="B367" s="35"/>
      <c r="C367" s="35"/>
      <c r="D367" s="35"/>
      <c r="E367" s="35"/>
      <c r="F367" s="35"/>
      <c r="G367" s="35"/>
      <c r="H367" s="35"/>
      <c r="I367" s="35"/>
      <c r="J367" s="35"/>
      <c r="K367" s="35"/>
      <c r="L367" s="35"/>
      <c r="M367" s="35"/>
      <c r="N367" s="535" t="s">
        <v>1598</v>
      </c>
      <c r="O367" s="412" t="s">
        <v>1242</v>
      </c>
      <c r="P367" s="412" t="s">
        <v>1271</v>
      </c>
      <c r="Q367" s="412" t="s">
        <v>1267</v>
      </c>
      <c r="R367" s="535" t="s">
        <v>1259</v>
      </c>
      <c r="S367" s="412" t="s">
        <v>1256</v>
      </c>
      <c r="T367" s="412" t="s">
        <v>1268</v>
      </c>
      <c r="U367" s="377"/>
      <c r="V367" s="377"/>
      <c r="W367" s="377"/>
      <c r="X367" s="377"/>
      <c r="Y367" s="377"/>
      <c r="Z367" s="377"/>
      <c r="AA367" s="377"/>
      <c r="AB367" s="377"/>
      <c r="AC367" s="377"/>
      <c r="AD367" s="377"/>
      <c r="AE367" s="377"/>
      <c r="AF367" s="377"/>
      <c r="AG367" s="377"/>
      <c r="AH367" s="377"/>
      <c r="AI367" s="377"/>
      <c r="AJ367" s="377"/>
      <c r="AK367" s="377"/>
      <c r="AL367" s="377"/>
      <c r="AM367" s="377"/>
      <c r="AN367" s="377"/>
      <c r="AO367" s="377"/>
      <c r="AP367" s="377"/>
      <c r="AQ367" s="377"/>
      <c r="AR367" s="377"/>
      <c r="AS367" s="377"/>
      <c r="AT367" s="377"/>
      <c r="AU367" s="377"/>
      <c r="AV367" s="377"/>
      <c r="AW367" s="377"/>
      <c r="AX367" s="377"/>
      <c r="AY367" s="377"/>
      <c r="AZ367" s="377"/>
      <c r="BA367" s="377"/>
      <c r="BB367" s="377"/>
      <c r="BC367" s="377"/>
      <c r="BD367" s="395" t="s">
        <v>1354</v>
      </c>
      <c r="BE367" s="377"/>
      <c r="BF367" s="377"/>
    </row>
    <row r="368" ht="12.75" hidden="1" customHeight="1">
      <c r="A368" s="395" t="s">
        <v>1414</v>
      </c>
      <c r="B368" s="35"/>
      <c r="C368" s="35"/>
      <c r="D368" s="35"/>
      <c r="E368" s="35"/>
      <c r="F368" s="35"/>
      <c r="G368" s="35"/>
      <c r="H368" s="35"/>
      <c r="I368" s="35"/>
      <c r="J368" s="35"/>
      <c r="K368" s="35"/>
      <c r="L368" s="35"/>
      <c r="M368" s="35"/>
      <c r="N368" s="535" t="s">
        <v>1599</v>
      </c>
      <c r="O368" s="412" t="s">
        <v>1242</v>
      </c>
      <c r="P368" s="412" t="s">
        <v>1271</v>
      </c>
      <c r="Q368" s="412" t="s">
        <v>1380</v>
      </c>
      <c r="R368" s="535" t="s">
        <v>1290</v>
      </c>
      <c r="S368" s="412" t="s">
        <v>1316</v>
      </c>
      <c r="T368" s="377"/>
      <c r="U368" s="377"/>
      <c r="V368" s="377"/>
      <c r="W368" s="377"/>
      <c r="X368" s="377"/>
      <c r="Y368" s="377"/>
      <c r="Z368" s="377"/>
      <c r="AA368" s="377"/>
      <c r="AB368" s="377"/>
      <c r="AC368" s="377"/>
      <c r="AD368" s="377"/>
      <c r="AE368" s="377"/>
      <c r="AF368" s="377"/>
      <c r="AG368" s="377"/>
      <c r="AH368" s="377"/>
      <c r="AI368" s="377"/>
      <c r="AJ368" s="377"/>
      <c r="AK368" s="377"/>
      <c r="AL368" s="377"/>
      <c r="AM368" s="377"/>
      <c r="AN368" s="377"/>
      <c r="AO368" s="377"/>
      <c r="AP368" s="377"/>
      <c r="AQ368" s="377"/>
      <c r="AR368" s="377"/>
      <c r="AS368" s="377"/>
      <c r="AT368" s="377"/>
      <c r="AU368" s="377"/>
      <c r="AV368" s="377"/>
      <c r="AW368" s="377"/>
      <c r="AX368" s="377"/>
      <c r="AY368" s="377"/>
      <c r="AZ368" s="377"/>
      <c r="BA368" s="377"/>
      <c r="BB368" s="377"/>
      <c r="BC368" s="377"/>
      <c r="BD368" s="395" t="s">
        <v>1358</v>
      </c>
      <c r="BE368" s="377"/>
      <c r="BF368" s="377"/>
    </row>
    <row r="369" ht="12.75" hidden="1" customHeight="1">
      <c r="A369" s="395" t="s">
        <v>1422</v>
      </c>
      <c r="B369" s="35"/>
      <c r="C369" s="35"/>
      <c r="D369" s="35"/>
      <c r="E369" s="35"/>
      <c r="F369" s="35"/>
      <c r="G369" s="35"/>
      <c r="H369" s="35"/>
      <c r="I369" s="35"/>
      <c r="J369" s="35"/>
      <c r="K369" s="35"/>
      <c r="L369" s="35"/>
      <c r="M369" s="35"/>
      <c r="N369" s="535" t="s">
        <v>1600</v>
      </c>
      <c r="O369" s="412" t="s">
        <v>1242</v>
      </c>
      <c r="P369" s="412" t="s">
        <v>1271</v>
      </c>
      <c r="Q369" s="412" t="s">
        <v>1263</v>
      </c>
      <c r="R369" s="535" t="s">
        <v>1250</v>
      </c>
      <c r="S369" s="412" t="s">
        <v>1251</v>
      </c>
      <c r="T369" s="412" t="s">
        <v>1268</v>
      </c>
      <c r="U369" s="377"/>
      <c r="V369" s="377"/>
      <c r="W369" s="377"/>
      <c r="X369" s="377"/>
      <c r="Y369" s="377"/>
      <c r="Z369" s="377"/>
      <c r="AA369" s="377"/>
      <c r="AB369" s="377"/>
      <c r="AC369" s="377"/>
      <c r="AD369" s="377"/>
      <c r="AE369" s="377"/>
      <c r="AF369" s="377"/>
      <c r="AG369" s="377"/>
      <c r="AH369" s="377"/>
      <c r="AI369" s="377"/>
      <c r="AJ369" s="377"/>
      <c r="AK369" s="377"/>
      <c r="AL369" s="377"/>
      <c r="AM369" s="377"/>
      <c r="AN369" s="377"/>
      <c r="AO369" s="377"/>
      <c r="AP369" s="377"/>
      <c r="AQ369" s="377"/>
      <c r="AR369" s="377"/>
      <c r="AS369" s="377"/>
      <c r="AT369" s="377"/>
      <c r="AU369" s="377"/>
      <c r="AV369" s="377"/>
      <c r="AW369" s="377"/>
      <c r="AX369" s="377"/>
      <c r="AY369" s="377"/>
      <c r="AZ369" s="377"/>
      <c r="BA369" s="377"/>
      <c r="BB369" s="377"/>
      <c r="BC369" s="377"/>
      <c r="BD369" s="395" t="s">
        <v>1361</v>
      </c>
      <c r="BE369" s="377"/>
      <c r="BF369" s="377"/>
    </row>
    <row r="370" ht="12.75" hidden="1" customHeight="1">
      <c r="A370" s="395" t="s">
        <v>1426</v>
      </c>
      <c r="B370" s="35"/>
      <c r="C370" s="35"/>
      <c r="D370" s="35"/>
      <c r="E370" s="35"/>
      <c r="F370" s="35"/>
      <c r="G370" s="35"/>
      <c r="H370" s="35"/>
      <c r="I370" s="35"/>
      <c r="J370" s="35"/>
      <c r="K370" s="35"/>
      <c r="L370" s="35"/>
      <c r="M370" s="35"/>
      <c r="N370" s="535" t="s">
        <v>1601</v>
      </c>
      <c r="O370" s="412" t="s">
        <v>1242</v>
      </c>
      <c r="P370" s="412" t="s">
        <v>1271</v>
      </c>
      <c r="Q370" s="412" t="s">
        <v>1267</v>
      </c>
      <c r="R370" s="535" t="s">
        <v>1245</v>
      </c>
      <c r="S370" s="412" t="s">
        <v>1316</v>
      </c>
      <c r="T370" s="412" t="s">
        <v>1268</v>
      </c>
      <c r="U370" s="377"/>
      <c r="V370" s="377"/>
      <c r="W370" s="377"/>
      <c r="X370" s="377"/>
      <c r="Y370" s="377"/>
      <c r="Z370" s="377"/>
      <c r="AA370" s="377"/>
      <c r="AB370" s="377"/>
      <c r="AC370" s="377"/>
      <c r="AD370" s="377"/>
      <c r="AE370" s="377"/>
      <c r="AF370" s="377"/>
      <c r="AG370" s="377"/>
      <c r="AH370" s="377"/>
      <c r="AI370" s="377"/>
      <c r="AJ370" s="377"/>
      <c r="AK370" s="377"/>
      <c r="AL370" s="377"/>
      <c r="AM370" s="377"/>
      <c r="AN370" s="377"/>
      <c r="AO370" s="377"/>
      <c r="AP370" s="377"/>
      <c r="AQ370" s="377"/>
      <c r="AR370" s="377"/>
      <c r="AS370" s="377"/>
      <c r="AT370" s="377"/>
      <c r="AU370" s="377"/>
      <c r="AV370" s="377"/>
      <c r="AW370" s="377"/>
      <c r="AX370" s="377"/>
      <c r="AY370" s="377"/>
      <c r="AZ370" s="377"/>
      <c r="BA370" s="377"/>
      <c r="BB370" s="377"/>
      <c r="BC370" s="377"/>
      <c r="BD370" s="395" t="s">
        <v>1504</v>
      </c>
      <c r="BE370" s="377"/>
      <c r="BF370" s="377"/>
    </row>
    <row r="371" ht="12.75" hidden="1" customHeight="1">
      <c r="A371" s="395" t="s">
        <v>1450</v>
      </c>
      <c r="B371" s="35"/>
      <c r="C371" s="35"/>
      <c r="D371" s="35"/>
      <c r="E371" s="35"/>
      <c r="F371" s="35"/>
      <c r="G371" s="35"/>
      <c r="H371" s="35"/>
      <c r="I371" s="35"/>
      <c r="J371" s="35"/>
      <c r="K371" s="35"/>
      <c r="L371" s="35"/>
      <c r="M371" s="35"/>
      <c r="N371" s="535" t="s">
        <v>1602</v>
      </c>
      <c r="O371" s="412" t="s">
        <v>1330</v>
      </c>
      <c r="P371" s="412" t="s">
        <v>1299</v>
      </c>
      <c r="Q371" s="412" t="s">
        <v>1244</v>
      </c>
      <c r="R371" s="535" t="s">
        <v>1274</v>
      </c>
      <c r="S371" s="412" t="s">
        <v>1256</v>
      </c>
      <c r="T371" s="377"/>
      <c r="U371" s="377"/>
      <c r="V371" s="377"/>
      <c r="W371" s="377"/>
      <c r="X371" s="377"/>
      <c r="Y371" s="377"/>
      <c r="Z371" s="377"/>
      <c r="AA371" s="377"/>
      <c r="AB371" s="377"/>
      <c r="AC371" s="377"/>
      <c r="AD371" s="377"/>
      <c r="AE371" s="377"/>
      <c r="AF371" s="377"/>
      <c r="AG371" s="377"/>
      <c r="AH371" s="377"/>
      <c r="AI371" s="377"/>
      <c r="AJ371" s="377"/>
      <c r="AK371" s="377"/>
      <c r="AL371" s="377"/>
      <c r="AM371" s="377"/>
      <c r="AN371" s="377"/>
      <c r="AO371" s="377"/>
      <c r="AP371" s="377"/>
      <c r="AQ371" s="377"/>
      <c r="AR371" s="377"/>
      <c r="AS371" s="377"/>
      <c r="AT371" s="377"/>
      <c r="AU371" s="377"/>
      <c r="AV371" s="377"/>
      <c r="AW371" s="377"/>
      <c r="AX371" s="377"/>
      <c r="AY371" s="377"/>
      <c r="AZ371" s="377"/>
      <c r="BA371" s="377"/>
      <c r="BB371" s="377"/>
      <c r="BC371" s="377"/>
      <c r="BD371" s="395" t="s">
        <v>1507</v>
      </c>
      <c r="BE371" s="377"/>
      <c r="BF371" s="377"/>
    </row>
    <row r="372" ht="12.75" hidden="1" customHeight="1">
      <c r="A372" s="395" t="s">
        <v>1469</v>
      </c>
      <c r="B372" s="35"/>
      <c r="C372" s="35"/>
      <c r="D372" s="35"/>
      <c r="E372" s="35"/>
      <c r="F372" s="35"/>
      <c r="G372" s="35"/>
      <c r="H372" s="35"/>
      <c r="I372" s="35"/>
      <c r="J372" s="35"/>
      <c r="K372" s="35"/>
      <c r="L372" s="35"/>
      <c r="M372" s="35"/>
      <c r="N372" s="535" t="s">
        <v>1603</v>
      </c>
      <c r="O372" s="412" t="s">
        <v>1242</v>
      </c>
      <c r="P372" s="412" t="s">
        <v>1243</v>
      </c>
      <c r="Q372" s="412" t="s">
        <v>1263</v>
      </c>
      <c r="R372" s="535" t="s">
        <v>1290</v>
      </c>
      <c r="S372" s="412" t="s">
        <v>1251</v>
      </c>
      <c r="T372" s="377"/>
      <c r="U372" s="377"/>
      <c r="V372" s="377"/>
      <c r="W372" s="377"/>
      <c r="X372" s="377"/>
      <c r="Y372" s="377"/>
      <c r="Z372" s="377"/>
      <c r="AA372" s="377"/>
      <c r="AB372" s="377"/>
      <c r="AC372" s="377"/>
      <c r="AD372" s="377"/>
      <c r="AE372" s="377"/>
      <c r="AF372" s="377"/>
      <c r="AG372" s="377"/>
      <c r="AH372" s="377"/>
      <c r="AI372" s="377"/>
      <c r="AJ372" s="377"/>
      <c r="AK372" s="377"/>
      <c r="AL372" s="377"/>
      <c r="AM372" s="377"/>
      <c r="AN372" s="377"/>
      <c r="AO372" s="377"/>
      <c r="AP372" s="377"/>
      <c r="AQ372" s="377"/>
      <c r="AR372" s="377"/>
      <c r="AS372" s="377"/>
      <c r="AT372" s="377"/>
      <c r="AU372" s="377"/>
      <c r="AV372" s="377"/>
      <c r="AW372" s="377"/>
      <c r="AX372" s="377"/>
      <c r="AY372" s="377"/>
      <c r="AZ372" s="377"/>
      <c r="BA372" s="377"/>
      <c r="BB372" s="377"/>
      <c r="BC372" s="377"/>
      <c r="BD372" s="395" t="s">
        <v>1604</v>
      </c>
      <c r="BE372" s="377"/>
      <c r="BF372" s="377"/>
    </row>
    <row r="373" ht="12.75" hidden="1" customHeight="1">
      <c r="A373" s="395" t="s">
        <v>1473</v>
      </c>
      <c r="B373" s="35"/>
      <c r="C373" s="35"/>
      <c r="D373" s="35"/>
      <c r="E373" s="35"/>
      <c r="F373" s="35"/>
      <c r="G373" s="35"/>
      <c r="H373" s="35"/>
      <c r="I373" s="35"/>
      <c r="J373" s="35"/>
      <c r="K373" s="35"/>
      <c r="L373" s="35"/>
      <c r="M373" s="35"/>
      <c r="N373" s="535" t="s">
        <v>1605</v>
      </c>
      <c r="O373" s="412" t="s">
        <v>1242</v>
      </c>
      <c r="P373" s="412" t="s">
        <v>1243</v>
      </c>
      <c r="Q373" s="412" t="s">
        <v>1244</v>
      </c>
      <c r="R373" s="535" t="s">
        <v>1245</v>
      </c>
      <c r="S373" s="412" t="s">
        <v>1264</v>
      </c>
      <c r="T373" s="377"/>
      <c r="U373" s="377"/>
      <c r="V373" s="377"/>
      <c r="W373" s="377"/>
      <c r="X373" s="377"/>
      <c r="Y373" s="377"/>
      <c r="Z373" s="377"/>
      <c r="AA373" s="377"/>
      <c r="AB373" s="377"/>
      <c r="AC373" s="377"/>
      <c r="AD373" s="377"/>
      <c r="AE373" s="377"/>
      <c r="AF373" s="377"/>
      <c r="AG373" s="377"/>
      <c r="AH373" s="377"/>
      <c r="AI373" s="377"/>
      <c r="AJ373" s="377"/>
      <c r="AK373" s="377"/>
      <c r="AL373" s="377"/>
      <c r="AM373" s="377"/>
      <c r="AN373" s="377"/>
      <c r="AO373" s="377"/>
      <c r="AP373" s="377"/>
      <c r="AQ373" s="377"/>
      <c r="AR373" s="377"/>
      <c r="AS373" s="377"/>
      <c r="AT373" s="377"/>
      <c r="AU373" s="377"/>
      <c r="AV373" s="377"/>
      <c r="AW373" s="377"/>
      <c r="AX373" s="377"/>
      <c r="AY373" s="377"/>
      <c r="AZ373" s="377"/>
      <c r="BA373" s="377"/>
      <c r="BB373" s="377"/>
      <c r="BC373" s="377"/>
      <c r="BD373" s="395" t="s">
        <v>1606</v>
      </c>
      <c r="BE373" s="377"/>
      <c r="BF373" s="377"/>
    </row>
    <row r="374" ht="12.75" hidden="1" customHeight="1">
      <c r="A374" s="395" t="s">
        <v>1480</v>
      </c>
      <c r="B374" s="35"/>
      <c r="C374" s="35"/>
      <c r="D374" s="35"/>
      <c r="E374" s="35"/>
      <c r="F374" s="35"/>
      <c r="G374" s="35"/>
      <c r="H374" s="35"/>
      <c r="I374" s="35"/>
      <c r="J374" s="35"/>
      <c r="K374" s="35"/>
      <c r="L374" s="35"/>
      <c r="M374" s="35"/>
      <c r="N374" s="535" t="s">
        <v>1607</v>
      </c>
      <c r="O374" s="412" t="s">
        <v>1242</v>
      </c>
      <c r="P374" s="412" t="s">
        <v>1243</v>
      </c>
      <c r="Q374" s="412" t="s">
        <v>1267</v>
      </c>
      <c r="R374" s="535" t="s">
        <v>1245</v>
      </c>
      <c r="S374" s="412" t="s">
        <v>1260</v>
      </c>
      <c r="T374" s="412" t="s">
        <v>1268</v>
      </c>
      <c r="U374" s="377"/>
      <c r="V374" s="377"/>
      <c r="W374" s="377"/>
      <c r="X374" s="377"/>
      <c r="Y374" s="377"/>
      <c r="Z374" s="377"/>
      <c r="AA374" s="377"/>
      <c r="AB374" s="377"/>
      <c r="AC374" s="377"/>
      <c r="AD374" s="377"/>
      <c r="AE374" s="377"/>
      <c r="AF374" s="377"/>
      <c r="AG374" s="377"/>
      <c r="AH374" s="377"/>
      <c r="AI374" s="377"/>
      <c r="AJ374" s="377"/>
      <c r="AK374" s="377"/>
      <c r="AL374" s="377"/>
      <c r="AM374" s="377"/>
      <c r="AN374" s="377"/>
      <c r="AO374" s="377"/>
      <c r="AP374" s="377"/>
      <c r="AQ374" s="377"/>
      <c r="AR374" s="377"/>
      <c r="AS374" s="377"/>
      <c r="AT374" s="377"/>
      <c r="AU374" s="377"/>
      <c r="AV374" s="377"/>
      <c r="AW374" s="377"/>
      <c r="AX374" s="377"/>
      <c r="AY374" s="377"/>
      <c r="AZ374" s="377"/>
      <c r="BA374" s="377"/>
      <c r="BB374" s="377"/>
      <c r="BC374" s="377"/>
      <c r="BD374" s="395" t="s">
        <v>1608</v>
      </c>
      <c r="BE374" s="377"/>
      <c r="BF374" s="377"/>
    </row>
    <row r="375" ht="12.75" hidden="1" customHeight="1">
      <c r="A375" s="395" t="s">
        <v>1506</v>
      </c>
      <c r="B375" s="35"/>
      <c r="C375" s="35"/>
      <c r="D375" s="35"/>
      <c r="E375" s="35"/>
      <c r="F375" s="35"/>
      <c r="G375" s="35"/>
      <c r="H375" s="35"/>
      <c r="I375" s="35"/>
      <c r="J375" s="35"/>
      <c r="K375" s="35"/>
      <c r="L375" s="35"/>
      <c r="M375" s="35"/>
      <c r="N375" s="535" t="s">
        <v>1609</v>
      </c>
      <c r="O375" s="412" t="s">
        <v>1242</v>
      </c>
      <c r="P375" s="412" t="s">
        <v>1271</v>
      </c>
      <c r="Q375" s="412" t="s">
        <v>1263</v>
      </c>
      <c r="R375" s="535" t="s">
        <v>1290</v>
      </c>
      <c r="S375" s="412" t="s">
        <v>1264</v>
      </c>
      <c r="T375" s="377"/>
      <c r="U375" s="377"/>
      <c r="V375" s="377"/>
      <c r="W375" s="377"/>
      <c r="X375" s="377"/>
      <c r="Y375" s="377"/>
      <c r="Z375" s="377"/>
      <c r="AA375" s="377"/>
      <c r="AB375" s="377"/>
      <c r="AC375" s="377"/>
      <c r="AD375" s="377"/>
      <c r="AE375" s="377"/>
      <c r="AF375" s="377"/>
      <c r="AG375" s="377"/>
      <c r="AH375" s="377"/>
      <c r="AI375" s="377"/>
      <c r="AJ375" s="377"/>
      <c r="AK375" s="377"/>
      <c r="AL375" s="377"/>
      <c r="AM375" s="377"/>
      <c r="AN375" s="377"/>
      <c r="AO375" s="377"/>
      <c r="AP375" s="377"/>
      <c r="AQ375" s="377"/>
      <c r="AR375" s="377"/>
      <c r="AS375" s="377"/>
      <c r="AT375" s="377"/>
      <c r="AU375" s="377"/>
      <c r="AV375" s="377"/>
      <c r="AW375" s="377"/>
      <c r="AX375" s="377"/>
      <c r="AY375" s="377"/>
      <c r="AZ375" s="377"/>
      <c r="BA375" s="377"/>
      <c r="BB375" s="377"/>
      <c r="BC375" s="377"/>
      <c r="BD375" s="395" t="s">
        <v>1610</v>
      </c>
      <c r="BE375" s="377"/>
      <c r="BF375" s="377"/>
    </row>
    <row r="376" ht="12.75" hidden="1" customHeight="1">
      <c r="A376" s="395" t="s">
        <v>1513</v>
      </c>
      <c r="B376" s="35"/>
      <c r="C376" s="35"/>
      <c r="D376" s="35"/>
      <c r="E376" s="35"/>
      <c r="F376" s="35"/>
      <c r="G376" s="35"/>
      <c r="H376" s="35"/>
      <c r="I376" s="35"/>
      <c r="J376" s="35"/>
      <c r="K376" s="35"/>
      <c r="L376" s="35"/>
      <c r="M376" s="35"/>
      <c r="N376" s="535" t="s">
        <v>1611</v>
      </c>
      <c r="O376" s="412" t="s">
        <v>1242</v>
      </c>
      <c r="P376" s="412" t="s">
        <v>1243</v>
      </c>
      <c r="Q376" s="412" t="s">
        <v>1244</v>
      </c>
      <c r="R376" s="535" t="s">
        <v>1259</v>
      </c>
      <c r="S376" s="412" t="s">
        <v>1256</v>
      </c>
      <c r="T376" s="377"/>
      <c r="U376" s="377"/>
      <c r="V376" s="377"/>
      <c r="W376" s="377"/>
      <c r="X376" s="377"/>
      <c r="Y376" s="377"/>
      <c r="Z376" s="377"/>
      <c r="AA376" s="377"/>
      <c r="AB376" s="377"/>
      <c r="AC376" s="377"/>
      <c r="AD376" s="377"/>
      <c r="AE376" s="377"/>
      <c r="AF376" s="377"/>
      <c r="AG376" s="377"/>
      <c r="AH376" s="377"/>
      <c r="AI376" s="377"/>
      <c r="AJ376" s="377"/>
      <c r="AK376" s="377"/>
      <c r="AL376" s="377"/>
      <c r="AM376" s="377"/>
      <c r="AN376" s="377"/>
      <c r="AO376" s="377"/>
      <c r="AP376" s="377"/>
      <c r="AQ376" s="377"/>
      <c r="AR376" s="377"/>
      <c r="AS376" s="377"/>
      <c r="AT376" s="377"/>
      <c r="AU376" s="377"/>
      <c r="AV376" s="377"/>
      <c r="AW376" s="377"/>
      <c r="AX376" s="377"/>
      <c r="AY376" s="377"/>
      <c r="AZ376" s="377"/>
      <c r="BA376" s="377"/>
      <c r="BB376" s="377"/>
      <c r="BC376" s="377"/>
      <c r="BD376" s="395" t="s">
        <v>1612</v>
      </c>
      <c r="BE376" s="377"/>
      <c r="BF376" s="377"/>
    </row>
    <row r="377" ht="12.75" hidden="1" customHeight="1">
      <c r="A377" s="395" t="s">
        <v>1519</v>
      </c>
      <c r="B377" s="35"/>
      <c r="C377" s="35"/>
      <c r="D377" s="35"/>
      <c r="E377" s="35"/>
      <c r="F377" s="35"/>
      <c r="G377" s="35"/>
      <c r="H377" s="35"/>
      <c r="I377" s="35"/>
      <c r="J377" s="35"/>
      <c r="K377" s="35"/>
      <c r="L377" s="35"/>
      <c r="M377" s="35"/>
      <c r="N377" s="535" t="s">
        <v>1613</v>
      </c>
      <c r="O377" s="412" t="s">
        <v>1242</v>
      </c>
      <c r="P377" s="412" t="s">
        <v>1271</v>
      </c>
      <c r="Q377" s="412" t="s">
        <v>1263</v>
      </c>
      <c r="R377" s="535" t="s">
        <v>1250</v>
      </c>
      <c r="S377" s="412" t="s">
        <v>1291</v>
      </c>
      <c r="T377" s="377"/>
      <c r="U377" s="377"/>
      <c r="V377" s="377"/>
      <c r="W377" s="377"/>
      <c r="X377" s="377"/>
      <c r="Y377" s="377"/>
      <c r="Z377" s="377"/>
      <c r="AA377" s="377"/>
      <c r="AB377" s="377"/>
      <c r="AC377" s="377"/>
      <c r="AD377" s="377"/>
      <c r="AE377" s="377"/>
      <c r="AF377" s="377"/>
      <c r="AG377" s="377"/>
      <c r="AH377" s="377"/>
      <c r="AI377" s="377"/>
      <c r="AJ377" s="377"/>
      <c r="AK377" s="377"/>
      <c r="AL377" s="377"/>
      <c r="AM377" s="377"/>
      <c r="AN377" s="377"/>
      <c r="AO377" s="377"/>
      <c r="AP377" s="377"/>
      <c r="AQ377" s="377"/>
      <c r="AR377" s="377"/>
      <c r="AS377" s="377"/>
      <c r="AT377" s="377"/>
      <c r="AU377" s="377"/>
      <c r="AV377" s="377"/>
      <c r="AW377" s="377"/>
      <c r="AX377" s="377"/>
      <c r="AY377" s="377"/>
      <c r="AZ377" s="377"/>
      <c r="BA377" s="377"/>
      <c r="BB377" s="377"/>
      <c r="BC377" s="377"/>
      <c r="BD377" s="395" t="s">
        <v>1614</v>
      </c>
      <c r="BE377" s="377"/>
      <c r="BF377" s="377"/>
    </row>
    <row r="378" ht="12.75" hidden="1" customHeight="1">
      <c r="A378" s="395" t="s">
        <v>1531</v>
      </c>
      <c r="B378" s="35"/>
      <c r="C378" s="35"/>
      <c r="D378" s="35"/>
      <c r="E378" s="35"/>
      <c r="F378" s="35"/>
      <c r="G378" s="35"/>
      <c r="H378" s="35"/>
      <c r="I378" s="35"/>
      <c r="J378" s="35"/>
      <c r="K378" s="35"/>
      <c r="L378" s="35"/>
      <c r="M378" s="35"/>
      <c r="N378" s="535" t="s">
        <v>1615</v>
      </c>
      <c r="O378" s="412" t="s">
        <v>1242</v>
      </c>
      <c r="P378" s="412" t="s">
        <v>1271</v>
      </c>
      <c r="Q378" s="412" t="s">
        <v>1244</v>
      </c>
      <c r="R378" s="535" t="s">
        <v>1245</v>
      </c>
      <c r="S378" s="412" t="s">
        <v>1256</v>
      </c>
      <c r="T378" s="377"/>
      <c r="U378" s="377"/>
      <c r="V378" s="377"/>
      <c r="W378" s="377"/>
      <c r="X378" s="377"/>
      <c r="Y378" s="377"/>
      <c r="Z378" s="377"/>
      <c r="AA378" s="377"/>
      <c r="AB378" s="377"/>
      <c r="AC378" s="377"/>
      <c r="AD378" s="377"/>
      <c r="AE378" s="377"/>
      <c r="AF378" s="377"/>
      <c r="AG378" s="377"/>
      <c r="AH378" s="377"/>
      <c r="AI378" s="377"/>
      <c r="AJ378" s="377"/>
      <c r="AK378" s="377"/>
      <c r="AL378" s="377"/>
      <c r="AM378" s="377"/>
      <c r="AN378" s="377"/>
      <c r="AO378" s="377"/>
      <c r="AP378" s="377"/>
      <c r="AQ378" s="377"/>
      <c r="AR378" s="377"/>
      <c r="AS378" s="377"/>
      <c r="AT378" s="377"/>
      <c r="AU378" s="377"/>
      <c r="AV378" s="377"/>
      <c r="AW378" s="377"/>
      <c r="AX378" s="377"/>
      <c r="AY378" s="377"/>
      <c r="AZ378" s="377"/>
      <c r="BA378" s="377"/>
      <c r="BB378" s="377"/>
      <c r="BC378" s="377"/>
      <c r="BD378" s="395" t="s">
        <v>1616</v>
      </c>
      <c r="BE378" s="377"/>
      <c r="BF378" s="377"/>
    </row>
    <row r="379" ht="12.75" hidden="1" customHeight="1">
      <c r="A379" s="395" t="s">
        <v>1537</v>
      </c>
      <c r="B379" s="35"/>
      <c r="C379" s="35"/>
      <c r="D379" s="35"/>
      <c r="E379" s="35"/>
      <c r="F379" s="35"/>
      <c r="G379" s="35"/>
      <c r="H379" s="35"/>
      <c r="I379" s="35"/>
      <c r="J379" s="35"/>
      <c r="K379" s="35"/>
      <c r="L379" s="35"/>
      <c r="M379" s="35"/>
      <c r="N379" s="535" t="s">
        <v>1617</v>
      </c>
      <c r="O379" s="412" t="s">
        <v>1242</v>
      </c>
      <c r="P379" s="412" t="s">
        <v>1243</v>
      </c>
      <c r="Q379" s="412" t="s">
        <v>1330</v>
      </c>
      <c r="R379" s="535" t="s">
        <v>1259</v>
      </c>
      <c r="S379" s="412" t="s">
        <v>1316</v>
      </c>
      <c r="T379" s="412" t="s">
        <v>1268</v>
      </c>
      <c r="U379" s="377"/>
      <c r="V379" s="377"/>
      <c r="W379" s="377"/>
      <c r="X379" s="377"/>
      <c r="Y379" s="377"/>
      <c r="Z379" s="377"/>
      <c r="AA379" s="377"/>
      <c r="AB379" s="377"/>
      <c r="AC379" s="377"/>
      <c r="AD379" s="377"/>
      <c r="AE379" s="377"/>
      <c r="AF379" s="377"/>
      <c r="AG379" s="377"/>
      <c r="AH379" s="377"/>
      <c r="AI379" s="377"/>
      <c r="AJ379" s="377"/>
      <c r="AK379" s="377"/>
      <c r="AL379" s="377"/>
      <c r="AM379" s="377"/>
      <c r="AN379" s="377"/>
      <c r="AO379" s="377"/>
      <c r="AP379" s="377"/>
      <c r="AQ379" s="377"/>
      <c r="AR379" s="377"/>
      <c r="AS379" s="377"/>
      <c r="AT379" s="377"/>
      <c r="AU379" s="377"/>
      <c r="AV379" s="377"/>
      <c r="AW379" s="377"/>
      <c r="AX379" s="377"/>
      <c r="AY379" s="377"/>
      <c r="AZ379" s="377"/>
      <c r="BA379" s="377"/>
      <c r="BB379" s="377"/>
      <c r="BC379" s="377"/>
      <c r="BD379" s="395" t="s">
        <v>1618</v>
      </c>
      <c r="BE379" s="377"/>
      <c r="BF379" s="377"/>
    </row>
    <row r="380" ht="12.75" hidden="1" customHeight="1">
      <c r="A380" s="395" t="s">
        <v>1542</v>
      </c>
      <c r="B380" s="35"/>
      <c r="C380" s="35"/>
      <c r="D380" s="35"/>
      <c r="E380" s="35"/>
      <c r="F380" s="35"/>
      <c r="G380" s="35"/>
      <c r="H380" s="35"/>
      <c r="I380" s="35"/>
      <c r="J380" s="35"/>
      <c r="K380" s="35"/>
      <c r="L380" s="35"/>
      <c r="M380" s="35"/>
      <c r="N380" s="535" t="s">
        <v>1619</v>
      </c>
      <c r="O380" s="412" t="s">
        <v>1242</v>
      </c>
      <c r="P380" s="412" t="s">
        <v>1243</v>
      </c>
      <c r="Q380" s="412" t="s">
        <v>1263</v>
      </c>
      <c r="R380" s="535" t="s">
        <v>1620</v>
      </c>
      <c r="S380" s="412" t="s">
        <v>1264</v>
      </c>
      <c r="T380" s="412" t="s">
        <v>1268</v>
      </c>
      <c r="U380" s="377"/>
      <c r="V380" s="377"/>
      <c r="W380" s="377"/>
      <c r="X380" s="377"/>
      <c r="Y380" s="377"/>
      <c r="Z380" s="377"/>
      <c r="AA380" s="377"/>
      <c r="AB380" s="377"/>
      <c r="AC380" s="377"/>
      <c r="AD380" s="377"/>
      <c r="AE380" s="377"/>
      <c r="AF380" s="377"/>
      <c r="AG380" s="377"/>
      <c r="AH380" s="377"/>
      <c r="AI380" s="377"/>
      <c r="AJ380" s="377"/>
      <c r="AK380" s="377"/>
      <c r="AL380" s="377"/>
      <c r="AM380" s="377"/>
      <c r="AN380" s="377"/>
      <c r="AO380" s="377"/>
      <c r="AP380" s="377"/>
      <c r="AQ380" s="377"/>
      <c r="AR380" s="377"/>
      <c r="AS380" s="377"/>
      <c r="AT380" s="377"/>
      <c r="AU380" s="377"/>
      <c r="AV380" s="377"/>
      <c r="AW380" s="377"/>
      <c r="AX380" s="377"/>
      <c r="AY380" s="377"/>
      <c r="AZ380" s="377"/>
      <c r="BA380" s="377"/>
      <c r="BB380" s="377"/>
      <c r="BC380" s="377"/>
      <c r="BD380" s="395" t="s">
        <v>1621</v>
      </c>
      <c r="BE380" s="377"/>
      <c r="BF380" s="377"/>
    </row>
    <row r="381" ht="12.75" hidden="1" customHeight="1">
      <c r="A381" s="395" t="s">
        <v>1549</v>
      </c>
      <c r="B381" s="35"/>
      <c r="C381" s="35"/>
      <c r="D381" s="35"/>
      <c r="E381" s="35"/>
      <c r="F381" s="35"/>
      <c r="G381" s="35"/>
      <c r="H381" s="35"/>
      <c r="I381" s="35"/>
      <c r="J381" s="35"/>
      <c r="K381" s="35"/>
      <c r="L381" s="35"/>
      <c r="M381" s="35"/>
      <c r="N381" s="535" t="s">
        <v>1622</v>
      </c>
      <c r="O381" s="412" t="s">
        <v>1242</v>
      </c>
      <c r="P381" s="412" t="s">
        <v>1271</v>
      </c>
      <c r="Q381" s="412" t="s">
        <v>1244</v>
      </c>
      <c r="R381" s="535" t="s">
        <v>1398</v>
      </c>
      <c r="S381" s="412" t="s">
        <v>1256</v>
      </c>
      <c r="T381" s="377"/>
      <c r="U381" s="377"/>
      <c r="V381" s="377"/>
      <c r="W381" s="377"/>
      <c r="X381" s="377"/>
      <c r="Y381" s="377"/>
      <c r="Z381" s="377"/>
      <c r="AA381" s="377"/>
      <c r="AB381" s="377"/>
      <c r="AC381" s="377"/>
      <c r="AD381" s="377"/>
      <c r="AE381" s="377"/>
      <c r="AF381" s="377"/>
      <c r="AG381" s="377"/>
      <c r="AH381" s="377"/>
      <c r="AI381" s="377"/>
      <c r="AJ381" s="377"/>
      <c r="AK381" s="377"/>
      <c r="AL381" s="377"/>
      <c r="AM381" s="377"/>
      <c r="AN381" s="377"/>
      <c r="AO381" s="377"/>
      <c r="AP381" s="377"/>
      <c r="AQ381" s="377"/>
      <c r="AR381" s="377"/>
      <c r="AS381" s="377"/>
      <c r="AT381" s="377"/>
      <c r="AU381" s="377"/>
      <c r="AV381" s="377"/>
      <c r="AW381" s="377"/>
      <c r="AX381" s="377"/>
      <c r="AY381" s="377"/>
      <c r="AZ381" s="377"/>
      <c r="BA381" s="377"/>
      <c r="BB381" s="377"/>
      <c r="BC381" s="377"/>
      <c r="BD381" s="395" t="s">
        <v>1364</v>
      </c>
      <c r="BE381" s="377"/>
      <c r="BF381" s="377"/>
    </row>
    <row r="382" ht="12.75" hidden="1" customHeight="1">
      <c r="A382" s="395" t="s">
        <v>1558</v>
      </c>
      <c r="B382" s="35"/>
      <c r="C382" s="35"/>
      <c r="D382" s="35"/>
      <c r="E382" s="35"/>
      <c r="F382" s="35"/>
      <c r="G382" s="35"/>
      <c r="H382" s="35"/>
      <c r="I382" s="35"/>
      <c r="J382" s="35"/>
      <c r="K382" s="35"/>
      <c r="L382" s="35"/>
      <c r="M382" s="35"/>
      <c r="N382" s="535" t="s">
        <v>1623</v>
      </c>
      <c r="O382" s="412" t="s">
        <v>1242</v>
      </c>
      <c r="P382" s="412" t="s">
        <v>1271</v>
      </c>
      <c r="Q382" s="412" t="s">
        <v>1263</v>
      </c>
      <c r="R382" s="535" t="s">
        <v>1290</v>
      </c>
      <c r="S382" s="412" t="s">
        <v>1264</v>
      </c>
      <c r="T382" s="412" t="s">
        <v>1268</v>
      </c>
      <c r="U382" s="377"/>
      <c r="V382" s="377"/>
      <c r="W382" s="377"/>
      <c r="X382" s="377"/>
      <c r="Y382" s="377"/>
      <c r="Z382" s="377"/>
      <c r="AA382" s="377"/>
      <c r="AB382" s="377"/>
      <c r="AC382" s="377"/>
      <c r="AD382" s="377"/>
      <c r="AE382" s="377"/>
      <c r="AF382" s="377"/>
      <c r="AG382" s="377"/>
      <c r="AH382" s="377"/>
      <c r="AI382" s="377"/>
      <c r="AJ382" s="377"/>
      <c r="AK382" s="377"/>
      <c r="AL382" s="377"/>
      <c r="AM382" s="377"/>
      <c r="AN382" s="377"/>
      <c r="AO382" s="377"/>
      <c r="AP382" s="377"/>
      <c r="AQ382" s="377"/>
      <c r="AR382" s="377"/>
      <c r="AS382" s="377"/>
      <c r="AT382" s="377"/>
      <c r="AU382" s="377"/>
      <c r="AV382" s="377"/>
      <c r="AW382" s="377"/>
      <c r="AX382" s="377"/>
      <c r="AY382" s="377"/>
      <c r="AZ382" s="377"/>
      <c r="BA382" s="377"/>
      <c r="BB382" s="377"/>
      <c r="BC382" s="377"/>
      <c r="BD382" s="395" t="s">
        <v>1624</v>
      </c>
      <c r="BE382" s="377"/>
      <c r="BF382" s="377"/>
    </row>
    <row r="383" ht="12.75" hidden="1" customHeight="1">
      <c r="A383" s="395" t="s">
        <v>1560</v>
      </c>
      <c r="B383" s="35"/>
      <c r="C383" s="35"/>
      <c r="D383" s="35"/>
      <c r="E383" s="35"/>
      <c r="F383" s="35"/>
      <c r="G383" s="35"/>
      <c r="H383" s="35"/>
      <c r="I383" s="35"/>
      <c r="J383" s="35"/>
      <c r="K383" s="35"/>
      <c r="L383" s="35"/>
      <c r="M383" s="35"/>
      <c r="N383" s="535" t="s">
        <v>1625</v>
      </c>
      <c r="O383" s="412" t="s">
        <v>1242</v>
      </c>
      <c r="P383" s="412" t="s">
        <v>1271</v>
      </c>
      <c r="Q383" s="412" t="s">
        <v>1330</v>
      </c>
      <c r="R383" s="535" t="s">
        <v>1393</v>
      </c>
      <c r="S383" s="412" t="s">
        <v>1264</v>
      </c>
      <c r="T383" s="412" t="s">
        <v>1268</v>
      </c>
      <c r="U383" s="377"/>
      <c r="V383" s="377"/>
      <c r="W383" s="377"/>
      <c r="X383" s="377"/>
      <c r="Y383" s="377"/>
      <c r="Z383" s="377"/>
      <c r="AA383" s="377"/>
      <c r="AB383" s="377"/>
      <c r="AC383" s="377"/>
      <c r="AD383" s="377"/>
      <c r="AE383" s="377"/>
      <c r="AF383" s="377"/>
      <c r="AG383" s="377"/>
      <c r="AH383" s="377"/>
      <c r="AI383" s="377"/>
      <c r="AJ383" s="377"/>
      <c r="AK383" s="377"/>
      <c r="AL383" s="377"/>
      <c r="AM383" s="377"/>
      <c r="AN383" s="377"/>
      <c r="AO383" s="377"/>
      <c r="AP383" s="377"/>
      <c r="AQ383" s="377"/>
      <c r="AR383" s="377"/>
      <c r="AS383" s="377"/>
      <c r="AT383" s="377"/>
      <c r="AU383" s="377"/>
      <c r="AV383" s="377"/>
      <c r="AW383" s="377"/>
      <c r="AX383" s="377"/>
      <c r="AY383" s="377"/>
      <c r="AZ383" s="377"/>
      <c r="BA383" s="377"/>
      <c r="BB383" s="377"/>
      <c r="BC383" s="377"/>
      <c r="BD383" s="395" t="s">
        <v>1509</v>
      </c>
      <c r="BE383" s="377"/>
      <c r="BF383" s="377"/>
    </row>
    <row r="384" ht="12.75" hidden="1" customHeight="1">
      <c r="A384" s="395" t="s">
        <v>1564</v>
      </c>
      <c r="B384" s="35"/>
      <c r="C384" s="35"/>
      <c r="D384" s="35"/>
      <c r="E384" s="35"/>
      <c r="F384" s="35"/>
      <c r="G384" s="35"/>
      <c r="H384" s="35"/>
      <c r="I384" s="35"/>
      <c r="J384" s="35"/>
      <c r="K384" s="35"/>
      <c r="L384" s="35"/>
      <c r="M384" s="35"/>
      <c r="N384" s="535" t="s">
        <v>1626</v>
      </c>
      <c r="O384" s="412" t="s">
        <v>1307</v>
      </c>
      <c r="P384" s="412" t="s">
        <v>1243</v>
      </c>
      <c r="Q384" s="412" t="s">
        <v>1267</v>
      </c>
      <c r="R384" s="535" t="s">
        <v>1245</v>
      </c>
      <c r="S384" s="412" t="s">
        <v>1256</v>
      </c>
      <c r="T384" s="377"/>
      <c r="U384" s="377"/>
      <c r="V384" s="377"/>
      <c r="W384" s="377"/>
      <c r="X384" s="377"/>
      <c r="Y384" s="377"/>
      <c r="Z384" s="377"/>
      <c r="AA384" s="377"/>
      <c r="AB384" s="377"/>
      <c r="AC384" s="377"/>
      <c r="AD384" s="377"/>
      <c r="AE384" s="377"/>
      <c r="AF384" s="377"/>
      <c r="AG384" s="377"/>
      <c r="AH384" s="377"/>
      <c r="AI384" s="377"/>
      <c r="AJ384" s="377"/>
      <c r="AK384" s="377"/>
      <c r="AL384" s="377"/>
      <c r="AM384" s="377"/>
      <c r="AN384" s="377"/>
      <c r="AO384" s="377"/>
      <c r="AP384" s="377"/>
      <c r="AQ384" s="377"/>
      <c r="AR384" s="377"/>
      <c r="AS384" s="377"/>
      <c r="AT384" s="377"/>
      <c r="AU384" s="377"/>
      <c r="AV384" s="377"/>
      <c r="AW384" s="377"/>
      <c r="AX384" s="377"/>
      <c r="AY384" s="377"/>
      <c r="AZ384" s="377"/>
      <c r="BA384" s="377"/>
      <c r="BB384" s="377"/>
      <c r="BC384" s="377"/>
      <c r="BD384" s="395" t="s">
        <v>1627</v>
      </c>
      <c r="BE384" s="377"/>
      <c r="BF384" s="377"/>
    </row>
    <row r="385" ht="12.75" hidden="1" customHeight="1">
      <c r="A385" s="395" t="s">
        <v>1578</v>
      </c>
      <c r="B385" s="35"/>
      <c r="C385" s="35"/>
      <c r="D385" s="35"/>
      <c r="E385" s="35"/>
      <c r="F385" s="35"/>
      <c r="G385" s="35"/>
      <c r="H385" s="35"/>
      <c r="I385" s="35"/>
      <c r="J385" s="35"/>
      <c r="K385" s="35"/>
      <c r="L385" s="35"/>
      <c r="M385" s="35"/>
      <c r="N385" s="535" t="s">
        <v>1628</v>
      </c>
      <c r="O385" s="412" t="s">
        <v>1242</v>
      </c>
      <c r="P385" s="412" t="s">
        <v>1254</v>
      </c>
      <c r="Q385" s="412" t="s">
        <v>1378</v>
      </c>
      <c r="R385" s="535" t="s">
        <v>1274</v>
      </c>
      <c r="S385" s="412" t="s">
        <v>1282</v>
      </c>
      <c r="T385" s="412" t="s">
        <v>1268</v>
      </c>
      <c r="U385" s="377"/>
      <c r="V385" s="377"/>
      <c r="W385" s="377"/>
      <c r="X385" s="377"/>
      <c r="Y385" s="377"/>
      <c r="Z385" s="377"/>
      <c r="AA385" s="377"/>
      <c r="AB385" s="377"/>
      <c r="AC385" s="377"/>
      <c r="AD385" s="377"/>
      <c r="AE385" s="377"/>
      <c r="AF385" s="377"/>
      <c r="AG385" s="377"/>
      <c r="AH385" s="377"/>
      <c r="AI385" s="377"/>
      <c r="AJ385" s="377"/>
      <c r="AK385" s="377"/>
      <c r="AL385" s="377"/>
      <c r="AM385" s="377"/>
      <c r="AN385" s="377"/>
      <c r="AO385" s="377"/>
      <c r="AP385" s="377"/>
      <c r="AQ385" s="377"/>
      <c r="AR385" s="377"/>
      <c r="AS385" s="377"/>
      <c r="AT385" s="377"/>
      <c r="AU385" s="377"/>
      <c r="AV385" s="377"/>
      <c r="AW385" s="377"/>
      <c r="AX385" s="377"/>
      <c r="AY385" s="377"/>
      <c r="AZ385" s="377"/>
      <c r="BA385" s="377"/>
      <c r="BB385" s="377"/>
      <c r="BC385" s="377"/>
      <c r="BD385" s="395" t="s">
        <v>1367</v>
      </c>
      <c r="BE385" s="377"/>
      <c r="BF385" s="377"/>
    </row>
    <row r="386" ht="12.75" hidden="1" customHeight="1">
      <c r="A386" s="395" t="s">
        <v>1629</v>
      </c>
      <c r="B386" s="35"/>
      <c r="C386" s="35"/>
      <c r="D386" s="35"/>
      <c r="E386" s="35"/>
      <c r="F386" s="35"/>
      <c r="G386" s="35"/>
      <c r="H386" s="35"/>
      <c r="I386" s="35"/>
      <c r="J386" s="35"/>
      <c r="K386" s="35"/>
      <c r="L386" s="35"/>
      <c r="M386" s="35"/>
      <c r="N386" s="535" t="s">
        <v>1630</v>
      </c>
      <c r="O386" s="412" t="s">
        <v>1242</v>
      </c>
      <c r="P386" s="412" t="s">
        <v>1271</v>
      </c>
      <c r="Q386" s="412" t="s">
        <v>1263</v>
      </c>
      <c r="R386" s="535" t="s">
        <v>1290</v>
      </c>
      <c r="S386" s="412" t="s">
        <v>1251</v>
      </c>
      <c r="T386" s="377"/>
      <c r="U386" s="377"/>
      <c r="V386" s="377"/>
      <c r="W386" s="377"/>
      <c r="X386" s="377"/>
      <c r="Y386" s="377"/>
      <c r="Z386" s="377"/>
      <c r="AA386" s="377"/>
      <c r="AB386" s="377"/>
      <c r="AC386" s="377"/>
      <c r="AD386" s="377"/>
      <c r="AE386" s="377"/>
      <c r="AF386" s="377"/>
      <c r="AG386" s="377"/>
      <c r="AH386" s="377"/>
      <c r="AI386" s="377"/>
      <c r="AJ386" s="377"/>
      <c r="AK386" s="377"/>
      <c r="AL386" s="377"/>
      <c r="AM386" s="377"/>
      <c r="AN386" s="377"/>
      <c r="AO386" s="377"/>
      <c r="AP386" s="377"/>
      <c r="AQ386" s="377"/>
      <c r="AR386" s="377"/>
      <c r="AS386" s="377"/>
      <c r="AT386" s="377"/>
      <c r="AU386" s="377"/>
      <c r="AV386" s="377"/>
      <c r="AW386" s="377"/>
      <c r="AX386" s="377"/>
      <c r="AY386" s="377"/>
      <c r="AZ386" s="377"/>
      <c r="BA386" s="377"/>
      <c r="BB386" s="377"/>
      <c r="BC386" s="377"/>
      <c r="BD386" s="395" t="s">
        <v>1631</v>
      </c>
      <c r="BE386" s="377"/>
      <c r="BF386" s="377"/>
    </row>
    <row r="387" ht="12.75" hidden="1" customHeight="1">
      <c r="A387" s="395" t="s">
        <v>1632</v>
      </c>
      <c r="B387" s="35"/>
      <c r="C387" s="35"/>
      <c r="D387" s="35"/>
      <c r="E387" s="35"/>
      <c r="F387" s="35"/>
      <c r="G387" s="35"/>
      <c r="H387" s="35"/>
      <c r="I387" s="35"/>
      <c r="J387" s="35"/>
      <c r="K387" s="35"/>
      <c r="L387" s="35"/>
      <c r="M387" s="35"/>
      <c r="N387" s="535" t="s">
        <v>1633</v>
      </c>
      <c r="O387" s="412" t="s">
        <v>1242</v>
      </c>
      <c r="P387" s="412" t="s">
        <v>1299</v>
      </c>
      <c r="Q387" s="412" t="s">
        <v>1330</v>
      </c>
      <c r="R387" s="535" t="s">
        <v>1250</v>
      </c>
      <c r="S387" s="412" t="s">
        <v>1256</v>
      </c>
      <c r="T387" s="412" t="s">
        <v>1268</v>
      </c>
      <c r="U387" s="377"/>
      <c r="V387" s="377"/>
      <c r="W387" s="377"/>
      <c r="X387" s="377"/>
      <c r="Y387" s="377"/>
      <c r="Z387" s="377"/>
      <c r="AA387" s="377"/>
      <c r="AB387" s="377"/>
      <c r="AC387" s="377"/>
      <c r="AD387" s="377"/>
      <c r="AE387" s="377"/>
      <c r="AF387" s="377"/>
      <c r="AG387" s="377"/>
      <c r="AH387" s="377"/>
      <c r="AI387" s="377"/>
      <c r="AJ387" s="377"/>
      <c r="AK387" s="377"/>
      <c r="AL387" s="377"/>
      <c r="AM387" s="377"/>
      <c r="AN387" s="377"/>
      <c r="AO387" s="377"/>
      <c r="AP387" s="377"/>
      <c r="AQ387" s="377"/>
      <c r="AR387" s="377"/>
      <c r="AS387" s="377"/>
      <c r="AT387" s="377"/>
      <c r="AU387" s="377"/>
      <c r="AV387" s="377"/>
      <c r="AW387" s="377"/>
      <c r="AX387" s="377"/>
      <c r="AY387" s="377"/>
      <c r="AZ387" s="377"/>
      <c r="BA387" s="377"/>
      <c r="BB387" s="377"/>
      <c r="BC387" s="377"/>
      <c r="BD387" s="395" t="s">
        <v>1634</v>
      </c>
      <c r="BE387" s="377"/>
      <c r="BF387" s="377"/>
    </row>
    <row r="388" ht="12.75" hidden="1" customHeight="1">
      <c r="A388" s="395" t="s">
        <v>1635</v>
      </c>
      <c r="B388" s="35"/>
      <c r="C388" s="35"/>
      <c r="D388" s="35"/>
      <c r="E388" s="35"/>
      <c r="F388" s="35"/>
      <c r="G388" s="35"/>
      <c r="H388" s="35"/>
      <c r="I388" s="35"/>
      <c r="J388" s="35"/>
      <c r="K388" s="35"/>
      <c r="L388" s="35"/>
      <c r="M388" s="35"/>
      <c r="N388" s="535" t="s">
        <v>1636</v>
      </c>
      <c r="O388" s="412" t="s">
        <v>1242</v>
      </c>
      <c r="P388" s="412" t="s">
        <v>1271</v>
      </c>
      <c r="Q388" s="412" t="s">
        <v>1263</v>
      </c>
      <c r="R388" s="535" t="s">
        <v>1245</v>
      </c>
      <c r="S388" s="412" t="s">
        <v>1246</v>
      </c>
      <c r="T388" s="412" t="s">
        <v>1268</v>
      </c>
      <c r="U388" s="377"/>
      <c r="V388" s="377"/>
      <c r="W388" s="377"/>
      <c r="X388" s="377"/>
      <c r="Y388" s="377"/>
      <c r="Z388" s="377"/>
      <c r="AA388" s="377"/>
      <c r="AB388" s="377"/>
      <c r="AC388" s="377"/>
      <c r="AD388" s="377"/>
      <c r="AE388" s="377"/>
      <c r="AF388" s="377"/>
      <c r="AG388" s="377"/>
      <c r="AH388" s="377"/>
      <c r="AI388" s="377"/>
      <c r="AJ388" s="377"/>
      <c r="AK388" s="377"/>
      <c r="AL388" s="377"/>
      <c r="AM388" s="377"/>
      <c r="AN388" s="377"/>
      <c r="AO388" s="377"/>
      <c r="AP388" s="377"/>
      <c r="AQ388" s="377"/>
      <c r="AR388" s="377"/>
      <c r="AS388" s="377"/>
      <c r="AT388" s="377"/>
      <c r="AU388" s="377"/>
      <c r="AV388" s="377"/>
      <c r="AW388" s="377"/>
      <c r="AX388" s="377"/>
      <c r="AY388" s="377"/>
      <c r="AZ388" s="377"/>
      <c r="BA388" s="377"/>
      <c r="BB388" s="377"/>
      <c r="BC388" s="377"/>
      <c r="BD388" s="395" t="s">
        <v>1637</v>
      </c>
      <c r="BE388" s="377"/>
      <c r="BF388" s="377"/>
    </row>
    <row r="389" ht="12.75" hidden="1" customHeight="1">
      <c r="A389" s="395" t="s">
        <v>1638</v>
      </c>
      <c r="B389" s="35"/>
      <c r="C389" s="35"/>
      <c r="D389" s="35"/>
      <c r="E389" s="35"/>
      <c r="F389" s="35"/>
      <c r="G389" s="35"/>
      <c r="H389" s="35"/>
      <c r="I389" s="35"/>
      <c r="J389" s="35"/>
      <c r="K389" s="35"/>
      <c r="L389" s="35"/>
      <c r="M389" s="35"/>
      <c r="N389" s="535" t="s">
        <v>1639</v>
      </c>
      <c r="O389" s="412" t="s">
        <v>1242</v>
      </c>
      <c r="P389" s="412" t="s">
        <v>1243</v>
      </c>
      <c r="Q389" s="412" t="s">
        <v>1330</v>
      </c>
      <c r="R389" s="535" t="s">
        <v>1245</v>
      </c>
      <c r="S389" s="412" t="s">
        <v>1282</v>
      </c>
      <c r="T389" s="377"/>
      <c r="U389" s="377"/>
      <c r="V389" s="377"/>
      <c r="W389" s="377"/>
      <c r="X389" s="377"/>
      <c r="Y389" s="377"/>
      <c r="Z389" s="377"/>
      <c r="AA389" s="377"/>
      <c r="AB389" s="377"/>
      <c r="AC389" s="377"/>
      <c r="AD389" s="377"/>
      <c r="AE389" s="377"/>
      <c r="AF389" s="377"/>
      <c r="AG389" s="377"/>
      <c r="AH389" s="377"/>
      <c r="AI389" s="377"/>
      <c r="AJ389" s="377"/>
      <c r="AK389" s="377"/>
      <c r="AL389" s="377"/>
      <c r="AM389" s="377"/>
      <c r="AN389" s="377"/>
      <c r="AO389" s="377"/>
      <c r="AP389" s="377"/>
      <c r="AQ389" s="377"/>
      <c r="AR389" s="377"/>
      <c r="AS389" s="377"/>
      <c r="AT389" s="377"/>
      <c r="AU389" s="377"/>
      <c r="AV389" s="377"/>
      <c r="AW389" s="377"/>
      <c r="AX389" s="377"/>
      <c r="AY389" s="377"/>
      <c r="AZ389" s="377"/>
      <c r="BA389" s="377"/>
      <c r="BB389" s="377"/>
      <c r="BC389" s="377"/>
      <c r="BD389" s="395" t="s">
        <v>1640</v>
      </c>
      <c r="BE389" s="377"/>
      <c r="BF389" s="377"/>
    </row>
    <row r="390" ht="12.75" customHeight="1">
      <c r="A390" s="379" t="s">
        <v>1641</v>
      </c>
      <c r="N390" s="537"/>
      <c r="O390" s="377"/>
      <c r="P390" s="377"/>
      <c r="Q390" s="377"/>
      <c r="R390" s="537"/>
      <c r="S390" s="377"/>
      <c r="T390" s="377"/>
      <c r="U390" s="377"/>
      <c r="V390" s="377"/>
      <c r="W390" s="377"/>
      <c r="X390" s="377"/>
      <c r="Y390" s="377"/>
      <c r="Z390" s="377"/>
      <c r="AA390" s="377"/>
      <c r="AB390" s="377"/>
      <c r="AC390" s="377"/>
      <c r="AD390" s="377"/>
      <c r="AE390" s="377"/>
      <c r="AF390" s="377"/>
      <c r="AG390" s="377"/>
      <c r="AH390" s="377"/>
      <c r="AI390" s="377"/>
      <c r="AJ390" s="377"/>
      <c r="AK390" s="377"/>
      <c r="AL390" s="377"/>
      <c r="AM390" s="377"/>
      <c r="AN390" s="377"/>
      <c r="AO390" s="377"/>
      <c r="AP390" s="377"/>
      <c r="AQ390" s="377"/>
      <c r="AR390" s="377"/>
      <c r="AS390" s="377"/>
      <c r="AT390" s="377"/>
      <c r="AU390" s="377"/>
      <c r="AV390" s="377"/>
      <c r="AW390" s="377"/>
      <c r="AX390" s="377"/>
      <c r="AY390" s="377"/>
      <c r="AZ390" s="377"/>
      <c r="BA390" s="377"/>
      <c r="BB390" s="377"/>
      <c r="BC390" s="377"/>
      <c r="BD390" s="395" t="s">
        <v>1642</v>
      </c>
      <c r="BE390" s="377"/>
      <c r="BF390" s="377"/>
    </row>
    <row r="391" ht="12.75" customHeight="1">
      <c r="A391" s="533" t="s">
        <v>1643</v>
      </c>
      <c r="N391" s="538"/>
      <c r="O391" s="377"/>
      <c r="P391" s="377"/>
      <c r="Q391" s="377"/>
      <c r="R391" s="537"/>
      <c r="S391" s="377"/>
      <c r="T391" s="377"/>
      <c r="U391" s="377"/>
      <c r="V391" s="377"/>
      <c r="W391" s="377"/>
      <c r="X391" s="377"/>
      <c r="Y391" s="377"/>
      <c r="Z391" s="377"/>
      <c r="AA391" s="377"/>
      <c r="AB391" s="377"/>
      <c r="AC391" s="377"/>
      <c r="AD391" s="377"/>
      <c r="AE391" s="377"/>
      <c r="AF391" s="377"/>
      <c r="AG391" s="377"/>
      <c r="AH391" s="377"/>
      <c r="AI391" s="377"/>
      <c r="AJ391" s="377"/>
      <c r="AK391" s="377"/>
      <c r="AL391" s="377"/>
      <c r="AM391" s="377"/>
      <c r="AN391" s="377"/>
      <c r="AO391" s="377"/>
      <c r="AP391" s="377"/>
      <c r="AQ391" s="377"/>
      <c r="AR391" s="377"/>
      <c r="AS391" s="377"/>
      <c r="AT391" s="377"/>
      <c r="AU391" s="377"/>
      <c r="AV391" s="377"/>
      <c r="AW391" s="377"/>
      <c r="AX391" s="377"/>
      <c r="AY391" s="377"/>
      <c r="AZ391" s="377"/>
      <c r="BA391" s="377"/>
      <c r="BB391" s="377"/>
      <c r="BC391" s="377"/>
      <c r="BD391" s="395" t="s">
        <v>1644</v>
      </c>
      <c r="BE391" s="377"/>
      <c r="BF391" s="377"/>
    </row>
    <row r="392" ht="12.75" hidden="1" customHeight="1">
      <c r="A392" s="395" t="s">
        <v>326</v>
      </c>
      <c r="B392" s="35"/>
      <c r="C392" s="35"/>
      <c r="D392" s="35"/>
      <c r="E392" s="35"/>
      <c r="F392" s="35"/>
      <c r="G392" s="35"/>
      <c r="H392" s="35"/>
      <c r="I392" s="35"/>
      <c r="J392" s="35"/>
      <c r="K392" s="35"/>
      <c r="L392" s="35"/>
      <c r="M392" s="35"/>
      <c r="N392" s="535" t="s">
        <v>1645</v>
      </c>
      <c r="O392" s="412" t="s">
        <v>1267</v>
      </c>
      <c r="P392" s="412" t="s">
        <v>1271</v>
      </c>
      <c r="Q392" s="412" t="s">
        <v>1244</v>
      </c>
      <c r="R392" s="535" t="s">
        <v>1323</v>
      </c>
      <c r="S392" s="412" t="s">
        <v>1260</v>
      </c>
      <c r="T392" s="377"/>
      <c r="U392" s="377"/>
      <c r="V392" s="377"/>
      <c r="W392" s="377"/>
      <c r="X392" s="377"/>
      <c r="Y392" s="377"/>
      <c r="Z392" s="377"/>
      <c r="AA392" s="377"/>
      <c r="AB392" s="377"/>
      <c r="AC392" s="377"/>
      <c r="AD392" s="377"/>
      <c r="AE392" s="377"/>
      <c r="AF392" s="377"/>
      <c r="AG392" s="377"/>
      <c r="AH392" s="377"/>
      <c r="AI392" s="377"/>
      <c r="AJ392" s="377"/>
      <c r="AK392" s="377"/>
      <c r="AL392" s="377"/>
      <c r="AM392" s="377"/>
      <c r="AN392" s="377"/>
      <c r="AO392" s="377"/>
      <c r="AP392" s="377"/>
      <c r="AQ392" s="377"/>
      <c r="AR392" s="377"/>
      <c r="AS392" s="377"/>
      <c r="AT392" s="377"/>
      <c r="AU392" s="377"/>
      <c r="AV392" s="377"/>
      <c r="AW392" s="377"/>
      <c r="AX392" s="377"/>
      <c r="AY392" s="377"/>
      <c r="AZ392" s="377"/>
      <c r="BA392" s="377"/>
      <c r="BB392" s="377"/>
      <c r="BC392" s="377"/>
      <c r="BD392" s="395" t="s">
        <v>1646</v>
      </c>
      <c r="BE392" s="377"/>
      <c r="BF392" s="377"/>
    </row>
    <row r="393" ht="12.75" hidden="1" customHeight="1">
      <c r="A393" s="395" t="s">
        <v>444</v>
      </c>
      <c r="B393" s="35"/>
      <c r="C393" s="35"/>
      <c r="D393" s="35"/>
      <c r="E393" s="35"/>
      <c r="F393" s="35"/>
      <c r="G393" s="35"/>
      <c r="H393" s="35"/>
      <c r="I393" s="35"/>
      <c r="J393" s="35"/>
      <c r="K393" s="35"/>
      <c r="L393" s="35"/>
      <c r="M393" s="35"/>
      <c r="N393" s="535" t="s">
        <v>1647</v>
      </c>
      <c r="O393" s="412" t="s">
        <v>1242</v>
      </c>
      <c r="P393" s="412" t="s">
        <v>1299</v>
      </c>
      <c r="Q393" s="412" t="s">
        <v>1267</v>
      </c>
      <c r="R393" s="535" t="s">
        <v>1250</v>
      </c>
      <c r="S393" s="412" t="s">
        <v>1256</v>
      </c>
      <c r="T393" s="412" t="s">
        <v>1268</v>
      </c>
      <c r="U393" s="377"/>
      <c r="V393" s="377"/>
      <c r="W393" s="377"/>
      <c r="X393" s="377"/>
      <c r="Y393" s="377"/>
      <c r="Z393" s="377"/>
      <c r="AA393" s="377"/>
      <c r="AB393" s="377"/>
      <c r="AC393" s="377"/>
      <c r="AD393" s="377"/>
      <c r="AE393" s="377"/>
      <c r="AF393" s="377"/>
      <c r="AG393" s="377"/>
      <c r="AH393" s="377"/>
      <c r="AI393" s="377"/>
      <c r="AJ393" s="377"/>
      <c r="AK393" s="377"/>
      <c r="AL393" s="377"/>
      <c r="AM393" s="377"/>
      <c r="AN393" s="377"/>
      <c r="AO393" s="377"/>
      <c r="AP393" s="377"/>
      <c r="AQ393" s="377"/>
      <c r="AR393" s="377"/>
      <c r="AS393" s="377"/>
      <c r="AT393" s="377"/>
      <c r="AU393" s="377"/>
      <c r="AV393" s="377"/>
      <c r="AW393" s="377"/>
      <c r="AX393" s="377"/>
      <c r="AY393" s="377"/>
      <c r="AZ393" s="377"/>
      <c r="BA393" s="377"/>
      <c r="BB393" s="377"/>
      <c r="BC393" s="377"/>
      <c r="BD393" s="395" t="s">
        <v>1648</v>
      </c>
      <c r="BE393" s="377"/>
      <c r="BF393" s="377"/>
    </row>
    <row r="394" ht="12.75" hidden="1" customHeight="1">
      <c r="A394" s="395" t="s">
        <v>480</v>
      </c>
      <c r="B394" s="35"/>
      <c r="C394" s="35"/>
      <c r="D394" s="35"/>
      <c r="E394" s="35"/>
      <c r="F394" s="35"/>
      <c r="G394" s="35"/>
      <c r="H394" s="35"/>
      <c r="I394" s="35"/>
      <c r="J394" s="35"/>
      <c r="K394" s="35"/>
      <c r="L394" s="35"/>
      <c r="M394" s="35"/>
      <c r="N394" s="535" t="s">
        <v>1649</v>
      </c>
      <c r="O394" s="412" t="s">
        <v>1242</v>
      </c>
      <c r="P394" s="412" t="s">
        <v>1243</v>
      </c>
      <c r="Q394" s="412" t="s">
        <v>1263</v>
      </c>
      <c r="R394" s="535" t="s">
        <v>1274</v>
      </c>
      <c r="S394" s="412" t="s">
        <v>1251</v>
      </c>
      <c r="T394" s="412" t="s">
        <v>1268</v>
      </c>
      <c r="U394" s="377"/>
      <c r="V394" s="377"/>
      <c r="W394" s="377"/>
      <c r="X394" s="377"/>
      <c r="Y394" s="377"/>
      <c r="Z394" s="377"/>
      <c r="AA394" s="377"/>
      <c r="AB394" s="377"/>
      <c r="AC394" s="377"/>
      <c r="AD394" s="377"/>
      <c r="AE394" s="377"/>
      <c r="AF394" s="377"/>
      <c r="AG394" s="377"/>
      <c r="AH394" s="377"/>
      <c r="AI394" s="377"/>
      <c r="AJ394" s="377"/>
      <c r="AK394" s="377"/>
      <c r="AL394" s="377"/>
      <c r="AM394" s="377"/>
      <c r="AN394" s="377"/>
      <c r="AO394" s="377"/>
      <c r="AP394" s="377"/>
      <c r="AQ394" s="377"/>
      <c r="AR394" s="377"/>
      <c r="AS394" s="377"/>
      <c r="AT394" s="377"/>
      <c r="AU394" s="377"/>
      <c r="AV394" s="377"/>
      <c r="AW394" s="377"/>
      <c r="AX394" s="377"/>
      <c r="AY394" s="377"/>
      <c r="AZ394" s="377"/>
      <c r="BA394" s="377"/>
      <c r="BB394" s="377"/>
      <c r="BC394" s="377"/>
      <c r="BD394" s="395" t="s">
        <v>1629</v>
      </c>
      <c r="BE394" s="377"/>
      <c r="BF394" s="377"/>
    </row>
    <row r="395" ht="12.75" hidden="1" customHeight="1">
      <c r="A395" s="395" t="s">
        <v>497</v>
      </c>
      <c r="B395" s="35"/>
      <c r="C395" s="35"/>
      <c r="D395" s="35"/>
      <c r="E395" s="35"/>
      <c r="F395" s="35"/>
      <c r="G395" s="35"/>
      <c r="H395" s="35"/>
      <c r="I395" s="35"/>
      <c r="J395" s="35"/>
      <c r="K395" s="35"/>
      <c r="L395" s="35"/>
      <c r="M395" s="35"/>
      <c r="N395" s="535" t="s">
        <v>1650</v>
      </c>
      <c r="O395" s="412" t="s">
        <v>1242</v>
      </c>
      <c r="P395" s="412" t="s">
        <v>1243</v>
      </c>
      <c r="Q395" s="412" t="s">
        <v>1267</v>
      </c>
      <c r="R395" s="535" t="s">
        <v>1290</v>
      </c>
      <c r="S395" s="412" t="s">
        <v>1260</v>
      </c>
      <c r="T395" s="412" t="s">
        <v>1268</v>
      </c>
      <c r="U395" s="377"/>
      <c r="V395" s="377"/>
      <c r="W395" s="377"/>
      <c r="X395" s="377"/>
      <c r="Y395" s="377"/>
      <c r="Z395" s="377"/>
      <c r="AA395" s="377"/>
      <c r="AB395" s="377"/>
      <c r="AC395" s="377"/>
      <c r="AD395" s="377"/>
      <c r="AE395" s="377"/>
      <c r="AF395" s="377"/>
      <c r="AG395" s="377"/>
      <c r="AH395" s="377"/>
      <c r="AI395" s="377"/>
      <c r="AJ395" s="377"/>
      <c r="AK395" s="377"/>
      <c r="AL395" s="377"/>
      <c r="AM395" s="377"/>
      <c r="AN395" s="377"/>
      <c r="AO395" s="377"/>
      <c r="AP395" s="377"/>
      <c r="AQ395" s="377"/>
      <c r="AR395" s="377"/>
      <c r="AS395" s="377"/>
      <c r="AT395" s="377"/>
      <c r="AU395" s="377"/>
      <c r="AV395" s="377"/>
      <c r="AW395" s="377"/>
      <c r="AX395" s="377"/>
      <c r="AY395" s="377"/>
      <c r="AZ395" s="377"/>
      <c r="BA395" s="377"/>
      <c r="BB395" s="377"/>
      <c r="BC395" s="377"/>
      <c r="BD395" s="395" t="s">
        <v>1632</v>
      </c>
      <c r="BE395" s="377"/>
      <c r="BF395" s="377"/>
    </row>
    <row r="396" ht="12.75" hidden="1" customHeight="1">
      <c r="A396" s="395" t="s">
        <v>528</v>
      </c>
      <c r="B396" s="35"/>
      <c r="C396" s="35"/>
      <c r="D396" s="35"/>
      <c r="E396" s="35"/>
      <c r="F396" s="35"/>
      <c r="G396" s="35"/>
      <c r="H396" s="35"/>
      <c r="I396" s="35"/>
      <c r="J396" s="35"/>
      <c r="K396" s="35"/>
      <c r="L396" s="35"/>
      <c r="M396" s="35"/>
      <c r="N396" s="535" t="s">
        <v>1651</v>
      </c>
      <c r="O396" s="412" t="s">
        <v>1307</v>
      </c>
      <c r="P396" s="412" t="s">
        <v>1299</v>
      </c>
      <c r="Q396" s="412" t="s">
        <v>1267</v>
      </c>
      <c r="R396" s="535" t="s">
        <v>1250</v>
      </c>
      <c r="S396" s="412" t="s">
        <v>1256</v>
      </c>
      <c r="T396" s="412" t="s">
        <v>1268</v>
      </c>
      <c r="U396" s="377"/>
      <c r="V396" s="377"/>
      <c r="W396" s="377"/>
      <c r="X396" s="377"/>
      <c r="Y396" s="377"/>
      <c r="Z396" s="377"/>
      <c r="AA396" s="377"/>
      <c r="AB396" s="377"/>
      <c r="AC396" s="377"/>
      <c r="AD396" s="377"/>
      <c r="AE396" s="377"/>
      <c r="AF396" s="377"/>
      <c r="AG396" s="377"/>
      <c r="AH396" s="377"/>
      <c r="AI396" s="377"/>
      <c r="AJ396" s="377"/>
      <c r="AK396" s="377"/>
      <c r="AL396" s="377"/>
      <c r="AM396" s="377"/>
      <c r="AN396" s="377"/>
      <c r="AO396" s="377"/>
      <c r="AP396" s="377"/>
      <c r="AQ396" s="377"/>
      <c r="AR396" s="377"/>
      <c r="AS396" s="377"/>
      <c r="AT396" s="377"/>
      <c r="AU396" s="377"/>
      <c r="AV396" s="377"/>
      <c r="AW396" s="377"/>
      <c r="AX396" s="377"/>
      <c r="AY396" s="377"/>
      <c r="AZ396" s="377"/>
      <c r="BA396" s="377"/>
      <c r="BB396" s="377"/>
      <c r="BC396" s="377"/>
      <c r="BD396" s="395" t="s">
        <v>1652</v>
      </c>
      <c r="BE396" s="377"/>
      <c r="BF396" s="377"/>
    </row>
    <row r="397" ht="12.75" hidden="1" customHeight="1">
      <c r="A397" s="395" t="s">
        <v>536</v>
      </c>
      <c r="B397" s="35"/>
      <c r="C397" s="35"/>
      <c r="D397" s="35"/>
      <c r="E397" s="35"/>
      <c r="F397" s="35"/>
      <c r="G397" s="35"/>
      <c r="H397" s="35"/>
      <c r="I397" s="35"/>
      <c r="J397" s="35"/>
      <c r="K397" s="35"/>
      <c r="L397" s="35"/>
      <c r="M397" s="35"/>
      <c r="N397" s="535" t="s">
        <v>1653</v>
      </c>
      <c r="O397" s="412" t="s">
        <v>1242</v>
      </c>
      <c r="P397" s="412" t="s">
        <v>1243</v>
      </c>
      <c r="Q397" s="412" t="s">
        <v>1267</v>
      </c>
      <c r="R397" s="535" t="s">
        <v>1250</v>
      </c>
      <c r="S397" s="412" t="s">
        <v>1264</v>
      </c>
      <c r="T397" s="377"/>
      <c r="U397" s="377"/>
      <c r="V397" s="377"/>
      <c r="W397" s="377"/>
      <c r="X397" s="377"/>
      <c r="Y397" s="377"/>
      <c r="Z397" s="377"/>
      <c r="AA397" s="377"/>
      <c r="AB397" s="377"/>
      <c r="AC397" s="377"/>
      <c r="AD397" s="377"/>
      <c r="AE397" s="377"/>
      <c r="AF397" s="377"/>
      <c r="AG397" s="377"/>
      <c r="AH397" s="377"/>
      <c r="AI397" s="377"/>
      <c r="AJ397" s="377"/>
      <c r="AK397" s="377"/>
      <c r="AL397" s="377"/>
      <c r="AM397" s="377"/>
      <c r="AN397" s="377"/>
      <c r="AO397" s="377"/>
      <c r="AP397" s="377"/>
      <c r="AQ397" s="377"/>
      <c r="AR397" s="377"/>
      <c r="AS397" s="377"/>
      <c r="AT397" s="377"/>
      <c r="AU397" s="377"/>
      <c r="AV397" s="377"/>
      <c r="AW397" s="377"/>
      <c r="AX397" s="377"/>
      <c r="AY397" s="377"/>
      <c r="AZ397" s="377"/>
      <c r="BA397" s="377"/>
      <c r="BB397" s="377"/>
      <c r="BC397" s="377"/>
      <c r="BD397" s="395" t="s">
        <v>1654</v>
      </c>
      <c r="BE397" s="377"/>
      <c r="BF397" s="377"/>
    </row>
    <row r="398" ht="12.75" hidden="1" customHeight="1">
      <c r="A398" s="395" t="s">
        <v>564</v>
      </c>
      <c r="B398" s="35"/>
      <c r="C398" s="35"/>
      <c r="D398" s="35"/>
      <c r="E398" s="35"/>
      <c r="F398" s="35"/>
      <c r="G398" s="35"/>
      <c r="H398" s="35"/>
      <c r="I398" s="35"/>
      <c r="J398" s="35"/>
      <c r="K398" s="35"/>
      <c r="L398" s="35"/>
      <c r="M398" s="35"/>
      <c r="N398" s="535" t="s">
        <v>1655</v>
      </c>
      <c r="O398" s="412" t="s">
        <v>1242</v>
      </c>
      <c r="P398" s="412" t="s">
        <v>1243</v>
      </c>
      <c r="Q398" s="412" t="s">
        <v>1330</v>
      </c>
      <c r="R398" s="535" t="s">
        <v>1259</v>
      </c>
      <c r="S398" s="412" t="s">
        <v>1246</v>
      </c>
      <c r="T398" s="412" t="s">
        <v>1268</v>
      </c>
      <c r="U398" s="377"/>
      <c r="V398" s="377"/>
      <c r="W398" s="377"/>
      <c r="X398" s="377"/>
      <c r="Y398" s="377"/>
      <c r="Z398" s="377"/>
      <c r="AA398" s="377"/>
      <c r="AB398" s="377"/>
      <c r="AC398" s="377"/>
      <c r="AD398" s="377"/>
      <c r="AE398" s="377"/>
      <c r="AF398" s="377"/>
      <c r="AG398" s="377"/>
      <c r="AH398" s="377"/>
      <c r="AI398" s="377"/>
      <c r="AJ398" s="377"/>
      <c r="AK398" s="377"/>
      <c r="AL398" s="377"/>
      <c r="AM398" s="377"/>
      <c r="AN398" s="377"/>
      <c r="AO398" s="377"/>
      <c r="AP398" s="377"/>
      <c r="AQ398" s="377"/>
      <c r="AR398" s="377"/>
      <c r="AS398" s="377"/>
      <c r="AT398" s="377"/>
      <c r="AU398" s="377"/>
      <c r="AV398" s="377"/>
      <c r="AW398" s="377"/>
      <c r="AX398" s="377"/>
      <c r="AY398" s="377"/>
      <c r="AZ398" s="377"/>
      <c r="BA398" s="377"/>
      <c r="BB398" s="377"/>
      <c r="BC398" s="377"/>
      <c r="BD398" s="395" t="s">
        <v>1656</v>
      </c>
      <c r="BE398" s="377"/>
      <c r="BF398" s="377"/>
    </row>
    <row r="399" ht="12.75" hidden="1" customHeight="1">
      <c r="A399" s="395" t="s">
        <v>615</v>
      </c>
      <c r="B399" s="35"/>
      <c r="C399" s="35"/>
      <c r="D399" s="35"/>
      <c r="E399" s="35"/>
      <c r="F399" s="35"/>
      <c r="G399" s="35"/>
      <c r="H399" s="35"/>
      <c r="I399" s="35"/>
      <c r="J399" s="35"/>
      <c r="K399" s="35"/>
      <c r="L399" s="35"/>
      <c r="M399" s="35"/>
      <c r="N399" s="535" t="s">
        <v>1657</v>
      </c>
      <c r="O399" s="412" t="s">
        <v>1330</v>
      </c>
      <c r="P399" s="412" t="s">
        <v>1271</v>
      </c>
      <c r="Q399" s="412" t="s">
        <v>1330</v>
      </c>
      <c r="R399" s="535" t="s">
        <v>1658</v>
      </c>
      <c r="S399" s="412" t="s">
        <v>1291</v>
      </c>
      <c r="T399" s="412" t="s">
        <v>1268</v>
      </c>
      <c r="U399" s="377"/>
      <c r="V399" s="377"/>
      <c r="W399" s="377"/>
      <c r="X399" s="377"/>
      <c r="Y399" s="377"/>
      <c r="Z399" s="377"/>
      <c r="AA399" s="377"/>
      <c r="AB399" s="377"/>
      <c r="AC399" s="377"/>
      <c r="AD399" s="377"/>
      <c r="AE399" s="377"/>
      <c r="AF399" s="377"/>
      <c r="AG399" s="377"/>
      <c r="AH399" s="377"/>
      <c r="AI399" s="377"/>
      <c r="AJ399" s="377"/>
      <c r="AK399" s="377"/>
      <c r="AL399" s="377"/>
      <c r="AM399" s="377"/>
      <c r="AN399" s="377"/>
      <c r="AO399" s="377"/>
      <c r="AP399" s="377"/>
      <c r="AQ399" s="377"/>
      <c r="AR399" s="377"/>
      <c r="AS399" s="377"/>
      <c r="AT399" s="377"/>
      <c r="AU399" s="377"/>
      <c r="AV399" s="377"/>
      <c r="AW399" s="377"/>
      <c r="AX399" s="377"/>
      <c r="AY399" s="377"/>
      <c r="AZ399" s="377"/>
      <c r="BA399" s="377"/>
      <c r="BB399" s="377"/>
      <c r="BC399" s="377"/>
      <c r="BD399" s="395" t="s">
        <v>1635</v>
      </c>
      <c r="BE399" s="377"/>
      <c r="BF399" s="377"/>
    </row>
    <row r="400" ht="12.75" hidden="1" customHeight="1">
      <c r="A400" s="395" t="s">
        <v>683</v>
      </c>
      <c r="B400" s="35"/>
      <c r="C400" s="35"/>
      <c r="D400" s="35"/>
      <c r="E400" s="35"/>
      <c r="F400" s="35"/>
      <c r="G400" s="35"/>
      <c r="H400" s="35"/>
      <c r="I400" s="35"/>
      <c r="J400" s="35"/>
      <c r="K400" s="35"/>
      <c r="L400" s="35"/>
      <c r="M400" s="35"/>
      <c r="N400" s="535" t="s">
        <v>1659</v>
      </c>
      <c r="O400" s="412" t="s">
        <v>1242</v>
      </c>
      <c r="P400" s="412" t="s">
        <v>1243</v>
      </c>
      <c r="Q400" s="412" t="s">
        <v>1263</v>
      </c>
      <c r="R400" s="535" t="s">
        <v>1245</v>
      </c>
      <c r="S400" s="412" t="s">
        <v>1246</v>
      </c>
      <c r="T400" s="412" t="s">
        <v>1268</v>
      </c>
      <c r="U400" s="377"/>
      <c r="V400" s="377"/>
      <c r="W400" s="377"/>
      <c r="X400" s="377"/>
      <c r="Y400" s="377"/>
      <c r="Z400" s="377"/>
      <c r="AA400" s="377"/>
      <c r="AB400" s="377"/>
      <c r="AC400" s="377"/>
      <c r="AD400" s="377"/>
      <c r="AE400" s="377"/>
      <c r="AF400" s="377"/>
      <c r="AG400" s="377"/>
      <c r="AH400" s="377"/>
      <c r="AI400" s="377"/>
      <c r="AJ400" s="377"/>
      <c r="AK400" s="377"/>
      <c r="AL400" s="377"/>
      <c r="AM400" s="377"/>
      <c r="AN400" s="377"/>
      <c r="AO400" s="377"/>
      <c r="AP400" s="377"/>
      <c r="AQ400" s="377"/>
      <c r="AR400" s="377"/>
      <c r="AS400" s="377"/>
      <c r="AT400" s="377"/>
      <c r="AU400" s="377"/>
      <c r="AV400" s="377"/>
      <c r="AW400" s="377"/>
      <c r="AX400" s="377"/>
      <c r="AY400" s="377"/>
      <c r="AZ400" s="377"/>
      <c r="BA400" s="377"/>
      <c r="BB400" s="377"/>
      <c r="BC400" s="377"/>
      <c r="BD400" s="395" t="s">
        <v>1660</v>
      </c>
      <c r="BE400" s="377"/>
      <c r="BF400" s="377"/>
    </row>
    <row r="401" ht="12.75" hidden="1" customHeight="1">
      <c r="A401" s="395" t="s">
        <v>225</v>
      </c>
      <c r="B401" s="35"/>
      <c r="C401" s="35"/>
      <c r="D401" s="35"/>
      <c r="E401" s="35"/>
      <c r="F401" s="35"/>
      <c r="G401" s="35"/>
      <c r="H401" s="35"/>
      <c r="I401" s="35"/>
      <c r="J401" s="35"/>
      <c r="K401" s="35"/>
      <c r="L401" s="35"/>
      <c r="M401" s="35"/>
      <c r="N401" s="535" t="s">
        <v>1661</v>
      </c>
      <c r="O401" s="412" t="s">
        <v>1242</v>
      </c>
      <c r="P401" s="412" t="s">
        <v>1271</v>
      </c>
      <c r="Q401" s="412" t="s">
        <v>1244</v>
      </c>
      <c r="R401" s="535" t="s">
        <v>1250</v>
      </c>
      <c r="S401" s="412" t="s">
        <v>1246</v>
      </c>
      <c r="T401" s="377"/>
      <c r="U401" s="377"/>
      <c r="V401" s="377"/>
      <c r="W401" s="377"/>
      <c r="X401" s="377"/>
      <c r="Y401" s="377"/>
      <c r="Z401" s="377"/>
      <c r="AA401" s="377"/>
      <c r="AB401" s="377"/>
      <c r="AC401" s="377"/>
      <c r="AD401" s="377"/>
      <c r="AE401" s="377"/>
      <c r="AF401" s="377"/>
      <c r="AG401" s="377"/>
      <c r="AH401" s="377"/>
      <c r="AI401" s="377"/>
      <c r="AJ401" s="377"/>
      <c r="AK401" s="377"/>
      <c r="AL401" s="377"/>
      <c r="AM401" s="377"/>
      <c r="AN401" s="377"/>
      <c r="AO401" s="377"/>
      <c r="AP401" s="377"/>
      <c r="AQ401" s="377"/>
      <c r="AR401" s="377"/>
      <c r="AS401" s="377"/>
      <c r="AT401" s="377"/>
      <c r="AU401" s="377"/>
      <c r="AV401" s="377"/>
      <c r="AW401" s="377"/>
      <c r="AX401" s="377"/>
      <c r="AY401" s="377"/>
      <c r="AZ401" s="377"/>
      <c r="BA401" s="377"/>
      <c r="BB401" s="377"/>
      <c r="BC401" s="377"/>
      <c r="BD401" s="395" t="s">
        <v>1662</v>
      </c>
      <c r="BE401" s="377"/>
      <c r="BF401" s="377"/>
    </row>
    <row r="402" ht="12.75" hidden="1" customHeight="1">
      <c r="A402" s="395" t="s">
        <v>762</v>
      </c>
      <c r="B402" s="35"/>
      <c r="C402" s="35"/>
      <c r="D402" s="35"/>
      <c r="E402" s="35"/>
      <c r="F402" s="35"/>
      <c r="G402" s="35"/>
      <c r="H402" s="35"/>
      <c r="I402" s="35"/>
      <c r="J402" s="35"/>
      <c r="K402" s="35"/>
      <c r="L402" s="35"/>
      <c r="M402" s="35"/>
      <c r="N402" s="535" t="s">
        <v>1663</v>
      </c>
      <c r="O402" s="412" t="s">
        <v>1664</v>
      </c>
      <c r="P402" s="412" t="s">
        <v>31</v>
      </c>
      <c r="Q402" s="412" t="s">
        <v>1244</v>
      </c>
      <c r="R402" s="535" t="s">
        <v>1245</v>
      </c>
      <c r="S402" s="412" t="s">
        <v>1251</v>
      </c>
      <c r="T402" s="377"/>
      <c r="U402" s="377"/>
      <c r="V402" s="377"/>
      <c r="W402" s="377"/>
      <c r="X402" s="377"/>
      <c r="Y402" s="377"/>
      <c r="Z402" s="377"/>
      <c r="AA402" s="377"/>
      <c r="AB402" s="377"/>
      <c r="AC402" s="377"/>
      <c r="AD402" s="377"/>
      <c r="AE402" s="377"/>
      <c r="AF402" s="377"/>
      <c r="AG402" s="377"/>
      <c r="AH402" s="377"/>
      <c r="AI402" s="377"/>
      <c r="AJ402" s="377"/>
      <c r="AK402" s="377"/>
      <c r="AL402" s="377"/>
      <c r="AM402" s="377"/>
      <c r="AN402" s="377"/>
      <c r="AO402" s="377"/>
      <c r="AP402" s="377"/>
      <c r="AQ402" s="377"/>
      <c r="AR402" s="377"/>
      <c r="AS402" s="377"/>
      <c r="AT402" s="377"/>
      <c r="AU402" s="377"/>
      <c r="AV402" s="377"/>
      <c r="AW402" s="377"/>
      <c r="AX402" s="377"/>
      <c r="AY402" s="377"/>
      <c r="AZ402" s="377"/>
      <c r="BA402" s="377"/>
      <c r="BB402" s="377"/>
      <c r="BC402" s="377"/>
      <c r="BD402" s="395" t="s">
        <v>1665</v>
      </c>
      <c r="BE402" s="377"/>
      <c r="BF402" s="377"/>
    </row>
    <row r="403" ht="12.75" hidden="1" customHeight="1">
      <c r="A403" s="395" t="s">
        <v>771</v>
      </c>
      <c r="B403" s="35"/>
      <c r="C403" s="35"/>
      <c r="D403" s="35"/>
      <c r="E403" s="35"/>
      <c r="F403" s="35"/>
      <c r="G403" s="35"/>
      <c r="H403" s="35"/>
      <c r="I403" s="35"/>
      <c r="J403" s="35"/>
      <c r="K403" s="35"/>
      <c r="L403" s="35"/>
      <c r="M403" s="35"/>
      <c r="N403" s="535" t="s">
        <v>1666</v>
      </c>
      <c r="O403" s="412" t="s">
        <v>1242</v>
      </c>
      <c r="P403" s="412" t="s">
        <v>1243</v>
      </c>
      <c r="Q403" s="412" t="s">
        <v>1244</v>
      </c>
      <c r="R403" s="535" t="s">
        <v>1274</v>
      </c>
      <c r="S403" s="412" t="s">
        <v>1246</v>
      </c>
      <c r="T403" s="377"/>
      <c r="U403" s="377"/>
      <c r="V403" s="377"/>
      <c r="W403" s="377"/>
      <c r="X403" s="377"/>
      <c r="Y403" s="377"/>
      <c r="Z403" s="377"/>
      <c r="AA403" s="377"/>
      <c r="AB403" s="377"/>
      <c r="AC403" s="377"/>
      <c r="AD403" s="377"/>
      <c r="AE403" s="377"/>
      <c r="AF403" s="377"/>
      <c r="AG403" s="377"/>
      <c r="AH403" s="377"/>
      <c r="AI403" s="377"/>
      <c r="AJ403" s="377"/>
      <c r="AK403" s="377"/>
      <c r="AL403" s="377"/>
      <c r="AM403" s="377"/>
      <c r="AN403" s="377"/>
      <c r="AO403" s="377"/>
      <c r="AP403" s="377"/>
      <c r="AQ403" s="377"/>
      <c r="AR403" s="377"/>
      <c r="AS403" s="377"/>
      <c r="AT403" s="377"/>
      <c r="AU403" s="377"/>
      <c r="AV403" s="377"/>
      <c r="AW403" s="377"/>
      <c r="AX403" s="377"/>
      <c r="AY403" s="377"/>
      <c r="AZ403" s="377"/>
      <c r="BA403" s="377"/>
      <c r="BB403" s="377"/>
      <c r="BC403" s="377"/>
      <c r="BD403" s="395" t="s">
        <v>1667</v>
      </c>
      <c r="BE403" s="377"/>
      <c r="BF403" s="377"/>
    </row>
    <row r="404" ht="12.75" hidden="1" customHeight="1">
      <c r="A404" s="395" t="s">
        <v>794</v>
      </c>
      <c r="B404" s="35"/>
      <c r="C404" s="35"/>
      <c r="D404" s="35"/>
      <c r="E404" s="35"/>
      <c r="F404" s="35"/>
      <c r="G404" s="35"/>
      <c r="H404" s="35"/>
      <c r="I404" s="35"/>
      <c r="J404" s="35"/>
      <c r="K404" s="35"/>
      <c r="L404" s="35"/>
      <c r="M404" s="35"/>
      <c r="N404" s="535" t="s">
        <v>1668</v>
      </c>
      <c r="O404" s="412" t="s">
        <v>1242</v>
      </c>
      <c r="P404" s="412" t="s">
        <v>1299</v>
      </c>
      <c r="Q404" s="412" t="s">
        <v>1267</v>
      </c>
      <c r="R404" s="535" t="s">
        <v>1250</v>
      </c>
      <c r="S404" s="412" t="s">
        <v>1256</v>
      </c>
      <c r="T404" s="412" t="s">
        <v>1268</v>
      </c>
      <c r="U404" s="377"/>
      <c r="V404" s="377"/>
      <c r="W404" s="377"/>
      <c r="X404" s="377"/>
      <c r="Y404" s="377"/>
      <c r="Z404" s="377"/>
      <c r="AA404" s="377"/>
      <c r="AB404" s="377"/>
      <c r="AC404" s="377"/>
      <c r="AD404" s="377"/>
      <c r="AE404" s="377"/>
      <c r="AF404" s="377"/>
      <c r="AG404" s="377"/>
      <c r="AH404" s="377"/>
      <c r="AI404" s="377"/>
      <c r="AJ404" s="377"/>
      <c r="AK404" s="377"/>
      <c r="AL404" s="377"/>
      <c r="AM404" s="377"/>
      <c r="AN404" s="377"/>
      <c r="AO404" s="377"/>
      <c r="AP404" s="377"/>
      <c r="AQ404" s="377"/>
      <c r="AR404" s="377"/>
      <c r="AS404" s="377"/>
      <c r="AT404" s="377"/>
      <c r="AU404" s="377"/>
      <c r="AV404" s="377"/>
      <c r="AW404" s="377"/>
      <c r="AX404" s="377"/>
      <c r="AY404" s="377"/>
      <c r="AZ404" s="377"/>
      <c r="BA404" s="377"/>
      <c r="BB404" s="377"/>
      <c r="BC404" s="377"/>
      <c r="BD404" s="395" t="s">
        <v>1669</v>
      </c>
      <c r="BE404" s="377"/>
      <c r="BF404" s="377"/>
    </row>
    <row r="405" ht="12.75" hidden="1" customHeight="1">
      <c r="A405" s="395" t="s">
        <v>819</v>
      </c>
      <c r="B405" s="35"/>
      <c r="C405" s="35"/>
      <c r="D405" s="35"/>
      <c r="E405" s="35"/>
      <c r="F405" s="35"/>
      <c r="G405" s="35"/>
      <c r="H405" s="35"/>
      <c r="I405" s="35"/>
      <c r="J405" s="35"/>
      <c r="K405" s="35"/>
      <c r="L405" s="35"/>
      <c r="M405" s="35"/>
      <c r="N405" s="535" t="s">
        <v>1670</v>
      </c>
      <c r="O405" s="412" t="s">
        <v>1242</v>
      </c>
      <c r="P405" s="412" t="s">
        <v>1243</v>
      </c>
      <c r="Q405" s="412" t="s">
        <v>1263</v>
      </c>
      <c r="R405" s="535" t="s">
        <v>1245</v>
      </c>
      <c r="S405" s="412" t="s">
        <v>1256</v>
      </c>
      <c r="T405" s="377"/>
      <c r="U405" s="377"/>
      <c r="V405" s="377"/>
      <c r="W405" s="377"/>
      <c r="X405" s="377"/>
      <c r="Y405" s="377"/>
      <c r="Z405" s="377"/>
      <c r="AA405" s="377"/>
      <c r="AB405" s="377"/>
      <c r="AC405" s="377"/>
      <c r="AD405" s="377"/>
      <c r="AE405" s="377"/>
      <c r="AF405" s="377"/>
      <c r="AG405" s="377"/>
      <c r="AH405" s="377"/>
      <c r="AI405" s="377"/>
      <c r="AJ405" s="377"/>
      <c r="AK405" s="377"/>
      <c r="AL405" s="377"/>
      <c r="AM405" s="377"/>
      <c r="AN405" s="377"/>
      <c r="AO405" s="377"/>
      <c r="AP405" s="377"/>
      <c r="AQ405" s="377"/>
      <c r="AR405" s="377"/>
      <c r="AS405" s="377"/>
      <c r="AT405" s="377"/>
      <c r="AU405" s="377"/>
      <c r="AV405" s="377"/>
      <c r="AW405" s="377"/>
      <c r="AX405" s="377"/>
      <c r="AY405" s="377"/>
      <c r="AZ405" s="377"/>
      <c r="BA405" s="377"/>
      <c r="BB405" s="377"/>
      <c r="BC405" s="377"/>
      <c r="BD405" s="395" t="s">
        <v>1511</v>
      </c>
      <c r="BE405" s="377"/>
      <c r="BF405" s="377"/>
    </row>
    <row r="406" ht="12.75" hidden="1" customHeight="1">
      <c r="A406" s="395" t="s">
        <v>878</v>
      </c>
      <c r="B406" s="35"/>
      <c r="C406" s="35"/>
      <c r="D406" s="35"/>
      <c r="E406" s="35"/>
      <c r="F406" s="35"/>
      <c r="G406" s="35"/>
      <c r="H406" s="35"/>
      <c r="I406" s="35"/>
      <c r="J406" s="35"/>
      <c r="K406" s="35"/>
      <c r="L406" s="35"/>
      <c r="M406" s="35"/>
      <c r="N406" s="535" t="s">
        <v>1671</v>
      </c>
      <c r="O406" s="412" t="s">
        <v>1242</v>
      </c>
      <c r="P406" s="412" t="s">
        <v>1243</v>
      </c>
      <c r="Q406" s="412" t="s">
        <v>1244</v>
      </c>
      <c r="R406" s="535" t="s">
        <v>1259</v>
      </c>
      <c r="S406" s="412" t="s">
        <v>1251</v>
      </c>
      <c r="T406" s="377"/>
      <c r="U406" s="377"/>
      <c r="V406" s="377"/>
      <c r="W406" s="377"/>
      <c r="X406" s="377"/>
      <c r="Y406" s="377"/>
      <c r="Z406" s="377"/>
      <c r="AA406" s="377"/>
      <c r="AB406" s="377"/>
      <c r="AC406" s="377"/>
      <c r="AD406" s="377"/>
      <c r="AE406" s="377"/>
      <c r="AF406" s="377"/>
      <c r="AG406" s="377"/>
      <c r="AH406" s="377"/>
      <c r="AI406" s="377"/>
      <c r="AJ406" s="377"/>
      <c r="AK406" s="377"/>
      <c r="AL406" s="377"/>
      <c r="AM406" s="377"/>
      <c r="AN406" s="377"/>
      <c r="AO406" s="377"/>
      <c r="AP406" s="377"/>
      <c r="AQ406" s="377"/>
      <c r="AR406" s="377"/>
      <c r="AS406" s="377"/>
      <c r="AT406" s="377"/>
      <c r="AU406" s="377"/>
      <c r="AV406" s="377"/>
      <c r="AW406" s="377"/>
      <c r="AX406" s="377"/>
      <c r="AY406" s="377"/>
      <c r="AZ406" s="377"/>
      <c r="BA406" s="377"/>
      <c r="BB406" s="377"/>
      <c r="BC406" s="377"/>
      <c r="BD406" s="395" t="s">
        <v>1672</v>
      </c>
      <c r="BE406" s="377"/>
      <c r="BF406" s="377"/>
    </row>
    <row r="407" ht="12.75" hidden="1" customHeight="1">
      <c r="A407" s="395" t="s">
        <v>946</v>
      </c>
      <c r="B407" s="35"/>
      <c r="C407" s="35"/>
      <c r="D407" s="35"/>
      <c r="E407" s="35"/>
      <c r="F407" s="35"/>
      <c r="G407" s="35"/>
      <c r="H407" s="35"/>
      <c r="I407" s="35"/>
      <c r="J407" s="35"/>
      <c r="K407" s="35"/>
      <c r="L407" s="35"/>
      <c r="M407" s="35"/>
      <c r="N407" s="535" t="s">
        <v>1673</v>
      </c>
      <c r="O407" s="412" t="s">
        <v>1242</v>
      </c>
      <c r="P407" s="412" t="s">
        <v>1243</v>
      </c>
      <c r="Q407" s="412" t="s">
        <v>1263</v>
      </c>
      <c r="R407" s="535" t="s">
        <v>1290</v>
      </c>
      <c r="S407" s="412" t="s">
        <v>1264</v>
      </c>
      <c r="T407" s="412" t="s">
        <v>1268</v>
      </c>
      <c r="U407" s="377"/>
      <c r="V407" s="377"/>
      <c r="W407" s="377"/>
      <c r="X407" s="377"/>
      <c r="Y407" s="377"/>
      <c r="Z407" s="377"/>
      <c r="AA407" s="377"/>
      <c r="AB407" s="377"/>
      <c r="AC407" s="377"/>
      <c r="AD407" s="377"/>
      <c r="AE407" s="377"/>
      <c r="AF407" s="377"/>
      <c r="AG407" s="377"/>
      <c r="AH407" s="377"/>
      <c r="AI407" s="377"/>
      <c r="AJ407" s="377"/>
      <c r="AK407" s="377"/>
      <c r="AL407" s="377"/>
      <c r="AM407" s="377"/>
      <c r="AN407" s="377"/>
      <c r="AO407" s="377"/>
      <c r="AP407" s="377"/>
      <c r="AQ407" s="377"/>
      <c r="AR407" s="377"/>
      <c r="AS407" s="377"/>
      <c r="AT407" s="377"/>
      <c r="AU407" s="377"/>
      <c r="AV407" s="377"/>
      <c r="AW407" s="377"/>
      <c r="AX407" s="377"/>
      <c r="AY407" s="377"/>
      <c r="AZ407" s="377"/>
      <c r="BA407" s="377"/>
      <c r="BB407" s="377"/>
      <c r="BC407" s="377"/>
      <c r="BD407" s="395" t="s">
        <v>1514</v>
      </c>
      <c r="BE407" s="377"/>
      <c r="BF407" s="377"/>
    </row>
    <row r="408" ht="12.75" hidden="1" customHeight="1">
      <c r="A408" s="395" t="s">
        <v>967</v>
      </c>
      <c r="B408" s="35"/>
      <c r="C408" s="35"/>
      <c r="D408" s="35"/>
      <c r="E408" s="35"/>
      <c r="F408" s="35"/>
      <c r="G408" s="35"/>
      <c r="H408" s="35"/>
      <c r="I408" s="35"/>
      <c r="J408" s="35"/>
      <c r="K408" s="35"/>
      <c r="L408" s="35"/>
      <c r="M408" s="35"/>
      <c r="N408" s="535" t="s">
        <v>1674</v>
      </c>
      <c r="O408" s="412" t="s">
        <v>1242</v>
      </c>
      <c r="P408" s="412" t="s">
        <v>1271</v>
      </c>
      <c r="Q408" s="412" t="s">
        <v>1244</v>
      </c>
      <c r="R408" s="535" t="s">
        <v>1259</v>
      </c>
      <c r="S408" s="412" t="s">
        <v>1264</v>
      </c>
      <c r="T408" s="377"/>
      <c r="U408" s="377"/>
      <c r="V408" s="377"/>
      <c r="W408" s="377"/>
      <c r="X408" s="377"/>
      <c r="Y408" s="377"/>
      <c r="Z408" s="377"/>
      <c r="AA408" s="377"/>
      <c r="AB408" s="377"/>
      <c r="AC408" s="377"/>
      <c r="AD408" s="377"/>
      <c r="AE408" s="377"/>
      <c r="AF408" s="377"/>
      <c r="AG408" s="377"/>
      <c r="AH408" s="377"/>
      <c r="AI408" s="377"/>
      <c r="AJ408" s="377"/>
      <c r="AK408" s="377"/>
      <c r="AL408" s="377"/>
      <c r="AM408" s="377"/>
      <c r="AN408" s="377"/>
      <c r="AO408" s="377"/>
      <c r="AP408" s="377"/>
      <c r="AQ408" s="377"/>
      <c r="AR408" s="377"/>
      <c r="AS408" s="377"/>
      <c r="AT408" s="377"/>
      <c r="AU408" s="377"/>
      <c r="AV408" s="377"/>
      <c r="AW408" s="377"/>
      <c r="AX408" s="377"/>
      <c r="AY408" s="377"/>
      <c r="AZ408" s="377"/>
      <c r="BA408" s="377"/>
      <c r="BB408" s="377"/>
      <c r="BC408" s="377"/>
      <c r="BD408" s="395" t="s">
        <v>1638</v>
      </c>
      <c r="BE408" s="377"/>
      <c r="BF408" s="377"/>
    </row>
    <row r="409" ht="12.75" hidden="1" customHeight="1">
      <c r="A409" s="395" t="s">
        <v>1008</v>
      </c>
      <c r="B409" s="35"/>
      <c r="C409" s="35"/>
      <c r="D409" s="35"/>
      <c r="E409" s="35"/>
      <c r="F409" s="35"/>
      <c r="G409" s="35"/>
      <c r="H409" s="35"/>
      <c r="I409" s="35"/>
      <c r="J409" s="35"/>
      <c r="K409" s="35"/>
      <c r="L409" s="35"/>
      <c r="M409" s="35"/>
      <c r="N409" s="535" t="s">
        <v>1675</v>
      </c>
      <c r="O409" s="412" t="s">
        <v>1242</v>
      </c>
      <c r="P409" s="412" t="s">
        <v>1271</v>
      </c>
      <c r="Q409" s="412" t="s">
        <v>1267</v>
      </c>
      <c r="R409" s="535" t="s">
        <v>1250</v>
      </c>
      <c r="S409" s="412" t="s">
        <v>1316</v>
      </c>
      <c r="T409" s="412" t="s">
        <v>1268</v>
      </c>
      <c r="U409" s="377"/>
      <c r="V409" s="377"/>
      <c r="W409" s="377"/>
      <c r="X409" s="377"/>
      <c r="Y409" s="377"/>
      <c r="Z409" s="377"/>
      <c r="AA409" s="377"/>
      <c r="AB409" s="377"/>
      <c r="AC409" s="377"/>
      <c r="AD409" s="377"/>
      <c r="AE409" s="377"/>
      <c r="AF409" s="377"/>
      <c r="AG409" s="377"/>
      <c r="AH409" s="377"/>
      <c r="AI409" s="377"/>
      <c r="AJ409" s="377"/>
      <c r="AK409" s="377"/>
      <c r="AL409" s="377"/>
      <c r="AM409" s="377"/>
      <c r="AN409" s="377"/>
      <c r="AO409" s="377"/>
      <c r="AP409" s="377"/>
      <c r="AQ409" s="377"/>
      <c r="AR409" s="377"/>
      <c r="AS409" s="377"/>
      <c r="AT409" s="377"/>
      <c r="AU409" s="377"/>
      <c r="AV409" s="377"/>
      <c r="AW409" s="377"/>
      <c r="AX409" s="377"/>
      <c r="AY409" s="377"/>
      <c r="AZ409" s="377"/>
      <c r="BA409" s="377"/>
      <c r="BB409" s="377"/>
      <c r="BC409" s="377"/>
      <c r="BD409" s="377"/>
      <c r="BE409" s="377"/>
      <c r="BF409" s="377"/>
    </row>
    <row r="410" ht="12.75" hidden="1" customHeight="1">
      <c r="A410" s="395" t="s">
        <v>1024</v>
      </c>
      <c r="B410" s="35"/>
      <c r="C410" s="35"/>
      <c r="D410" s="35"/>
      <c r="E410" s="35"/>
      <c r="F410" s="35"/>
      <c r="G410" s="35"/>
      <c r="H410" s="35"/>
      <c r="I410" s="35"/>
      <c r="J410" s="35"/>
      <c r="K410" s="35"/>
      <c r="L410" s="35"/>
      <c r="M410" s="35"/>
      <c r="N410" s="535" t="s">
        <v>1676</v>
      </c>
      <c r="O410" s="412" t="s">
        <v>1242</v>
      </c>
      <c r="P410" s="412" t="s">
        <v>1271</v>
      </c>
      <c r="Q410" s="412" t="s">
        <v>1263</v>
      </c>
      <c r="R410" s="535" t="s">
        <v>1290</v>
      </c>
      <c r="S410" s="412" t="s">
        <v>1260</v>
      </c>
      <c r="T410" s="377"/>
      <c r="U410" s="377"/>
      <c r="V410" s="377"/>
      <c r="W410" s="377"/>
      <c r="X410" s="377"/>
      <c r="Y410" s="377"/>
      <c r="Z410" s="377"/>
      <c r="AA410" s="377"/>
      <c r="AB410" s="377"/>
      <c r="AC410" s="377"/>
      <c r="AD410" s="377"/>
      <c r="AE410" s="377"/>
      <c r="AF410" s="377"/>
      <c r="AG410" s="377"/>
      <c r="AH410" s="377"/>
      <c r="AI410" s="377"/>
      <c r="AJ410" s="377"/>
      <c r="AK410" s="377"/>
      <c r="AL410" s="377"/>
      <c r="AM410" s="377"/>
      <c r="AN410" s="377"/>
      <c r="AO410" s="377"/>
      <c r="AP410" s="377"/>
      <c r="AQ410" s="377"/>
      <c r="AR410" s="377"/>
      <c r="AS410" s="377"/>
      <c r="AT410" s="377"/>
      <c r="AU410" s="377"/>
      <c r="AV410" s="377"/>
      <c r="AW410" s="377"/>
      <c r="AX410" s="377"/>
      <c r="AY410" s="377"/>
      <c r="AZ410" s="377"/>
      <c r="BA410" s="377"/>
      <c r="BB410" s="377"/>
      <c r="BC410" s="377"/>
      <c r="BD410" s="377"/>
      <c r="BE410" s="377"/>
      <c r="BF410" s="377"/>
    </row>
    <row r="411" ht="12.75" hidden="1" customHeight="1">
      <c r="A411" s="395" t="s">
        <v>1065</v>
      </c>
      <c r="B411" s="35"/>
      <c r="C411" s="35"/>
      <c r="D411" s="35"/>
      <c r="E411" s="35"/>
      <c r="F411" s="35"/>
      <c r="G411" s="35"/>
      <c r="H411" s="35"/>
      <c r="I411" s="35"/>
      <c r="J411" s="35"/>
      <c r="K411" s="35"/>
      <c r="L411" s="35"/>
      <c r="M411" s="35"/>
      <c r="N411" s="535" t="s">
        <v>1677</v>
      </c>
      <c r="O411" s="412" t="s">
        <v>1242</v>
      </c>
      <c r="P411" s="412" t="s">
        <v>1271</v>
      </c>
      <c r="Q411" s="412" t="s">
        <v>1244</v>
      </c>
      <c r="R411" s="535" t="s">
        <v>1393</v>
      </c>
      <c r="S411" s="412" t="s">
        <v>1256</v>
      </c>
      <c r="T411" s="377"/>
      <c r="U411" s="377"/>
      <c r="V411" s="377"/>
      <c r="W411" s="377"/>
      <c r="X411" s="377"/>
      <c r="Y411" s="377"/>
      <c r="Z411" s="377"/>
      <c r="AA411" s="377"/>
      <c r="AB411" s="377"/>
      <c r="AC411" s="377"/>
      <c r="AD411" s="377"/>
      <c r="AE411" s="377"/>
      <c r="AF411" s="377"/>
      <c r="AG411" s="377"/>
      <c r="AH411" s="377"/>
      <c r="AI411" s="377"/>
      <c r="AJ411" s="377"/>
      <c r="AK411" s="377"/>
      <c r="AL411" s="377"/>
      <c r="AM411" s="377"/>
      <c r="AN411" s="377"/>
      <c r="AO411" s="377"/>
      <c r="AP411" s="377"/>
      <c r="AQ411" s="377"/>
      <c r="AR411" s="377"/>
      <c r="AS411" s="377"/>
      <c r="AT411" s="377"/>
      <c r="AU411" s="377"/>
      <c r="AV411" s="377"/>
      <c r="AW411" s="377"/>
      <c r="AX411" s="377"/>
      <c r="AY411" s="377"/>
      <c r="AZ411" s="377"/>
      <c r="BA411" s="377"/>
      <c r="BB411" s="377"/>
      <c r="BC411" s="377"/>
      <c r="BD411" s="377"/>
      <c r="BE411" s="377"/>
      <c r="BF411" s="377"/>
    </row>
    <row r="412" ht="12.75" hidden="1" customHeight="1">
      <c r="A412" s="395" t="s">
        <v>1070</v>
      </c>
      <c r="B412" s="35"/>
      <c r="C412" s="35"/>
      <c r="D412" s="35"/>
      <c r="E412" s="35"/>
      <c r="F412" s="35"/>
      <c r="G412" s="35"/>
      <c r="H412" s="35"/>
      <c r="I412" s="35"/>
      <c r="J412" s="35"/>
      <c r="K412" s="35"/>
      <c r="L412" s="35"/>
      <c r="M412" s="35"/>
      <c r="N412" s="535" t="s">
        <v>1678</v>
      </c>
      <c r="O412" s="412" t="s">
        <v>1242</v>
      </c>
      <c r="P412" s="412" t="s">
        <v>1243</v>
      </c>
      <c r="Q412" s="412" t="s">
        <v>1244</v>
      </c>
      <c r="R412" s="535" t="s">
        <v>1290</v>
      </c>
      <c r="S412" s="412" t="s">
        <v>1264</v>
      </c>
      <c r="T412" s="412" t="s">
        <v>1268</v>
      </c>
      <c r="U412" s="377"/>
      <c r="V412" s="377"/>
      <c r="W412" s="377"/>
      <c r="X412" s="377"/>
      <c r="Y412" s="377"/>
      <c r="Z412" s="377"/>
      <c r="AA412" s="377"/>
      <c r="AB412" s="377"/>
      <c r="AC412" s="377"/>
      <c r="AD412" s="377"/>
      <c r="AE412" s="377"/>
      <c r="AF412" s="377"/>
      <c r="AG412" s="377"/>
      <c r="AH412" s="377"/>
      <c r="AI412" s="377"/>
      <c r="AJ412" s="377"/>
      <c r="AK412" s="377"/>
      <c r="AL412" s="377"/>
      <c r="AM412" s="377"/>
      <c r="AN412" s="377"/>
      <c r="AO412" s="377"/>
      <c r="AP412" s="377"/>
      <c r="AQ412" s="377"/>
      <c r="AR412" s="377"/>
      <c r="AS412" s="377"/>
      <c r="AT412" s="377"/>
      <c r="AU412" s="377"/>
      <c r="AV412" s="377"/>
      <c r="AW412" s="377"/>
      <c r="AX412" s="377"/>
      <c r="AY412" s="377"/>
      <c r="AZ412" s="377"/>
      <c r="BA412" s="377"/>
      <c r="BB412" s="377"/>
      <c r="BC412" s="377"/>
      <c r="BD412" s="377"/>
      <c r="BE412" s="377"/>
      <c r="BF412" s="377"/>
    </row>
    <row r="413" ht="12.75" hidden="1" customHeight="1">
      <c r="A413" s="395" t="s">
        <v>1095</v>
      </c>
      <c r="B413" s="35"/>
      <c r="C413" s="35"/>
      <c r="D413" s="35"/>
      <c r="E413" s="35"/>
      <c r="F413" s="35"/>
      <c r="G413" s="35"/>
      <c r="H413" s="35"/>
      <c r="I413" s="35"/>
      <c r="J413" s="35"/>
      <c r="K413" s="35"/>
      <c r="L413" s="35"/>
      <c r="M413" s="35"/>
      <c r="N413" s="535" t="s">
        <v>1679</v>
      </c>
      <c r="O413" s="412" t="s">
        <v>1242</v>
      </c>
      <c r="P413" s="412" t="s">
        <v>1271</v>
      </c>
      <c r="Q413" s="412" t="s">
        <v>1330</v>
      </c>
      <c r="R413" s="535" t="s">
        <v>1290</v>
      </c>
      <c r="S413" s="412" t="s">
        <v>1264</v>
      </c>
      <c r="T413" s="412" t="s">
        <v>1268</v>
      </c>
      <c r="U413" s="377"/>
      <c r="V413" s="377"/>
      <c r="W413" s="377"/>
      <c r="X413" s="377"/>
      <c r="Y413" s="377"/>
      <c r="Z413" s="377"/>
      <c r="AA413" s="377"/>
      <c r="AB413" s="377"/>
      <c r="AC413" s="377"/>
      <c r="AD413" s="377"/>
      <c r="AE413" s="377"/>
      <c r="AF413" s="377"/>
      <c r="AG413" s="377"/>
      <c r="AH413" s="377"/>
      <c r="AI413" s="377"/>
      <c r="AJ413" s="377"/>
      <c r="AK413" s="377"/>
      <c r="AL413" s="377"/>
      <c r="AM413" s="377"/>
      <c r="AN413" s="377"/>
      <c r="AO413" s="377"/>
      <c r="AP413" s="377"/>
      <c r="AQ413" s="377"/>
      <c r="AR413" s="377"/>
      <c r="AS413" s="377"/>
      <c r="AT413" s="377"/>
      <c r="AU413" s="377"/>
      <c r="AV413" s="377"/>
      <c r="AW413" s="377"/>
      <c r="AX413" s="377"/>
      <c r="AY413" s="377"/>
      <c r="AZ413" s="377"/>
      <c r="BA413" s="377"/>
      <c r="BB413" s="377"/>
      <c r="BC413" s="377"/>
      <c r="BD413" s="377"/>
      <c r="BE413" s="377"/>
      <c r="BF413" s="377"/>
    </row>
    <row r="414" ht="12.75" hidden="1" customHeight="1">
      <c r="A414" s="395" t="s">
        <v>1125</v>
      </c>
      <c r="B414" s="35"/>
      <c r="C414" s="35"/>
      <c r="D414" s="35"/>
      <c r="E414" s="35"/>
      <c r="F414" s="35"/>
      <c r="G414" s="35"/>
      <c r="H414" s="35"/>
      <c r="I414" s="35"/>
      <c r="J414" s="35"/>
      <c r="K414" s="35"/>
      <c r="L414" s="35"/>
      <c r="M414" s="35"/>
      <c r="N414" s="535" t="s">
        <v>1680</v>
      </c>
      <c r="O414" s="412" t="s">
        <v>1242</v>
      </c>
      <c r="P414" s="412" t="s">
        <v>1271</v>
      </c>
      <c r="Q414" s="412" t="s">
        <v>1263</v>
      </c>
      <c r="R414" s="535" t="s">
        <v>1290</v>
      </c>
      <c r="S414" s="412" t="s">
        <v>1264</v>
      </c>
      <c r="T414" s="412" t="s">
        <v>1268</v>
      </c>
      <c r="U414" s="377"/>
      <c r="V414" s="377"/>
      <c r="W414" s="377"/>
      <c r="X414" s="377"/>
      <c r="Y414" s="377"/>
      <c r="Z414" s="377"/>
      <c r="AA414" s="377"/>
      <c r="AB414" s="377"/>
      <c r="AC414" s="377"/>
      <c r="AD414" s="377"/>
      <c r="AE414" s="377"/>
      <c r="AF414" s="377"/>
      <c r="AG414" s="377"/>
      <c r="AH414" s="377"/>
      <c r="AI414" s="377"/>
      <c r="AJ414" s="377"/>
      <c r="AK414" s="377"/>
      <c r="AL414" s="377"/>
      <c r="AM414" s="377"/>
      <c r="AN414" s="377"/>
      <c r="AO414" s="377"/>
      <c r="AP414" s="377"/>
      <c r="AQ414" s="377"/>
      <c r="AR414" s="377"/>
      <c r="AS414" s="377"/>
      <c r="AT414" s="377"/>
      <c r="AU414" s="377"/>
      <c r="AV414" s="377"/>
      <c r="AW414" s="377"/>
      <c r="AX414" s="377"/>
      <c r="AY414" s="377"/>
      <c r="AZ414" s="377"/>
      <c r="BA414" s="377"/>
      <c r="BB414" s="377"/>
      <c r="BC414" s="377"/>
      <c r="BD414" s="377"/>
      <c r="BE414" s="377"/>
      <c r="BF414" s="377"/>
    </row>
    <row r="415" ht="12.75" hidden="1" customHeight="1">
      <c r="A415" s="395" t="s">
        <v>1144</v>
      </c>
      <c r="B415" s="35"/>
      <c r="C415" s="35"/>
      <c r="D415" s="35"/>
      <c r="E415" s="35"/>
      <c r="F415" s="35"/>
      <c r="G415" s="35"/>
      <c r="H415" s="35"/>
      <c r="I415" s="35"/>
      <c r="J415" s="35"/>
      <c r="K415" s="35"/>
      <c r="L415" s="35"/>
      <c r="M415" s="35"/>
      <c r="N415" s="535" t="s">
        <v>1681</v>
      </c>
      <c r="O415" s="412" t="s">
        <v>1438</v>
      </c>
      <c r="P415" s="412" t="s">
        <v>1271</v>
      </c>
      <c r="Q415" s="412" t="s">
        <v>1682</v>
      </c>
      <c r="R415" s="535" t="s">
        <v>1290</v>
      </c>
      <c r="S415" s="412" t="s">
        <v>1251</v>
      </c>
      <c r="T415" s="377"/>
      <c r="U415" s="377"/>
      <c r="V415" s="377"/>
      <c r="W415" s="377"/>
      <c r="X415" s="377"/>
      <c r="Y415" s="377"/>
      <c r="Z415" s="377"/>
      <c r="AA415" s="377"/>
      <c r="AB415" s="377"/>
      <c r="AC415" s="377"/>
      <c r="AD415" s="377"/>
      <c r="AE415" s="377"/>
      <c r="AF415" s="377"/>
      <c r="AG415" s="377"/>
      <c r="AH415" s="377"/>
      <c r="AI415" s="377"/>
      <c r="AJ415" s="377"/>
      <c r="AK415" s="377"/>
      <c r="AL415" s="377"/>
      <c r="AM415" s="377"/>
      <c r="AN415" s="377"/>
      <c r="AO415" s="377"/>
      <c r="AP415" s="377"/>
      <c r="AQ415" s="377"/>
      <c r="AR415" s="377"/>
      <c r="AS415" s="377"/>
      <c r="AT415" s="377"/>
      <c r="AU415" s="377"/>
      <c r="AV415" s="377"/>
      <c r="AW415" s="377"/>
      <c r="AX415" s="377"/>
      <c r="AY415" s="377"/>
      <c r="AZ415" s="377"/>
      <c r="BA415" s="377"/>
      <c r="BB415" s="377"/>
      <c r="BC415" s="377"/>
      <c r="BD415" s="377"/>
      <c r="BE415" s="377"/>
      <c r="BF415" s="377"/>
    </row>
    <row r="416" ht="12.75" hidden="1" customHeight="1">
      <c r="A416" s="395" t="s">
        <v>1186</v>
      </c>
      <c r="B416" s="35"/>
      <c r="C416" s="35"/>
      <c r="D416" s="35"/>
      <c r="E416" s="35"/>
      <c r="F416" s="35"/>
      <c r="G416" s="35"/>
      <c r="H416" s="35"/>
      <c r="I416" s="35"/>
      <c r="J416" s="35"/>
      <c r="K416" s="35"/>
      <c r="L416" s="35"/>
      <c r="M416" s="35"/>
      <c r="N416" s="535" t="s">
        <v>1683</v>
      </c>
      <c r="O416" s="412" t="s">
        <v>1242</v>
      </c>
      <c r="P416" s="412" t="s">
        <v>1271</v>
      </c>
      <c r="Q416" s="412" t="s">
        <v>1267</v>
      </c>
      <c r="R416" s="535" t="s">
        <v>1274</v>
      </c>
      <c r="S416" s="412" t="s">
        <v>1264</v>
      </c>
      <c r="T416" s="412" t="s">
        <v>1268</v>
      </c>
      <c r="U416" s="377"/>
      <c r="V416" s="377"/>
      <c r="W416" s="377"/>
      <c r="X416" s="377"/>
      <c r="Y416" s="377"/>
      <c r="Z416" s="377"/>
      <c r="AA416" s="377"/>
      <c r="AB416" s="377"/>
      <c r="AC416" s="377"/>
      <c r="AD416" s="377"/>
      <c r="AE416" s="377"/>
      <c r="AF416" s="377"/>
      <c r="AG416" s="377"/>
      <c r="AH416" s="377"/>
      <c r="AI416" s="377"/>
      <c r="AJ416" s="377"/>
      <c r="AK416" s="377"/>
      <c r="AL416" s="377"/>
      <c r="AM416" s="377"/>
      <c r="AN416" s="377"/>
      <c r="AO416" s="377"/>
      <c r="AP416" s="377"/>
      <c r="AQ416" s="377"/>
      <c r="AR416" s="377"/>
      <c r="AS416" s="377"/>
      <c r="AT416" s="377"/>
      <c r="AU416" s="377"/>
      <c r="AV416" s="377"/>
      <c r="AW416" s="377"/>
      <c r="AX416" s="377"/>
      <c r="AY416" s="377"/>
      <c r="AZ416" s="377"/>
      <c r="BA416" s="377"/>
      <c r="BB416" s="377"/>
      <c r="BC416" s="377"/>
      <c r="BD416" s="377"/>
      <c r="BE416" s="377"/>
      <c r="BF416" s="377"/>
    </row>
    <row r="417" ht="12.75" hidden="1" customHeight="1">
      <c r="A417" s="395" t="s">
        <v>1217</v>
      </c>
      <c r="B417" s="35"/>
      <c r="C417" s="35"/>
      <c r="D417" s="35"/>
      <c r="E417" s="35"/>
      <c r="F417" s="35"/>
      <c r="G417" s="35"/>
      <c r="H417" s="35"/>
      <c r="I417" s="35"/>
      <c r="J417" s="35"/>
      <c r="K417" s="35"/>
      <c r="L417" s="35"/>
      <c r="M417" s="35"/>
      <c r="N417" s="535" t="s">
        <v>1684</v>
      </c>
      <c r="O417" s="412" t="s">
        <v>1242</v>
      </c>
      <c r="P417" s="412" t="s">
        <v>1271</v>
      </c>
      <c r="Q417" s="412" t="s">
        <v>1267</v>
      </c>
      <c r="R417" s="535" t="s">
        <v>1393</v>
      </c>
      <c r="S417" s="412" t="s">
        <v>1246</v>
      </c>
      <c r="T417" s="412" t="s">
        <v>1268</v>
      </c>
      <c r="U417" s="377"/>
      <c r="V417" s="377"/>
      <c r="W417" s="377"/>
      <c r="X417" s="377"/>
      <c r="Y417" s="377"/>
      <c r="Z417" s="377"/>
      <c r="AA417" s="377"/>
      <c r="AB417" s="377"/>
      <c r="AC417" s="377"/>
      <c r="AD417" s="377"/>
      <c r="AE417" s="377"/>
      <c r="AF417" s="377"/>
      <c r="AG417" s="377"/>
      <c r="AH417" s="377"/>
      <c r="AI417" s="377"/>
      <c r="AJ417" s="377"/>
      <c r="AK417" s="377"/>
      <c r="AL417" s="377"/>
      <c r="AM417" s="377"/>
      <c r="AN417" s="377"/>
      <c r="AO417" s="377"/>
      <c r="AP417" s="377"/>
      <c r="AQ417" s="377"/>
      <c r="AR417" s="377"/>
      <c r="AS417" s="377"/>
      <c r="AT417" s="377"/>
      <c r="AU417" s="377"/>
      <c r="AV417" s="377"/>
      <c r="AW417" s="377"/>
      <c r="AX417" s="377"/>
      <c r="AY417" s="377"/>
      <c r="AZ417" s="377"/>
      <c r="BA417" s="377"/>
      <c r="BB417" s="377"/>
      <c r="BC417" s="377"/>
      <c r="BD417" s="377"/>
      <c r="BE417" s="377"/>
      <c r="BF417" s="377"/>
    </row>
    <row r="418" ht="12.75" hidden="1" customHeight="1">
      <c r="A418" s="395" t="s">
        <v>1222</v>
      </c>
      <c r="B418" s="35"/>
      <c r="C418" s="35"/>
      <c r="D418" s="35"/>
      <c r="E418" s="35"/>
      <c r="F418" s="35"/>
      <c r="G418" s="35"/>
      <c r="H418" s="35"/>
      <c r="I418" s="35"/>
      <c r="J418" s="35"/>
      <c r="K418" s="35"/>
      <c r="L418" s="35"/>
      <c r="M418" s="35"/>
      <c r="N418" s="535" t="s">
        <v>1685</v>
      </c>
      <c r="O418" s="412" t="s">
        <v>1242</v>
      </c>
      <c r="P418" s="412" t="s">
        <v>1281</v>
      </c>
      <c r="Q418" s="412" t="s">
        <v>1267</v>
      </c>
      <c r="R418" s="535" t="s">
        <v>1259</v>
      </c>
      <c r="S418" s="412" t="s">
        <v>1316</v>
      </c>
      <c r="T418" s="412" t="s">
        <v>1268</v>
      </c>
      <c r="U418" s="377"/>
      <c r="V418" s="377"/>
      <c r="W418" s="377"/>
      <c r="X418" s="377"/>
      <c r="Y418" s="377"/>
      <c r="Z418" s="377"/>
      <c r="AA418" s="377"/>
      <c r="AB418" s="377"/>
      <c r="AC418" s="377"/>
      <c r="AD418" s="377"/>
      <c r="AE418" s="377"/>
      <c r="AF418" s="377"/>
      <c r="AG418" s="377"/>
      <c r="AH418" s="377"/>
      <c r="AI418" s="377"/>
      <c r="AJ418" s="377"/>
      <c r="AK418" s="377"/>
      <c r="AL418" s="377"/>
      <c r="AM418" s="377"/>
      <c r="AN418" s="377"/>
      <c r="AO418" s="377"/>
      <c r="AP418" s="377"/>
      <c r="AQ418" s="377"/>
      <c r="AR418" s="377"/>
      <c r="AS418" s="377"/>
      <c r="AT418" s="377"/>
      <c r="AU418" s="377"/>
      <c r="AV418" s="377"/>
      <c r="AW418" s="377"/>
      <c r="AX418" s="377"/>
      <c r="AY418" s="377"/>
      <c r="AZ418" s="377"/>
      <c r="BA418" s="377"/>
      <c r="BB418" s="377"/>
      <c r="BC418" s="377"/>
      <c r="BD418" s="377"/>
      <c r="BE418" s="377"/>
      <c r="BF418" s="377"/>
    </row>
    <row r="419" ht="12.75" hidden="1" customHeight="1">
      <c r="A419" s="395" t="s">
        <v>1288</v>
      </c>
      <c r="B419" s="35"/>
      <c r="C419" s="35"/>
      <c r="D419" s="35"/>
      <c r="E419" s="35"/>
      <c r="F419" s="35"/>
      <c r="G419" s="35"/>
      <c r="H419" s="35"/>
      <c r="I419" s="35"/>
      <c r="J419" s="35"/>
      <c r="K419" s="35"/>
      <c r="L419" s="35"/>
      <c r="M419" s="35"/>
      <c r="N419" s="535" t="s">
        <v>1686</v>
      </c>
      <c r="O419" s="412" t="s">
        <v>1267</v>
      </c>
      <c r="P419" s="412" t="s">
        <v>1271</v>
      </c>
      <c r="Q419" s="412" t="s">
        <v>1378</v>
      </c>
      <c r="R419" s="535" t="s">
        <v>1250</v>
      </c>
      <c r="S419" s="412" t="s">
        <v>1256</v>
      </c>
      <c r="T419" s="377"/>
      <c r="U419" s="377"/>
      <c r="V419" s="377"/>
      <c r="W419" s="377"/>
      <c r="X419" s="377"/>
      <c r="Y419" s="377"/>
      <c r="Z419" s="377"/>
      <c r="AA419" s="377"/>
      <c r="AB419" s="377"/>
      <c r="AC419" s="377"/>
      <c r="AD419" s="377"/>
      <c r="AE419" s="377"/>
      <c r="AF419" s="377"/>
      <c r="AG419" s="377"/>
      <c r="AH419" s="377"/>
      <c r="AI419" s="377"/>
      <c r="AJ419" s="377"/>
      <c r="AK419" s="377"/>
      <c r="AL419" s="377"/>
      <c r="AM419" s="377"/>
      <c r="AN419" s="377"/>
      <c r="AO419" s="377"/>
      <c r="AP419" s="377"/>
      <c r="AQ419" s="377"/>
      <c r="AR419" s="377"/>
      <c r="AS419" s="377"/>
      <c r="AT419" s="377"/>
      <c r="AU419" s="377"/>
      <c r="AV419" s="377"/>
      <c r="AW419" s="377"/>
      <c r="AX419" s="377"/>
      <c r="AY419" s="377"/>
      <c r="AZ419" s="377"/>
      <c r="BA419" s="377"/>
      <c r="BB419" s="377"/>
      <c r="BC419" s="377"/>
      <c r="BD419" s="377"/>
      <c r="BE419" s="377"/>
      <c r="BF419" s="377"/>
    </row>
    <row r="420" ht="12.75" hidden="1" customHeight="1">
      <c r="A420" s="395" t="s">
        <v>1301</v>
      </c>
      <c r="B420" s="35"/>
      <c r="C420" s="35"/>
      <c r="D420" s="35"/>
      <c r="E420" s="35"/>
      <c r="F420" s="35"/>
      <c r="G420" s="35"/>
      <c r="H420" s="35"/>
      <c r="I420" s="35"/>
      <c r="J420" s="35"/>
      <c r="K420" s="35"/>
      <c r="L420" s="35"/>
      <c r="M420" s="35"/>
      <c r="N420" s="535" t="s">
        <v>1687</v>
      </c>
      <c r="O420" s="412" t="s">
        <v>1307</v>
      </c>
      <c r="P420" s="412" t="s">
        <v>1243</v>
      </c>
      <c r="Q420" s="412" t="s">
        <v>1267</v>
      </c>
      <c r="R420" s="535" t="s">
        <v>1250</v>
      </c>
      <c r="S420" s="412" t="s">
        <v>1264</v>
      </c>
      <c r="T420" s="412" t="s">
        <v>1268</v>
      </c>
      <c r="U420" s="377"/>
      <c r="V420" s="377"/>
      <c r="W420" s="377"/>
      <c r="X420" s="377"/>
      <c r="Y420" s="377"/>
      <c r="Z420" s="377"/>
      <c r="AA420" s="377"/>
      <c r="AB420" s="377"/>
      <c r="AC420" s="377"/>
      <c r="AD420" s="377"/>
      <c r="AE420" s="377"/>
      <c r="AF420" s="377"/>
      <c r="AG420" s="377"/>
      <c r="AH420" s="377"/>
      <c r="AI420" s="377"/>
      <c r="AJ420" s="377"/>
      <c r="AK420" s="377"/>
      <c r="AL420" s="377"/>
      <c r="AM420" s="377"/>
      <c r="AN420" s="377"/>
      <c r="AO420" s="377"/>
      <c r="AP420" s="377"/>
      <c r="AQ420" s="377"/>
      <c r="AR420" s="377"/>
      <c r="AS420" s="377"/>
      <c r="AT420" s="377"/>
      <c r="AU420" s="377"/>
      <c r="AV420" s="377"/>
      <c r="AW420" s="377"/>
      <c r="AX420" s="377"/>
      <c r="AY420" s="377"/>
      <c r="AZ420" s="377"/>
      <c r="BA420" s="377"/>
      <c r="BB420" s="377"/>
      <c r="BC420" s="377"/>
      <c r="BD420" s="377"/>
      <c r="BE420" s="377"/>
      <c r="BF420" s="377"/>
    </row>
    <row r="421" ht="12.75" hidden="1" customHeight="1">
      <c r="A421" s="395" t="s">
        <v>1304</v>
      </c>
      <c r="B421" s="35"/>
      <c r="C421" s="35"/>
      <c r="D421" s="35"/>
      <c r="E421" s="35"/>
      <c r="F421" s="35"/>
      <c r="G421" s="35"/>
      <c r="H421" s="35"/>
      <c r="I421" s="35"/>
      <c r="J421" s="35"/>
      <c r="K421" s="35"/>
      <c r="L421" s="35"/>
      <c r="M421" s="35"/>
      <c r="N421" s="535" t="s">
        <v>1688</v>
      </c>
      <c r="O421" s="412" t="s">
        <v>1242</v>
      </c>
      <c r="P421" s="412" t="s">
        <v>1271</v>
      </c>
      <c r="Q421" s="412" t="s">
        <v>1244</v>
      </c>
      <c r="R421" s="535" t="s">
        <v>1250</v>
      </c>
      <c r="S421" s="412" t="s">
        <v>1256</v>
      </c>
      <c r="T421" s="377"/>
      <c r="U421" s="377"/>
      <c r="V421" s="377"/>
      <c r="W421" s="377"/>
      <c r="X421" s="377"/>
      <c r="Y421" s="377"/>
      <c r="Z421" s="377"/>
      <c r="AA421" s="377"/>
      <c r="AB421" s="377"/>
      <c r="AC421" s="377"/>
      <c r="AD421" s="377"/>
      <c r="AE421" s="377"/>
      <c r="AF421" s="377"/>
      <c r="AG421" s="377"/>
      <c r="AH421" s="377"/>
      <c r="AI421" s="377"/>
      <c r="AJ421" s="377"/>
      <c r="AK421" s="377"/>
      <c r="AL421" s="377"/>
      <c r="AM421" s="377"/>
      <c r="AN421" s="377"/>
      <c r="AO421" s="377"/>
      <c r="AP421" s="377"/>
      <c r="AQ421" s="377"/>
      <c r="AR421" s="377"/>
      <c r="AS421" s="377"/>
      <c r="AT421" s="377"/>
      <c r="AU421" s="377"/>
      <c r="AV421" s="377"/>
      <c r="AW421" s="377"/>
      <c r="AX421" s="377"/>
      <c r="AY421" s="377"/>
      <c r="AZ421" s="377"/>
      <c r="BA421" s="377"/>
      <c r="BB421" s="377"/>
      <c r="BC421" s="377"/>
      <c r="BD421" s="377"/>
      <c r="BE421" s="377"/>
      <c r="BF421" s="377"/>
    </row>
    <row r="422" ht="12.75" hidden="1" customHeight="1">
      <c r="A422" s="395" t="s">
        <v>1333</v>
      </c>
      <c r="B422" s="35"/>
      <c r="C422" s="35"/>
      <c r="D422" s="35"/>
      <c r="E422" s="35"/>
      <c r="F422" s="35"/>
      <c r="G422" s="35"/>
      <c r="H422" s="35"/>
      <c r="I422" s="35"/>
      <c r="J422" s="35"/>
      <c r="K422" s="35"/>
      <c r="L422" s="35"/>
      <c r="M422" s="35"/>
      <c r="N422" s="535" t="s">
        <v>1689</v>
      </c>
      <c r="O422" s="412" t="s">
        <v>1267</v>
      </c>
      <c r="P422" s="412" t="s">
        <v>1271</v>
      </c>
      <c r="Q422" s="412" t="s">
        <v>1263</v>
      </c>
      <c r="R422" s="535" t="s">
        <v>1323</v>
      </c>
      <c r="S422" s="412" t="s">
        <v>1251</v>
      </c>
      <c r="T422" s="377"/>
      <c r="U422" s="377"/>
      <c r="V422" s="377"/>
      <c r="W422" s="377"/>
      <c r="X422" s="377"/>
      <c r="Y422" s="377"/>
      <c r="Z422" s="377"/>
      <c r="AA422" s="377"/>
      <c r="AB422" s="377"/>
      <c r="AC422" s="377"/>
      <c r="AD422" s="377"/>
      <c r="AE422" s="377"/>
      <c r="AF422" s="377"/>
      <c r="AG422" s="377"/>
      <c r="AH422" s="377"/>
      <c r="AI422" s="377"/>
      <c r="AJ422" s="377"/>
      <c r="AK422" s="377"/>
      <c r="AL422" s="377"/>
      <c r="AM422" s="377"/>
      <c r="AN422" s="377"/>
      <c r="AO422" s="377"/>
      <c r="AP422" s="377"/>
      <c r="AQ422" s="377"/>
      <c r="AR422" s="377"/>
      <c r="AS422" s="377"/>
      <c r="AT422" s="377"/>
      <c r="AU422" s="377"/>
      <c r="AV422" s="377"/>
      <c r="AW422" s="377"/>
      <c r="AX422" s="377"/>
      <c r="AY422" s="377"/>
      <c r="AZ422" s="377"/>
      <c r="BA422" s="377"/>
      <c r="BB422" s="377"/>
      <c r="BC422" s="377"/>
      <c r="BD422" s="377"/>
      <c r="BE422" s="377"/>
      <c r="BF422" s="377"/>
    </row>
    <row r="423" ht="12.75" hidden="1" customHeight="1">
      <c r="A423" s="395" t="s">
        <v>1350</v>
      </c>
      <c r="B423" s="35"/>
      <c r="C423" s="35"/>
      <c r="D423" s="35"/>
      <c r="E423" s="35"/>
      <c r="F423" s="35"/>
      <c r="G423" s="35"/>
      <c r="H423" s="35"/>
      <c r="I423" s="35"/>
      <c r="J423" s="35"/>
      <c r="K423" s="35"/>
      <c r="L423" s="35"/>
      <c r="M423" s="35"/>
      <c r="N423" s="535" t="s">
        <v>1690</v>
      </c>
      <c r="O423" s="412" t="s">
        <v>1242</v>
      </c>
      <c r="P423" s="412" t="s">
        <v>1271</v>
      </c>
      <c r="Q423" s="412" t="s">
        <v>1330</v>
      </c>
      <c r="R423" s="535" t="s">
        <v>1259</v>
      </c>
      <c r="S423" s="412" t="s">
        <v>1316</v>
      </c>
      <c r="T423" s="412" t="s">
        <v>1268</v>
      </c>
      <c r="U423" s="377"/>
      <c r="V423" s="377"/>
      <c r="W423" s="377"/>
      <c r="X423" s="377"/>
      <c r="Y423" s="377"/>
      <c r="Z423" s="377"/>
      <c r="AA423" s="377"/>
      <c r="AB423" s="377"/>
      <c r="AC423" s="377"/>
      <c r="AD423" s="377"/>
      <c r="AE423" s="377"/>
      <c r="AF423" s="377"/>
      <c r="AG423" s="377"/>
      <c r="AH423" s="377"/>
      <c r="AI423" s="377"/>
      <c r="AJ423" s="377"/>
      <c r="AK423" s="377"/>
      <c r="AL423" s="377"/>
      <c r="AM423" s="377"/>
      <c r="AN423" s="377"/>
      <c r="AO423" s="377"/>
      <c r="AP423" s="377"/>
      <c r="AQ423" s="377"/>
      <c r="AR423" s="377"/>
      <c r="AS423" s="377"/>
      <c r="AT423" s="377"/>
      <c r="AU423" s="377"/>
      <c r="AV423" s="377"/>
      <c r="AW423" s="377"/>
      <c r="AX423" s="377"/>
      <c r="AY423" s="377"/>
      <c r="AZ423" s="377"/>
      <c r="BA423" s="377"/>
      <c r="BB423" s="377"/>
      <c r="BC423" s="377"/>
      <c r="BD423" s="377"/>
      <c r="BE423" s="377"/>
      <c r="BF423" s="377"/>
    </row>
    <row r="424" ht="12.75" hidden="1" customHeight="1">
      <c r="A424" s="395" t="s">
        <v>1360</v>
      </c>
      <c r="B424" s="35"/>
      <c r="C424" s="35"/>
      <c r="D424" s="35"/>
      <c r="E424" s="35"/>
      <c r="F424" s="35"/>
      <c r="G424" s="35"/>
      <c r="H424" s="35"/>
      <c r="I424" s="35"/>
      <c r="J424" s="35"/>
      <c r="K424" s="35"/>
      <c r="L424" s="35"/>
      <c r="M424" s="35"/>
      <c r="N424" s="535" t="s">
        <v>1691</v>
      </c>
      <c r="O424" s="412" t="s">
        <v>1307</v>
      </c>
      <c r="P424" s="412" t="s">
        <v>1299</v>
      </c>
      <c r="Q424" s="412" t="s">
        <v>1244</v>
      </c>
      <c r="R424" s="535" t="s">
        <v>1245</v>
      </c>
      <c r="S424" s="412" t="s">
        <v>1256</v>
      </c>
      <c r="T424" s="377"/>
      <c r="U424" s="377"/>
      <c r="V424" s="377"/>
      <c r="W424" s="377"/>
      <c r="X424" s="377"/>
      <c r="Y424" s="377"/>
      <c r="Z424" s="377"/>
      <c r="AA424" s="377"/>
      <c r="AB424" s="377"/>
      <c r="AC424" s="377"/>
      <c r="AD424" s="377"/>
      <c r="AE424" s="377"/>
      <c r="AF424" s="377"/>
      <c r="AG424" s="377"/>
      <c r="AH424" s="377"/>
      <c r="AI424" s="377"/>
      <c r="AJ424" s="377"/>
      <c r="AK424" s="377"/>
      <c r="AL424" s="377"/>
      <c r="AM424" s="377"/>
      <c r="AN424" s="377"/>
      <c r="AO424" s="377"/>
      <c r="AP424" s="377"/>
      <c r="AQ424" s="377"/>
      <c r="AR424" s="377"/>
      <c r="AS424" s="377"/>
      <c r="AT424" s="377"/>
      <c r="AU424" s="377"/>
      <c r="AV424" s="377"/>
      <c r="AW424" s="377"/>
      <c r="AX424" s="377"/>
      <c r="AY424" s="377"/>
      <c r="AZ424" s="377"/>
      <c r="BA424" s="377"/>
      <c r="BB424" s="377"/>
      <c r="BC424" s="377"/>
      <c r="BD424" s="377"/>
      <c r="BE424" s="377"/>
      <c r="BF424" s="377"/>
    </row>
    <row r="425" ht="12.75" hidden="1" customHeight="1">
      <c r="A425" s="395" t="s">
        <v>1371</v>
      </c>
      <c r="B425" s="35"/>
      <c r="C425" s="35"/>
      <c r="D425" s="35"/>
      <c r="E425" s="35"/>
      <c r="F425" s="35"/>
      <c r="G425" s="35"/>
      <c r="H425" s="35"/>
      <c r="I425" s="35"/>
      <c r="J425" s="35"/>
      <c r="K425" s="35"/>
      <c r="L425" s="35"/>
      <c r="M425" s="35"/>
      <c r="N425" s="535" t="s">
        <v>1692</v>
      </c>
      <c r="O425" s="412" t="s">
        <v>1242</v>
      </c>
      <c r="P425" s="412" t="s">
        <v>1243</v>
      </c>
      <c r="Q425" s="412" t="s">
        <v>1378</v>
      </c>
      <c r="R425" s="535" t="s">
        <v>1290</v>
      </c>
      <c r="S425" s="412" t="s">
        <v>1264</v>
      </c>
      <c r="T425" s="377"/>
      <c r="U425" s="377"/>
      <c r="V425" s="377"/>
      <c r="W425" s="377"/>
      <c r="X425" s="377"/>
      <c r="Y425" s="377"/>
      <c r="Z425" s="377"/>
      <c r="AA425" s="377"/>
      <c r="AB425" s="377"/>
      <c r="AC425" s="377"/>
      <c r="AD425" s="377"/>
      <c r="AE425" s="377"/>
      <c r="AF425" s="377"/>
      <c r="AG425" s="377"/>
      <c r="AH425" s="377"/>
      <c r="AI425" s="377"/>
      <c r="AJ425" s="377"/>
      <c r="AK425" s="377"/>
      <c r="AL425" s="377"/>
      <c r="AM425" s="377"/>
      <c r="AN425" s="377"/>
      <c r="AO425" s="377"/>
      <c r="AP425" s="377"/>
      <c r="AQ425" s="377"/>
      <c r="AR425" s="377"/>
      <c r="AS425" s="377"/>
      <c r="AT425" s="377"/>
      <c r="AU425" s="377"/>
      <c r="AV425" s="377"/>
      <c r="AW425" s="377"/>
      <c r="AX425" s="377"/>
      <c r="AY425" s="377"/>
      <c r="AZ425" s="377"/>
      <c r="BA425" s="377"/>
      <c r="BB425" s="377"/>
      <c r="BC425" s="377"/>
      <c r="BD425" s="377"/>
      <c r="BE425" s="377"/>
      <c r="BF425" s="377"/>
    </row>
    <row r="426" ht="12.75" hidden="1" customHeight="1">
      <c r="A426" s="395" t="s">
        <v>1376</v>
      </c>
      <c r="B426" s="35"/>
      <c r="C426" s="35"/>
      <c r="D426" s="35"/>
      <c r="E426" s="35"/>
      <c r="F426" s="35"/>
      <c r="G426" s="35"/>
      <c r="H426" s="35"/>
      <c r="I426" s="35"/>
      <c r="J426" s="35"/>
      <c r="K426" s="35"/>
      <c r="L426" s="35"/>
      <c r="M426" s="35"/>
      <c r="N426" s="535" t="s">
        <v>1693</v>
      </c>
      <c r="O426" s="412" t="s">
        <v>1242</v>
      </c>
      <c r="P426" s="412" t="s">
        <v>1271</v>
      </c>
      <c r="Q426" s="412" t="s">
        <v>1330</v>
      </c>
      <c r="R426" s="535" t="s">
        <v>1250</v>
      </c>
      <c r="S426" s="412" t="s">
        <v>1256</v>
      </c>
      <c r="T426" s="412" t="s">
        <v>1268</v>
      </c>
      <c r="U426" s="377"/>
      <c r="V426" s="377"/>
      <c r="W426" s="377"/>
      <c r="X426" s="377"/>
      <c r="Y426" s="377"/>
      <c r="Z426" s="377"/>
      <c r="AA426" s="377"/>
      <c r="AB426" s="377"/>
      <c r="AC426" s="377"/>
      <c r="AD426" s="377"/>
      <c r="AE426" s="377"/>
      <c r="AF426" s="377"/>
      <c r="AG426" s="377"/>
      <c r="AH426" s="377"/>
      <c r="AI426" s="377"/>
      <c r="AJ426" s="377"/>
      <c r="AK426" s="377"/>
      <c r="AL426" s="377"/>
      <c r="AM426" s="377"/>
      <c r="AN426" s="377"/>
      <c r="AO426" s="377"/>
      <c r="AP426" s="377"/>
      <c r="AQ426" s="377"/>
      <c r="AR426" s="377"/>
      <c r="AS426" s="377"/>
      <c r="AT426" s="377"/>
      <c r="AU426" s="377"/>
      <c r="AV426" s="377"/>
      <c r="AW426" s="377"/>
      <c r="AX426" s="377"/>
      <c r="AY426" s="377"/>
      <c r="AZ426" s="377"/>
      <c r="BA426" s="377"/>
      <c r="BB426" s="377"/>
      <c r="BC426" s="377"/>
      <c r="BD426" s="377"/>
      <c r="BE426" s="377"/>
      <c r="BF426" s="377"/>
    </row>
    <row r="427" ht="12.75" hidden="1" customHeight="1">
      <c r="A427" s="395" t="s">
        <v>1412</v>
      </c>
      <c r="B427" s="35"/>
      <c r="C427" s="35"/>
      <c r="D427" s="35"/>
      <c r="E427" s="35"/>
      <c r="F427" s="35"/>
      <c r="G427" s="35"/>
      <c r="H427" s="35"/>
      <c r="I427" s="35"/>
      <c r="J427" s="35"/>
      <c r="K427" s="35"/>
      <c r="L427" s="35"/>
      <c r="M427" s="35"/>
      <c r="N427" s="535" t="s">
        <v>1694</v>
      </c>
      <c r="O427" s="412" t="s">
        <v>1242</v>
      </c>
      <c r="P427" s="412" t="s">
        <v>1271</v>
      </c>
      <c r="Q427" s="412" t="s">
        <v>1378</v>
      </c>
      <c r="R427" s="535" t="s">
        <v>1290</v>
      </c>
      <c r="S427" s="412" t="s">
        <v>1251</v>
      </c>
      <c r="T427" s="377"/>
      <c r="U427" s="377"/>
      <c r="V427" s="377"/>
      <c r="W427" s="377"/>
      <c r="X427" s="377"/>
      <c r="Y427" s="377"/>
      <c r="Z427" s="377"/>
      <c r="AA427" s="377"/>
      <c r="AB427" s="377"/>
      <c r="AC427" s="377"/>
      <c r="AD427" s="377"/>
      <c r="AE427" s="377"/>
      <c r="AF427" s="377"/>
      <c r="AG427" s="377"/>
      <c r="AH427" s="377"/>
      <c r="AI427" s="377"/>
      <c r="AJ427" s="377"/>
      <c r="AK427" s="377"/>
      <c r="AL427" s="377"/>
      <c r="AM427" s="377"/>
      <c r="AN427" s="377"/>
      <c r="AO427" s="377"/>
      <c r="AP427" s="377"/>
      <c r="AQ427" s="377"/>
      <c r="AR427" s="377"/>
      <c r="AS427" s="377"/>
      <c r="AT427" s="377"/>
      <c r="AU427" s="377"/>
      <c r="AV427" s="377"/>
      <c r="AW427" s="377"/>
      <c r="AX427" s="377"/>
      <c r="AY427" s="377"/>
      <c r="AZ427" s="377"/>
      <c r="BA427" s="377"/>
      <c r="BB427" s="377"/>
      <c r="BC427" s="377"/>
      <c r="BD427" s="377"/>
      <c r="BE427" s="377"/>
      <c r="BF427" s="377"/>
    </row>
    <row r="428" ht="12.75" hidden="1" customHeight="1">
      <c r="A428" s="395" t="s">
        <v>1430</v>
      </c>
      <c r="B428" s="35"/>
      <c r="C428" s="35"/>
      <c r="D428" s="35"/>
      <c r="E428" s="35"/>
      <c r="F428" s="35"/>
      <c r="G428" s="35"/>
      <c r="H428" s="35"/>
      <c r="I428" s="35"/>
      <c r="J428" s="35"/>
      <c r="K428" s="35"/>
      <c r="L428" s="35"/>
      <c r="M428" s="35"/>
      <c r="N428" s="535" t="s">
        <v>1695</v>
      </c>
      <c r="O428" s="412" t="s">
        <v>1267</v>
      </c>
      <c r="P428" s="412" t="s">
        <v>1243</v>
      </c>
      <c r="Q428" s="412" t="s">
        <v>1263</v>
      </c>
      <c r="R428" s="535" t="s">
        <v>1274</v>
      </c>
      <c r="S428" s="412" t="s">
        <v>1316</v>
      </c>
      <c r="T428" s="377"/>
      <c r="U428" s="377"/>
      <c r="V428" s="377"/>
      <c r="W428" s="377"/>
      <c r="X428" s="377"/>
      <c r="Y428" s="377"/>
      <c r="Z428" s="377"/>
      <c r="AA428" s="377"/>
      <c r="AB428" s="377"/>
      <c r="AC428" s="377"/>
      <c r="AD428" s="377"/>
      <c r="AE428" s="377"/>
      <c r="AF428" s="377"/>
      <c r="AG428" s="377"/>
      <c r="AH428" s="377"/>
      <c r="AI428" s="377"/>
      <c r="AJ428" s="377"/>
      <c r="AK428" s="377"/>
      <c r="AL428" s="377"/>
      <c r="AM428" s="377"/>
      <c r="AN428" s="377"/>
      <c r="AO428" s="377"/>
      <c r="AP428" s="377"/>
      <c r="AQ428" s="377"/>
      <c r="AR428" s="377"/>
      <c r="AS428" s="377"/>
      <c r="AT428" s="377"/>
      <c r="AU428" s="377"/>
      <c r="AV428" s="377"/>
      <c r="AW428" s="377"/>
      <c r="AX428" s="377"/>
      <c r="AY428" s="377"/>
      <c r="AZ428" s="377"/>
      <c r="BA428" s="377"/>
      <c r="BB428" s="377"/>
      <c r="BC428" s="377"/>
      <c r="BD428" s="377"/>
      <c r="BE428" s="377"/>
      <c r="BF428" s="377"/>
    </row>
    <row r="429" ht="12.75" hidden="1" customHeight="1">
      <c r="A429" s="395" t="s">
        <v>1439</v>
      </c>
      <c r="B429" s="35"/>
      <c r="C429" s="35"/>
      <c r="D429" s="35"/>
      <c r="E429" s="35"/>
      <c r="F429" s="35"/>
      <c r="G429" s="35"/>
      <c r="H429" s="35"/>
      <c r="I429" s="35"/>
      <c r="J429" s="35"/>
      <c r="K429" s="35"/>
      <c r="L429" s="35"/>
      <c r="M429" s="35"/>
      <c r="N429" s="535" t="s">
        <v>1696</v>
      </c>
      <c r="O429" s="412" t="s">
        <v>1242</v>
      </c>
      <c r="P429" s="412" t="s">
        <v>1243</v>
      </c>
      <c r="Q429" s="412" t="s">
        <v>1244</v>
      </c>
      <c r="R429" s="535" t="s">
        <v>1393</v>
      </c>
      <c r="S429" s="412" t="s">
        <v>1264</v>
      </c>
      <c r="T429" s="377"/>
      <c r="U429" s="377"/>
      <c r="V429" s="377"/>
      <c r="W429" s="377"/>
      <c r="X429" s="377"/>
      <c r="Y429" s="377"/>
      <c r="Z429" s="377"/>
      <c r="AA429" s="377"/>
      <c r="AB429" s="377"/>
      <c r="AC429" s="377"/>
      <c r="AD429" s="377"/>
      <c r="AE429" s="377"/>
      <c r="AF429" s="377"/>
      <c r="AG429" s="377"/>
      <c r="AH429" s="377"/>
      <c r="AI429" s="377"/>
      <c r="AJ429" s="377"/>
      <c r="AK429" s="377"/>
      <c r="AL429" s="377"/>
      <c r="AM429" s="377"/>
      <c r="AN429" s="377"/>
      <c r="AO429" s="377"/>
      <c r="AP429" s="377"/>
      <c r="AQ429" s="377"/>
      <c r="AR429" s="377"/>
      <c r="AS429" s="377"/>
      <c r="AT429" s="377"/>
      <c r="AU429" s="377"/>
      <c r="AV429" s="377"/>
      <c r="AW429" s="377"/>
      <c r="AX429" s="377"/>
      <c r="AY429" s="377"/>
      <c r="AZ429" s="377"/>
      <c r="BA429" s="377"/>
      <c r="BB429" s="377"/>
      <c r="BC429" s="377"/>
      <c r="BD429" s="377"/>
      <c r="BE429" s="377"/>
      <c r="BF429" s="377"/>
    </row>
    <row r="430" ht="12.75" hidden="1" customHeight="1">
      <c r="A430" s="395" t="s">
        <v>1465</v>
      </c>
      <c r="B430" s="35"/>
      <c r="C430" s="35"/>
      <c r="D430" s="35"/>
      <c r="E430" s="35"/>
      <c r="F430" s="35"/>
      <c r="G430" s="35"/>
      <c r="H430" s="35"/>
      <c r="I430" s="35"/>
      <c r="J430" s="35"/>
      <c r="K430" s="35"/>
      <c r="L430" s="35"/>
      <c r="M430" s="35"/>
      <c r="N430" s="535" t="s">
        <v>1697</v>
      </c>
      <c r="O430" s="412" t="s">
        <v>1242</v>
      </c>
      <c r="P430" s="412" t="s">
        <v>1243</v>
      </c>
      <c r="Q430" s="412" t="s">
        <v>1263</v>
      </c>
      <c r="R430" s="535" t="s">
        <v>1290</v>
      </c>
      <c r="S430" s="412" t="s">
        <v>1251</v>
      </c>
      <c r="T430" s="412" t="s">
        <v>1268</v>
      </c>
      <c r="U430" s="377"/>
      <c r="V430" s="377"/>
      <c r="W430" s="377"/>
      <c r="X430" s="377"/>
      <c r="Y430" s="377"/>
      <c r="Z430" s="377"/>
      <c r="AA430" s="377"/>
      <c r="AB430" s="377"/>
      <c r="AC430" s="377"/>
      <c r="AD430" s="377"/>
      <c r="AE430" s="377"/>
      <c r="AF430" s="377"/>
      <c r="AG430" s="377"/>
      <c r="AH430" s="377"/>
      <c r="AI430" s="377"/>
      <c r="AJ430" s="377"/>
      <c r="AK430" s="377"/>
      <c r="AL430" s="377"/>
      <c r="AM430" s="377"/>
      <c r="AN430" s="377"/>
      <c r="AO430" s="377"/>
      <c r="AP430" s="377"/>
      <c r="AQ430" s="377"/>
      <c r="AR430" s="377"/>
      <c r="AS430" s="377"/>
      <c r="AT430" s="377"/>
      <c r="AU430" s="377"/>
      <c r="AV430" s="377"/>
      <c r="AW430" s="377"/>
      <c r="AX430" s="377"/>
      <c r="AY430" s="377"/>
      <c r="AZ430" s="377"/>
      <c r="BA430" s="377"/>
      <c r="BB430" s="377"/>
      <c r="BC430" s="377"/>
      <c r="BD430" s="377"/>
      <c r="BE430" s="377"/>
      <c r="BF430" s="377"/>
    </row>
    <row r="431" ht="12.75" hidden="1" customHeight="1">
      <c r="A431" s="395" t="s">
        <v>1492</v>
      </c>
      <c r="B431" s="35"/>
      <c r="C431" s="35"/>
      <c r="D431" s="35"/>
      <c r="E431" s="35"/>
      <c r="F431" s="35"/>
      <c r="G431" s="35"/>
      <c r="H431" s="35"/>
      <c r="I431" s="35"/>
      <c r="J431" s="35"/>
      <c r="K431" s="35"/>
      <c r="L431" s="35"/>
      <c r="M431" s="35"/>
      <c r="N431" s="535" t="s">
        <v>1698</v>
      </c>
      <c r="O431" s="412" t="s">
        <v>1242</v>
      </c>
      <c r="P431" s="412" t="s">
        <v>1243</v>
      </c>
      <c r="Q431" s="412" t="s">
        <v>1244</v>
      </c>
      <c r="R431" s="535" t="s">
        <v>1290</v>
      </c>
      <c r="S431" s="412" t="s">
        <v>1251</v>
      </c>
      <c r="T431" s="377"/>
      <c r="U431" s="377"/>
      <c r="V431" s="377"/>
      <c r="W431" s="377"/>
      <c r="X431" s="377"/>
      <c r="Y431" s="377"/>
      <c r="Z431" s="377"/>
      <c r="AA431" s="377"/>
      <c r="AB431" s="377"/>
      <c r="AC431" s="377"/>
      <c r="AD431" s="377"/>
      <c r="AE431" s="377"/>
      <c r="AF431" s="377"/>
      <c r="AG431" s="377"/>
      <c r="AH431" s="377"/>
      <c r="AI431" s="377"/>
      <c r="AJ431" s="377"/>
      <c r="AK431" s="377"/>
      <c r="AL431" s="377"/>
      <c r="AM431" s="377"/>
      <c r="AN431" s="377"/>
      <c r="AO431" s="377"/>
      <c r="AP431" s="377"/>
      <c r="AQ431" s="377"/>
      <c r="AR431" s="377"/>
      <c r="AS431" s="377"/>
      <c r="AT431" s="377"/>
      <c r="AU431" s="377"/>
      <c r="AV431" s="377"/>
      <c r="AW431" s="377"/>
      <c r="AX431" s="377"/>
      <c r="AY431" s="377"/>
      <c r="AZ431" s="377"/>
      <c r="BA431" s="377"/>
      <c r="BB431" s="377"/>
      <c r="BC431" s="377"/>
      <c r="BD431" s="377"/>
      <c r="BE431" s="377"/>
      <c r="BF431" s="377"/>
    </row>
    <row r="432" ht="12.75" hidden="1" customHeight="1">
      <c r="A432" s="395" t="s">
        <v>1503</v>
      </c>
      <c r="B432" s="35"/>
      <c r="C432" s="35"/>
      <c r="D432" s="35"/>
      <c r="E432" s="35"/>
      <c r="F432" s="35"/>
      <c r="G432" s="35"/>
      <c r="H432" s="35"/>
      <c r="I432" s="35"/>
      <c r="J432" s="35"/>
      <c r="K432" s="35"/>
      <c r="L432" s="35"/>
      <c r="M432" s="35"/>
      <c r="N432" s="535" t="s">
        <v>1699</v>
      </c>
      <c r="O432" s="412" t="s">
        <v>1242</v>
      </c>
      <c r="P432" s="412" t="s">
        <v>1271</v>
      </c>
      <c r="Q432" s="412" t="s">
        <v>1244</v>
      </c>
      <c r="R432" s="535" t="s">
        <v>1290</v>
      </c>
      <c r="S432" s="412" t="s">
        <v>1246</v>
      </c>
      <c r="T432" s="377"/>
      <c r="U432" s="377"/>
      <c r="V432" s="377"/>
      <c r="W432" s="377"/>
      <c r="X432" s="377"/>
      <c r="Y432" s="377"/>
      <c r="Z432" s="377"/>
      <c r="AA432" s="377"/>
      <c r="AB432" s="377"/>
      <c r="AC432" s="377"/>
      <c r="AD432" s="377"/>
      <c r="AE432" s="377"/>
      <c r="AF432" s="377"/>
      <c r="AG432" s="377"/>
      <c r="AH432" s="377"/>
      <c r="AI432" s="377"/>
      <c r="AJ432" s="377"/>
      <c r="AK432" s="377"/>
      <c r="AL432" s="377"/>
      <c r="AM432" s="377"/>
      <c r="AN432" s="377"/>
      <c r="AO432" s="377"/>
      <c r="AP432" s="377"/>
      <c r="AQ432" s="377"/>
      <c r="AR432" s="377"/>
      <c r="AS432" s="377"/>
      <c r="AT432" s="377"/>
      <c r="AU432" s="377"/>
      <c r="AV432" s="377"/>
      <c r="AW432" s="377"/>
      <c r="AX432" s="377"/>
      <c r="AY432" s="377"/>
      <c r="AZ432" s="377"/>
      <c r="BA432" s="377"/>
      <c r="BB432" s="377"/>
      <c r="BC432" s="377"/>
      <c r="BD432" s="377"/>
      <c r="BE432" s="377"/>
      <c r="BF432" s="377"/>
    </row>
    <row r="433" ht="12.75" hidden="1" customHeight="1">
      <c r="A433" s="395" t="s">
        <v>1523</v>
      </c>
      <c r="B433" s="35"/>
      <c r="C433" s="35"/>
      <c r="D433" s="35"/>
      <c r="E433" s="35"/>
      <c r="F433" s="35"/>
      <c r="G433" s="35"/>
      <c r="H433" s="35"/>
      <c r="I433" s="35"/>
      <c r="J433" s="35"/>
      <c r="K433" s="35"/>
      <c r="L433" s="35"/>
      <c r="M433" s="35"/>
      <c r="N433" s="535" t="s">
        <v>1700</v>
      </c>
      <c r="O433" s="412" t="s">
        <v>1242</v>
      </c>
      <c r="P433" s="412" t="s">
        <v>1271</v>
      </c>
      <c r="Q433" s="412" t="s">
        <v>1249</v>
      </c>
      <c r="R433" s="535" t="s">
        <v>1701</v>
      </c>
      <c r="S433" s="412" t="s">
        <v>1256</v>
      </c>
      <c r="T433" s="377"/>
      <c r="U433" s="377"/>
      <c r="V433" s="377"/>
      <c r="W433" s="377"/>
      <c r="X433" s="377"/>
      <c r="Y433" s="377"/>
      <c r="Z433" s="377"/>
      <c r="AA433" s="377"/>
      <c r="AB433" s="377"/>
      <c r="AC433" s="377"/>
      <c r="AD433" s="377"/>
      <c r="AE433" s="377"/>
      <c r="AF433" s="377"/>
      <c r="AG433" s="377"/>
      <c r="AH433" s="377"/>
      <c r="AI433" s="377"/>
      <c r="AJ433" s="377"/>
      <c r="AK433" s="377"/>
      <c r="AL433" s="377"/>
      <c r="AM433" s="377"/>
      <c r="AN433" s="377"/>
      <c r="AO433" s="377"/>
      <c r="AP433" s="377"/>
      <c r="AQ433" s="377"/>
      <c r="AR433" s="377"/>
      <c r="AS433" s="377"/>
      <c r="AT433" s="377"/>
      <c r="AU433" s="377"/>
      <c r="AV433" s="377"/>
      <c r="AW433" s="377"/>
      <c r="AX433" s="377"/>
      <c r="AY433" s="377"/>
      <c r="AZ433" s="377"/>
      <c r="BA433" s="377"/>
      <c r="BB433" s="377"/>
      <c r="BC433" s="377"/>
      <c r="BD433" s="377"/>
      <c r="BE433" s="377"/>
      <c r="BF433" s="377"/>
    </row>
    <row r="434" ht="12.75" hidden="1" customHeight="1">
      <c r="A434" s="395" t="s">
        <v>1545</v>
      </c>
      <c r="B434" s="35"/>
      <c r="C434" s="35"/>
      <c r="D434" s="35"/>
      <c r="E434" s="35"/>
      <c r="F434" s="35"/>
      <c r="G434" s="35"/>
      <c r="H434" s="35"/>
      <c r="I434" s="35"/>
      <c r="J434" s="35"/>
      <c r="K434" s="35"/>
      <c r="L434" s="35"/>
      <c r="M434" s="35"/>
      <c r="N434" s="535" t="s">
        <v>1702</v>
      </c>
      <c r="O434" s="412" t="s">
        <v>1242</v>
      </c>
      <c r="P434" s="412" t="s">
        <v>1271</v>
      </c>
      <c r="Q434" s="412" t="s">
        <v>1267</v>
      </c>
      <c r="R434" s="535" t="s">
        <v>1393</v>
      </c>
      <c r="S434" s="412" t="s">
        <v>1246</v>
      </c>
      <c r="T434" s="412" t="s">
        <v>1268</v>
      </c>
      <c r="U434" s="377"/>
      <c r="V434" s="377"/>
      <c r="W434" s="377"/>
      <c r="X434" s="377"/>
      <c r="Y434" s="377"/>
      <c r="Z434" s="377"/>
      <c r="AA434" s="377"/>
      <c r="AB434" s="377"/>
      <c r="AC434" s="377"/>
      <c r="AD434" s="377"/>
      <c r="AE434" s="377"/>
      <c r="AF434" s="377"/>
      <c r="AG434" s="377"/>
      <c r="AH434" s="377"/>
      <c r="AI434" s="377"/>
      <c r="AJ434" s="377"/>
      <c r="AK434" s="377"/>
      <c r="AL434" s="377"/>
      <c r="AM434" s="377"/>
      <c r="AN434" s="377"/>
      <c r="AO434" s="377"/>
      <c r="AP434" s="377"/>
      <c r="AQ434" s="377"/>
      <c r="AR434" s="377"/>
      <c r="AS434" s="377"/>
      <c r="AT434" s="377"/>
      <c r="AU434" s="377"/>
      <c r="AV434" s="377"/>
      <c r="AW434" s="377"/>
      <c r="AX434" s="377"/>
      <c r="AY434" s="377"/>
      <c r="AZ434" s="377"/>
      <c r="BA434" s="377"/>
      <c r="BB434" s="377"/>
      <c r="BC434" s="377"/>
      <c r="BD434" s="377"/>
      <c r="BE434" s="377"/>
      <c r="BF434" s="377"/>
    </row>
    <row r="435" ht="12.75" hidden="1" customHeight="1">
      <c r="A435" s="395" t="s">
        <v>1547</v>
      </c>
      <c r="B435" s="35"/>
      <c r="C435" s="35"/>
      <c r="D435" s="35"/>
      <c r="E435" s="35"/>
      <c r="F435" s="35"/>
      <c r="G435" s="35"/>
      <c r="H435" s="35"/>
      <c r="I435" s="35"/>
      <c r="J435" s="35"/>
      <c r="K435" s="35"/>
      <c r="L435" s="35"/>
      <c r="M435" s="35"/>
      <c r="N435" s="535" t="s">
        <v>1703</v>
      </c>
      <c r="O435" s="412" t="s">
        <v>1242</v>
      </c>
      <c r="P435" s="412" t="s">
        <v>1271</v>
      </c>
      <c r="Q435" s="412" t="s">
        <v>1267</v>
      </c>
      <c r="R435" s="535" t="s">
        <v>1259</v>
      </c>
      <c r="S435" s="412" t="s">
        <v>1264</v>
      </c>
      <c r="T435" s="412" t="s">
        <v>1268</v>
      </c>
      <c r="U435" s="377"/>
      <c r="V435" s="377"/>
      <c r="W435" s="377"/>
      <c r="X435" s="377"/>
      <c r="Y435" s="377"/>
      <c r="Z435" s="377"/>
      <c r="AA435" s="377"/>
      <c r="AB435" s="377"/>
      <c r="AC435" s="377"/>
      <c r="AD435" s="377"/>
      <c r="AE435" s="377"/>
      <c r="AF435" s="377"/>
      <c r="AG435" s="377"/>
      <c r="AH435" s="377"/>
      <c r="AI435" s="377"/>
      <c r="AJ435" s="377"/>
      <c r="AK435" s="377"/>
      <c r="AL435" s="377"/>
      <c r="AM435" s="377"/>
      <c r="AN435" s="377"/>
      <c r="AO435" s="377"/>
      <c r="AP435" s="377"/>
      <c r="AQ435" s="377"/>
      <c r="AR435" s="377"/>
      <c r="AS435" s="377"/>
      <c r="AT435" s="377"/>
      <c r="AU435" s="377"/>
      <c r="AV435" s="377"/>
      <c r="AW435" s="377"/>
      <c r="AX435" s="377"/>
      <c r="AY435" s="377"/>
      <c r="AZ435" s="377"/>
      <c r="BA435" s="377"/>
      <c r="BB435" s="377"/>
      <c r="BC435" s="377"/>
      <c r="BD435" s="377"/>
      <c r="BE435" s="377"/>
      <c r="BF435" s="377"/>
    </row>
    <row r="436" ht="12.75" hidden="1" customHeight="1">
      <c r="A436" s="395" t="s">
        <v>1554</v>
      </c>
      <c r="B436" s="35"/>
      <c r="C436" s="35"/>
      <c r="D436" s="35"/>
      <c r="E436" s="35"/>
      <c r="F436" s="35"/>
      <c r="G436" s="35"/>
      <c r="H436" s="35"/>
      <c r="I436" s="35"/>
      <c r="J436" s="35"/>
      <c r="K436" s="35"/>
      <c r="L436" s="35"/>
      <c r="M436" s="35"/>
      <c r="N436" s="535" t="s">
        <v>1704</v>
      </c>
      <c r="O436" s="412" t="s">
        <v>1242</v>
      </c>
      <c r="P436" s="412" t="s">
        <v>1271</v>
      </c>
      <c r="Q436" s="412" t="s">
        <v>1330</v>
      </c>
      <c r="R436" s="535" t="s">
        <v>1323</v>
      </c>
      <c r="S436" s="412" t="s">
        <v>1260</v>
      </c>
      <c r="T436" s="377"/>
      <c r="U436" s="377"/>
      <c r="V436" s="377"/>
      <c r="W436" s="377"/>
      <c r="X436" s="377"/>
      <c r="Y436" s="377"/>
      <c r="Z436" s="377"/>
      <c r="AA436" s="377"/>
      <c r="AB436" s="377"/>
      <c r="AC436" s="377"/>
      <c r="AD436" s="377"/>
      <c r="AE436" s="377"/>
      <c r="AF436" s="377"/>
      <c r="AG436" s="377"/>
      <c r="AH436" s="377"/>
      <c r="AI436" s="377"/>
      <c r="AJ436" s="377"/>
      <c r="AK436" s="377"/>
      <c r="AL436" s="377"/>
      <c r="AM436" s="377"/>
      <c r="AN436" s="377"/>
      <c r="AO436" s="377"/>
      <c r="AP436" s="377"/>
      <c r="AQ436" s="377"/>
      <c r="AR436" s="377"/>
      <c r="AS436" s="377"/>
      <c r="AT436" s="377"/>
      <c r="AU436" s="377"/>
      <c r="AV436" s="377"/>
      <c r="AW436" s="377"/>
      <c r="AX436" s="377"/>
      <c r="AY436" s="377"/>
      <c r="AZ436" s="377"/>
      <c r="BA436" s="377"/>
      <c r="BB436" s="377"/>
      <c r="BC436" s="377"/>
      <c r="BD436" s="377"/>
      <c r="BE436" s="377"/>
      <c r="BF436" s="377"/>
    </row>
    <row r="437" ht="12.75" hidden="1" customHeight="1">
      <c r="A437" s="395" t="s">
        <v>1556</v>
      </c>
      <c r="B437" s="35"/>
      <c r="C437" s="35"/>
      <c r="D437" s="35"/>
      <c r="E437" s="35"/>
      <c r="F437" s="35"/>
      <c r="G437" s="35"/>
      <c r="H437" s="35"/>
      <c r="I437" s="35"/>
      <c r="J437" s="35"/>
      <c r="K437" s="35"/>
      <c r="L437" s="35"/>
      <c r="M437" s="35"/>
      <c r="N437" s="535" t="s">
        <v>1705</v>
      </c>
      <c r="O437" s="412" t="s">
        <v>1242</v>
      </c>
      <c r="P437" s="412" t="s">
        <v>1243</v>
      </c>
      <c r="Q437" s="412" t="s">
        <v>1330</v>
      </c>
      <c r="R437" s="535" t="s">
        <v>1250</v>
      </c>
      <c r="S437" s="412" t="s">
        <v>1264</v>
      </c>
      <c r="T437" s="377"/>
      <c r="U437" s="377"/>
      <c r="V437" s="377"/>
      <c r="W437" s="377"/>
      <c r="X437" s="377"/>
      <c r="Y437" s="377"/>
      <c r="Z437" s="377"/>
      <c r="AA437" s="377"/>
      <c r="AB437" s="377"/>
      <c r="AC437" s="377"/>
      <c r="AD437" s="377"/>
      <c r="AE437" s="377"/>
      <c r="AF437" s="377"/>
      <c r="AG437" s="377"/>
      <c r="AH437" s="377"/>
      <c r="AI437" s="377"/>
      <c r="AJ437" s="377"/>
      <c r="AK437" s="377"/>
      <c r="AL437" s="377"/>
      <c r="AM437" s="377"/>
      <c r="AN437" s="377"/>
      <c r="AO437" s="377"/>
      <c r="AP437" s="377"/>
      <c r="AQ437" s="377"/>
      <c r="AR437" s="377"/>
      <c r="AS437" s="377"/>
      <c r="AT437" s="377"/>
      <c r="AU437" s="377"/>
      <c r="AV437" s="377"/>
      <c r="AW437" s="377"/>
      <c r="AX437" s="377"/>
      <c r="AY437" s="377"/>
      <c r="AZ437" s="377"/>
      <c r="BA437" s="377"/>
      <c r="BB437" s="377"/>
      <c r="BC437" s="377"/>
      <c r="BD437" s="377"/>
      <c r="BE437" s="377"/>
      <c r="BF437" s="377"/>
    </row>
    <row r="438" ht="12.75" hidden="1" customHeight="1">
      <c r="A438" s="395" t="s">
        <v>1562</v>
      </c>
      <c r="B438" s="35"/>
      <c r="C438" s="35"/>
      <c r="D438" s="35"/>
      <c r="E438" s="35"/>
      <c r="F438" s="35"/>
      <c r="G438" s="35"/>
      <c r="H438" s="35"/>
      <c r="I438" s="35"/>
      <c r="J438" s="35"/>
      <c r="K438" s="35"/>
      <c r="L438" s="35"/>
      <c r="M438" s="35"/>
      <c r="N438" s="535" t="s">
        <v>1706</v>
      </c>
      <c r="O438" s="412" t="s">
        <v>1242</v>
      </c>
      <c r="P438" s="412" t="s">
        <v>1271</v>
      </c>
      <c r="Q438" s="412" t="s">
        <v>1330</v>
      </c>
      <c r="R438" s="535" t="s">
        <v>1250</v>
      </c>
      <c r="S438" s="412" t="s">
        <v>1246</v>
      </c>
      <c r="T438" s="412" t="s">
        <v>1268</v>
      </c>
      <c r="U438" s="377"/>
      <c r="V438" s="377"/>
      <c r="W438" s="377"/>
      <c r="X438" s="377"/>
      <c r="Y438" s="377"/>
      <c r="Z438" s="377"/>
      <c r="AA438" s="377"/>
      <c r="AB438" s="377"/>
      <c r="AC438" s="377"/>
      <c r="AD438" s="377"/>
      <c r="AE438" s="377"/>
      <c r="AF438" s="377"/>
      <c r="AG438" s="377"/>
      <c r="AH438" s="377"/>
      <c r="AI438" s="377"/>
      <c r="AJ438" s="377"/>
      <c r="AK438" s="377"/>
      <c r="AL438" s="377"/>
      <c r="AM438" s="377"/>
      <c r="AN438" s="377"/>
      <c r="AO438" s="377"/>
      <c r="AP438" s="377"/>
      <c r="AQ438" s="377"/>
      <c r="AR438" s="377"/>
      <c r="AS438" s="377"/>
      <c r="AT438" s="377"/>
      <c r="AU438" s="377"/>
      <c r="AV438" s="377"/>
      <c r="AW438" s="377"/>
      <c r="AX438" s="377"/>
      <c r="AY438" s="377"/>
      <c r="AZ438" s="377"/>
      <c r="BA438" s="377"/>
      <c r="BB438" s="377"/>
      <c r="BC438" s="377"/>
      <c r="BD438" s="377"/>
      <c r="BE438" s="377"/>
      <c r="BF438" s="377"/>
    </row>
    <row r="439" ht="12.75" hidden="1" customHeight="1">
      <c r="A439" s="395" t="s">
        <v>1568</v>
      </c>
      <c r="B439" s="35"/>
      <c r="C439" s="35"/>
      <c r="D439" s="35"/>
      <c r="E439" s="35"/>
      <c r="F439" s="35"/>
      <c r="G439" s="35"/>
      <c r="H439" s="35"/>
      <c r="I439" s="35"/>
      <c r="J439" s="35"/>
      <c r="K439" s="35"/>
      <c r="L439" s="35"/>
      <c r="M439" s="35"/>
      <c r="N439" s="535" t="s">
        <v>1707</v>
      </c>
      <c r="O439" s="412" t="s">
        <v>1242</v>
      </c>
      <c r="P439" s="412" t="s">
        <v>1271</v>
      </c>
      <c r="Q439" s="412" t="s">
        <v>1267</v>
      </c>
      <c r="R439" s="535" t="s">
        <v>1398</v>
      </c>
      <c r="S439" s="412" t="s">
        <v>1246</v>
      </c>
      <c r="T439" s="412" t="s">
        <v>1268</v>
      </c>
      <c r="U439" s="377"/>
      <c r="V439" s="377"/>
      <c r="W439" s="377"/>
      <c r="X439" s="377"/>
      <c r="Y439" s="377"/>
      <c r="Z439" s="377"/>
      <c r="AA439" s="377"/>
      <c r="AB439" s="377"/>
      <c r="AC439" s="377"/>
      <c r="AD439" s="377"/>
      <c r="AE439" s="377"/>
      <c r="AF439" s="377"/>
      <c r="AG439" s="377"/>
      <c r="AH439" s="377"/>
      <c r="AI439" s="377"/>
      <c r="AJ439" s="377"/>
      <c r="AK439" s="377"/>
      <c r="AL439" s="377"/>
      <c r="AM439" s="377"/>
      <c r="AN439" s="377"/>
      <c r="AO439" s="377"/>
      <c r="AP439" s="377"/>
      <c r="AQ439" s="377"/>
      <c r="AR439" s="377"/>
      <c r="AS439" s="377"/>
      <c r="AT439" s="377"/>
      <c r="AU439" s="377"/>
      <c r="AV439" s="377"/>
      <c r="AW439" s="377"/>
      <c r="AX439" s="377"/>
      <c r="AY439" s="377"/>
      <c r="AZ439" s="377"/>
      <c r="BA439" s="377"/>
      <c r="BB439" s="377"/>
      <c r="BC439" s="377"/>
      <c r="BD439" s="377"/>
      <c r="BE439" s="377"/>
      <c r="BF439" s="377"/>
    </row>
    <row r="440" ht="12.75" hidden="1" customHeight="1">
      <c r="A440" s="395" t="s">
        <v>1604</v>
      </c>
      <c r="B440" s="35"/>
      <c r="C440" s="35"/>
      <c r="D440" s="35"/>
      <c r="E440" s="35"/>
      <c r="F440" s="35"/>
      <c r="G440" s="35"/>
      <c r="H440" s="35"/>
      <c r="I440" s="35"/>
      <c r="J440" s="35"/>
      <c r="K440" s="35"/>
      <c r="L440" s="35"/>
      <c r="M440" s="35"/>
      <c r="N440" s="535" t="s">
        <v>1708</v>
      </c>
      <c r="O440" s="412" t="s">
        <v>1242</v>
      </c>
      <c r="P440" s="412" t="s">
        <v>1271</v>
      </c>
      <c r="Q440" s="412" t="s">
        <v>1244</v>
      </c>
      <c r="R440" s="535" t="s">
        <v>1259</v>
      </c>
      <c r="S440" s="412" t="s">
        <v>1246</v>
      </c>
      <c r="T440" s="377"/>
      <c r="U440" s="377"/>
      <c r="V440" s="377"/>
      <c r="W440" s="377"/>
      <c r="X440" s="377"/>
      <c r="Y440" s="377"/>
      <c r="Z440" s="377"/>
      <c r="AA440" s="377"/>
      <c r="AB440" s="377"/>
      <c r="AC440" s="377"/>
      <c r="AD440" s="377"/>
      <c r="AE440" s="377"/>
      <c r="AF440" s="377"/>
      <c r="AG440" s="377"/>
      <c r="AH440" s="377"/>
      <c r="AI440" s="377"/>
      <c r="AJ440" s="377"/>
      <c r="AK440" s="377"/>
      <c r="AL440" s="377"/>
      <c r="AM440" s="377"/>
      <c r="AN440" s="377"/>
      <c r="AO440" s="377"/>
      <c r="AP440" s="377"/>
      <c r="AQ440" s="377"/>
      <c r="AR440" s="377"/>
      <c r="AS440" s="377"/>
      <c r="AT440" s="377"/>
      <c r="AU440" s="377"/>
      <c r="AV440" s="377"/>
      <c r="AW440" s="377"/>
      <c r="AX440" s="377"/>
      <c r="AY440" s="377"/>
      <c r="AZ440" s="377"/>
      <c r="BA440" s="377"/>
      <c r="BB440" s="377"/>
      <c r="BC440" s="377"/>
      <c r="BD440" s="377"/>
      <c r="BE440" s="377"/>
      <c r="BF440" s="377"/>
    </row>
    <row r="441" ht="12.75" hidden="1" customHeight="1">
      <c r="A441" s="395" t="s">
        <v>1608</v>
      </c>
      <c r="B441" s="35"/>
      <c r="C441" s="35"/>
      <c r="D441" s="35"/>
      <c r="E441" s="35"/>
      <c r="F441" s="35"/>
      <c r="G441" s="35"/>
      <c r="H441" s="35"/>
      <c r="I441" s="35"/>
      <c r="J441" s="35"/>
      <c r="K441" s="35"/>
      <c r="L441" s="35"/>
      <c r="M441" s="35"/>
      <c r="N441" s="535" t="s">
        <v>1709</v>
      </c>
      <c r="O441" s="412" t="s">
        <v>1242</v>
      </c>
      <c r="P441" s="412" t="s">
        <v>1254</v>
      </c>
      <c r="Q441" s="412" t="s">
        <v>1263</v>
      </c>
      <c r="R441" s="535" t="s">
        <v>1290</v>
      </c>
      <c r="S441" s="412" t="s">
        <v>1291</v>
      </c>
      <c r="T441" s="377"/>
      <c r="U441" s="377"/>
      <c r="V441" s="377"/>
      <c r="W441" s="377"/>
      <c r="X441" s="377"/>
      <c r="Y441" s="377"/>
      <c r="Z441" s="377"/>
      <c r="AA441" s="377"/>
      <c r="AB441" s="377"/>
      <c r="AC441" s="377"/>
      <c r="AD441" s="377"/>
      <c r="AE441" s="377"/>
      <c r="AF441" s="377"/>
      <c r="AG441" s="377"/>
      <c r="AH441" s="377"/>
      <c r="AI441" s="377"/>
      <c r="AJ441" s="377"/>
      <c r="AK441" s="377"/>
      <c r="AL441" s="377"/>
      <c r="AM441" s="377"/>
      <c r="AN441" s="377"/>
      <c r="AO441" s="377"/>
      <c r="AP441" s="377"/>
      <c r="AQ441" s="377"/>
      <c r="AR441" s="377"/>
      <c r="AS441" s="377"/>
      <c r="AT441" s="377"/>
      <c r="AU441" s="377"/>
      <c r="AV441" s="377"/>
      <c r="AW441" s="377"/>
      <c r="AX441" s="377"/>
      <c r="AY441" s="377"/>
      <c r="AZ441" s="377"/>
      <c r="BA441" s="377"/>
      <c r="BB441" s="377"/>
      <c r="BC441" s="377"/>
      <c r="BD441" s="377"/>
      <c r="BE441" s="377"/>
      <c r="BF441" s="377"/>
    </row>
    <row r="442" ht="12.75" hidden="1" customHeight="1">
      <c r="A442" s="395" t="s">
        <v>1627</v>
      </c>
      <c r="B442" s="35"/>
      <c r="C442" s="35"/>
      <c r="D442" s="35"/>
      <c r="E442" s="35"/>
      <c r="F442" s="35"/>
      <c r="G442" s="35"/>
      <c r="H442" s="35"/>
      <c r="I442" s="35"/>
      <c r="J442" s="35"/>
      <c r="K442" s="35"/>
      <c r="L442" s="35"/>
      <c r="M442" s="35"/>
      <c r="N442" s="535" t="s">
        <v>1710</v>
      </c>
      <c r="O442" s="412" t="s">
        <v>1242</v>
      </c>
      <c r="P442" s="412" t="s">
        <v>1243</v>
      </c>
      <c r="Q442" s="412" t="s">
        <v>1267</v>
      </c>
      <c r="R442" s="535" t="s">
        <v>1250</v>
      </c>
      <c r="S442" s="412" t="s">
        <v>1260</v>
      </c>
      <c r="T442" s="412" t="s">
        <v>1268</v>
      </c>
      <c r="U442" s="377"/>
      <c r="V442" s="377"/>
      <c r="W442" s="377"/>
      <c r="X442" s="377"/>
      <c r="Y442" s="377"/>
      <c r="Z442" s="377"/>
      <c r="AA442" s="377"/>
      <c r="AB442" s="377"/>
      <c r="AC442" s="377"/>
      <c r="AD442" s="377"/>
      <c r="AE442" s="377"/>
      <c r="AF442" s="377"/>
      <c r="AG442" s="377"/>
      <c r="AH442" s="377"/>
      <c r="AI442" s="377"/>
      <c r="AJ442" s="377"/>
      <c r="AK442" s="377"/>
      <c r="AL442" s="377"/>
      <c r="AM442" s="377"/>
      <c r="AN442" s="377"/>
      <c r="AO442" s="377"/>
      <c r="AP442" s="377"/>
      <c r="AQ442" s="377"/>
      <c r="AR442" s="377"/>
      <c r="AS442" s="377"/>
      <c r="AT442" s="377"/>
      <c r="AU442" s="377"/>
      <c r="AV442" s="377"/>
      <c r="AW442" s="377"/>
      <c r="AX442" s="377"/>
      <c r="AY442" s="377"/>
      <c r="AZ442" s="377"/>
      <c r="BA442" s="377"/>
      <c r="BB442" s="377"/>
      <c r="BC442" s="377"/>
      <c r="BD442" s="377"/>
      <c r="BE442" s="377"/>
      <c r="BF442" s="377"/>
    </row>
    <row r="443" ht="12.75" hidden="1" customHeight="1">
      <c r="A443" s="395" t="s">
        <v>1642</v>
      </c>
      <c r="B443" s="35"/>
      <c r="C443" s="35"/>
      <c r="D443" s="35"/>
      <c r="E443" s="35"/>
      <c r="F443" s="35"/>
      <c r="G443" s="35"/>
      <c r="H443" s="35"/>
      <c r="I443" s="35"/>
      <c r="J443" s="35"/>
      <c r="K443" s="35"/>
      <c r="L443" s="35"/>
      <c r="M443" s="35"/>
      <c r="N443" s="535" t="s">
        <v>1711</v>
      </c>
      <c r="O443" s="412" t="s">
        <v>1242</v>
      </c>
      <c r="P443" s="412" t="s">
        <v>1271</v>
      </c>
      <c r="Q443" s="412" t="s">
        <v>1330</v>
      </c>
      <c r="R443" s="535" t="s">
        <v>1398</v>
      </c>
      <c r="S443" s="412" t="s">
        <v>1256</v>
      </c>
      <c r="T443" s="412" t="s">
        <v>1268</v>
      </c>
      <c r="U443" s="377"/>
      <c r="V443" s="377"/>
      <c r="W443" s="377"/>
      <c r="X443" s="377"/>
      <c r="Y443" s="377"/>
      <c r="Z443" s="377"/>
      <c r="AA443" s="377"/>
      <c r="AB443" s="377"/>
      <c r="AC443" s="377"/>
      <c r="AD443" s="377"/>
      <c r="AE443" s="377"/>
      <c r="AF443" s="377"/>
      <c r="AG443" s="377"/>
      <c r="AH443" s="377"/>
      <c r="AI443" s="377"/>
      <c r="AJ443" s="377"/>
      <c r="AK443" s="377"/>
      <c r="AL443" s="377"/>
      <c r="AM443" s="377"/>
      <c r="AN443" s="377"/>
      <c r="AO443" s="377"/>
      <c r="AP443" s="377"/>
      <c r="AQ443" s="377"/>
      <c r="AR443" s="377"/>
      <c r="AS443" s="377"/>
      <c r="AT443" s="377"/>
      <c r="AU443" s="377"/>
      <c r="AV443" s="377"/>
      <c r="AW443" s="377"/>
      <c r="AX443" s="377"/>
      <c r="AY443" s="377"/>
      <c r="AZ443" s="377"/>
      <c r="BA443" s="377"/>
      <c r="BB443" s="377"/>
      <c r="BC443" s="377"/>
      <c r="BD443" s="377"/>
      <c r="BE443" s="377"/>
      <c r="BF443" s="377"/>
    </row>
    <row r="444" ht="12.75" hidden="1" customHeight="1">
      <c r="A444" s="395" t="s">
        <v>1648</v>
      </c>
      <c r="B444" s="35"/>
      <c r="C444" s="35"/>
      <c r="D444" s="35"/>
      <c r="E444" s="35"/>
      <c r="F444" s="35"/>
      <c r="G444" s="35"/>
      <c r="H444" s="35"/>
      <c r="I444" s="35"/>
      <c r="J444" s="35"/>
      <c r="K444" s="35"/>
      <c r="L444" s="35"/>
      <c r="M444" s="35"/>
      <c r="N444" s="535" t="s">
        <v>1712</v>
      </c>
      <c r="O444" s="412" t="s">
        <v>1242</v>
      </c>
      <c r="P444" s="412" t="s">
        <v>1271</v>
      </c>
      <c r="Q444" s="412" t="s">
        <v>1330</v>
      </c>
      <c r="R444" s="535" t="s">
        <v>1245</v>
      </c>
      <c r="S444" s="412" t="s">
        <v>1256</v>
      </c>
      <c r="T444" s="412" t="s">
        <v>1268</v>
      </c>
      <c r="U444" s="377"/>
      <c r="V444" s="377"/>
      <c r="W444" s="377"/>
      <c r="X444" s="377"/>
      <c r="Y444" s="377"/>
      <c r="Z444" s="377"/>
      <c r="AA444" s="377"/>
      <c r="AB444" s="377"/>
      <c r="AC444" s="377"/>
      <c r="AD444" s="377"/>
      <c r="AE444" s="377"/>
      <c r="AF444" s="377"/>
      <c r="AG444" s="377"/>
      <c r="AH444" s="377"/>
      <c r="AI444" s="377"/>
      <c r="AJ444" s="377"/>
      <c r="AK444" s="377"/>
      <c r="AL444" s="377"/>
      <c r="AM444" s="377"/>
      <c r="AN444" s="377"/>
      <c r="AO444" s="377"/>
      <c r="AP444" s="377"/>
      <c r="AQ444" s="377"/>
      <c r="AR444" s="377"/>
      <c r="AS444" s="377"/>
      <c r="AT444" s="377"/>
      <c r="AU444" s="377"/>
      <c r="AV444" s="377"/>
      <c r="AW444" s="377"/>
      <c r="AX444" s="377"/>
      <c r="AY444" s="377"/>
      <c r="AZ444" s="377"/>
      <c r="BA444" s="377"/>
      <c r="BB444" s="377"/>
      <c r="BC444" s="377"/>
      <c r="BD444" s="377"/>
      <c r="BE444" s="377"/>
      <c r="BF444" s="377"/>
    </row>
    <row r="445" ht="12.75" hidden="1" customHeight="1">
      <c r="A445" s="395" t="s">
        <v>1652</v>
      </c>
      <c r="B445" s="35"/>
      <c r="C445" s="35"/>
      <c r="D445" s="35"/>
      <c r="E445" s="35"/>
      <c r="F445" s="35"/>
      <c r="G445" s="35"/>
      <c r="H445" s="35"/>
      <c r="I445" s="35"/>
      <c r="J445" s="35"/>
      <c r="K445" s="35"/>
      <c r="L445" s="35"/>
      <c r="M445" s="35"/>
      <c r="N445" s="535" t="s">
        <v>1713</v>
      </c>
      <c r="O445" s="412" t="s">
        <v>1242</v>
      </c>
      <c r="P445" s="412" t="s">
        <v>1271</v>
      </c>
      <c r="Q445" s="412" t="s">
        <v>1380</v>
      </c>
      <c r="R445" s="535" t="s">
        <v>1274</v>
      </c>
      <c r="S445" s="412" t="s">
        <v>1264</v>
      </c>
      <c r="T445" s="377"/>
      <c r="U445" s="377"/>
      <c r="V445" s="377"/>
      <c r="W445" s="377"/>
      <c r="X445" s="377"/>
      <c r="Y445" s="377"/>
      <c r="Z445" s="377"/>
      <c r="AA445" s="377"/>
      <c r="AB445" s="377"/>
      <c r="AC445" s="377"/>
      <c r="AD445" s="377"/>
      <c r="AE445" s="377"/>
      <c r="AF445" s="377"/>
      <c r="AG445" s="377"/>
      <c r="AH445" s="377"/>
      <c r="AI445" s="377"/>
      <c r="AJ445" s="377"/>
      <c r="AK445" s="377"/>
      <c r="AL445" s="377"/>
      <c r="AM445" s="377"/>
      <c r="AN445" s="377"/>
      <c r="AO445" s="377"/>
      <c r="AP445" s="377"/>
      <c r="AQ445" s="377"/>
      <c r="AR445" s="377"/>
      <c r="AS445" s="377"/>
      <c r="AT445" s="377"/>
      <c r="AU445" s="377"/>
      <c r="AV445" s="377"/>
      <c r="AW445" s="377"/>
      <c r="AX445" s="377"/>
      <c r="AY445" s="377"/>
      <c r="AZ445" s="377"/>
      <c r="BA445" s="377"/>
      <c r="BB445" s="377"/>
      <c r="BC445" s="377"/>
      <c r="BD445" s="377"/>
      <c r="BE445" s="377"/>
      <c r="BF445" s="377"/>
    </row>
    <row r="446" ht="12.75" hidden="1" customHeight="1">
      <c r="A446" s="395" t="s">
        <v>1654</v>
      </c>
      <c r="B446" s="35"/>
      <c r="C446" s="35"/>
      <c r="D446" s="35"/>
      <c r="E446" s="35"/>
      <c r="F446" s="35"/>
      <c r="G446" s="35"/>
      <c r="H446" s="35"/>
      <c r="I446" s="35"/>
      <c r="J446" s="35"/>
      <c r="K446" s="35"/>
      <c r="L446" s="35"/>
      <c r="M446" s="35"/>
      <c r="N446" s="535" t="s">
        <v>1714</v>
      </c>
      <c r="O446" s="412" t="s">
        <v>1242</v>
      </c>
      <c r="P446" s="412" t="s">
        <v>1271</v>
      </c>
      <c r="Q446" s="412" t="s">
        <v>1263</v>
      </c>
      <c r="R446" s="535" t="s">
        <v>1274</v>
      </c>
      <c r="S446" s="412" t="s">
        <v>1264</v>
      </c>
      <c r="T446" s="377"/>
      <c r="U446" s="377"/>
      <c r="V446" s="377"/>
      <c r="W446" s="377"/>
      <c r="X446" s="377"/>
      <c r="Y446" s="377"/>
      <c r="Z446" s="377"/>
      <c r="AA446" s="377"/>
      <c r="AB446" s="377"/>
      <c r="AC446" s="377"/>
      <c r="AD446" s="377"/>
      <c r="AE446" s="377"/>
      <c r="AF446" s="377"/>
      <c r="AG446" s="377"/>
      <c r="AH446" s="377"/>
      <c r="AI446" s="377"/>
      <c r="AJ446" s="377"/>
      <c r="AK446" s="377"/>
      <c r="AL446" s="377"/>
      <c r="AM446" s="377"/>
      <c r="AN446" s="377"/>
      <c r="AO446" s="377"/>
      <c r="AP446" s="377"/>
      <c r="AQ446" s="377"/>
      <c r="AR446" s="377"/>
      <c r="AS446" s="377"/>
      <c r="AT446" s="377"/>
      <c r="AU446" s="377"/>
      <c r="AV446" s="377"/>
      <c r="AW446" s="377"/>
      <c r="AX446" s="377"/>
      <c r="AY446" s="377"/>
      <c r="AZ446" s="377"/>
      <c r="BA446" s="377"/>
      <c r="BB446" s="377"/>
      <c r="BC446" s="377"/>
      <c r="BD446" s="377"/>
      <c r="BE446" s="377"/>
      <c r="BF446" s="377"/>
    </row>
    <row r="447" ht="12.75" hidden="1" customHeight="1">
      <c r="A447" s="395" t="s">
        <v>1667</v>
      </c>
      <c r="B447" s="35"/>
      <c r="C447" s="35"/>
      <c r="D447" s="35"/>
      <c r="E447" s="35"/>
      <c r="F447" s="35"/>
      <c r="G447" s="35"/>
      <c r="H447" s="35"/>
      <c r="I447" s="35"/>
      <c r="J447" s="35"/>
      <c r="K447" s="35"/>
      <c r="L447" s="35"/>
      <c r="M447" s="35"/>
      <c r="N447" s="535" t="s">
        <v>1715</v>
      </c>
      <c r="O447" s="412" t="s">
        <v>1242</v>
      </c>
      <c r="P447" s="412" t="s">
        <v>1271</v>
      </c>
      <c r="Q447" s="412" t="s">
        <v>1267</v>
      </c>
      <c r="R447" s="535" t="s">
        <v>1259</v>
      </c>
      <c r="S447" s="412" t="s">
        <v>1256</v>
      </c>
      <c r="T447" s="412" t="s">
        <v>1268</v>
      </c>
      <c r="U447" s="377"/>
      <c r="V447" s="377"/>
      <c r="W447" s="377"/>
      <c r="X447" s="377"/>
      <c r="Y447" s="377"/>
      <c r="Z447" s="377"/>
      <c r="AA447" s="377"/>
      <c r="AB447" s="377"/>
      <c r="AC447" s="377"/>
      <c r="AD447" s="377"/>
      <c r="AE447" s="377"/>
      <c r="AF447" s="377"/>
      <c r="AG447" s="377"/>
      <c r="AH447" s="377"/>
      <c r="AI447" s="377"/>
      <c r="AJ447" s="377"/>
      <c r="AK447" s="377"/>
      <c r="AL447" s="377"/>
      <c r="AM447" s="377"/>
      <c r="AN447" s="377"/>
      <c r="AO447" s="377"/>
      <c r="AP447" s="377"/>
      <c r="AQ447" s="377"/>
      <c r="AR447" s="377"/>
      <c r="AS447" s="377"/>
      <c r="AT447" s="377"/>
      <c r="AU447" s="377"/>
      <c r="AV447" s="377"/>
      <c r="AW447" s="377"/>
      <c r="AX447" s="377"/>
      <c r="AY447" s="377"/>
      <c r="AZ447" s="377"/>
      <c r="BA447" s="377"/>
      <c r="BB447" s="377"/>
      <c r="BC447" s="377"/>
      <c r="BD447" s="377"/>
      <c r="BE447" s="377"/>
      <c r="BF447" s="377"/>
    </row>
    <row r="448" ht="12.75" customHeight="1">
      <c r="A448" s="379" t="s">
        <v>1716</v>
      </c>
      <c r="N448" s="537"/>
      <c r="O448" s="377"/>
      <c r="P448" s="377"/>
      <c r="Q448" s="377"/>
      <c r="R448" s="537"/>
      <c r="S448" s="377"/>
      <c r="T448" s="377"/>
      <c r="U448" s="377"/>
      <c r="V448" s="377"/>
      <c r="W448" s="377"/>
      <c r="X448" s="377"/>
      <c r="Y448" s="377"/>
      <c r="Z448" s="377"/>
      <c r="AA448" s="377"/>
      <c r="AB448" s="377"/>
      <c r="AC448" s="377"/>
      <c r="AD448" s="377"/>
      <c r="AE448" s="377"/>
      <c r="AF448" s="377"/>
      <c r="AG448" s="377"/>
      <c r="AH448" s="377"/>
      <c r="AI448" s="377"/>
      <c r="AJ448" s="377"/>
      <c r="AK448" s="377"/>
      <c r="AL448" s="377"/>
      <c r="AM448" s="377"/>
      <c r="AN448" s="377"/>
      <c r="AO448" s="377"/>
      <c r="AP448" s="377"/>
      <c r="AQ448" s="377"/>
      <c r="AR448" s="377"/>
      <c r="AS448" s="377"/>
      <c r="AT448" s="377"/>
      <c r="AU448" s="377"/>
      <c r="AV448" s="377"/>
      <c r="AW448" s="377"/>
      <c r="AX448" s="377"/>
      <c r="AY448" s="377"/>
      <c r="AZ448" s="377"/>
      <c r="BA448" s="377"/>
      <c r="BB448" s="377"/>
      <c r="BC448" s="377"/>
      <c r="BD448" s="377"/>
      <c r="BE448" s="377"/>
      <c r="BF448" s="377"/>
    </row>
    <row r="449" ht="12.75" customHeight="1">
      <c r="A449" s="533" t="s">
        <v>1717</v>
      </c>
      <c r="N449" s="538"/>
      <c r="O449" s="377"/>
      <c r="P449" s="377"/>
      <c r="Q449" s="377"/>
      <c r="R449" s="537"/>
      <c r="S449" s="377"/>
      <c r="T449" s="377"/>
      <c r="U449" s="377"/>
      <c r="V449" s="377"/>
      <c r="W449" s="377"/>
      <c r="X449" s="377"/>
      <c r="Y449" s="377"/>
      <c r="Z449" s="377"/>
      <c r="AA449" s="377"/>
      <c r="AB449" s="377"/>
      <c r="AC449" s="377"/>
      <c r="AD449" s="377"/>
      <c r="AE449" s="377"/>
      <c r="AF449" s="377"/>
      <c r="AG449" s="377"/>
      <c r="AH449" s="377"/>
      <c r="AI449" s="377"/>
      <c r="AJ449" s="377"/>
      <c r="AK449" s="377"/>
      <c r="AL449" s="377"/>
      <c r="AM449" s="377"/>
      <c r="AN449" s="377"/>
      <c r="AO449" s="377"/>
      <c r="AP449" s="377"/>
      <c r="AQ449" s="377"/>
      <c r="AR449" s="377"/>
      <c r="AS449" s="377"/>
      <c r="AT449" s="377"/>
      <c r="AU449" s="377"/>
      <c r="AV449" s="377"/>
      <c r="AW449" s="377"/>
      <c r="AX449" s="377"/>
      <c r="AY449" s="377"/>
      <c r="AZ449" s="377"/>
      <c r="BA449" s="377"/>
      <c r="BB449" s="377"/>
      <c r="BC449" s="377"/>
      <c r="BD449" s="377"/>
      <c r="BE449" s="377"/>
      <c r="BF449" s="377"/>
    </row>
    <row r="450" ht="12.75" hidden="1" customHeight="1">
      <c r="A450" s="395" t="s">
        <v>375</v>
      </c>
      <c r="B450" s="35"/>
      <c r="C450" s="35"/>
      <c r="D450" s="35"/>
      <c r="E450" s="35"/>
      <c r="F450" s="35"/>
      <c r="G450" s="35"/>
      <c r="H450" s="35"/>
      <c r="I450" s="35"/>
      <c r="J450" s="35"/>
      <c r="K450" s="35"/>
      <c r="L450" s="35"/>
      <c r="M450" s="35"/>
      <c r="N450" s="535" t="s">
        <v>1718</v>
      </c>
      <c r="O450" s="412" t="s">
        <v>1242</v>
      </c>
      <c r="P450" s="412" t="s">
        <v>1271</v>
      </c>
      <c r="Q450" s="412" t="s">
        <v>1263</v>
      </c>
      <c r="R450" s="535" t="s">
        <v>1274</v>
      </c>
      <c r="S450" s="412" t="s">
        <v>1291</v>
      </c>
      <c r="T450" s="412" t="s">
        <v>1268</v>
      </c>
      <c r="U450" s="377"/>
      <c r="V450" s="377"/>
      <c r="W450" s="377"/>
      <c r="X450" s="377"/>
      <c r="Y450" s="377"/>
      <c r="Z450" s="377"/>
      <c r="AA450" s="377"/>
      <c r="AB450" s="377"/>
      <c r="AC450" s="377"/>
      <c r="AD450" s="377"/>
      <c r="AE450" s="377"/>
      <c r="AF450" s="377"/>
      <c r="AG450" s="377"/>
      <c r="AH450" s="377"/>
      <c r="AI450" s="377"/>
      <c r="AJ450" s="377"/>
      <c r="AK450" s="377"/>
      <c r="AL450" s="377"/>
      <c r="AM450" s="377"/>
      <c r="AN450" s="377"/>
      <c r="AO450" s="377"/>
      <c r="AP450" s="377"/>
      <c r="AQ450" s="377"/>
      <c r="AR450" s="377"/>
      <c r="AS450" s="377"/>
      <c r="AT450" s="377"/>
      <c r="AU450" s="377"/>
      <c r="AV450" s="377"/>
      <c r="AW450" s="377"/>
      <c r="AX450" s="377"/>
      <c r="AY450" s="377"/>
      <c r="AZ450" s="377"/>
      <c r="BA450" s="377"/>
      <c r="BB450" s="377"/>
      <c r="BC450" s="377"/>
      <c r="BD450" s="377"/>
      <c r="BE450" s="377"/>
      <c r="BF450" s="377"/>
    </row>
    <row r="451" ht="12.75" hidden="1" customHeight="1">
      <c r="A451" s="395" t="s">
        <v>427</v>
      </c>
      <c r="B451" s="35"/>
      <c r="C451" s="35"/>
      <c r="D451" s="35"/>
      <c r="E451" s="35"/>
      <c r="F451" s="35"/>
      <c r="G451" s="35"/>
      <c r="H451" s="35"/>
      <c r="I451" s="35"/>
      <c r="J451" s="35"/>
      <c r="K451" s="35"/>
      <c r="L451" s="35"/>
      <c r="M451" s="35"/>
      <c r="N451" s="535" t="s">
        <v>1719</v>
      </c>
      <c r="O451" s="412" t="s">
        <v>1242</v>
      </c>
      <c r="P451" s="412" t="s">
        <v>1299</v>
      </c>
      <c r="Q451" s="412" t="s">
        <v>1330</v>
      </c>
      <c r="R451" s="535" t="s">
        <v>1250</v>
      </c>
      <c r="S451" s="412" t="s">
        <v>1251</v>
      </c>
      <c r="T451" s="412" t="s">
        <v>1268</v>
      </c>
      <c r="U451" s="377"/>
      <c r="V451" s="377"/>
      <c r="W451" s="377"/>
      <c r="X451" s="377"/>
      <c r="Y451" s="377"/>
      <c r="Z451" s="377"/>
      <c r="AA451" s="377"/>
      <c r="AB451" s="377"/>
      <c r="AC451" s="377"/>
      <c r="AD451" s="377"/>
      <c r="AE451" s="377"/>
      <c r="AF451" s="377"/>
      <c r="AG451" s="377"/>
      <c r="AH451" s="377"/>
      <c r="AI451" s="377"/>
      <c r="AJ451" s="377"/>
      <c r="AK451" s="377"/>
      <c r="AL451" s="377"/>
      <c r="AM451" s="377"/>
      <c r="AN451" s="377"/>
      <c r="AO451" s="377"/>
      <c r="AP451" s="377"/>
      <c r="AQ451" s="377"/>
      <c r="AR451" s="377"/>
      <c r="AS451" s="377"/>
      <c r="AT451" s="377"/>
      <c r="AU451" s="377"/>
      <c r="AV451" s="377"/>
      <c r="AW451" s="377"/>
      <c r="AX451" s="377"/>
      <c r="AY451" s="377"/>
      <c r="AZ451" s="377"/>
      <c r="BA451" s="377"/>
      <c r="BB451" s="377"/>
      <c r="BC451" s="377"/>
      <c r="BD451" s="377"/>
      <c r="BE451" s="377"/>
      <c r="BF451" s="377"/>
    </row>
    <row r="452" ht="12.75" hidden="1" customHeight="1">
      <c r="A452" s="395" t="s">
        <v>435</v>
      </c>
      <c r="B452" s="35"/>
      <c r="C452" s="35"/>
      <c r="D452" s="35"/>
      <c r="E452" s="35"/>
      <c r="F452" s="35"/>
      <c r="G452" s="35"/>
      <c r="H452" s="35"/>
      <c r="I452" s="35"/>
      <c r="J452" s="35"/>
      <c r="K452" s="35"/>
      <c r="L452" s="35"/>
      <c r="M452" s="35"/>
      <c r="N452" s="535" t="s">
        <v>1720</v>
      </c>
      <c r="O452" s="412" t="s">
        <v>1242</v>
      </c>
      <c r="P452" s="412" t="s">
        <v>1299</v>
      </c>
      <c r="Q452" s="412" t="s">
        <v>1330</v>
      </c>
      <c r="R452" s="535" t="s">
        <v>1250</v>
      </c>
      <c r="S452" s="412" t="s">
        <v>1251</v>
      </c>
      <c r="T452" s="412" t="s">
        <v>1268</v>
      </c>
      <c r="U452" s="377"/>
      <c r="V452" s="377"/>
      <c r="W452" s="377"/>
      <c r="X452" s="377"/>
      <c r="Y452" s="377"/>
      <c r="Z452" s="377"/>
      <c r="AA452" s="377"/>
      <c r="AB452" s="377"/>
      <c r="AC452" s="377"/>
      <c r="AD452" s="377"/>
      <c r="AE452" s="377"/>
      <c r="AF452" s="377"/>
      <c r="AG452" s="377"/>
      <c r="AH452" s="377"/>
      <c r="AI452" s="377"/>
      <c r="AJ452" s="377"/>
      <c r="AK452" s="377"/>
      <c r="AL452" s="377"/>
      <c r="AM452" s="377"/>
      <c r="AN452" s="377"/>
      <c r="AO452" s="377"/>
      <c r="AP452" s="377"/>
      <c r="AQ452" s="377"/>
      <c r="AR452" s="377"/>
      <c r="AS452" s="377"/>
      <c r="AT452" s="377"/>
      <c r="AU452" s="377"/>
      <c r="AV452" s="377"/>
      <c r="AW452" s="377"/>
      <c r="AX452" s="377"/>
      <c r="AY452" s="377"/>
      <c r="AZ452" s="377"/>
      <c r="BA452" s="377"/>
      <c r="BB452" s="377"/>
      <c r="BC452" s="377"/>
      <c r="BD452" s="377"/>
      <c r="BE452" s="377"/>
      <c r="BF452" s="377"/>
    </row>
    <row r="453" ht="12.75" hidden="1" customHeight="1">
      <c r="A453" s="395" t="s">
        <v>470</v>
      </c>
      <c r="B453" s="35"/>
      <c r="C453" s="35"/>
      <c r="D453" s="35"/>
      <c r="E453" s="35"/>
      <c r="F453" s="35"/>
      <c r="G453" s="35"/>
      <c r="H453" s="35"/>
      <c r="I453" s="35"/>
      <c r="J453" s="35"/>
      <c r="K453" s="35"/>
      <c r="L453" s="35"/>
      <c r="M453" s="35"/>
      <c r="N453" s="535" t="s">
        <v>1721</v>
      </c>
      <c r="O453" s="412" t="s">
        <v>1242</v>
      </c>
      <c r="P453" s="412" t="s">
        <v>1271</v>
      </c>
      <c r="Q453" s="412" t="s">
        <v>1267</v>
      </c>
      <c r="R453" s="535" t="s">
        <v>1245</v>
      </c>
      <c r="S453" s="412" t="s">
        <v>1251</v>
      </c>
      <c r="T453" s="412" t="s">
        <v>1268</v>
      </c>
      <c r="U453" s="377"/>
      <c r="V453" s="377"/>
      <c r="W453" s="377"/>
      <c r="X453" s="377"/>
      <c r="Y453" s="377"/>
      <c r="Z453" s="377"/>
      <c r="AA453" s="377"/>
      <c r="AB453" s="377"/>
      <c r="AC453" s="377"/>
      <c r="AD453" s="377"/>
      <c r="AE453" s="377"/>
      <c r="AF453" s="377"/>
      <c r="AG453" s="377"/>
      <c r="AH453" s="377"/>
      <c r="AI453" s="377"/>
      <c r="AJ453" s="377"/>
      <c r="AK453" s="377"/>
      <c r="AL453" s="377"/>
      <c r="AM453" s="377"/>
      <c r="AN453" s="377"/>
      <c r="AO453" s="377"/>
      <c r="AP453" s="377"/>
      <c r="AQ453" s="377"/>
      <c r="AR453" s="377"/>
      <c r="AS453" s="377"/>
      <c r="AT453" s="377"/>
      <c r="AU453" s="377"/>
      <c r="AV453" s="377"/>
      <c r="AW453" s="377"/>
      <c r="AX453" s="377"/>
      <c r="AY453" s="377"/>
      <c r="AZ453" s="377"/>
      <c r="BA453" s="377"/>
      <c r="BB453" s="377"/>
      <c r="BC453" s="377"/>
      <c r="BD453" s="377"/>
      <c r="BE453" s="377"/>
      <c r="BF453" s="377"/>
    </row>
    <row r="454" ht="12.75" hidden="1" customHeight="1">
      <c r="A454" s="395" t="s">
        <v>523</v>
      </c>
      <c r="B454" s="35"/>
      <c r="C454" s="35"/>
      <c r="D454" s="35"/>
      <c r="E454" s="35"/>
      <c r="F454" s="35"/>
      <c r="G454" s="35"/>
      <c r="H454" s="35"/>
      <c r="I454" s="35"/>
      <c r="J454" s="35"/>
      <c r="K454" s="35"/>
      <c r="L454" s="35"/>
      <c r="M454" s="35"/>
      <c r="N454" s="535" t="s">
        <v>1722</v>
      </c>
      <c r="O454" s="412" t="s">
        <v>1242</v>
      </c>
      <c r="P454" s="412" t="s">
        <v>1243</v>
      </c>
      <c r="Q454" s="412" t="s">
        <v>1244</v>
      </c>
      <c r="R454" s="535" t="s">
        <v>1274</v>
      </c>
      <c r="S454" s="412" t="s">
        <v>1260</v>
      </c>
      <c r="T454" s="377"/>
      <c r="U454" s="377"/>
      <c r="V454" s="377"/>
      <c r="W454" s="377"/>
      <c r="X454" s="377"/>
      <c r="Y454" s="377"/>
      <c r="Z454" s="377"/>
      <c r="AA454" s="377"/>
      <c r="AB454" s="377"/>
      <c r="AC454" s="377"/>
      <c r="AD454" s="377"/>
      <c r="AE454" s="377"/>
      <c r="AF454" s="377"/>
      <c r="AG454" s="377"/>
      <c r="AH454" s="377"/>
      <c r="AI454" s="377"/>
      <c r="AJ454" s="377"/>
      <c r="AK454" s="377"/>
      <c r="AL454" s="377"/>
      <c r="AM454" s="377"/>
      <c r="AN454" s="377"/>
      <c r="AO454" s="377"/>
      <c r="AP454" s="377"/>
      <c r="AQ454" s="377"/>
      <c r="AR454" s="377"/>
      <c r="AS454" s="377"/>
      <c r="AT454" s="377"/>
      <c r="AU454" s="377"/>
      <c r="AV454" s="377"/>
      <c r="AW454" s="377"/>
      <c r="AX454" s="377"/>
      <c r="AY454" s="377"/>
      <c r="AZ454" s="377"/>
      <c r="BA454" s="377"/>
      <c r="BB454" s="377"/>
      <c r="BC454" s="377"/>
      <c r="BD454" s="377"/>
      <c r="BE454" s="377"/>
      <c r="BF454" s="377"/>
    </row>
    <row r="455" ht="12.75" hidden="1" customHeight="1">
      <c r="A455" s="395" t="s">
        <v>667</v>
      </c>
      <c r="B455" s="35"/>
      <c r="C455" s="35"/>
      <c r="D455" s="35"/>
      <c r="E455" s="35"/>
      <c r="F455" s="35"/>
      <c r="G455" s="35"/>
      <c r="H455" s="35"/>
      <c r="I455" s="35"/>
      <c r="J455" s="35"/>
      <c r="K455" s="35"/>
      <c r="L455" s="35"/>
      <c r="M455" s="35"/>
      <c r="N455" s="535" t="s">
        <v>1723</v>
      </c>
      <c r="O455" s="412" t="s">
        <v>1242</v>
      </c>
      <c r="P455" s="412" t="s">
        <v>1243</v>
      </c>
      <c r="Q455" s="412" t="s">
        <v>1267</v>
      </c>
      <c r="R455" s="535" t="s">
        <v>1274</v>
      </c>
      <c r="S455" s="412" t="s">
        <v>1282</v>
      </c>
      <c r="T455" s="412" t="s">
        <v>1268</v>
      </c>
      <c r="U455" s="377"/>
      <c r="V455" s="377"/>
      <c r="W455" s="377"/>
      <c r="X455" s="377"/>
      <c r="Y455" s="377"/>
      <c r="Z455" s="377"/>
      <c r="AA455" s="377"/>
      <c r="AB455" s="377"/>
      <c r="AC455" s="377"/>
      <c r="AD455" s="377"/>
      <c r="AE455" s="377"/>
      <c r="AF455" s="377"/>
      <c r="AG455" s="377"/>
      <c r="AH455" s="377"/>
      <c r="AI455" s="377"/>
      <c r="AJ455" s="377"/>
      <c r="AK455" s="377"/>
      <c r="AL455" s="377"/>
      <c r="AM455" s="377"/>
      <c r="AN455" s="377"/>
      <c r="AO455" s="377"/>
      <c r="AP455" s="377"/>
      <c r="AQ455" s="377"/>
      <c r="AR455" s="377"/>
      <c r="AS455" s="377"/>
      <c r="AT455" s="377"/>
      <c r="AU455" s="377"/>
      <c r="AV455" s="377"/>
      <c r="AW455" s="377"/>
      <c r="AX455" s="377"/>
      <c r="AY455" s="377"/>
      <c r="AZ455" s="377"/>
      <c r="BA455" s="377"/>
      <c r="BB455" s="377"/>
      <c r="BC455" s="377"/>
      <c r="BD455" s="377"/>
      <c r="BE455" s="377"/>
      <c r="BF455" s="377"/>
    </row>
    <row r="456" ht="12.75" hidden="1" customHeight="1">
      <c r="A456" s="395" t="s">
        <v>678</v>
      </c>
      <c r="B456" s="35"/>
      <c r="C456" s="35"/>
      <c r="D456" s="35"/>
      <c r="E456" s="35"/>
      <c r="F456" s="35"/>
      <c r="G456" s="35"/>
      <c r="H456" s="35"/>
      <c r="I456" s="35"/>
      <c r="J456" s="35"/>
      <c r="K456" s="35"/>
      <c r="L456" s="35"/>
      <c r="M456" s="35"/>
      <c r="N456" s="535" t="s">
        <v>1724</v>
      </c>
      <c r="O456" s="412" t="s">
        <v>1242</v>
      </c>
      <c r="P456" s="412" t="s">
        <v>1271</v>
      </c>
      <c r="Q456" s="412" t="s">
        <v>1267</v>
      </c>
      <c r="R456" s="535" t="s">
        <v>1398</v>
      </c>
      <c r="S456" s="412" t="s">
        <v>1282</v>
      </c>
      <c r="T456" s="412" t="s">
        <v>1268</v>
      </c>
      <c r="U456" s="377"/>
      <c r="V456" s="377"/>
      <c r="W456" s="377"/>
      <c r="X456" s="377"/>
      <c r="Y456" s="377"/>
      <c r="Z456" s="377"/>
      <c r="AA456" s="377"/>
      <c r="AB456" s="377"/>
      <c r="AC456" s="377"/>
      <c r="AD456" s="377"/>
      <c r="AE456" s="377"/>
      <c r="AF456" s="377"/>
      <c r="AG456" s="377"/>
      <c r="AH456" s="377"/>
      <c r="AI456" s="377"/>
      <c r="AJ456" s="377"/>
      <c r="AK456" s="377"/>
      <c r="AL456" s="377"/>
      <c r="AM456" s="377"/>
      <c r="AN456" s="377"/>
      <c r="AO456" s="377"/>
      <c r="AP456" s="377"/>
      <c r="AQ456" s="377"/>
      <c r="AR456" s="377"/>
      <c r="AS456" s="377"/>
      <c r="AT456" s="377"/>
      <c r="AU456" s="377"/>
      <c r="AV456" s="377"/>
      <c r="AW456" s="377"/>
      <c r="AX456" s="377"/>
      <c r="AY456" s="377"/>
      <c r="AZ456" s="377"/>
      <c r="BA456" s="377"/>
      <c r="BB456" s="377"/>
      <c r="BC456" s="377"/>
      <c r="BD456" s="377"/>
      <c r="BE456" s="377"/>
      <c r="BF456" s="377"/>
    </row>
    <row r="457" ht="12.75" hidden="1" customHeight="1">
      <c r="A457" s="395" t="s">
        <v>707</v>
      </c>
      <c r="B457" s="35"/>
      <c r="C457" s="35"/>
      <c r="D457" s="35"/>
      <c r="E457" s="35"/>
      <c r="F457" s="35"/>
      <c r="G457" s="35"/>
      <c r="H457" s="35"/>
      <c r="I457" s="35"/>
      <c r="J457" s="35"/>
      <c r="K457" s="35"/>
      <c r="L457" s="35"/>
      <c r="M457" s="35"/>
      <c r="N457" s="535" t="s">
        <v>1725</v>
      </c>
      <c r="O457" s="412" t="s">
        <v>1267</v>
      </c>
      <c r="P457" s="412" t="s">
        <v>1243</v>
      </c>
      <c r="Q457" s="412" t="s">
        <v>1263</v>
      </c>
      <c r="R457" s="535" t="s">
        <v>1398</v>
      </c>
      <c r="S457" s="412" t="s">
        <v>1246</v>
      </c>
      <c r="T457" s="412" t="s">
        <v>1268</v>
      </c>
      <c r="U457" s="377"/>
      <c r="V457" s="377"/>
      <c r="W457" s="377"/>
      <c r="X457" s="377"/>
      <c r="Y457" s="377"/>
      <c r="Z457" s="377"/>
      <c r="AA457" s="377"/>
      <c r="AB457" s="377"/>
      <c r="AC457" s="377"/>
      <c r="AD457" s="377"/>
      <c r="AE457" s="377"/>
      <c r="AF457" s="377"/>
      <c r="AG457" s="377"/>
      <c r="AH457" s="377"/>
      <c r="AI457" s="377"/>
      <c r="AJ457" s="377"/>
      <c r="AK457" s="377"/>
      <c r="AL457" s="377"/>
      <c r="AM457" s="377"/>
      <c r="AN457" s="377"/>
      <c r="AO457" s="377"/>
      <c r="AP457" s="377"/>
      <c r="AQ457" s="377"/>
      <c r="AR457" s="377"/>
      <c r="AS457" s="377"/>
      <c r="AT457" s="377"/>
      <c r="AU457" s="377"/>
      <c r="AV457" s="377"/>
      <c r="AW457" s="377"/>
      <c r="AX457" s="377"/>
      <c r="AY457" s="377"/>
      <c r="AZ457" s="377"/>
      <c r="BA457" s="377"/>
      <c r="BB457" s="377"/>
      <c r="BC457" s="377"/>
      <c r="BD457" s="377"/>
      <c r="BE457" s="377"/>
      <c r="BF457" s="377"/>
    </row>
    <row r="458" ht="12.75" hidden="1" customHeight="1">
      <c r="A458" s="395" t="s">
        <v>716</v>
      </c>
      <c r="B458" s="35"/>
      <c r="C458" s="35"/>
      <c r="D458" s="35"/>
      <c r="E458" s="35"/>
      <c r="F458" s="35"/>
      <c r="G458" s="35"/>
      <c r="H458" s="35"/>
      <c r="I458" s="35"/>
      <c r="J458" s="35"/>
      <c r="K458" s="35"/>
      <c r="L458" s="35"/>
      <c r="M458" s="35"/>
      <c r="N458" s="535" t="s">
        <v>1726</v>
      </c>
      <c r="O458" s="412" t="s">
        <v>1242</v>
      </c>
      <c r="P458" s="412" t="s">
        <v>1271</v>
      </c>
      <c r="Q458" s="412" t="s">
        <v>1263</v>
      </c>
      <c r="R458" s="535" t="s">
        <v>1245</v>
      </c>
      <c r="S458" s="412" t="s">
        <v>1246</v>
      </c>
      <c r="T458" s="412" t="s">
        <v>1268</v>
      </c>
      <c r="U458" s="377"/>
      <c r="V458" s="377"/>
      <c r="W458" s="377"/>
      <c r="X458" s="377"/>
      <c r="Y458" s="377"/>
      <c r="Z458" s="377"/>
      <c r="AA458" s="377"/>
      <c r="AB458" s="377"/>
      <c r="AC458" s="377"/>
      <c r="AD458" s="377"/>
      <c r="AE458" s="377"/>
      <c r="AF458" s="377"/>
      <c r="AG458" s="377"/>
      <c r="AH458" s="377"/>
      <c r="AI458" s="377"/>
      <c r="AJ458" s="377"/>
      <c r="AK458" s="377"/>
      <c r="AL458" s="377"/>
      <c r="AM458" s="377"/>
      <c r="AN458" s="377"/>
      <c r="AO458" s="377"/>
      <c r="AP458" s="377"/>
      <c r="AQ458" s="377"/>
      <c r="AR458" s="377"/>
      <c r="AS458" s="377"/>
      <c r="AT458" s="377"/>
      <c r="AU458" s="377"/>
      <c r="AV458" s="377"/>
      <c r="AW458" s="377"/>
      <c r="AX458" s="377"/>
      <c r="AY458" s="377"/>
      <c r="AZ458" s="377"/>
      <c r="BA458" s="377"/>
      <c r="BB458" s="377"/>
      <c r="BC458" s="377"/>
      <c r="BD458" s="377"/>
      <c r="BE458" s="377"/>
      <c r="BF458" s="377"/>
    </row>
    <row r="459" ht="12.75" hidden="1" customHeight="1">
      <c r="A459" s="395" t="s">
        <v>743</v>
      </c>
      <c r="B459" s="35"/>
      <c r="C459" s="35"/>
      <c r="D459" s="35"/>
      <c r="E459" s="35"/>
      <c r="F459" s="35"/>
      <c r="G459" s="35"/>
      <c r="H459" s="35"/>
      <c r="I459" s="35"/>
      <c r="J459" s="35"/>
      <c r="K459" s="35"/>
      <c r="L459" s="35"/>
      <c r="M459" s="35"/>
      <c r="N459" s="535" t="s">
        <v>1727</v>
      </c>
      <c r="O459" s="412" t="s">
        <v>1242</v>
      </c>
      <c r="P459" s="412" t="s">
        <v>1271</v>
      </c>
      <c r="Q459" s="412" t="s">
        <v>1330</v>
      </c>
      <c r="R459" s="535" t="s">
        <v>1553</v>
      </c>
      <c r="S459" s="412" t="s">
        <v>1264</v>
      </c>
      <c r="T459" s="412" t="s">
        <v>1268</v>
      </c>
      <c r="U459" s="377"/>
      <c r="V459" s="377"/>
      <c r="W459" s="377"/>
      <c r="X459" s="377"/>
      <c r="Y459" s="377"/>
      <c r="Z459" s="377"/>
      <c r="AA459" s="377"/>
      <c r="AB459" s="377"/>
      <c r="AC459" s="377"/>
      <c r="AD459" s="377"/>
      <c r="AE459" s="377"/>
      <c r="AF459" s="377"/>
      <c r="AG459" s="377"/>
      <c r="AH459" s="377"/>
      <c r="AI459" s="377"/>
      <c r="AJ459" s="377"/>
      <c r="AK459" s="377"/>
      <c r="AL459" s="377"/>
      <c r="AM459" s="377"/>
      <c r="AN459" s="377"/>
      <c r="AO459" s="377"/>
      <c r="AP459" s="377"/>
      <c r="AQ459" s="377"/>
      <c r="AR459" s="377"/>
      <c r="AS459" s="377"/>
      <c r="AT459" s="377"/>
      <c r="AU459" s="377"/>
      <c r="AV459" s="377"/>
      <c r="AW459" s="377"/>
      <c r="AX459" s="377"/>
      <c r="AY459" s="377"/>
      <c r="AZ459" s="377"/>
      <c r="BA459" s="377"/>
      <c r="BB459" s="377"/>
      <c r="BC459" s="377"/>
      <c r="BD459" s="377"/>
      <c r="BE459" s="377"/>
      <c r="BF459" s="377"/>
    </row>
    <row r="460" ht="12.75" hidden="1" customHeight="1">
      <c r="A460" s="395" t="s">
        <v>822</v>
      </c>
      <c r="B460" s="35"/>
      <c r="C460" s="35"/>
      <c r="D460" s="35"/>
      <c r="E460" s="35"/>
      <c r="F460" s="35"/>
      <c r="G460" s="35"/>
      <c r="H460" s="35"/>
      <c r="I460" s="35"/>
      <c r="J460" s="35"/>
      <c r="K460" s="35"/>
      <c r="L460" s="35"/>
      <c r="M460" s="35"/>
      <c r="N460" s="535" t="s">
        <v>1728</v>
      </c>
      <c r="O460" s="412" t="s">
        <v>1242</v>
      </c>
      <c r="P460" s="412" t="s">
        <v>1243</v>
      </c>
      <c r="Q460" s="412" t="s">
        <v>1378</v>
      </c>
      <c r="R460" s="535" t="s">
        <v>1290</v>
      </c>
      <c r="S460" s="412" t="s">
        <v>1251</v>
      </c>
      <c r="T460" s="377"/>
      <c r="U460" s="377"/>
      <c r="V460" s="377"/>
      <c r="W460" s="377"/>
      <c r="X460" s="377"/>
      <c r="Y460" s="377"/>
      <c r="Z460" s="377"/>
      <c r="AA460" s="377"/>
      <c r="AB460" s="377"/>
      <c r="AC460" s="377"/>
      <c r="AD460" s="377"/>
      <c r="AE460" s="377"/>
      <c r="AF460" s="377"/>
      <c r="AG460" s="377"/>
      <c r="AH460" s="377"/>
      <c r="AI460" s="377"/>
      <c r="AJ460" s="377"/>
      <c r="AK460" s="377"/>
      <c r="AL460" s="377"/>
      <c r="AM460" s="377"/>
      <c r="AN460" s="377"/>
      <c r="AO460" s="377"/>
      <c r="AP460" s="377"/>
      <c r="AQ460" s="377"/>
      <c r="AR460" s="377"/>
      <c r="AS460" s="377"/>
      <c r="AT460" s="377"/>
      <c r="AU460" s="377"/>
      <c r="AV460" s="377"/>
      <c r="AW460" s="377"/>
      <c r="AX460" s="377"/>
      <c r="AY460" s="377"/>
      <c r="AZ460" s="377"/>
      <c r="BA460" s="377"/>
      <c r="BB460" s="377"/>
      <c r="BC460" s="377"/>
      <c r="BD460" s="377"/>
      <c r="BE460" s="377"/>
      <c r="BF460" s="377"/>
    </row>
    <row r="461" ht="12.75" hidden="1" customHeight="1">
      <c r="A461" s="395" t="s">
        <v>861</v>
      </c>
      <c r="B461" s="35"/>
      <c r="C461" s="35"/>
      <c r="D461" s="35"/>
      <c r="E461" s="35"/>
      <c r="F461" s="35"/>
      <c r="G461" s="35"/>
      <c r="H461" s="35"/>
      <c r="I461" s="35"/>
      <c r="J461" s="35"/>
      <c r="K461" s="35"/>
      <c r="L461" s="35"/>
      <c r="M461" s="35"/>
      <c r="N461" s="535" t="s">
        <v>1729</v>
      </c>
      <c r="O461" s="412" t="s">
        <v>1242</v>
      </c>
      <c r="P461" s="412" t="s">
        <v>1299</v>
      </c>
      <c r="Q461" s="412" t="s">
        <v>1244</v>
      </c>
      <c r="R461" s="535" t="s">
        <v>1730</v>
      </c>
      <c r="S461" s="412" t="s">
        <v>1246</v>
      </c>
      <c r="T461" s="377"/>
      <c r="U461" s="377"/>
      <c r="V461" s="377"/>
      <c r="W461" s="377"/>
      <c r="X461" s="377"/>
      <c r="Y461" s="377"/>
      <c r="Z461" s="377"/>
      <c r="AA461" s="377"/>
      <c r="AB461" s="377"/>
      <c r="AC461" s="377"/>
      <c r="AD461" s="377"/>
      <c r="AE461" s="377"/>
      <c r="AF461" s="377"/>
      <c r="AG461" s="377"/>
      <c r="AH461" s="377"/>
      <c r="AI461" s="377"/>
      <c r="AJ461" s="377"/>
      <c r="AK461" s="377"/>
      <c r="AL461" s="377"/>
      <c r="AM461" s="377"/>
      <c r="AN461" s="377"/>
      <c r="AO461" s="377"/>
      <c r="AP461" s="377"/>
      <c r="AQ461" s="377"/>
      <c r="AR461" s="377"/>
      <c r="AS461" s="377"/>
      <c r="AT461" s="377"/>
      <c r="AU461" s="377"/>
      <c r="AV461" s="377"/>
      <c r="AW461" s="377"/>
      <c r="AX461" s="377"/>
      <c r="AY461" s="377"/>
      <c r="AZ461" s="377"/>
      <c r="BA461" s="377"/>
      <c r="BB461" s="377"/>
      <c r="BC461" s="377"/>
      <c r="BD461" s="377"/>
      <c r="BE461" s="377"/>
      <c r="BF461" s="377"/>
    </row>
    <row r="462" ht="12.75" hidden="1" customHeight="1">
      <c r="A462" s="395" t="s">
        <v>887</v>
      </c>
      <c r="B462" s="35"/>
      <c r="C462" s="35"/>
      <c r="D462" s="35"/>
      <c r="E462" s="35"/>
      <c r="F462" s="35"/>
      <c r="G462" s="35"/>
      <c r="H462" s="35"/>
      <c r="I462" s="35"/>
      <c r="J462" s="35"/>
      <c r="K462" s="35"/>
      <c r="L462" s="35"/>
      <c r="M462" s="35"/>
      <c r="N462" s="535" t="s">
        <v>1731</v>
      </c>
      <c r="O462" s="412" t="s">
        <v>1242</v>
      </c>
      <c r="P462" s="412" t="s">
        <v>1271</v>
      </c>
      <c r="Q462" s="412" t="s">
        <v>1244</v>
      </c>
      <c r="R462" s="535" t="s">
        <v>1250</v>
      </c>
      <c r="S462" s="412" t="s">
        <v>1291</v>
      </c>
      <c r="T462" s="377"/>
      <c r="U462" s="377"/>
      <c r="V462" s="377"/>
      <c r="W462" s="377"/>
      <c r="X462" s="377"/>
      <c r="Y462" s="377"/>
      <c r="Z462" s="377"/>
      <c r="AA462" s="377"/>
      <c r="AB462" s="377"/>
      <c r="AC462" s="377"/>
      <c r="AD462" s="377"/>
      <c r="AE462" s="377"/>
      <c r="AF462" s="377"/>
      <c r="AG462" s="377"/>
      <c r="AH462" s="377"/>
      <c r="AI462" s="377"/>
      <c r="AJ462" s="377"/>
      <c r="AK462" s="377"/>
      <c r="AL462" s="377"/>
      <c r="AM462" s="377"/>
      <c r="AN462" s="377"/>
      <c r="AO462" s="377"/>
      <c r="AP462" s="377"/>
      <c r="AQ462" s="377"/>
      <c r="AR462" s="377"/>
      <c r="AS462" s="377"/>
      <c r="AT462" s="377"/>
      <c r="AU462" s="377"/>
      <c r="AV462" s="377"/>
      <c r="AW462" s="377"/>
      <c r="AX462" s="377"/>
      <c r="AY462" s="377"/>
      <c r="AZ462" s="377"/>
      <c r="BA462" s="377"/>
      <c r="BB462" s="377"/>
      <c r="BC462" s="377"/>
      <c r="BD462" s="377"/>
      <c r="BE462" s="377"/>
      <c r="BF462" s="377"/>
    </row>
    <row r="463" ht="12.75" hidden="1" customHeight="1">
      <c r="A463" s="395" t="s">
        <v>902</v>
      </c>
      <c r="B463" s="35"/>
      <c r="C463" s="35"/>
      <c r="D463" s="35"/>
      <c r="E463" s="35"/>
      <c r="F463" s="35"/>
      <c r="G463" s="35"/>
      <c r="H463" s="35"/>
      <c r="I463" s="35"/>
      <c r="J463" s="35"/>
      <c r="K463" s="35"/>
      <c r="L463" s="35"/>
      <c r="M463" s="35"/>
      <c r="N463" s="535" t="s">
        <v>1732</v>
      </c>
      <c r="O463" s="412" t="s">
        <v>1242</v>
      </c>
      <c r="P463" s="412" t="s">
        <v>1243</v>
      </c>
      <c r="Q463" s="412" t="s">
        <v>1267</v>
      </c>
      <c r="R463" s="535" t="s">
        <v>1245</v>
      </c>
      <c r="S463" s="412" t="s">
        <v>1282</v>
      </c>
      <c r="T463" s="412" t="s">
        <v>1268</v>
      </c>
      <c r="U463" s="377"/>
      <c r="V463" s="377"/>
      <c r="W463" s="377"/>
      <c r="X463" s="377"/>
      <c r="Y463" s="377"/>
      <c r="Z463" s="377"/>
      <c r="AA463" s="377"/>
      <c r="AB463" s="377"/>
      <c r="AC463" s="377"/>
      <c r="AD463" s="377"/>
      <c r="AE463" s="377"/>
      <c r="AF463" s="377"/>
      <c r="AG463" s="377"/>
      <c r="AH463" s="377"/>
      <c r="AI463" s="377"/>
      <c r="AJ463" s="377"/>
      <c r="AK463" s="377"/>
      <c r="AL463" s="377"/>
      <c r="AM463" s="377"/>
      <c r="AN463" s="377"/>
      <c r="AO463" s="377"/>
      <c r="AP463" s="377"/>
      <c r="AQ463" s="377"/>
      <c r="AR463" s="377"/>
      <c r="AS463" s="377"/>
      <c r="AT463" s="377"/>
      <c r="AU463" s="377"/>
      <c r="AV463" s="377"/>
      <c r="AW463" s="377"/>
      <c r="AX463" s="377"/>
      <c r="AY463" s="377"/>
      <c r="AZ463" s="377"/>
      <c r="BA463" s="377"/>
      <c r="BB463" s="377"/>
      <c r="BC463" s="377"/>
      <c r="BD463" s="377"/>
      <c r="BE463" s="377"/>
      <c r="BF463" s="377"/>
    </row>
    <row r="464" ht="12.75" hidden="1" customHeight="1">
      <c r="A464" s="395" t="s">
        <v>944</v>
      </c>
      <c r="B464" s="35"/>
      <c r="C464" s="35"/>
      <c r="D464" s="35"/>
      <c r="E464" s="35"/>
      <c r="F464" s="35"/>
      <c r="G464" s="35"/>
      <c r="H464" s="35"/>
      <c r="I464" s="35"/>
      <c r="J464" s="35"/>
      <c r="K464" s="35"/>
      <c r="L464" s="35"/>
      <c r="M464" s="35"/>
      <c r="N464" s="535" t="s">
        <v>1733</v>
      </c>
      <c r="O464" s="412" t="s">
        <v>1242</v>
      </c>
      <c r="P464" s="412" t="s">
        <v>1243</v>
      </c>
      <c r="Q464" s="412" t="s">
        <v>1267</v>
      </c>
      <c r="R464" s="535" t="s">
        <v>1398</v>
      </c>
      <c r="S464" s="412" t="s">
        <v>1264</v>
      </c>
      <c r="T464" s="412" t="s">
        <v>1268</v>
      </c>
      <c r="U464" s="377"/>
      <c r="V464" s="377"/>
      <c r="W464" s="377"/>
      <c r="X464" s="377"/>
      <c r="Y464" s="377"/>
      <c r="Z464" s="377"/>
      <c r="AA464" s="377"/>
      <c r="AB464" s="377"/>
      <c r="AC464" s="377"/>
      <c r="AD464" s="377"/>
      <c r="AE464" s="377"/>
      <c r="AF464" s="377"/>
      <c r="AG464" s="377"/>
      <c r="AH464" s="377"/>
      <c r="AI464" s="377"/>
      <c r="AJ464" s="377"/>
      <c r="AK464" s="377"/>
      <c r="AL464" s="377"/>
      <c r="AM464" s="377"/>
      <c r="AN464" s="377"/>
      <c r="AO464" s="377"/>
      <c r="AP464" s="377"/>
      <c r="AQ464" s="377"/>
      <c r="AR464" s="377"/>
      <c r="AS464" s="377"/>
      <c r="AT464" s="377"/>
      <c r="AU464" s="377"/>
      <c r="AV464" s="377"/>
      <c r="AW464" s="377"/>
      <c r="AX464" s="377"/>
      <c r="AY464" s="377"/>
      <c r="AZ464" s="377"/>
      <c r="BA464" s="377"/>
      <c r="BB464" s="377"/>
      <c r="BC464" s="377"/>
      <c r="BD464" s="377"/>
      <c r="BE464" s="377"/>
      <c r="BF464" s="377"/>
    </row>
    <row r="465" ht="12.75" hidden="1" customHeight="1">
      <c r="A465" s="395" t="s">
        <v>978</v>
      </c>
      <c r="B465" s="35"/>
      <c r="C465" s="35"/>
      <c r="D465" s="35"/>
      <c r="E465" s="35"/>
      <c r="F465" s="35"/>
      <c r="G465" s="35"/>
      <c r="H465" s="35"/>
      <c r="I465" s="35"/>
      <c r="J465" s="35"/>
      <c r="K465" s="35"/>
      <c r="L465" s="35"/>
      <c r="M465" s="35"/>
      <c r="N465" s="535" t="s">
        <v>1734</v>
      </c>
      <c r="O465" s="412" t="s">
        <v>1242</v>
      </c>
      <c r="P465" s="412" t="s">
        <v>1271</v>
      </c>
      <c r="Q465" s="412" t="s">
        <v>1267</v>
      </c>
      <c r="R465" s="535" t="s">
        <v>1398</v>
      </c>
      <c r="S465" s="412" t="s">
        <v>1246</v>
      </c>
      <c r="T465" s="412" t="s">
        <v>1268</v>
      </c>
      <c r="U465" s="377"/>
      <c r="V465" s="377"/>
      <c r="W465" s="377"/>
      <c r="X465" s="377"/>
      <c r="Y465" s="377"/>
      <c r="Z465" s="377"/>
      <c r="AA465" s="377"/>
      <c r="AB465" s="377"/>
      <c r="AC465" s="377"/>
      <c r="AD465" s="377"/>
      <c r="AE465" s="377"/>
      <c r="AF465" s="377"/>
      <c r="AG465" s="377"/>
      <c r="AH465" s="377"/>
      <c r="AI465" s="377"/>
      <c r="AJ465" s="377"/>
      <c r="AK465" s="377"/>
      <c r="AL465" s="377"/>
      <c r="AM465" s="377"/>
      <c r="AN465" s="377"/>
      <c r="AO465" s="377"/>
      <c r="AP465" s="377"/>
      <c r="AQ465" s="377"/>
      <c r="AR465" s="377"/>
      <c r="AS465" s="377"/>
      <c r="AT465" s="377"/>
      <c r="AU465" s="377"/>
      <c r="AV465" s="377"/>
      <c r="AW465" s="377"/>
      <c r="AX465" s="377"/>
      <c r="AY465" s="377"/>
      <c r="AZ465" s="377"/>
      <c r="BA465" s="377"/>
      <c r="BB465" s="377"/>
      <c r="BC465" s="377"/>
      <c r="BD465" s="377"/>
      <c r="BE465" s="377"/>
      <c r="BF465" s="377"/>
    </row>
    <row r="466" ht="12.75" hidden="1" customHeight="1">
      <c r="A466" s="395" t="s">
        <v>994</v>
      </c>
      <c r="B466" s="35"/>
      <c r="C466" s="35"/>
      <c r="D466" s="35"/>
      <c r="E466" s="35"/>
      <c r="F466" s="35"/>
      <c r="G466" s="35"/>
      <c r="H466" s="35"/>
      <c r="I466" s="35"/>
      <c r="J466" s="35"/>
      <c r="K466" s="35"/>
      <c r="L466" s="35"/>
      <c r="M466" s="35"/>
      <c r="N466" s="535" t="s">
        <v>1735</v>
      </c>
      <c r="O466" s="412" t="s">
        <v>1330</v>
      </c>
      <c r="P466" s="412" t="s">
        <v>1243</v>
      </c>
      <c r="Q466" s="412" t="s">
        <v>1244</v>
      </c>
      <c r="R466" s="535" t="s">
        <v>1259</v>
      </c>
      <c r="S466" s="412" t="s">
        <v>1264</v>
      </c>
      <c r="T466" s="377"/>
      <c r="U466" s="377"/>
      <c r="V466" s="377"/>
      <c r="W466" s="377"/>
      <c r="X466" s="377"/>
      <c r="Y466" s="377"/>
      <c r="Z466" s="377"/>
      <c r="AA466" s="377"/>
      <c r="AB466" s="377"/>
      <c r="AC466" s="377"/>
      <c r="AD466" s="377"/>
      <c r="AE466" s="377"/>
      <c r="AF466" s="377"/>
      <c r="AG466" s="377"/>
      <c r="AH466" s="377"/>
      <c r="AI466" s="377"/>
      <c r="AJ466" s="377"/>
      <c r="AK466" s="377"/>
      <c r="AL466" s="377"/>
      <c r="AM466" s="377"/>
      <c r="AN466" s="377"/>
      <c r="AO466" s="377"/>
      <c r="AP466" s="377"/>
      <c r="AQ466" s="377"/>
      <c r="AR466" s="377"/>
      <c r="AS466" s="377"/>
      <c r="AT466" s="377"/>
      <c r="AU466" s="377"/>
      <c r="AV466" s="377"/>
      <c r="AW466" s="377"/>
      <c r="AX466" s="377"/>
      <c r="AY466" s="377"/>
      <c r="AZ466" s="377"/>
      <c r="BA466" s="377"/>
      <c r="BB466" s="377"/>
      <c r="BC466" s="377"/>
      <c r="BD466" s="377"/>
      <c r="BE466" s="377"/>
      <c r="BF466" s="377"/>
    </row>
    <row r="467" ht="12.75" hidden="1" customHeight="1">
      <c r="A467" s="395" t="s">
        <v>1056</v>
      </c>
      <c r="B467" s="35"/>
      <c r="C467" s="35"/>
      <c r="D467" s="35"/>
      <c r="E467" s="35"/>
      <c r="F467" s="35"/>
      <c r="G467" s="35"/>
      <c r="H467" s="35"/>
      <c r="I467" s="35"/>
      <c r="J467" s="35"/>
      <c r="K467" s="35"/>
      <c r="L467" s="35"/>
      <c r="M467" s="35"/>
      <c r="N467" s="535" t="s">
        <v>1736</v>
      </c>
      <c r="O467" s="412" t="s">
        <v>1242</v>
      </c>
      <c r="P467" s="412" t="s">
        <v>1271</v>
      </c>
      <c r="Q467" s="412" t="s">
        <v>1330</v>
      </c>
      <c r="R467" s="535" t="s">
        <v>1250</v>
      </c>
      <c r="S467" s="412" t="s">
        <v>1256</v>
      </c>
      <c r="T467" s="377"/>
      <c r="U467" s="377"/>
      <c r="V467" s="377"/>
      <c r="W467" s="377"/>
      <c r="X467" s="377"/>
      <c r="Y467" s="377"/>
      <c r="Z467" s="377"/>
      <c r="AA467" s="377"/>
      <c r="AB467" s="377"/>
      <c r="AC467" s="377"/>
      <c r="AD467" s="377"/>
      <c r="AE467" s="377"/>
      <c r="AF467" s="377"/>
      <c r="AG467" s="377"/>
      <c r="AH467" s="377"/>
      <c r="AI467" s="377"/>
      <c r="AJ467" s="377"/>
      <c r="AK467" s="377"/>
      <c r="AL467" s="377"/>
      <c r="AM467" s="377"/>
      <c r="AN467" s="377"/>
      <c r="AO467" s="377"/>
      <c r="AP467" s="377"/>
      <c r="AQ467" s="377"/>
      <c r="AR467" s="377"/>
      <c r="AS467" s="377"/>
      <c r="AT467" s="377"/>
      <c r="AU467" s="377"/>
      <c r="AV467" s="377"/>
      <c r="AW467" s="377"/>
      <c r="AX467" s="377"/>
      <c r="AY467" s="377"/>
      <c r="AZ467" s="377"/>
      <c r="BA467" s="377"/>
      <c r="BB467" s="377"/>
      <c r="BC467" s="377"/>
      <c r="BD467" s="377"/>
      <c r="BE467" s="377"/>
      <c r="BF467" s="377"/>
    </row>
    <row r="468" ht="12.75" hidden="1" customHeight="1">
      <c r="A468" s="395" t="s">
        <v>1116</v>
      </c>
      <c r="B468" s="35"/>
      <c r="C468" s="35"/>
      <c r="D468" s="35"/>
      <c r="E468" s="35"/>
      <c r="F468" s="35"/>
      <c r="G468" s="35"/>
      <c r="H468" s="35"/>
      <c r="I468" s="35"/>
      <c r="J468" s="35"/>
      <c r="K468" s="35"/>
      <c r="L468" s="35"/>
      <c r="M468" s="35"/>
      <c r="N468" s="535" t="s">
        <v>1737</v>
      </c>
      <c r="O468" s="412" t="s">
        <v>1242</v>
      </c>
      <c r="P468" s="412" t="s">
        <v>1271</v>
      </c>
      <c r="Q468" s="412" t="s">
        <v>1263</v>
      </c>
      <c r="R468" s="535" t="s">
        <v>1290</v>
      </c>
      <c r="S468" s="412" t="s">
        <v>1251</v>
      </c>
      <c r="T468" s="377"/>
      <c r="U468" s="377"/>
      <c r="V468" s="377"/>
      <c r="W468" s="377"/>
      <c r="X468" s="377"/>
      <c r="Y468" s="377"/>
      <c r="Z468" s="377"/>
      <c r="AA468" s="377"/>
      <c r="AB468" s="377"/>
      <c r="AC468" s="377"/>
      <c r="AD468" s="377"/>
      <c r="AE468" s="377"/>
      <c r="AF468" s="377"/>
      <c r="AG468" s="377"/>
      <c r="AH468" s="377"/>
      <c r="AI468" s="377"/>
      <c r="AJ468" s="377"/>
      <c r="AK468" s="377"/>
      <c r="AL468" s="377"/>
      <c r="AM468" s="377"/>
      <c r="AN468" s="377"/>
      <c r="AO468" s="377"/>
      <c r="AP468" s="377"/>
      <c r="AQ468" s="377"/>
      <c r="AR468" s="377"/>
      <c r="AS468" s="377"/>
      <c r="AT468" s="377"/>
      <c r="AU468" s="377"/>
      <c r="AV468" s="377"/>
      <c r="AW468" s="377"/>
      <c r="AX468" s="377"/>
      <c r="AY468" s="377"/>
      <c r="AZ468" s="377"/>
      <c r="BA468" s="377"/>
      <c r="BB468" s="377"/>
      <c r="BC468" s="377"/>
      <c r="BD468" s="377"/>
      <c r="BE468" s="377"/>
      <c r="BF468" s="377"/>
    </row>
    <row r="469" ht="12.75" hidden="1" customHeight="1">
      <c r="A469" s="395" t="s">
        <v>1134</v>
      </c>
      <c r="B469" s="35"/>
      <c r="C469" s="35"/>
      <c r="D469" s="35"/>
      <c r="E469" s="35"/>
      <c r="F469" s="35"/>
      <c r="G469" s="35"/>
      <c r="H469" s="35"/>
      <c r="I469" s="35"/>
      <c r="J469" s="35"/>
      <c r="K469" s="35"/>
      <c r="L469" s="35"/>
      <c r="M469" s="35"/>
      <c r="N469" s="535" t="s">
        <v>1738</v>
      </c>
      <c r="O469" s="412" t="s">
        <v>1242</v>
      </c>
      <c r="P469" s="412" t="s">
        <v>1243</v>
      </c>
      <c r="Q469" s="412" t="s">
        <v>1330</v>
      </c>
      <c r="R469" s="535" t="s">
        <v>1274</v>
      </c>
      <c r="S469" s="412" t="s">
        <v>1264</v>
      </c>
      <c r="T469" s="412" t="s">
        <v>1268</v>
      </c>
      <c r="U469" s="377"/>
      <c r="V469" s="377"/>
      <c r="W469" s="377"/>
      <c r="X469" s="377"/>
      <c r="Y469" s="377"/>
      <c r="Z469" s="377"/>
      <c r="AA469" s="377"/>
      <c r="AB469" s="377"/>
      <c r="AC469" s="377"/>
      <c r="AD469" s="377"/>
      <c r="AE469" s="377"/>
      <c r="AF469" s="377"/>
      <c r="AG469" s="377"/>
      <c r="AH469" s="377"/>
      <c r="AI469" s="377"/>
      <c r="AJ469" s="377"/>
      <c r="AK469" s="377"/>
      <c r="AL469" s="377"/>
      <c r="AM469" s="377"/>
      <c r="AN469" s="377"/>
      <c r="AO469" s="377"/>
      <c r="AP469" s="377"/>
      <c r="AQ469" s="377"/>
      <c r="AR469" s="377"/>
      <c r="AS469" s="377"/>
      <c r="AT469" s="377"/>
      <c r="AU469" s="377"/>
      <c r="AV469" s="377"/>
      <c r="AW469" s="377"/>
      <c r="AX469" s="377"/>
      <c r="AY469" s="377"/>
      <c r="AZ469" s="377"/>
      <c r="BA469" s="377"/>
      <c r="BB469" s="377"/>
      <c r="BC469" s="377"/>
      <c r="BD469" s="377"/>
      <c r="BE469" s="377"/>
      <c r="BF469" s="377"/>
    </row>
    <row r="470" ht="12.75" hidden="1" customHeight="1">
      <c r="A470" s="395" t="s">
        <v>1147</v>
      </c>
      <c r="B470" s="35"/>
      <c r="C470" s="35"/>
      <c r="D470" s="35"/>
      <c r="E470" s="35"/>
      <c r="F470" s="35"/>
      <c r="G470" s="35"/>
      <c r="H470" s="35"/>
      <c r="I470" s="35"/>
      <c r="J470" s="35"/>
      <c r="K470" s="35"/>
      <c r="L470" s="35"/>
      <c r="M470" s="35"/>
      <c r="N470" s="535" t="s">
        <v>1739</v>
      </c>
      <c r="O470" s="412" t="s">
        <v>1307</v>
      </c>
      <c r="P470" s="412" t="s">
        <v>1243</v>
      </c>
      <c r="Q470" s="412" t="s">
        <v>1267</v>
      </c>
      <c r="R470" s="535" t="s">
        <v>1274</v>
      </c>
      <c r="S470" s="412" t="s">
        <v>1246</v>
      </c>
      <c r="T470" s="412" t="s">
        <v>1268</v>
      </c>
      <c r="U470" s="377"/>
      <c r="V470" s="377"/>
      <c r="W470" s="377"/>
      <c r="X470" s="377"/>
      <c r="Y470" s="377"/>
      <c r="Z470" s="377"/>
      <c r="AA470" s="377"/>
      <c r="AB470" s="377"/>
      <c r="AC470" s="377"/>
      <c r="AD470" s="377"/>
      <c r="AE470" s="377"/>
      <c r="AF470" s="377"/>
      <c r="AG470" s="377"/>
      <c r="AH470" s="377"/>
      <c r="AI470" s="377"/>
      <c r="AJ470" s="377"/>
      <c r="AK470" s="377"/>
      <c r="AL470" s="377"/>
      <c r="AM470" s="377"/>
      <c r="AN470" s="377"/>
      <c r="AO470" s="377"/>
      <c r="AP470" s="377"/>
      <c r="AQ470" s="377"/>
      <c r="AR470" s="377"/>
      <c r="AS470" s="377"/>
      <c r="AT470" s="377"/>
      <c r="AU470" s="377"/>
      <c r="AV470" s="377"/>
      <c r="AW470" s="377"/>
      <c r="AX470" s="377"/>
      <c r="AY470" s="377"/>
      <c r="AZ470" s="377"/>
      <c r="BA470" s="377"/>
      <c r="BB470" s="377"/>
      <c r="BC470" s="377"/>
      <c r="BD470" s="377"/>
      <c r="BE470" s="377"/>
      <c r="BF470" s="377"/>
    </row>
    <row r="471" ht="12.75" hidden="1" customHeight="1">
      <c r="A471" s="395" t="s">
        <v>1154</v>
      </c>
      <c r="B471" s="35"/>
      <c r="C471" s="35"/>
      <c r="D471" s="35"/>
      <c r="E471" s="35"/>
      <c r="F471" s="35"/>
      <c r="G471" s="35"/>
      <c r="H471" s="35"/>
      <c r="I471" s="35"/>
      <c r="J471" s="35"/>
      <c r="K471" s="35"/>
      <c r="L471" s="35"/>
      <c r="M471" s="35"/>
      <c r="N471" s="535" t="s">
        <v>1740</v>
      </c>
      <c r="O471" s="412" t="s">
        <v>1242</v>
      </c>
      <c r="P471" s="412" t="s">
        <v>1243</v>
      </c>
      <c r="Q471" s="412" t="s">
        <v>1267</v>
      </c>
      <c r="R471" s="535" t="s">
        <v>1290</v>
      </c>
      <c r="S471" s="412" t="s">
        <v>1316</v>
      </c>
      <c r="T471" s="412" t="s">
        <v>1268</v>
      </c>
      <c r="U471" s="377"/>
      <c r="V471" s="377"/>
      <c r="W471" s="377"/>
      <c r="X471" s="377"/>
      <c r="Y471" s="377"/>
      <c r="Z471" s="377"/>
      <c r="AA471" s="377"/>
      <c r="AB471" s="377"/>
      <c r="AC471" s="377"/>
      <c r="AD471" s="377"/>
      <c r="AE471" s="377"/>
      <c r="AF471" s="377"/>
      <c r="AG471" s="377"/>
      <c r="AH471" s="377"/>
      <c r="AI471" s="377"/>
      <c r="AJ471" s="377"/>
      <c r="AK471" s="377"/>
      <c r="AL471" s="377"/>
      <c r="AM471" s="377"/>
      <c r="AN471" s="377"/>
      <c r="AO471" s="377"/>
      <c r="AP471" s="377"/>
      <c r="AQ471" s="377"/>
      <c r="AR471" s="377"/>
      <c r="AS471" s="377"/>
      <c r="AT471" s="377"/>
      <c r="AU471" s="377"/>
      <c r="AV471" s="377"/>
      <c r="AW471" s="377"/>
      <c r="AX471" s="377"/>
      <c r="AY471" s="377"/>
      <c r="AZ471" s="377"/>
      <c r="BA471" s="377"/>
      <c r="BB471" s="377"/>
      <c r="BC471" s="377"/>
      <c r="BD471" s="377"/>
      <c r="BE471" s="377"/>
      <c r="BF471" s="377"/>
    </row>
    <row r="472" ht="12.75" hidden="1" customHeight="1">
      <c r="A472" s="395" t="s">
        <v>1163</v>
      </c>
      <c r="B472" s="35"/>
      <c r="C472" s="35"/>
      <c r="D472" s="35"/>
      <c r="E472" s="35"/>
      <c r="F472" s="35"/>
      <c r="G472" s="35"/>
      <c r="H472" s="35"/>
      <c r="I472" s="35"/>
      <c r="J472" s="35"/>
      <c r="K472" s="35"/>
      <c r="L472" s="35"/>
      <c r="M472" s="35"/>
      <c r="N472" s="535" t="s">
        <v>1741</v>
      </c>
      <c r="O472" s="412" t="s">
        <v>1242</v>
      </c>
      <c r="P472" s="412" t="s">
        <v>1299</v>
      </c>
      <c r="Q472" s="412" t="s">
        <v>1378</v>
      </c>
      <c r="R472" s="535" t="s">
        <v>1274</v>
      </c>
      <c r="S472" s="412" t="s">
        <v>1246</v>
      </c>
      <c r="T472" s="377"/>
      <c r="U472" s="377"/>
      <c r="V472" s="377"/>
      <c r="W472" s="377"/>
      <c r="X472" s="377"/>
      <c r="Y472" s="377"/>
      <c r="Z472" s="377"/>
      <c r="AA472" s="377"/>
      <c r="AB472" s="377"/>
      <c r="AC472" s="377"/>
      <c r="AD472" s="377"/>
      <c r="AE472" s="377"/>
      <c r="AF472" s="377"/>
      <c r="AG472" s="377"/>
      <c r="AH472" s="377"/>
      <c r="AI472" s="377"/>
      <c r="AJ472" s="377"/>
      <c r="AK472" s="377"/>
      <c r="AL472" s="377"/>
      <c r="AM472" s="377"/>
      <c r="AN472" s="377"/>
      <c r="AO472" s="377"/>
      <c r="AP472" s="377"/>
      <c r="AQ472" s="377"/>
      <c r="AR472" s="377"/>
      <c r="AS472" s="377"/>
      <c r="AT472" s="377"/>
      <c r="AU472" s="377"/>
      <c r="AV472" s="377"/>
      <c r="AW472" s="377"/>
      <c r="AX472" s="377"/>
      <c r="AY472" s="377"/>
      <c r="AZ472" s="377"/>
      <c r="BA472" s="377"/>
      <c r="BB472" s="377"/>
      <c r="BC472" s="377"/>
      <c r="BD472" s="377"/>
      <c r="BE472" s="377"/>
      <c r="BF472" s="377"/>
    </row>
    <row r="473" ht="12.75" hidden="1" customHeight="1">
      <c r="A473" s="395" t="s">
        <v>1180</v>
      </c>
      <c r="B473" s="35"/>
      <c r="C473" s="35"/>
      <c r="D473" s="35"/>
      <c r="E473" s="35"/>
      <c r="F473" s="35"/>
      <c r="G473" s="35"/>
      <c r="H473" s="35"/>
      <c r="I473" s="35"/>
      <c r="J473" s="35"/>
      <c r="K473" s="35"/>
      <c r="L473" s="35"/>
      <c r="M473" s="35"/>
      <c r="N473" s="535" t="s">
        <v>1742</v>
      </c>
      <c r="O473" s="412" t="s">
        <v>1330</v>
      </c>
      <c r="P473" s="412" t="s">
        <v>1271</v>
      </c>
      <c r="Q473" s="412" t="s">
        <v>1380</v>
      </c>
      <c r="R473" s="535" t="s">
        <v>1553</v>
      </c>
      <c r="S473" s="412" t="s">
        <v>1316</v>
      </c>
      <c r="T473" s="377"/>
      <c r="U473" s="377"/>
      <c r="V473" s="377"/>
      <c r="W473" s="377"/>
      <c r="X473" s="377"/>
      <c r="Y473" s="377"/>
      <c r="Z473" s="377"/>
      <c r="AA473" s="377"/>
      <c r="AB473" s="377"/>
      <c r="AC473" s="377"/>
      <c r="AD473" s="377"/>
      <c r="AE473" s="377"/>
      <c r="AF473" s="377"/>
      <c r="AG473" s="377"/>
      <c r="AH473" s="377"/>
      <c r="AI473" s="377"/>
      <c r="AJ473" s="377"/>
      <c r="AK473" s="377"/>
      <c r="AL473" s="377"/>
      <c r="AM473" s="377"/>
      <c r="AN473" s="377"/>
      <c r="AO473" s="377"/>
      <c r="AP473" s="377"/>
      <c r="AQ473" s="377"/>
      <c r="AR473" s="377"/>
      <c r="AS473" s="377"/>
      <c r="AT473" s="377"/>
      <c r="AU473" s="377"/>
      <c r="AV473" s="377"/>
      <c r="AW473" s="377"/>
      <c r="AX473" s="377"/>
      <c r="AY473" s="377"/>
      <c r="AZ473" s="377"/>
      <c r="BA473" s="377"/>
      <c r="BB473" s="377"/>
      <c r="BC473" s="377"/>
      <c r="BD473" s="377"/>
      <c r="BE473" s="377"/>
      <c r="BF473" s="377"/>
    </row>
    <row r="474" ht="12.75" hidden="1" customHeight="1">
      <c r="A474" s="395" t="s">
        <v>1226</v>
      </c>
      <c r="B474" s="35"/>
      <c r="C474" s="35"/>
      <c r="D474" s="35"/>
      <c r="E474" s="35"/>
      <c r="F474" s="35"/>
      <c r="G474" s="35"/>
      <c r="H474" s="35"/>
      <c r="I474" s="35"/>
      <c r="J474" s="35"/>
      <c r="K474" s="35"/>
      <c r="L474" s="35"/>
      <c r="M474" s="35"/>
      <c r="N474" s="535" t="s">
        <v>1743</v>
      </c>
      <c r="O474" s="412" t="s">
        <v>1242</v>
      </c>
      <c r="P474" s="412" t="s">
        <v>1271</v>
      </c>
      <c r="Q474" s="412" t="s">
        <v>1244</v>
      </c>
      <c r="R474" s="535" t="s">
        <v>1553</v>
      </c>
      <c r="S474" s="412" t="s">
        <v>1256</v>
      </c>
      <c r="T474" s="377"/>
      <c r="U474" s="377"/>
      <c r="V474" s="377"/>
      <c r="W474" s="377"/>
      <c r="X474" s="377"/>
      <c r="Y474" s="377"/>
      <c r="Z474" s="377"/>
      <c r="AA474" s="377"/>
      <c r="AB474" s="377"/>
      <c r="AC474" s="377"/>
      <c r="AD474" s="377"/>
      <c r="AE474" s="377"/>
      <c r="AF474" s="377"/>
      <c r="AG474" s="377"/>
      <c r="AH474" s="377"/>
      <c r="AI474" s="377"/>
      <c r="AJ474" s="377"/>
      <c r="AK474" s="377"/>
      <c r="AL474" s="377"/>
      <c r="AM474" s="377"/>
      <c r="AN474" s="377"/>
      <c r="AO474" s="377"/>
      <c r="AP474" s="377"/>
      <c r="AQ474" s="377"/>
      <c r="AR474" s="377"/>
      <c r="AS474" s="377"/>
      <c r="AT474" s="377"/>
      <c r="AU474" s="377"/>
      <c r="AV474" s="377"/>
      <c r="AW474" s="377"/>
      <c r="AX474" s="377"/>
      <c r="AY474" s="377"/>
      <c r="AZ474" s="377"/>
      <c r="BA474" s="377"/>
      <c r="BB474" s="377"/>
      <c r="BC474" s="377"/>
      <c r="BD474" s="377"/>
      <c r="BE474" s="377"/>
      <c r="BF474" s="377"/>
    </row>
    <row r="475" ht="12.75" hidden="1" customHeight="1">
      <c r="A475" s="395" t="s">
        <v>1285</v>
      </c>
      <c r="B475" s="35"/>
      <c r="C475" s="35"/>
      <c r="D475" s="35"/>
      <c r="E475" s="35"/>
      <c r="F475" s="35"/>
      <c r="G475" s="35"/>
      <c r="H475" s="35"/>
      <c r="I475" s="35"/>
      <c r="J475" s="35"/>
      <c r="K475" s="35"/>
      <c r="L475" s="35"/>
      <c r="M475" s="35"/>
      <c r="N475" s="535" t="s">
        <v>1744</v>
      </c>
      <c r="O475" s="412" t="s">
        <v>1242</v>
      </c>
      <c r="P475" s="412" t="s">
        <v>1271</v>
      </c>
      <c r="Q475" s="412" t="s">
        <v>1244</v>
      </c>
      <c r="R475" s="535" t="s">
        <v>1290</v>
      </c>
      <c r="S475" s="412" t="s">
        <v>1246</v>
      </c>
      <c r="T475" s="377"/>
      <c r="U475" s="377"/>
      <c r="V475" s="377"/>
      <c r="W475" s="377"/>
      <c r="X475" s="377"/>
      <c r="Y475" s="377"/>
      <c r="Z475" s="377"/>
      <c r="AA475" s="377"/>
      <c r="AB475" s="377"/>
      <c r="AC475" s="377"/>
      <c r="AD475" s="377"/>
      <c r="AE475" s="377"/>
      <c r="AF475" s="377"/>
      <c r="AG475" s="377"/>
      <c r="AH475" s="377"/>
      <c r="AI475" s="377"/>
      <c r="AJ475" s="377"/>
      <c r="AK475" s="377"/>
      <c r="AL475" s="377"/>
      <c r="AM475" s="377"/>
      <c r="AN475" s="377"/>
      <c r="AO475" s="377"/>
      <c r="AP475" s="377"/>
      <c r="AQ475" s="377"/>
      <c r="AR475" s="377"/>
      <c r="AS475" s="377"/>
      <c r="AT475" s="377"/>
      <c r="AU475" s="377"/>
      <c r="AV475" s="377"/>
      <c r="AW475" s="377"/>
      <c r="AX475" s="377"/>
      <c r="AY475" s="377"/>
      <c r="AZ475" s="377"/>
      <c r="BA475" s="377"/>
      <c r="BB475" s="377"/>
      <c r="BC475" s="377"/>
      <c r="BD475" s="377"/>
      <c r="BE475" s="377"/>
      <c r="BF475" s="377"/>
    </row>
    <row r="476" ht="12.75" hidden="1" customHeight="1">
      <c r="A476" s="395" t="s">
        <v>1313</v>
      </c>
      <c r="B476" s="35"/>
      <c r="C476" s="35"/>
      <c r="D476" s="35"/>
      <c r="E476" s="35"/>
      <c r="F476" s="35"/>
      <c r="G476" s="35"/>
      <c r="H476" s="35"/>
      <c r="I476" s="35"/>
      <c r="J476" s="35"/>
      <c r="K476" s="35"/>
      <c r="L476" s="35"/>
      <c r="M476" s="35"/>
      <c r="N476" s="535" t="s">
        <v>1745</v>
      </c>
      <c r="O476" s="412" t="s">
        <v>1242</v>
      </c>
      <c r="P476" s="412" t="s">
        <v>1271</v>
      </c>
      <c r="Q476" s="412" t="s">
        <v>1244</v>
      </c>
      <c r="R476" s="535" t="s">
        <v>1250</v>
      </c>
      <c r="S476" s="412" t="s">
        <v>1291</v>
      </c>
      <c r="T476" s="412" t="s">
        <v>1268</v>
      </c>
      <c r="U476" s="377"/>
      <c r="V476" s="377"/>
      <c r="W476" s="377"/>
      <c r="X476" s="377"/>
      <c r="Y476" s="377"/>
      <c r="Z476" s="377"/>
      <c r="AA476" s="377"/>
      <c r="AB476" s="377"/>
      <c r="AC476" s="377"/>
      <c r="AD476" s="377"/>
      <c r="AE476" s="377"/>
      <c r="AF476" s="377"/>
      <c r="AG476" s="377"/>
      <c r="AH476" s="377"/>
      <c r="AI476" s="377"/>
      <c r="AJ476" s="377"/>
      <c r="AK476" s="377"/>
      <c r="AL476" s="377"/>
      <c r="AM476" s="377"/>
      <c r="AN476" s="377"/>
      <c r="AO476" s="377"/>
      <c r="AP476" s="377"/>
      <c r="AQ476" s="377"/>
      <c r="AR476" s="377"/>
      <c r="AS476" s="377"/>
      <c r="AT476" s="377"/>
      <c r="AU476" s="377"/>
      <c r="AV476" s="377"/>
      <c r="AW476" s="377"/>
      <c r="AX476" s="377"/>
      <c r="AY476" s="377"/>
      <c r="AZ476" s="377"/>
      <c r="BA476" s="377"/>
      <c r="BB476" s="377"/>
      <c r="BC476" s="377"/>
      <c r="BD476" s="377"/>
      <c r="BE476" s="377"/>
      <c r="BF476" s="377"/>
    </row>
    <row r="477" ht="12.75" hidden="1" customHeight="1">
      <c r="A477" s="395" t="s">
        <v>1402</v>
      </c>
      <c r="B477" s="35"/>
      <c r="C477" s="35"/>
      <c r="D477" s="35"/>
      <c r="E477" s="35"/>
      <c r="F477" s="35"/>
      <c r="G477" s="35"/>
      <c r="H477" s="35"/>
      <c r="I477" s="35"/>
      <c r="J477" s="35"/>
      <c r="K477" s="35"/>
      <c r="L477" s="35"/>
      <c r="M477" s="35"/>
      <c r="N477" s="535" t="s">
        <v>1746</v>
      </c>
      <c r="O477" s="412" t="s">
        <v>1242</v>
      </c>
      <c r="P477" s="412" t="s">
        <v>1271</v>
      </c>
      <c r="Q477" s="412" t="s">
        <v>1378</v>
      </c>
      <c r="R477" s="535" t="s">
        <v>1274</v>
      </c>
      <c r="S477" s="412" t="s">
        <v>1246</v>
      </c>
      <c r="T477" s="377"/>
      <c r="U477" s="377"/>
      <c r="V477" s="377"/>
      <c r="W477" s="377"/>
      <c r="X477" s="377"/>
      <c r="Y477" s="377"/>
      <c r="Z477" s="377"/>
      <c r="AA477" s="377"/>
      <c r="AB477" s="377"/>
      <c r="AC477" s="377"/>
      <c r="AD477" s="377"/>
      <c r="AE477" s="377"/>
      <c r="AF477" s="377"/>
      <c r="AG477" s="377"/>
      <c r="AH477" s="377"/>
      <c r="AI477" s="377"/>
      <c r="AJ477" s="377"/>
      <c r="AK477" s="377"/>
      <c r="AL477" s="377"/>
      <c r="AM477" s="377"/>
      <c r="AN477" s="377"/>
      <c r="AO477" s="377"/>
      <c r="AP477" s="377"/>
      <c r="AQ477" s="377"/>
      <c r="AR477" s="377"/>
      <c r="AS477" s="377"/>
      <c r="AT477" s="377"/>
      <c r="AU477" s="377"/>
      <c r="AV477" s="377"/>
      <c r="AW477" s="377"/>
      <c r="AX477" s="377"/>
      <c r="AY477" s="377"/>
      <c r="AZ477" s="377"/>
      <c r="BA477" s="377"/>
      <c r="BB477" s="377"/>
      <c r="BC477" s="377"/>
      <c r="BD477" s="377"/>
      <c r="BE477" s="377"/>
      <c r="BF477" s="377"/>
    </row>
    <row r="478" ht="12.75" hidden="1" customHeight="1">
      <c r="A478" s="395" t="s">
        <v>1406</v>
      </c>
      <c r="B478" s="35"/>
      <c r="C478" s="35"/>
      <c r="D478" s="35"/>
      <c r="E478" s="35"/>
      <c r="F478" s="35"/>
      <c r="G478" s="35"/>
      <c r="H478" s="35"/>
      <c r="I478" s="35"/>
      <c r="J478" s="35"/>
      <c r="K478" s="35"/>
      <c r="L478" s="35"/>
      <c r="M478" s="35"/>
      <c r="N478" s="535" t="s">
        <v>1747</v>
      </c>
      <c r="O478" s="412" t="s">
        <v>1330</v>
      </c>
      <c r="P478" s="412" t="s">
        <v>1271</v>
      </c>
      <c r="Q478" s="412" t="s">
        <v>1380</v>
      </c>
      <c r="R478" s="535" t="s">
        <v>1259</v>
      </c>
      <c r="S478" s="412" t="s">
        <v>1251</v>
      </c>
      <c r="T478" s="377"/>
      <c r="U478" s="377"/>
      <c r="V478" s="377"/>
      <c r="W478" s="377"/>
      <c r="X478" s="377"/>
      <c r="Y478" s="377"/>
      <c r="Z478" s="377"/>
      <c r="AA478" s="377"/>
      <c r="AB478" s="377"/>
      <c r="AC478" s="377"/>
      <c r="AD478" s="377"/>
      <c r="AE478" s="377"/>
      <c r="AF478" s="377"/>
      <c r="AG478" s="377"/>
      <c r="AH478" s="377"/>
      <c r="AI478" s="377"/>
      <c r="AJ478" s="377"/>
      <c r="AK478" s="377"/>
      <c r="AL478" s="377"/>
      <c r="AM478" s="377"/>
      <c r="AN478" s="377"/>
      <c r="AO478" s="377"/>
      <c r="AP478" s="377"/>
      <c r="AQ478" s="377"/>
      <c r="AR478" s="377"/>
      <c r="AS478" s="377"/>
      <c r="AT478" s="377"/>
      <c r="AU478" s="377"/>
      <c r="AV478" s="377"/>
      <c r="AW478" s="377"/>
      <c r="AX478" s="377"/>
      <c r="AY478" s="377"/>
      <c r="AZ478" s="377"/>
      <c r="BA478" s="377"/>
      <c r="BB478" s="377"/>
      <c r="BC478" s="377"/>
      <c r="BD478" s="377"/>
      <c r="BE478" s="377"/>
      <c r="BF478" s="377"/>
    </row>
    <row r="479" ht="12.75" hidden="1" customHeight="1">
      <c r="A479" s="395" t="s">
        <v>1418</v>
      </c>
      <c r="B479" s="35"/>
      <c r="C479" s="35"/>
      <c r="D479" s="35"/>
      <c r="E479" s="35"/>
      <c r="F479" s="35"/>
      <c r="G479" s="35"/>
      <c r="H479" s="35"/>
      <c r="I479" s="35"/>
      <c r="J479" s="35"/>
      <c r="K479" s="35"/>
      <c r="L479" s="35"/>
      <c r="M479" s="35"/>
      <c r="N479" s="535" t="s">
        <v>1748</v>
      </c>
      <c r="O479" s="412" t="s">
        <v>1242</v>
      </c>
      <c r="P479" s="412" t="s">
        <v>1271</v>
      </c>
      <c r="Q479" s="412" t="s">
        <v>1267</v>
      </c>
      <c r="R479" s="535" t="s">
        <v>1274</v>
      </c>
      <c r="S479" s="412" t="s">
        <v>1256</v>
      </c>
      <c r="T479" s="412" t="s">
        <v>1268</v>
      </c>
      <c r="U479" s="377"/>
      <c r="V479" s="377"/>
      <c r="W479" s="377"/>
      <c r="X479" s="377"/>
      <c r="Y479" s="377"/>
      <c r="Z479" s="377"/>
      <c r="AA479" s="377"/>
      <c r="AB479" s="377"/>
      <c r="AC479" s="377"/>
      <c r="AD479" s="377"/>
      <c r="AE479" s="377"/>
      <c r="AF479" s="377"/>
      <c r="AG479" s="377"/>
      <c r="AH479" s="377"/>
      <c r="AI479" s="377"/>
      <c r="AJ479" s="377"/>
      <c r="AK479" s="377"/>
      <c r="AL479" s="377"/>
      <c r="AM479" s="377"/>
      <c r="AN479" s="377"/>
      <c r="AO479" s="377"/>
      <c r="AP479" s="377"/>
      <c r="AQ479" s="377"/>
      <c r="AR479" s="377"/>
      <c r="AS479" s="377"/>
      <c r="AT479" s="377"/>
      <c r="AU479" s="377"/>
      <c r="AV479" s="377"/>
      <c r="AW479" s="377"/>
      <c r="AX479" s="377"/>
      <c r="AY479" s="377"/>
      <c r="AZ479" s="377"/>
      <c r="BA479" s="377"/>
      <c r="BB479" s="377"/>
      <c r="BC479" s="377"/>
      <c r="BD479" s="377"/>
      <c r="BE479" s="377"/>
      <c r="BF479" s="377"/>
    </row>
    <row r="480" ht="12.75" hidden="1" customHeight="1">
      <c r="A480" s="395" t="s">
        <v>1428</v>
      </c>
      <c r="B480" s="35"/>
      <c r="C480" s="35"/>
      <c r="D480" s="35"/>
      <c r="E480" s="35"/>
      <c r="F480" s="35"/>
      <c r="G480" s="35"/>
      <c r="H480" s="35"/>
      <c r="I480" s="35"/>
      <c r="J480" s="35"/>
      <c r="K480" s="35"/>
      <c r="L480" s="35"/>
      <c r="M480" s="35"/>
      <c r="N480" s="535" t="s">
        <v>1749</v>
      </c>
      <c r="O480" s="412" t="s">
        <v>1242</v>
      </c>
      <c r="P480" s="412" t="s">
        <v>1243</v>
      </c>
      <c r="Q480" s="412" t="s">
        <v>1267</v>
      </c>
      <c r="R480" s="535" t="s">
        <v>1259</v>
      </c>
      <c r="S480" s="412" t="s">
        <v>1316</v>
      </c>
      <c r="T480" s="412" t="s">
        <v>1268</v>
      </c>
      <c r="U480" s="377"/>
      <c r="V480" s="377"/>
      <c r="W480" s="377"/>
      <c r="X480" s="377"/>
      <c r="Y480" s="377"/>
      <c r="Z480" s="377"/>
      <c r="AA480" s="377"/>
      <c r="AB480" s="377"/>
      <c r="AC480" s="377"/>
      <c r="AD480" s="377"/>
      <c r="AE480" s="377"/>
      <c r="AF480" s="377"/>
      <c r="AG480" s="377"/>
      <c r="AH480" s="377"/>
      <c r="AI480" s="377"/>
      <c r="AJ480" s="377"/>
      <c r="AK480" s="377"/>
      <c r="AL480" s="377"/>
      <c r="AM480" s="377"/>
      <c r="AN480" s="377"/>
      <c r="AO480" s="377"/>
      <c r="AP480" s="377"/>
      <c r="AQ480" s="377"/>
      <c r="AR480" s="377"/>
      <c r="AS480" s="377"/>
      <c r="AT480" s="377"/>
      <c r="AU480" s="377"/>
      <c r="AV480" s="377"/>
      <c r="AW480" s="377"/>
      <c r="AX480" s="377"/>
      <c r="AY480" s="377"/>
      <c r="AZ480" s="377"/>
      <c r="BA480" s="377"/>
      <c r="BB480" s="377"/>
      <c r="BC480" s="377"/>
      <c r="BD480" s="377"/>
      <c r="BE480" s="377"/>
      <c r="BF480" s="377"/>
    </row>
    <row r="481" ht="12.75" hidden="1" customHeight="1">
      <c r="A481" s="395" t="s">
        <v>1442</v>
      </c>
      <c r="B481" s="35"/>
      <c r="C481" s="35"/>
      <c r="D481" s="35"/>
      <c r="E481" s="35"/>
      <c r="F481" s="35"/>
      <c r="G481" s="35"/>
      <c r="H481" s="35"/>
      <c r="I481" s="35"/>
      <c r="J481" s="35"/>
      <c r="K481" s="35"/>
      <c r="L481" s="35"/>
      <c r="M481" s="35"/>
      <c r="N481" s="535" t="s">
        <v>1750</v>
      </c>
      <c r="O481" s="412" t="s">
        <v>1242</v>
      </c>
      <c r="P481" s="412" t="s">
        <v>1271</v>
      </c>
      <c r="Q481" s="412" t="s">
        <v>1263</v>
      </c>
      <c r="R481" s="535" t="s">
        <v>1245</v>
      </c>
      <c r="S481" s="412" t="s">
        <v>1264</v>
      </c>
      <c r="T481" s="412" t="s">
        <v>1268</v>
      </c>
      <c r="U481" s="377"/>
      <c r="V481" s="377"/>
      <c r="W481" s="377"/>
      <c r="X481" s="377"/>
      <c r="Y481" s="377"/>
      <c r="Z481" s="377"/>
      <c r="AA481" s="377"/>
      <c r="AB481" s="377"/>
      <c r="AC481" s="377"/>
      <c r="AD481" s="377"/>
      <c r="AE481" s="377"/>
      <c r="AF481" s="377"/>
      <c r="AG481" s="377"/>
      <c r="AH481" s="377"/>
      <c r="AI481" s="377"/>
      <c r="AJ481" s="377"/>
      <c r="AK481" s="377"/>
      <c r="AL481" s="377"/>
      <c r="AM481" s="377"/>
      <c r="AN481" s="377"/>
      <c r="AO481" s="377"/>
      <c r="AP481" s="377"/>
      <c r="AQ481" s="377"/>
      <c r="AR481" s="377"/>
      <c r="AS481" s="377"/>
      <c r="AT481" s="377"/>
      <c r="AU481" s="377"/>
      <c r="AV481" s="377"/>
      <c r="AW481" s="377"/>
      <c r="AX481" s="377"/>
      <c r="AY481" s="377"/>
      <c r="AZ481" s="377"/>
      <c r="BA481" s="377"/>
      <c r="BB481" s="377"/>
      <c r="BC481" s="377"/>
      <c r="BD481" s="377"/>
      <c r="BE481" s="377"/>
      <c r="BF481" s="377"/>
    </row>
    <row r="482" ht="12.75" hidden="1" customHeight="1">
      <c r="A482" s="395" t="s">
        <v>1566</v>
      </c>
      <c r="B482" s="35"/>
      <c r="C482" s="35"/>
      <c r="D482" s="35"/>
      <c r="E482" s="35"/>
      <c r="F482" s="35"/>
      <c r="G482" s="35"/>
      <c r="H482" s="35"/>
      <c r="I482" s="35"/>
      <c r="J482" s="35"/>
      <c r="K482" s="35"/>
      <c r="L482" s="35"/>
      <c r="M482" s="35"/>
      <c r="N482" s="535" t="s">
        <v>1751</v>
      </c>
      <c r="O482" s="412" t="s">
        <v>1307</v>
      </c>
      <c r="P482" s="412" t="s">
        <v>1299</v>
      </c>
      <c r="Q482" s="412" t="s">
        <v>1267</v>
      </c>
      <c r="R482" s="535" t="s">
        <v>1250</v>
      </c>
      <c r="S482" s="412" t="s">
        <v>1256</v>
      </c>
      <c r="T482" s="412" t="s">
        <v>1268</v>
      </c>
      <c r="U482" s="377"/>
      <c r="V482" s="377"/>
      <c r="W482" s="377"/>
      <c r="X482" s="377"/>
      <c r="Y482" s="377"/>
      <c r="Z482" s="377"/>
      <c r="AA482" s="377"/>
      <c r="AB482" s="377"/>
      <c r="AC482" s="377"/>
      <c r="AD482" s="377"/>
      <c r="AE482" s="377"/>
      <c r="AF482" s="377"/>
      <c r="AG482" s="377"/>
      <c r="AH482" s="377"/>
      <c r="AI482" s="377"/>
      <c r="AJ482" s="377"/>
      <c r="AK482" s="377"/>
      <c r="AL482" s="377"/>
      <c r="AM482" s="377"/>
      <c r="AN482" s="377"/>
      <c r="AO482" s="377"/>
      <c r="AP482" s="377"/>
      <c r="AQ482" s="377"/>
      <c r="AR482" s="377"/>
      <c r="AS482" s="377"/>
      <c r="AT482" s="377"/>
      <c r="AU482" s="377"/>
      <c r="AV482" s="377"/>
      <c r="AW482" s="377"/>
      <c r="AX482" s="377"/>
      <c r="AY482" s="377"/>
      <c r="AZ482" s="377"/>
      <c r="BA482" s="377"/>
      <c r="BB482" s="377"/>
      <c r="BC482" s="377"/>
      <c r="BD482" s="377"/>
      <c r="BE482" s="377"/>
      <c r="BF482" s="377"/>
    </row>
    <row r="483" ht="12.75" hidden="1" customHeight="1">
      <c r="A483" s="395" t="s">
        <v>1570</v>
      </c>
      <c r="B483" s="35"/>
      <c r="C483" s="35"/>
      <c r="D483" s="35"/>
      <c r="E483" s="35"/>
      <c r="F483" s="35"/>
      <c r="G483" s="35"/>
      <c r="H483" s="35"/>
      <c r="I483" s="35"/>
      <c r="J483" s="35"/>
      <c r="K483" s="35"/>
      <c r="L483" s="35"/>
      <c r="M483" s="35"/>
      <c r="N483" s="535" t="s">
        <v>1752</v>
      </c>
      <c r="O483" s="412" t="s">
        <v>1242</v>
      </c>
      <c r="P483" s="412" t="s">
        <v>1271</v>
      </c>
      <c r="Q483" s="412" t="s">
        <v>1244</v>
      </c>
      <c r="R483" s="535" t="s">
        <v>1290</v>
      </c>
      <c r="S483" s="412" t="s">
        <v>1264</v>
      </c>
      <c r="T483" s="377"/>
      <c r="U483" s="377"/>
      <c r="V483" s="377"/>
      <c r="W483" s="377"/>
      <c r="X483" s="377"/>
      <c r="Y483" s="377"/>
      <c r="Z483" s="377"/>
      <c r="AA483" s="377"/>
      <c r="AB483" s="377"/>
      <c r="AC483" s="377"/>
      <c r="AD483" s="377"/>
      <c r="AE483" s="377"/>
      <c r="AF483" s="377"/>
      <c r="AG483" s="377"/>
      <c r="AH483" s="377"/>
      <c r="AI483" s="377"/>
      <c r="AJ483" s="377"/>
      <c r="AK483" s="377"/>
      <c r="AL483" s="377"/>
      <c r="AM483" s="377"/>
      <c r="AN483" s="377"/>
      <c r="AO483" s="377"/>
      <c r="AP483" s="377"/>
      <c r="AQ483" s="377"/>
      <c r="AR483" s="377"/>
      <c r="AS483" s="377"/>
      <c r="AT483" s="377"/>
      <c r="AU483" s="377"/>
      <c r="AV483" s="377"/>
      <c r="AW483" s="377"/>
      <c r="AX483" s="377"/>
      <c r="AY483" s="377"/>
      <c r="AZ483" s="377"/>
      <c r="BA483" s="377"/>
      <c r="BB483" s="377"/>
      <c r="BC483" s="377"/>
      <c r="BD483" s="377"/>
      <c r="BE483" s="377"/>
      <c r="BF483" s="377"/>
    </row>
    <row r="484" ht="12.75" hidden="1" customHeight="1">
      <c r="A484" s="395" t="s">
        <v>1572</v>
      </c>
      <c r="B484" s="35"/>
      <c r="C484" s="35"/>
      <c r="D484" s="35"/>
      <c r="E484" s="35"/>
      <c r="F484" s="35"/>
      <c r="G484" s="35"/>
      <c r="H484" s="35"/>
      <c r="I484" s="35"/>
      <c r="J484" s="35"/>
      <c r="K484" s="35"/>
      <c r="L484" s="35"/>
      <c r="M484" s="35"/>
      <c r="N484" s="535" t="s">
        <v>1753</v>
      </c>
      <c r="O484" s="412" t="s">
        <v>1242</v>
      </c>
      <c r="P484" s="412" t="s">
        <v>1271</v>
      </c>
      <c r="Q484" s="412" t="s">
        <v>1263</v>
      </c>
      <c r="R484" s="535" t="s">
        <v>1290</v>
      </c>
      <c r="S484" s="412" t="s">
        <v>1251</v>
      </c>
      <c r="T484" s="412" t="s">
        <v>1268</v>
      </c>
      <c r="U484" s="377"/>
      <c r="V484" s="377"/>
      <c r="W484" s="377"/>
      <c r="X484" s="377"/>
      <c r="Y484" s="377"/>
      <c r="Z484" s="377"/>
      <c r="AA484" s="377"/>
      <c r="AB484" s="377"/>
      <c r="AC484" s="377"/>
      <c r="AD484" s="377"/>
      <c r="AE484" s="377"/>
      <c r="AF484" s="377"/>
      <c r="AG484" s="377"/>
      <c r="AH484" s="377"/>
      <c r="AI484" s="377"/>
      <c r="AJ484" s="377"/>
      <c r="AK484" s="377"/>
      <c r="AL484" s="377"/>
      <c r="AM484" s="377"/>
      <c r="AN484" s="377"/>
      <c r="AO484" s="377"/>
      <c r="AP484" s="377"/>
      <c r="AQ484" s="377"/>
      <c r="AR484" s="377"/>
      <c r="AS484" s="377"/>
      <c r="AT484" s="377"/>
      <c r="AU484" s="377"/>
      <c r="AV484" s="377"/>
      <c r="AW484" s="377"/>
      <c r="AX484" s="377"/>
      <c r="AY484" s="377"/>
      <c r="AZ484" s="377"/>
      <c r="BA484" s="377"/>
      <c r="BB484" s="377"/>
      <c r="BC484" s="377"/>
      <c r="BD484" s="377"/>
      <c r="BE484" s="377"/>
      <c r="BF484" s="377"/>
    </row>
    <row r="485" ht="12.75" hidden="1" customHeight="1">
      <c r="A485" s="395" t="s">
        <v>1576</v>
      </c>
      <c r="B485" s="35"/>
      <c r="C485" s="35"/>
      <c r="D485" s="35"/>
      <c r="E485" s="35"/>
      <c r="F485" s="35"/>
      <c r="G485" s="35"/>
      <c r="H485" s="35"/>
      <c r="I485" s="35"/>
      <c r="J485" s="35"/>
      <c r="K485" s="35"/>
      <c r="L485" s="35"/>
      <c r="M485" s="35"/>
      <c r="N485" s="535" t="s">
        <v>1754</v>
      </c>
      <c r="O485" s="412" t="s">
        <v>1242</v>
      </c>
      <c r="P485" s="412" t="s">
        <v>1243</v>
      </c>
      <c r="Q485" s="412" t="s">
        <v>1267</v>
      </c>
      <c r="R485" s="535" t="s">
        <v>1393</v>
      </c>
      <c r="S485" s="412" t="s">
        <v>1256</v>
      </c>
      <c r="T485" s="412" t="s">
        <v>1268</v>
      </c>
      <c r="U485" s="377"/>
      <c r="V485" s="377"/>
      <c r="W485" s="377"/>
      <c r="X485" s="377"/>
      <c r="Y485" s="377"/>
      <c r="Z485" s="377"/>
      <c r="AA485" s="377"/>
      <c r="AB485" s="377"/>
      <c r="AC485" s="377"/>
      <c r="AD485" s="377"/>
      <c r="AE485" s="377"/>
      <c r="AF485" s="377"/>
      <c r="AG485" s="377"/>
      <c r="AH485" s="377"/>
      <c r="AI485" s="377"/>
      <c r="AJ485" s="377"/>
      <c r="AK485" s="377"/>
      <c r="AL485" s="377"/>
      <c r="AM485" s="377"/>
      <c r="AN485" s="377"/>
      <c r="AO485" s="377"/>
      <c r="AP485" s="377"/>
      <c r="AQ485" s="377"/>
      <c r="AR485" s="377"/>
      <c r="AS485" s="377"/>
      <c r="AT485" s="377"/>
      <c r="AU485" s="377"/>
      <c r="AV485" s="377"/>
      <c r="AW485" s="377"/>
      <c r="AX485" s="377"/>
      <c r="AY485" s="377"/>
      <c r="AZ485" s="377"/>
      <c r="BA485" s="377"/>
      <c r="BB485" s="377"/>
      <c r="BC485" s="377"/>
      <c r="BD485" s="377"/>
      <c r="BE485" s="377"/>
      <c r="BF485" s="377"/>
    </row>
    <row r="486" ht="12.75" hidden="1" customHeight="1">
      <c r="A486" s="395" t="s">
        <v>1631</v>
      </c>
      <c r="B486" s="35"/>
      <c r="C486" s="35"/>
      <c r="D486" s="35"/>
      <c r="E486" s="35"/>
      <c r="F486" s="35"/>
      <c r="G486" s="35"/>
      <c r="H486" s="35"/>
      <c r="I486" s="35"/>
      <c r="J486" s="35"/>
      <c r="K486" s="35"/>
      <c r="L486" s="35"/>
      <c r="M486" s="35"/>
      <c r="N486" s="535" t="s">
        <v>1755</v>
      </c>
      <c r="O486" s="412" t="s">
        <v>1242</v>
      </c>
      <c r="P486" s="412" t="s">
        <v>1271</v>
      </c>
      <c r="Q486" s="412" t="s">
        <v>1244</v>
      </c>
      <c r="R486" s="535" t="s">
        <v>1393</v>
      </c>
      <c r="S486" s="412" t="s">
        <v>1256</v>
      </c>
      <c r="T486" s="377"/>
      <c r="U486" s="377"/>
      <c r="V486" s="377"/>
      <c r="W486" s="377"/>
      <c r="X486" s="377"/>
      <c r="Y486" s="377"/>
      <c r="Z486" s="377"/>
      <c r="AA486" s="377"/>
      <c r="AB486" s="377"/>
      <c r="AC486" s="377"/>
      <c r="AD486" s="377"/>
      <c r="AE486" s="377"/>
      <c r="AF486" s="377"/>
      <c r="AG486" s="377"/>
      <c r="AH486" s="377"/>
      <c r="AI486" s="377"/>
      <c r="AJ486" s="377"/>
      <c r="AK486" s="377"/>
      <c r="AL486" s="377"/>
      <c r="AM486" s="377"/>
      <c r="AN486" s="377"/>
      <c r="AO486" s="377"/>
      <c r="AP486" s="377"/>
      <c r="AQ486" s="377"/>
      <c r="AR486" s="377"/>
      <c r="AS486" s="377"/>
      <c r="AT486" s="377"/>
      <c r="AU486" s="377"/>
      <c r="AV486" s="377"/>
      <c r="AW486" s="377"/>
      <c r="AX486" s="377"/>
      <c r="AY486" s="377"/>
      <c r="AZ486" s="377"/>
      <c r="BA486" s="377"/>
      <c r="BB486" s="377"/>
      <c r="BC486" s="377"/>
      <c r="BD486" s="377"/>
      <c r="BE486" s="377"/>
      <c r="BF486" s="377"/>
    </row>
    <row r="487" ht="12.75" hidden="1" customHeight="1">
      <c r="A487" s="395" t="s">
        <v>1634</v>
      </c>
      <c r="B487" s="35"/>
      <c r="C487" s="35"/>
      <c r="D487" s="35"/>
      <c r="E487" s="35"/>
      <c r="F487" s="35"/>
      <c r="G487" s="35"/>
      <c r="H487" s="35"/>
      <c r="I487" s="35"/>
      <c r="J487" s="35"/>
      <c r="K487" s="35"/>
      <c r="L487" s="35"/>
      <c r="M487" s="35"/>
      <c r="N487" s="535" t="s">
        <v>1756</v>
      </c>
      <c r="O487" s="412" t="s">
        <v>1242</v>
      </c>
      <c r="P487" s="412" t="s">
        <v>1271</v>
      </c>
      <c r="Q487" s="412" t="s">
        <v>1267</v>
      </c>
      <c r="R487" s="535" t="s">
        <v>1259</v>
      </c>
      <c r="S487" s="412" t="s">
        <v>1256</v>
      </c>
      <c r="T487" s="412" t="s">
        <v>1268</v>
      </c>
      <c r="U487" s="377"/>
      <c r="V487" s="377"/>
      <c r="W487" s="377"/>
      <c r="X487" s="377"/>
      <c r="Y487" s="377"/>
      <c r="Z487" s="377"/>
      <c r="AA487" s="377"/>
      <c r="AB487" s="377"/>
      <c r="AC487" s="377"/>
      <c r="AD487" s="377"/>
      <c r="AE487" s="377"/>
      <c r="AF487" s="377"/>
      <c r="AG487" s="377"/>
      <c r="AH487" s="377"/>
      <c r="AI487" s="377"/>
      <c r="AJ487" s="377"/>
      <c r="AK487" s="377"/>
      <c r="AL487" s="377"/>
      <c r="AM487" s="377"/>
      <c r="AN487" s="377"/>
      <c r="AO487" s="377"/>
      <c r="AP487" s="377"/>
      <c r="AQ487" s="377"/>
      <c r="AR487" s="377"/>
      <c r="AS487" s="377"/>
      <c r="AT487" s="377"/>
      <c r="AU487" s="377"/>
      <c r="AV487" s="377"/>
      <c r="AW487" s="377"/>
      <c r="AX487" s="377"/>
      <c r="AY487" s="377"/>
      <c r="AZ487" s="377"/>
      <c r="BA487" s="377"/>
      <c r="BB487" s="377"/>
      <c r="BC487" s="377"/>
      <c r="BD487" s="377"/>
      <c r="BE487" s="377"/>
      <c r="BF487" s="377"/>
    </row>
    <row r="488" ht="12.75" hidden="1" customHeight="1">
      <c r="A488" s="395" t="s">
        <v>1656</v>
      </c>
      <c r="B488" s="35"/>
      <c r="C488" s="35"/>
      <c r="D488" s="35"/>
      <c r="E488" s="35"/>
      <c r="F488" s="35"/>
      <c r="G488" s="35"/>
      <c r="H488" s="35"/>
      <c r="I488" s="35"/>
      <c r="J488" s="35"/>
      <c r="K488" s="35"/>
      <c r="L488" s="35"/>
      <c r="M488" s="35"/>
      <c r="N488" s="535" t="s">
        <v>1757</v>
      </c>
      <c r="O488" s="412" t="s">
        <v>1242</v>
      </c>
      <c r="P488" s="412" t="s">
        <v>1271</v>
      </c>
      <c r="Q488" s="412" t="s">
        <v>1267</v>
      </c>
      <c r="R488" s="535" t="s">
        <v>1398</v>
      </c>
      <c r="S488" s="412" t="s">
        <v>1246</v>
      </c>
      <c r="T488" s="412" t="s">
        <v>1268</v>
      </c>
      <c r="U488" s="377"/>
      <c r="V488" s="377"/>
      <c r="W488" s="377"/>
      <c r="X488" s="377"/>
      <c r="Y488" s="377"/>
      <c r="Z488" s="377"/>
      <c r="AA488" s="377"/>
      <c r="AB488" s="377"/>
      <c r="AC488" s="377"/>
      <c r="AD488" s="377"/>
      <c r="AE488" s="377"/>
      <c r="AF488" s="377"/>
      <c r="AG488" s="377"/>
      <c r="AH488" s="377"/>
      <c r="AI488" s="377"/>
      <c r="AJ488" s="377"/>
      <c r="AK488" s="377"/>
      <c r="AL488" s="377"/>
      <c r="AM488" s="377"/>
      <c r="AN488" s="377"/>
      <c r="AO488" s="377"/>
      <c r="AP488" s="377"/>
      <c r="AQ488" s="377"/>
      <c r="AR488" s="377"/>
      <c r="AS488" s="377"/>
      <c r="AT488" s="377"/>
      <c r="AU488" s="377"/>
      <c r="AV488" s="377"/>
      <c r="AW488" s="377"/>
      <c r="AX488" s="377"/>
      <c r="AY488" s="377"/>
      <c r="AZ488" s="377"/>
      <c r="BA488" s="377"/>
      <c r="BB488" s="377"/>
      <c r="BC488" s="377"/>
      <c r="BD488" s="377"/>
      <c r="BE488" s="377"/>
      <c r="BF488" s="377"/>
    </row>
    <row r="489" ht="12.75" customHeight="1">
      <c r="A489" s="379" t="s">
        <v>1758</v>
      </c>
      <c r="N489" s="537"/>
      <c r="O489" s="377"/>
      <c r="P489" s="377"/>
      <c r="Q489" s="377"/>
      <c r="R489" s="537"/>
      <c r="S489" s="377"/>
      <c r="T489" s="377"/>
      <c r="U489" s="377"/>
      <c r="V489" s="377"/>
      <c r="W489" s="377"/>
      <c r="X489" s="377"/>
      <c r="Y489" s="377"/>
      <c r="Z489" s="377"/>
      <c r="AA489" s="377"/>
      <c r="AB489" s="377"/>
      <c r="AC489" s="377"/>
      <c r="AD489" s="377"/>
      <c r="AE489" s="377"/>
      <c r="AF489" s="377"/>
      <c r="AG489" s="377"/>
      <c r="AH489" s="377"/>
      <c r="AI489" s="377"/>
      <c r="AJ489" s="377"/>
      <c r="AK489" s="377"/>
      <c r="AL489" s="377"/>
      <c r="AM489" s="377"/>
      <c r="AN489" s="377"/>
      <c r="AO489" s="377"/>
      <c r="AP489" s="377"/>
      <c r="AQ489" s="377"/>
      <c r="AR489" s="377"/>
      <c r="AS489" s="377"/>
      <c r="AT489" s="377"/>
      <c r="AU489" s="377"/>
      <c r="AV489" s="377"/>
      <c r="AW489" s="377"/>
      <c r="AX489" s="377"/>
      <c r="AY489" s="377"/>
      <c r="AZ489" s="377"/>
      <c r="BA489" s="377"/>
      <c r="BB489" s="377"/>
      <c r="BC489" s="377"/>
      <c r="BD489" s="377"/>
      <c r="BE489" s="377"/>
      <c r="BF489" s="377"/>
    </row>
    <row r="490" ht="12.75" customHeight="1">
      <c r="A490" s="533" t="s">
        <v>1759</v>
      </c>
      <c r="N490" s="538"/>
      <c r="O490" s="377"/>
      <c r="P490" s="377"/>
      <c r="Q490" s="377"/>
      <c r="R490" s="537"/>
      <c r="S490" s="377"/>
      <c r="T490" s="377"/>
      <c r="U490" s="377"/>
      <c r="V490" s="377"/>
      <c r="W490" s="377"/>
      <c r="X490" s="377"/>
      <c r="Y490" s="377"/>
      <c r="Z490" s="377"/>
      <c r="AA490" s="377"/>
      <c r="AB490" s="377"/>
      <c r="AC490" s="377"/>
      <c r="AD490" s="377"/>
      <c r="AE490" s="377"/>
      <c r="AF490" s="377"/>
      <c r="AG490" s="377"/>
      <c r="AH490" s="377"/>
      <c r="AI490" s="377"/>
      <c r="AJ490" s="377"/>
      <c r="AK490" s="377"/>
      <c r="AL490" s="377"/>
      <c r="AM490" s="377"/>
      <c r="AN490" s="377"/>
      <c r="AO490" s="377"/>
      <c r="AP490" s="377"/>
      <c r="AQ490" s="377"/>
      <c r="AR490" s="377"/>
      <c r="AS490" s="377"/>
      <c r="AT490" s="377"/>
      <c r="AU490" s="377"/>
      <c r="AV490" s="377"/>
      <c r="AW490" s="377"/>
      <c r="AX490" s="377"/>
      <c r="AY490" s="377"/>
      <c r="AZ490" s="377"/>
      <c r="BA490" s="377"/>
      <c r="BB490" s="377"/>
      <c r="BC490" s="377"/>
      <c r="BD490" s="377"/>
      <c r="BE490" s="377"/>
      <c r="BF490" s="377"/>
    </row>
    <row r="491" ht="12.75" hidden="1" customHeight="1">
      <c r="A491" s="395" t="s">
        <v>336</v>
      </c>
      <c r="B491" s="35"/>
      <c r="C491" s="35"/>
      <c r="D491" s="35"/>
      <c r="E491" s="35"/>
      <c r="F491" s="35"/>
      <c r="G491" s="35"/>
      <c r="H491" s="35"/>
      <c r="I491" s="35"/>
      <c r="J491" s="35"/>
      <c r="K491" s="35"/>
      <c r="L491" s="35"/>
      <c r="M491" s="35"/>
      <c r="N491" s="535" t="s">
        <v>1760</v>
      </c>
      <c r="O491" s="412" t="s">
        <v>1242</v>
      </c>
      <c r="P491" s="412" t="s">
        <v>1243</v>
      </c>
      <c r="Q491" s="412" t="s">
        <v>1267</v>
      </c>
      <c r="R491" s="535" t="s">
        <v>1259</v>
      </c>
      <c r="S491" s="412" t="s">
        <v>1264</v>
      </c>
      <c r="T491" s="412" t="s">
        <v>1268</v>
      </c>
      <c r="U491" s="377"/>
      <c r="V491" s="377"/>
      <c r="W491" s="377"/>
      <c r="X491" s="377"/>
      <c r="Y491" s="377"/>
      <c r="Z491" s="377"/>
      <c r="AA491" s="377"/>
      <c r="AB491" s="377"/>
      <c r="AC491" s="377"/>
      <c r="AD491" s="377"/>
      <c r="AE491" s="377"/>
      <c r="AF491" s="377"/>
      <c r="AG491" s="377"/>
      <c r="AH491" s="377"/>
      <c r="AI491" s="377"/>
      <c r="AJ491" s="377"/>
      <c r="AK491" s="377"/>
      <c r="AL491" s="377"/>
      <c r="AM491" s="377"/>
      <c r="AN491" s="377"/>
      <c r="AO491" s="377"/>
      <c r="AP491" s="377"/>
      <c r="AQ491" s="377"/>
      <c r="AR491" s="377"/>
      <c r="AS491" s="377"/>
      <c r="AT491" s="377"/>
      <c r="AU491" s="377"/>
      <c r="AV491" s="377"/>
      <c r="AW491" s="377"/>
      <c r="AX491" s="377"/>
      <c r="AY491" s="377"/>
      <c r="AZ491" s="377"/>
      <c r="BA491" s="377"/>
      <c r="BB491" s="377"/>
      <c r="BC491" s="377"/>
      <c r="BD491" s="377"/>
      <c r="BE491" s="377"/>
      <c r="BF491" s="377"/>
    </row>
    <row r="492" ht="12.75" hidden="1" customHeight="1">
      <c r="A492" s="395" t="s">
        <v>346</v>
      </c>
      <c r="B492" s="35"/>
      <c r="C492" s="35"/>
      <c r="D492" s="35"/>
      <c r="E492" s="35"/>
      <c r="F492" s="35"/>
      <c r="G492" s="35"/>
      <c r="H492" s="35"/>
      <c r="I492" s="35"/>
      <c r="J492" s="35"/>
      <c r="K492" s="35"/>
      <c r="L492" s="35"/>
      <c r="M492" s="35"/>
      <c r="N492" s="535" t="s">
        <v>1761</v>
      </c>
      <c r="O492" s="412" t="s">
        <v>1242</v>
      </c>
      <c r="P492" s="412" t="s">
        <v>1243</v>
      </c>
      <c r="Q492" s="412" t="s">
        <v>1263</v>
      </c>
      <c r="R492" s="535" t="s">
        <v>1762</v>
      </c>
      <c r="S492" s="412" t="s">
        <v>1251</v>
      </c>
      <c r="T492" s="412" t="s">
        <v>1268</v>
      </c>
      <c r="U492" s="377"/>
      <c r="V492" s="377"/>
      <c r="W492" s="377"/>
      <c r="X492" s="377"/>
      <c r="Y492" s="377"/>
      <c r="Z492" s="377"/>
      <c r="AA492" s="377"/>
      <c r="AB492" s="377"/>
      <c r="AC492" s="377"/>
      <c r="AD492" s="377"/>
      <c r="AE492" s="377"/>
      <c r="AF492" s="377"/>
      <c r="AG492" s="377"/>
      <c r="AH492" s="377"/>
      <c r="AI492" s="377"/>
      <c r="AJ492" s="377"/>
      <c r="AK492" s="377"/>
      <c r="AL492" s="377"/>
      <c r="AM492" s="377"/>
      <c r="AN492" s="377"/>
      <c r="AO492" s="377"/>
      <c r="AP492" s="377"/>
      <c r="AQ492" s="377"/>
      <c r="AR492" s="377"/>
      <c r="AS492" s="377"/>
      <c r="AT492" s="377"/>
      <c r="AU492" s="377"/>
      <c r="AV492" s="377"/>
      <c r="AW492" s="377"/>
      <c r="AX492" s="377"/>
      <c r="AY492" s="377"/>
      <c r="AZ492" s="377"/>
      <c r="BA492" s="377"/>
      <c r="BB492" s="377"/>
      <c r="BC492" s="377"/>
      <c r="BD492" s="377"/>
      <c r="BE492" s="377"/>
      <c r="BF492" s="377"/>
    </row>
    <row r="493" ht="12.75" hidden="1" customHeight="1">
      <c r="A493" s="395" t="s">
        <v>451</v>
      </c>
      <c r="B493" s="35"/>
      <c r="C493" s="35"/>
      <c r="D493" s="35"/>
      <c r="E493" s="35"/>
      <c r="F493" s="35"/>
      <c r="G493" s="35"/>
      <c r="H493" s="35"/>
      <c r="I493" s="35"/>
      <c r="J493" s="35"/>
      <c r="K493" s="35"/>
      <c r="L493" s="35"/>
      <c r="M493" s="35"/>
      <c r="N493" s="535" t="s">
        <v>1763</v>
      </c>
      <c r="O493" s="412" t="s">
        <v>1378</v>
      </c>
      <c r="P493" s="412" t="s">
        <v>1271</v>
      </c>
      <c r="Q493" s="412" t="s">
        <v>1244</v>
      </c>
      <c r="R493" s="535" t="s">
        <v>1290</v>
      </c>
      <c r="S493" s="412" t="s">
        <v>1264</v>
      </c>
      <c r="T493" s="377"/>
      <c r="U493" s="377"/>
      <c r="V493" s="377"/>
      <c r="W493" s="377"/>
      <c r="X493" s="377"/>
      <c r="Y493" s="377"/>
      <c r="Z493" s="377"/>
      <c r="AA493" s="377"/>
      <c r="AB493" s="377"/>
      <c r="AC493" s="377"/>
      <c r="AD493" s="377"/>
      <c r="AE493" s="377"/>
      <c r="AF493" s="377"/>
      <c r="AG493" s="377"/>
      <c r="AH493" s="377"/>
      <c r="AI493" s="377"/>
      <c r="AJ493" s="377"/>
      <c r="AK493" s="377"/>
      <c r="AL493" s="377"/>
      <c r="AM493" s="377"/>
      <c r="AN493" s="377"/>
      <c r="AO493" s="377"/>
      <c r="AP493" s="377"/>
      <c r="AQ493" s="377"/>
      <c r="AR493" s="377"/>
      <c r="AS493" s="377"/>
      <c r="AT493" s="377"/>
      <c r="AU493" s="377"/>
      <c r="AV493" s="377"/>
      <c r="AW493" s="377"/>
      <c r="AX493" s="377"/>
      <c r="AY493" s="377"/>
      <c r="AZ493" s="377"/>
      <c r="BA493" s="377"/>
      <c r="BB493" s="377"/>
      <c r="BC493" s="377"/>
      <c r="BD493" s="377"/>
      <c r="BE493" s="377"/>
      <c r="BF493" s="377"/>
    </row>
    <row r="494" ht="12.75" hidden="1" customHeight="1">
      <c r="A494" s="395" t="s">
        <v>464</v>
      </c>
      <c r="B494" s="35"/>
      <c r="C494" s="35"/>
      <c r="D494" s="35"/>
      <c r="E494" s="35"/>
      <c r="F494" s="35"/>
      <c r="G494" s="35"/>
      <c r="H494" s="35"/>
      <c r="I494" s="35"/>
      <c r="J494" s="35"/>
      <c r="K494" s="35"/>
      <c r="L494" s="35"/>
      <c r="M494" s="35"/>
      <c r="N494" s="535" t="s">
        <v>1764</v>
      </c>
      <c r="O494" s="412" t="s">
        <v>1307</v>
      </c>
      <c r="P494" s="412" t="s">
        <v>1299</v>
      </c>
      <c r="Q494" s="412" t="s">
        <v>1267</v>
      </c>
      <c r="R494" s="535" t="s">
        <v>1250</v>
      </c>
      <c r="S494" s="412" t="s">
        <v>1251</v>
      </c>
      <c r="T494" s="412" t="s">
        <v>1268</v>
      </c>
      <c r="U494" s="377"/>
      <c r="V494" s="377"/>
      <c r="W494" s="377"/>
      <c r="X494" s="377"/>
      <c r="Y494" s="377"/>
      <c r="Z494" s="377"/>
      <c r="AA494" s="377"/>
      <c r="AB494" s="377"/>
      <c r="AC494" s="377"/>
      <c r="AD494" s="377"/>
      <c r="AE494" s="377"/>
      <c r="AF494" s="377"/>
      <c r="AG494" s="377"/>
      <c r="AH494" s="377"/>
      <c r="AI494" s="377"/>
      <c r="AJ494" s="377"/>
      <c r="AK494" s="377"/>
      <c r="AL494" s="377"/>
      <c r="AM494" s="377"/>
      <c r="AN494" s="377"/>
      <c r="AO494" s="377"/>
      <c r="AP494" s="377"/>
      <c r="AQ494" s="377"/>
      <c r="AR494" s="377"/>
      <c r="AS494" s="377"/>
      <c r="AT494" s="377"/>
      <c r="AU494" s="377"/>
      <c r="AV494" s="377"/>
      <c r="AW494" s="377"/>
      <c r="AX494" s="377"/>
      <c r="AY494" s="377"/>
      <c r="AZ494" s="377"/>
      <c r="BA494" s="377"/>
      <c r="BB494" s="377"/>
      <c r="BC494" s="377"/>
      <c r="BD494" s="377"/>
      <c r="BE494" s="377"/>
      <c r="BF494" s="377"/>
    </row>
    <row r="495" ht="12.75" hidden="1" customHeight="1">
      <c r="A495" s="395" t="s">
        <v>503</v>
      </c>
      <c r="B495" s="35"/>
      <c r="C495" s="35"/>
      <c r="D495" s="35"/>
      <c r="E495" s="35"/>
      <c r="F495" s="35"/>
      <c r="G495" s="35"/>
      <c r="H495" s="35"/>
      <c r="I495" s="35"/>
      <c r="J495" s="35"/>
      <c r="K495" s="35"/>
      <c r="L495" s="35"/>
      <c r="M495" s="35"/>
      <c r="N495" s="535" t="s">
        <v>1765</v>
      </c>
      <c r="O495" s="412" t="s">
        <v>1242</v>
      </c>
      <c r="P495" s="412" t="s">
        <v>1271</v>
      </c>
      <c r="Q495" s="412" t="s">
        <v>1267</v>
      </c>
      <c r="R495" s="535" t="s">
        <v>1259</v>
      </c>
      <c r="S495" s="412" t="s">
        <v>1256</v>
      </c>
      <c r="T495" s="412" t="s">
        <v>1268</v>
      </c>
      <c r="U495" s="377"/>
      <c r="V495" s="377"/>
      <c r="W495" s="377"/>
      <c r="X495" s="377"/>
      <c r="Y495" s="377"/>
      <c r="Z495" s="377"/>
      <c r="AA495" s="377"/>
      <c r="AB495" s="377"/>
      <c r="AC495" s="377"/>
      <c r="AD495" s="377"/>
      <c r="AE495" s="377"/>
      <c r="AF495" s="377"/>
      <c r="AG495" s="377"/>
      <c r="AH495" s="377"/>
      <c r="AI495" s="377"/>
      <c r="AJ495" s="377"/>
      <c r="AK495" s="377"/>
      <c r="AL495" s="377"/>
      <c r="AM495" s="377"/>
      <c r="AN495" s="377"/>
      <c r="AO495" s="377"/>
      <c r="AP495" s="377"/>
      <c r="AQ495" s="377"/>
      <c r="AR495" s="377"/>
      <c r="AS495" s="377"/>
      <c r="AT495" s="377"/>
      <c r="AU495" s="377"/>
      <c r="AV495" s="377"/>
      <c r="AW495" s="377"/>
      <c r="AX495" s="377"/>
      <c r="AY495" s="377"/>
      <c r="AZ495" s="377"/>
      <c r="BA495" s="377"/>
      <c r="BB495" s="377"/>
      <c r="BC495" s="377"/>
      <c r="BD495" s="377"/>
      <c r="BE495" s="377"/>
      <c r="BF495" s="377"/>
    </row>
    <row r="496" ht="12.75" hidden="1" customHeight="1">
      <c r="A496" s="395" t="s">
        <v>609</v>
      </c>
      <c r="B496" s="35"/>
      <c r="C496" s="35"/>
      <c r="D496" s="35"/>
      <c r="E496" s="35"/>
      <c r="F496" s="35"/>
      <c r="G496" s="35"/>
      <c r="H496" s="35"/>
      <c r="I496" s="35"/>
      <c r="J496" s="35"/>
      <c r="K496" s="35"/>
      <c r="L496" s="35"/>
      <c r="M496" s="35"/>
      <c r="N496" s="535" t="s">
        <v>1766</v>
      </c>
      <c r="O496" s="412" t="s">
        <v>1242</v>
      </c>
      <c r="P496" s="412" t="s">
        <v>1299</v>
      </c>
      <c r="Q496" s="412" t="s">
        <v>1330</v>
      </c>
      <c r="R496" s="535" t="s">
        <v>1250</v>
      </c>
      <c r="S496" s="412" t="s">
        <v>1251</v>
      </c>
      <c r="T496" s="412" t="s">
        <v>1268</v>
      </c>
      <c r="U496" s="377"/>
      <c r="V496" s="377"/>
      <c r="W496" s="377"/>
      <c r="X496" s="377"/>
      <c r="Y496" s="377"/>
      <c r="Z496" s="377"/>
      <c r="AA496" s="377"/>
      <c r="AB496" s="377"/>
      <c r="AC496" s="377"/>
      <c r="AD496" s="377"/>
      <c r="AE496" s="377"/>
      <c r="AF496" s="377"/>
      <c r="AG496" s="377"/>
      <c r="AH496" s="377"/>
      <c r="AI496" s="377"/>
      <c r="AJ496" s="377"/>
      <c r="AK496" s="377"/>
      <c r="AL496" s="377"/>
      <c r="AM496" s="377"/>
      <c r="AN496" s="377"/>
      <c r="AO496" s="377"/>
      <c r="AP496" s="377"/>
      <c r="AQ496" s="377"/>
      <c r="AR496" s="377"/>
      <c r="AS496" s="377"/>
      <c r="AT496" s="377"/>
      <c r="AU496" s="377"/>
      <c r="AV496" s="377"/>
      <c r="AW496" s="377"/>
      <c r="AX496" s="377"/>
      <c r="AY496" s="377"/>
      <c r="AZ496" s="377"/>
      <c r="BA496" s="377"/>
      <c r="BB496" s="377"/>
      <c r="BC496" s="377"/>
      <c r="BD496" s="377"/>
      <c r="BE496" s="377"/>
      <c r="BF496" s="377"/>
    </row>
    <row r="497" ht="12.75" hidden="1" customHeight="1">
      <c r="A497" s="395" t="s">
        <v>629</v>
      </c>
      <c r="B497" s="35"/>
      <c r="C497" s="35"/>
      <c r="D497" s="35"/>
      <c r="E497" s="35"/>
      <c r="F497" s="35"/>
      <c r="G497" s="35"/>
      <c r="H497" s="35"/>
      <c r="I497" s="35"/>
      <c r="J497" s="35"/>
      <c r="K497" s="35"/>
      <c r="L497" s="35"/>
      <c r="M497" s="35"/>
      <c r="N497" s="535" t="s">
        <v>1767</v>
      </c>
      <c r="O497" s="412" t="s">
        <v>1242</v>
      </c>
      <c r="P497" s="412" t="s">
        <v>1243</v>
      </c>
      <c r="Q497" s="412" t="s">
        <v>1330</v>
      </c>
      <c r="R497" s="535" t="s">
        <v>1259</v>
      </c>
      <c r="S497" s="412" t="s">
        <v>1246</v>
      </c>
      <c r="T497" s="412" t="s">
        <v>1268</v>
      </c>
      <c r="U497" s="377"/>
      <c r="V497" s="377"/>
      <c r="W497" s="377"/>
      <c r="X497" s="377"/>
      <c r="Y497" s="377"/>
      <c r="Z497" s="377"/>
      <c r="AA497" s="377"/>
      <c r="AB497" s="377"/>
      <c r="AC497" s="377"/>
      <c r="AD497" s="377"/>
      <c r="AE497" s="377"/>
      <c r="AF497" s="377"/>
      <c r="AG497" s="377"/>
      <c r="AH497" s="377"/>
      <c r="AI497" s="377"/>
      <c r="AJ497" s="377"/>
      <c r="AK497" s="377"/>
      <c r="AL497" s="377"/>
      <c r="AM497" s="377"/>
      <c r="AN497" s="377"/>
      <c r="AO497" s="377"/>
      <c r="AP497" s="377"/>
      <c r="AQ497" s="377"/>
      <c r="AR497" s="377"/>
      <c r="AS497" s="377"/>
      <c r="AT497" s="377"/>
      <c r="AU497" s="377"/>
      <c r="AV497" s="377"/>
      <c r="AW497" s="377"/>
      <c r="AX497" s="377"/>
      <c r="AY497" s="377"/>
      <c r="AZ497" s="377"/>
      <c r="BA497" s="377"/>
      <c r="BB497" s="377"/>
      <c r="BC497" s="377"/>
      <c r="BD497" s="377"/>
      <c r="BE497" s="377"/>
      <c r="BF497" s="377"/>
    </row>
    <row r="498" ht="12.75" hidden="1" customHeight="1">
      <c r="A498" s="395" t="s">
        <v>646</v>
      </c>
      <c r="B498" s="35"/>
      <c r="C498" s="35"/>
      <c r="D498" s="35"/>
      <c r="E498" s="35"/>
      <c r="F498" s="35"/>
      <c r="G498" s="35"/>
      <c r="H498" s="35"/>
      <c r="I498" s="35"/>
      <c r="J498" s="35"/>
      <c r="K498" s="35"/>
      <c r="L498" s="35"/>
      <c r="M498" s="35"/>
      <c r="N498" s="535" t="s">
        <v>1768</v>
      </c>
      <c r="O498" s="412" t="s">
        <v>1267</v>
      </c>
      <c r="P498" s="412" t="s">
        <v>1271</v>
      </c>
      <c r="Q498" s="412" t="s">
        <v>1267</v>
      </c>
      <c r="R498" s="535" t="s">
        <v>1250</v>
      </c>
      <c r="S498" s="412" t="s">
        <v>1291</v>
      </c>
      <c r="T498" s="377"/>
      <c r="U498" s="377"/>
      <c r="V498" s="377"/>
      <c r="W498" s="377"/>
      <c r="X498" s="377"/>
      <c r="Y498" s="377"/>
      <c r="Z498" s="377"/>
      <c r="AA498" s="377"/>
      <c r="AB498" s="377"/>
      <c r="AC498" s="377"/>
      <c r="AD498" s="377"/>
      <c r="AE498" s="377"/>
      <c r="AF498" s="377"/>
      <c r="AG498" s="377"/>
      <c r="AH498" s="377"/>
      <c r="AI498" s="377"/>
      <c r="AJ498" s="377"/>
      <c r="AK498" s="377"/>
      <c r="AL498" s="377"/>
      <c r="AM498" s="377"/>
      <c r="AN498" s="377"/>
      <c r="AO498" s="377"/>
      <c r="AP498" s="377"/>
      <c r="AQ498" s="377"/>
      <c r="AR498" s="377"/>
      <c r="AS498" s="377"/>
      <c r="AT498" s="377"/>
      <c r="AU498" s="377"/>
      <c r="AV498" s="377"/>
      <c r="AW498" s="377"/>
      <c r="AX498" s="377"/>
      <c r="AY498" s="377"/>
      <c r="AZ498" s="377"/>
      <c r="BA498" s="377"/>
      <c r="BB498" s="377"/>
      <c r="BC498" s="377"/>
      <c r="BD498" s="377"/>
      <c r="BE498" s="377"/>
      <c r="BF498" s="377"/>
    </row>
    <row r="499" ht="12.75" hidden="1" customHeight="1">
      <c r="A499" s="395" t="s">
        <v>651</v>
      </c>
      <c r="B499" s="35"/>
      <c r="C499" s="35"/>
      <c r="D499" s="35"/>
      <c r="E499" s="35"/>
      <c r="F499" s="35"/>
      <c r="G499" s="35"/>
      <c r="H499" s="35"/>
      <c r="I499" s="35"/>
      <c r="J499" s="35"/>
      <c r="K499" s="35"/>
      <c r="L499" s="35"/>
      <c r="M499" s="35"/>
      <c r="N499" s="535" t="s">
        <v>1769</v>
      </c>
      <c r="O499" s="412" t="s">
        <v>1267</v>
      </c>
      <c r="P499" s="412" t="s">
        <v>1243</v>
      </c>
      <c r="Q499" s="412" t="s">
        <v>1244</v>
      </c>
      <c r="R499" s="535" t="s">
        <v>1250</v>
      </c>
      <c r="S499" s="412" t="s">
        <v>1291</v>
      </c>
      <c r="T499" s="377"/>
      <c r="U499" s="377"/>
      <c r="V499" s="377"/>
      <c r="W499" s="377"/>
      <c r="X499" s="377"/>
      <c r="Y499" s="377"/>
      <c r="Z499" s="377"/>
      <c r="AA499" s="377"/>
      <c r="AB499" s="377"/>
      <c r="AC499" s="377"/>
      <c r="AD499" s="377"/>
      <c r="AE499" s="377"/>
      <c r="AF499" s="377"/>
      <c r="AG499" s="377"/>
      <c r="AH499" s="377"/>
      <c r="AI499" s="377"/>
      <c r="AJ499" s="377"/>
      <c r="AK499" s="377"/>
      <c r="AL499" s="377"/>
      <c r="AM499" s="377"/>
      <c r="AN499" s="377"/>
      <c r="AO499" s="377"/>
      <c r="AP499" s="377"/>
      <c r="AQ499" s="377"/>
      <c r="AR499" s="377"/>
      <c r="AS499" s="377"/>
      <c r="AT499" s="377"/>
      <c r="AU499" s="377"/>
      <c r="AV499" s="377"/>
      <c r="AW499" s="377"/>
      <c r="AX499" s="377"/>
      <c r="AY499" s="377"/>
      <c r="AZ499" s="377"/>
      <c r="BA499" s="377"/>
      <c r="BB499" s="377"/>
      <c r="BC499" s="377"/>
      <c r="BD499" s="377"/>
      <c r="BE499" s="377"/>
      <c r="BF499" s="377"/>
    </row>
    <row r="500" ht="12.75" hidden="1" customHeight="1">
      <c r="A500" s="395" t="s">
        <v>672</v>
      </c>
      <c r="B500" s="35"/>
      <c r="C500" s="35"/>
      <c r="D500" s="35"/>
      <c r="E500" s="35"/>
      <c r="F500" s="35"/>
      <c r="G500" s="35"/>
      <c r="H500" s="35"/>
      <c r="I500" s="35"/>
      <c r="J500" s="35"/>
      <c r="K500" s="35"/>
      <c r="L500" s="35"/>
      <c r="M500" s="35"/>
      <c r="N500" s="535" t="s">
        <v>1770</v>
      </c>
      <c r="O500" s="412" t="s">
        <v>1242</v>
      </c>
      <c r="P500" s="412" t="s">
        <v>1271</v>
      </c>
      <c r="Q500" s="412" t="s">
        <v>1244</v>
      </c>
      <c r="R500" s="535" t="s">
        <v>1250</v>
      </c>
      <c r="S500" s="412" t="s">
        <v>1256</v>
      </c>
      <c r="T500" s="377"/>
      <c r="U500" s="377"/>
      <c r="V500" s="377"/>
      <c r="W500" s="377"/>
      <c r="X500" s="377"/>
      <c r="Y500" s="377"/>
      <c r="Z500" s="377"/>
      <c r="AA500" s="377"/>
      <c r="AB500" s="377"/>
      <c r="AC500" s="377"/>
      <c r="AD500" s="377"/>
      <c r="AE500" s="377"/>
      <c r="AF500" s="377"/>
      <c r="AG500" s="377"/>
      <c r="AH500" s="377"/>
      <c r="AI500" s="377"/>
      <c r="AJ500" s="377"/>
      <c r="AK500" s="377"/>
      <c r="AL500" s="377"/>
      <c r="AM500" s="377"/>
      <c r="AN500" s="377"/>
      <c r="AO500" s="377"/>
      <c r="AP500" s="377"/>
      <c r="AQ500" s="377"/>
      <c r="AR500" s="377"/>
      <c r="AS500" s="377"/>
      <c r="AT500" s="377"/>
      <c r="AU500" s="377"/>
      <c r="AV500" s="377"/>
      <c r="AW500" s="377"/>
      <c r="AX500" s="377"/>
      <c r="AY500" s="377"/>
      <c r="AZ500" s="377"/>
      <c r="BA500" s="377"/>
      <c r="BB500" s="377"/>
      <c r="BC500" s="377"/>
      <c r="BD500" s="377"/>
      <c r="BE500" s="377"/>
      <c r="BF500" s="377"/>
    </row>
    <row r="501" ht="12.75" hidden="1" customHeight="1">
      <c r="A501" s="395" t="s">
        <v>696</v>
      </c>
      <c r="B501" s="35"/>
      <c r="C501" s="35"/>
      <c r="D501" s="35"/>
      <c r="E501" s="35"/>
      <c r="F501" s="35"/>
      <c r="G501" s="35"/>
      <c r="H501" s="35"/>
      <c r="I501" s="35"/>
      <c r="J501" s="35"/>
      <c r="K501" s="35"/>
      <c r="L501" s="35"/>
      <c r="M501" s="35"/>
      <c r="N501" s="535" t="s">
        <v>1771</v>
      </c>
      <c r="O501" s="412" t="s">
        <v>1267</v>
      </c>
      <c r="P501" s="412" t="s">
        <v>1271</v>
      </c>
      <c r="Q501" s="412" t="s">
        <v>1263</v>
      </c>
      <c r="R501" s="535" t="s">
        <v>1398</v>
      </c>
      <c r="S501" s="412" t="s">
        <v>1246</v>
      </c>
      <c r="T501" s="412" t="s">
        <v>1268</v>
      </c>
      <c r="U501" s="377"/>
      <c r="V501" s="377"/>
      <c r="W501" s="377"/>
      <c r="X501" s="377"/>
      <c r="Y501" s="377"/>
      <c r="Z501" s="377"/>
      <c r="AA501" s="377"/>
      <c r="AB501" s="377"/>
      <c r="AC501" s="377"/>
      <c r="AD501" s="377"/>
      <c r="AE501" s="377"/>
      <c r="AF501" s="377"/>
      <c r="AG501" s="377"/>
      <c r="AH501" s="377"/>
      <c r="AI501" s="377"/>
      <c r="AJ501" s="377"/>
      <c r="AK501" s="377"/>
      <c r="AL501" s="377"/>
      <c r="AM501" s="377"/>
      <c r="AN501" s="377"/>
      <c r="AO501" s="377"/>
      <c r="AP501" s="377"/>
      <c r="AQ501" s="377"/>
      <c r="AR501" s="377"/>
      <c r="AS501" s="377"/>
      <c r="AT501" s="377"/>
      <c r="AU501" s="377"/>
      <c r="AV501" s="377"/>
      <c r="AW501" s="377"/>
      <c r="AX501" s="377"/>
      <c r="AY501" s="377"/>
      <c r="AZ501" s="377"/>
      <c r="BA501" s="377"/>
      <c r="BB501" s="377"/>
      <c r="BC501" s="377"/>
      <c r="BD501" s="377"/>
      <c r="BE501" s="377"/>
      <c r="BF501" s="377"/>
    </row>
    <row r="502" ht="12.75" hidden="1" customHeight="1">
      <c r="A502" s="395" t="s">
        <v>711</v>
      </c>
      <c r="B502" s="35"/>
      <c r="C502" s="35"/>
      <c r="D502" s="35"/>
      <c r="E502" s="35"/>
      <c r="F502" s="35"/>
      <c r="G502" s="35"/>
      <c r="H502" s="35"/>
      <c r="I502" s="35"/>
      <c r="J502" s="35"/>
      <c r="K502" s="35"/>
      <c r="L502" s="35"/>
      <c r="M502" s="35"/>
      <c r="N502" s="535" t="s">
        <v>1772</v>
      </c>
      <c r="O502" s="412" t="s">
        <v>1242</v>
      </c>
      <c r="P502" s="412" t="s">
        <v>1271</v>
      </c>
      <c r="Q502" s="412" t="s">
        <v>1244</v>
      </c>
      <c r="R502" s="535" t="s">
        <v>1393</v>
      </c>
      <c r="S502" s="412" t="s">
        <v>1246</v>
      </c>
      <c r="T502" s="377"/>
      <c r="U502" s="377"/>
      <c r="V502" s="377"/>
      <c r="W502" s="377"/>
      <c r="X502" s="377"/>
      <c r="Y502" s="377"/>
      <c r="Z502" s="377"/>
      <c r="AA502" s="377"/>
      <c r="AB502" s="377"/>
      <c r="AC502" s="377"/>
      <c r="AD502" s="377"/>
      <c r="AE502" s="377"/>
      <c r="AF502" s="377"/>
      <c r="AG502" s="377"/>
      <c r="AH502" s="377"/>
      <c r="AI502" s="377"/>
      <c r="AJ502" s="377"/>
      <c r="AK502" s="377"/>
      <c r="AL502" s="377"/>
      <c r="AM502" s="377"/>
      <c r="AN502" s="377"/>
      <c r="AO502" s="377"/>
      <c r="AP502" s="377"/>
      <c r="AQ502" s="377"/>
      <c r="AR502" s="377"/>
      <c r="AS502" s="377"/>
      <c r="AT502" s="377"/>
      <c r="AU502" s="377"/>
      <c r="AV502" s="377"/>
      <c r="AW502" s="377"/>
      <c r="AX502" s="377"/>
      <c r="AY502" s="377"/>
      <c r="AZ502" s="377"/>
      <c r="BA502" s="377"/>
      <c r="BB502" s="377"/>
      <c r="BC502" s="377"/>
      <c r="BD502" s="377"/>
      <c r="BE502" s="377"/>
      <c r="BF502" s="377"/>
    </row>
    <row r="503" ht="12.75" hidden="1" customHeight="1">
      <c r="A503" s="395" t="s">
        <v>721</v>
      </c>
      <c r="B503" s="35"/>
      <c r="C503" s="35"/>
      <c r="D503" s="35"/>
      <c r="E503" s="35"/>
      <c r="F503" s="35"/>
      <c r="G503" s="35"/>
      <c r="H503" s="35"/>
      <c r="I503" s="35"/>
      <c r="J503" s="35"/>
      <c r="K503" s="35"/>
      <c r="L503" s="35"/>
      <c r="M503" s="35"/>
      <c r="N503" s="535" t="s">
        <v>1773</v>
      </c>
      <c r="O503" s="412" t="s">
        <v>1267</v>
      </c>
      <c r="P503" s="412" t="s">
        <v>1299</v>
      </c>
      <c r="Q503" s="412" t="s">
        <v>1267</v>
      </c>
      <c r="R503" s="535" t="s">
        <v>1250</v>
      </c>
      <c r="S503" s="412" t="s">
        <v>1291</v>
      </c>
      <c r="T503" s="377"/>
      <c r="U503" s="377"/>
      <c r="V503" s="377"/>
      <c r="W503" s="377"/>
      <c r="X503" s="377"/>
      <c r="Y503" s="377"/>
      <c r="Z503" s="377"/>
      <c r="AA503" s="377"/>
      <c r="AB503" s="377"/>
      <c r="AC503" s="377"/>
      <c r="AD503" s="377"/>
      <c r="AE503" s="377"/>
      <c r="AF503" s="377"/>
      <c r="AG503" s="377"/>
      <c r="AH503" s="377"/>
      <c r="AI503" s="377"/>
      <c r="AJ503" s="377"/>
      <c r="AK503" s="377"/>
      <c r="AL503" s="377"/>
      <c r="AM503" s="377"/>
      <c r="AN503" s="377"/>
      <c r="AO503" s="377"/>
      <c r="AP503" s="377"/>
      <c r="AQ503" s="377"/>
      <c r="AR503" s="377"/>
      <c r="AS503" s="377"/>
      <c r="AT503" s="377"/>
      <c r="AU503" s="377"/>
      <c r="AV503" s="377"/>
      <c r="AW503" s="377"/>
      <c r="AX503" s="377"/>
      <c r="AY503" s="377"/>
      <c r="AZ503" s="377"/>
      <c r="BA503" s="377"/>
      <c r="BB503" s="377"/>
      <c r="BC503" s="377"/>
      <c r="BD503" s="377"/>
      <c r="BE503" s="377"/>
      <c r="BF503" s="377"/>
    </row>
    <row r="504" ht="12.75" hidden="1" customHeight="1">
      <c r="A504" s="395" t="s">
        <v>726</v>
      </c>
      <c r="B504" s="35"/>
      <c r="C504" s="35"/>
      <c r="D504" s="35"/>
      <c r="E504" s="35"/>
      <c r="F504" s="35"/>
      <c r="G504" s="35"/>
      <c r="H504" s="35"/>
      <c r="I504" s="35"/>
      <c r="J504" s="35"/>
      <c r="K504" s="35"/>
      <c r="L504" s="35"/>
      <c r="M504" s="35"/>
      <c r="N504" s="535" t="s">
        <v>1774</v>
      </c>
      <c r="O504" s="412" t="s">
        <v>1242</v>
      </c>
      <c r="P504" s="412" t="s">
        <v>1243</v>
      </c>
      <c r="Q504" s="412" t="s">
        <v>1775</v>
      </c>
      <c r="R504" s="535" t="s">
        <v>1290</v>
      </c>
      <c r="S504" s="412" t="s">
        <v>1260</v>
      </c>
      <c r="T504" s="377"/>
      <c r="U504" s="377"/>
      <c r="V504" s="377"/>
      <c r="W504" s="377"/>
      <c r="X504" s="377"/>
      <c r="Y504" s="377"/>
      <c r="Z504" s="377"/>
      <c r="AA504" s="377"/>
      <c r="AB504" s="377"/>
      <c r="AC504" s="377"/>
      <c r="AD504" s="377"/>
      <c r="AE504" s="377"/>
      <c r="AF504" s="377"/>
      <c r="AG504" s="377"/>
      <c r="AH504" s="377"/>
      <c r="AI504" s="377"/>
      <c r="AJ504" s="377"/>
      <c r="AK504" s="377"/>
      <c r="AL504" s="377"/>
      <c r="AM504" s="377"/>
      <c r="AN504" s="377"/>
      <c r="AO504" s="377"/>
      <c r="AP504" s="377"/>
      <c r="AQ504" s="377"/>
      <c r="AR504" s="377"/>
      <c r="AS504" s="377"/>
      <c r="AT504" s="377"/>
      <c r="AU504" s="377"/>
      <c r="AV504" s="377"/>
      <c r="AW504" s="377"/>
      <c r="AX504" s="377"/>
      <c r="AY504" s="377"/>
      <c r="AZ504" s="377"/>
      <c r="BA504" s="377"/>
      <c r="BB504" s="377"/>
      <c r="BC504" s="377"/>
      <c r="BD504" s="377"/>
      <c r="BE504" s="377"/>
      <c r="BF504" s="377"/>
    </row>
    <row r="505" ht="12.75" hidden="1" customHeight="1">
      <c r="A505" s="395" t="s">
        <v>753</v>
      </c>
      <c r="B505" s="35"/>
      <c r="C505" s="35"/>
      <c r="D505" s="35"/>
      <c r="E505" s="35"/>
      <c r="F505" s="35"/>
      <c r="G505" s="35"/>
      <c r="H505" s="35"/>
      <c r="I505" s="35"/>
      <c r="J505" s="35"/>
      <c r="K505" s="35"/>
      <c r="L505" s="35"/>
      <c r="M505" s="35"/>
      <c r="N505" s="535" t="s">
        <v>1776</v>
      </c>
      <c r="O505" s="412" t="s">
        <v>1242</v>
      </c>
      <c r="P505" s="412" t="s">
        <v>1243</v>
      </c>
      <c r="Q505" s="412" t="s">
        <v>1263</v>
      </c>
      <c r="R505" s="535" t="s">
        <v>1553</v>
      </c>
      <c r="S505" s="412" t="s">
        <v>1264</v>
      </c>
      <c r="T505" s="412" t="s">
        <v>1268</v>
      </c>
      <c r="U505" s="377"/>
      <c r="V505" s="377"/>
      <c r="W505" s="377"/>
      <c r="X505" s="377"/>
      <c r="Y505" s="377"/>
      <c r="Z505" s="377"/>
      <c r="AA505" s="377"/>
      <c r="AB505" s="377"/>
      <c r="AC505" s="377"/>
      <c r="AD505" s="377"/>
      <c r="AE505" s="377"/>
      <c r="AF505" s="377"/>
      <c r="AG505" s="377"/>
      <c r="AH505" s="377"/>
      <c r="AI505" s="377"/>
      <c r="AJ505" s="377"/>
      <c r="AK505" s="377"/>
      <c r="AL505" s="377"/>
      <c r="AM505" s="377"/>
      <c r="AN505" s="377"/>
      <c r="AO505" s="377"/>
      <c r="AP505" s="377"/>
      <c r="AQ505" s="377"/>
      <c r="AR505" s="377"/>
      <c r="AS505" s="377"/>
      <c r="AT505" s="377"/>
      <c r="AU505" s="377"/>
      <c r="AV505" s="377"/>
      <c r="AW505" s="377"/>
      <c r="AX505" s="377"/>
      <c r="AY505" s="377"/>
      <c r="AZ505" s="377"/>
      <c r="BA505" s="377"/>
      <c r="BB505" s="377"/>
      <c r="BC505" s="377"/>
      <c r="BD505" s="377"/>
      <c r="BE505" s="377"/>
      <c r="BF505" s="377"/>
    </row>
    <row r="506" ht="12.75" hidden="1" customHeight="1">
      <c r="A506" s="395" t="s">
        <v>784</v>
      </c>
      <c r="B506" s="35"/>
      <c r="C506" s="35"/>
      <c r="D506" s="35"/>
      <c r="E506" s="35"/>
      <c r="F506" s="35"/>
      <c r="G506" s="35"/>
      <c r="H506" s="35"/>
      <c r="I506" s="35"/>
      <c r="J506" s="35"/>
      <c r="K506" s="35"/>
      <c r="L506" s="35"/>
      <c r="M506" s="35"/>
      <c r="N506" s="535" t="s">
        <v>1777</v>
      </c>
      <c r="O506" s="412" t="s">
        <v>1267</v>
      </c>
      <c r="P506" s="412" t="s">
        <v>1271</v>
      </c>
      <c r="Q506" s="412" t="s">
        <v>1778</v>
      </c>
      <c r="R506" s="535" t="s">
        <v>1274</v>
      </c>
      <c r="S506" s="412" t="s">
        <v>1316</v>
      </c>
      <c r="T506" s="377"/>
      <c r="U506" s="377"/>
      <c r="V506" s="377"/>
      <c r="W506" s="377"/>
      <c r="X506" s="377"/>
      <c r="Y506" s="377"/>
      <c r="Z506" s="377"/>
      <c r="AA506" s="377"/>
      <c r="AB506" s="377"/>
      <c r="AC506" s="377"/>
      <c r="AD506" s="377"/>
      <c r="AE506" s="377"/>
      <c r="AF506" s="377"/>
      <c r="AG506" s="377"/>
      <c r="AH506" s="377"/>
      <c r="AI506" s="377"/>
      <c r="AJ506" s="377"/>
      <c r="AK506" s="377"/>
      <c r="AL506" s="377"/>
      <c r="AM506" s="377"/>
      <c r="AN506" s="377"/>
      <c r="AO506" s="377"/>
      <c r="AP506" s="377"/>
      <c r="AQ506" s="377"/>
      <c r="AR506" s="377"/>
      <c r="AS506" s="377"/>
      <c r="AT506" s="377"/>
      <c r="AU506" s="377"/>
      <c r="AV506" s="377"/>
      <c r="AW506" s="377"/>
      <c r="AX506" s="377"/>
      <c r="AY506" s="377"/>
      <c r="AZ506" s="377"/>
      <c r="BA506" s="377"/>
      <c r="BB506" s="377"/>
      <c r="BC506" s="377"/>
      <c r="BD506" s="377"/>
      <c r="BE506" s="377"/>
      <c r="BF506" s="377"/>
    </row>
    <row r="507" ht="12.75" hidden="1" customHeight="1">
      <c r="A507" s="395" t="s">
        <v>1779</v>
      </c>
      <c r="B507" s="35"/>
      <c r="C507" s="35"/>
      <c r="D507" s="35"/>
      <c r="E507" s="35"/>
      <c r="F507" s="35"/>
      <c r="G507" s="35"/>
      <c r="H507" s="35"/>
      <c r="I507" s="35"/>
      <c r="J507" s="35"/>
      <c r="K507" s="35"/>
      <c r="L507" s="35"/>
      <c r="M507" s="35"/>
      <c r="N507" s="535" t="s">
        <v>1780</v>
      </c>
      <c r="O507" s="412" t="s">
        <v>1242</v>
      </c>
      <c r="P507" s="412" t="s">
        <v>1299</v>
      </c>
      <c r="Q507" s="412" t="s">
        <v>1244</v>
      </c>
      <c r="R507" s="535" t="s">
        <v>1250</v>
      </c>
      <c r="S507" s="412" t="s">
        <v>1256</v>
      </c>
      <c r="T507" s="377"/>
      <c r="U507" s="377"/>
      <c r="V507" s="377"/>
      <c r="W507" s="377"/>
      <c r="X507" s="377"/>
      <c r="Y507" s="377"/>
      <c r="Z507" s="377"/>
      <c r="AA507" s="377"/>
      <c r="AB507" s="377"/>
      <c r="AC507" s="377"/>
      <c r="AD507" s="377"/>
      <c r="AE507" s="377"/>
      <c r="AF507" s="377"/>
      <c r="AG507" s="377"/>
      <c r="AH507" s="377"/>
      <c r="AI507" s="377"/>
      <c r="AJ507" s="377"/>
      <c r="AK507" s="377"/>
      <c r="AL507" s="377"/>
      <c r="AM507" s="377"/>
      <c r="AN507" s="377"/>
      <c r="AO507" s="377"/>
      <c r="AP507" s="377"/>
      <c r="AQ507" s="377"/>
      <c r="AR507" s="377"/>
      <c r="AS507" s="377"/>
      <c r="AT507" s="377"/>
      <c r="AU507" s="377"/>
      <c r="AV507" s="377"/>
      <c r="AW507" s="377"/>
      <c r="AX507" s="377"/>
      <c r="AY507" s="377"/>
      <c r="AZ507" s="377"/>
      <c r="BA507" s="377"/>
      <c r="BB507" s="377"/>
      <c r="BC507" s="377"/>
      <c r="BD507" s="377"/>
      <c r="BE507" s="377"/>
      <c r="BF507" s="377"/>
    </row>
    <row r="508" ht="12.75" hidden="1" customHeight="1">
      <c r="A508" s="395" t="s">
        <v>875</v>
      </c>
      <c r="B508" s="35"/>
      <c r="C508" s="35"/>
      <c r="D508" s="35"/>
      <c r="E508" s="35"/>
      <c r="F508" s="35"/>
      <c r="G508" s="35"/>
      <c r="H508" s="35"/>
      <c r="I508" s="35"/>
      <c r="J508" s="35"/>
      <c r="K508" s="35"/>
      <c r="L508" s="35"/>
      <c r="M508" s="35"/>
      <c r="N508" s="535" t="s">
        <v>1781</v>
      </c>
      <c r="O508" s="412" t="s">
        <v>1242</v>
      </c>
      <c r="P508" s="412" t="s">
        <v>1271</v>
      </c>
      <c r="Q508" s="412" t="s">
        <v>1267</v>
      </c>
      <c r="R508" s="535" t="s">
        <v>1250</v>
      </c>
      <c r="S508" s="412" t="s">
        <v>1251</v>
      </c>
      <c r="T508" s="412" t="s">
        <v>1268</v>
      </c>
      <c r="U508" s="377"/>
      <c r="V508" s="377"/>
      <c r="W508" s="377"/>
      <c r="X508" s="377"/>
      <c r="Y508" s="377"/>
      <c r="Z508" s="377"/>
      <c r="AA508" s="377"/>
      <c r="AB508" s="377"/>
      <c r="AC508" s="377"/>
      <c r="AD508" s="377"/>
      <c r="AE508" s="377"/>
      <c r="AF508" s="377"/>
      <c r="AG508" s="377"/>
      <c r="AH508" s="377"/>
      <c r="AI508" s="377"/>
      <c r="AJ508" s="377"/>
      <c r="AK508" s="377"/>
      <c r="AL508" s="377"/>
      <c r="AM508" s="377"/>
      <c r="AN508" s="377"/>
      <c r="AO508" s="377"/>
      <c r="AP508" s="377"/>
      <c r="AQ508" s="377"/>
      <c r="AR508" s="377"/>
      <c r="AS508" s="377"/>
      <c r="AT508" s="377"/>
      <c r="AU508" s="377"/>
      <c r="AV508" s="377"/>
      <c r="AW508" s="377"/>
      <c r="AX508" s="377"/>
      <c r="AY508" s="377"/>
      <c r="AZ508" s="377"/>
      <c r="BA508" s="377"/>
      <c r="BB508" s="377"/>
      <c r="BC508" s="377"/>
      <c r="BD508" s="377"/>
      <c r="BE508" s="377"/>
      <c r="BF508" s="377"/>
    </row>
    <row r="509" ht="12.75" hidden="1" customHeight="1">
      <c r="A509" s="395" t="s">
        <v>911</v>
      </c>
      <c r="B509" s="35"/>
      <c r="C509" s="35"/>
      <c r="D509" s="35"/>
      <c r="E509" s="35"/>
      <c r="F509" s="35"/>
      <c r="G509" s="35"/>
      <c r="H509" s="35"/>
      <c r="I509" s="35"/>
      <c r="J509" s="35"/>
      <c r="K509" s="35"/>
      <c r="L509" s="35"/>
      <c r="M509" s="35"/>
      <c r="N509" s="535" t="s">
        <v>1782</v>
      </c>
      <c r="O509" s="412" t="s">
        <v>1242</v>
      </c>
      <c r="P509" s="412" t="s">
        <v>1243</v>
      </c>
      <c r="Q509" s="412" t="s">
        <v>1267</v>
      </c>
      <c r="R509" s="535" t="s">
        <v>1245</v>
      </c>
      <c r="S509" s="412" t="s">
        <v>1282</v>
      </c>
      <c r="T509" s="412" t="s">
        <v>1268</v>
      </c>
      <c r="U509" s="377"/>
      <c r="V509" s="377"/>
      <c r="W509" s="377"/>
      <c r="X509" s="377"/>
      <c r="Y509" s="377"/>
      <c r="Z509" s="377"/>
      <c r="AA509" s="377"/>
      <c r="AB509" s="377"/>
      <c r="AC509" s="377"/>
      <c r="AD509" s="377"/>
      <c r="AE509" s="377"/>
      <c r="AF509" s="377"/>
      <c r="AG509" s="377"/>
      <c r="AH509" s="377"/>
      <c r="AI509" s="377"/>
      <c r="AJ509" s="377"/>
      <c r="AK509" s="377"/>
      <c r="AL509" s="377"/>
      <c r="AM509" s="377"/>
      <c r="AN509" s="377"/>
      <c r="AO509" s="377"/>
      <c r="AP509" s="377"/>
      <c r="AQ509" s="377"/>
      <c r="AR509" s="377"/>
      <c r="AS509" s="377"/>
      <c r="AT509" s="377"/>
      <c r="AU509" s="377"/>
      <c r="AV509" s="377"/>
      <c r="AW509" s="377"/>
      <c r="AX509" s="377"/>
      <c r="AY509" s="377"/>
      <c r="AZ509" s="377"/>
      <c r="BA509" s="377"/>
      <c r="BB509" s="377"/>
      <c r="BC509" s="377"/>
      <c r="BD509" s="377"/>
      <c r="BE509" s="377"/>
      <c r="BF509" s="377"/>
    </row>
    <row r="510" ht="12.75" hidden="1" customHeight="1">
      <c r="A510" s="395" t="s">
        <v>921</v>
      </c>
      <c r="B510" s="35"/>
      <c r="C510" s="35"/>
      <c r="D510" s="35"/>
      <c r="E510" s="35"/>
      <c r="F510" s="35"/>
      <c r="G510" s="35"/>
      <c r="H510" s="35"/>
      <c r="I510" s="35"/>
      <c r="J510" s="35"/>
      <c r="K510" s="35"/>
      <c r="L510" s="35"/>
      <c r="M510" s="35"/>
      <c r="N510" s="535" t="s">
        <v>1783</v>
      </c>
      <c r="O510" s="412" t="s">
        <v>1267</v>
      </c>
      <c r="P510" s="412" t="s">
        <v>1271</v>
      </c>
      <c r="Q510" s="412" t="s">
        <v>1378</v>
      </c>
      <c r="R510" s="535" t="s">
        <v>1778</v>
      </c>
      <c r="S510" s="412" t="s">
        <v>1316</v>
      </c>
      <c r="T510" s="377"/>
      <c r="U510" s="377"/>
      <c r="V510" s="377"/>
      <c r="W510" s="377"/>
      <c r="X510" s="377"/>
      <c r="Y510" s="377"/>
      <c r="Z510" s="377"/>
      <c r="AA510" s="377"/>
      <c r="AB510" s="377"/>
      <c r="AC510" s="377"/>
      <c r="AD510" s="377"/>
      <c r="AE510" s="377"/>
      <c r="AF510" s="377"/>
      <c r="AG510" s="377"/>
      <c r="AH510" s="377"/>
      <c r="AI510" s="377"/>
      <c r="AJ510" s="377"/>
      <c r="AK510" s="377"/>
      <c r="AL510" s="377"/>
      <c r="AM510" s="377"/>
      <c r="AN510" s="377"/>
      <c r="AO510" s="377"/>
      <c r="AP510" s="377"/>
      <c r="AQ510" s="377"/>
      <c r="AR510" s="377"/>
      <c r="AS510" s="377"/>
      <c r="AT510" s="377"/>
      <c r="AU510" s="377"/>
      <c r="AV510" s="377"/>
      <c r="AW510" s="377"/>
      <c r="AX510" s="377"/>
      <c r="AY510" s="377"/>
      <c r="AZ510" s="377"/>
      <c r="BA510" s="377"/>
      <c r="BB510" s="377"/>
      <c r="BC510" s="377"/>
      <c r="BD510" s="377"/>
      <c r="BE510" s="377"/>
      <c r="BF510" s="377"/>
    </row>
    <row r="511" ht="12.75" hidden="1" customHeight="1">
      <c r="A511" s="395" t="s">
        <v>1080</v>
      </c>
      <c r="B511" s="35"/>
      <c r="C511" s="35"/>
      <c r="D511" s="35"/>
      <c r="E511" s="35"/>
      <c r="F511" s="35"/>
      <c r="G511" s="35"/>
      <c r="H511" s="35"/>
      <c r="I511" s="35"/>
      <c r="J511" s="35"/>
      <c r="K511" s="35"/>
      <c r="L511" s="35"/>
      <c r="M511" s="35"/>
      <c r="N511" s="535" t="s">
        <v>1784</v>
      </c>
      <c r="O511" s="412" t="s">
        <v>1242</v>
      </c>
      <c r="P511" s="412" t="s">
        <v>1271</v>
      </c>
      <c r="Q511" s="412" t="s">
        <v>1244</v>
      </c>
      <c r="R511" s="535" t="s">
        <v>1245</v>
      </c>
      <c r="S511" s="412" t="s">
        <v>1256</v>
      </c>
      <c r="T511" s="377"/>
      <c r="U511" s="377"/>
      <c r="V511" s="377"/>
      <c r="W511" s="377"/>
      <c r="X511" s="377"/>
      <c r="Y511" s="377"/>
      <c r="Z511" s="377"/>
      <c r="AA511" s="377"/>
      <c r="AB511" s="377"/>
      <c r="AC511" s="377"/>
      <c r="AD511" s="377"/>
      <c r="AE511" s="377"/>
      <c r="AF511" s="377"/>
      <c r="AG511" s="377"/>
      <c r="AH511" s="377"/>
      <c r="AI511" s="377"/>
      <c r="AJ511" s="377"/>
      <c r="AK511" s="377"/>
      <c r="AL511" s="377"/>
      <c r="AM511" s="377"/>
      <c r="AN511" s="377"/>
      <c r="AO511" s="377"/>
      <c r="AP511" s="377"/>
      <c r="AQ511" s="377"/>
      <c r="AR511" s="377"/>
      <c r="AS511" s="377"/>
      <c r="AT511" s="377"/>
      <c r="AU511" s="377"/>
      <c r="AV511" s="377"/>
      <c r="AW511" s="377"/>
      <c r="AX511" s="377"/>
      <c r="AY511" s="377"/>
      <c r="AZ511" s="377"/>
      <c r="BA511" s="377"/>
      <c r="BB511" s="377"/>
      <c r="BC511" s="377"/>
      <c r="BD511" s="377"/>
      <c r="BE511" s="377"/>
      <c r="BF511" s="377"/>
    </row>
    <row r="512" ht="12.75" hidden="1" customHeight="1">
      <c r="A512" s="395" t="s">
        <v>1130</v>
      </c>
      <c r="B512" s="35"/>
      <c r="C512" s="35"/>
      <c r="D512" s="35"/>
      <c r="E512" s="35"/>
      <c r="F512" s="35"/>
      <c r="G512" s="35"/>
      <c r="H512" s="35"/>
      <c r="I512" s="35"/>
      <c r="J512" s="35"/>
      <c r="K512" s="35"/>
      <c r="L512" s="35"/>
      <c r="M512" s="35"/>
      <c r="N512" s="535" t="s">
        <v>1785</v>
      </c>
      <c r="O512" s="412" t="s">
        <v>1267</v>
      </c>
      <c r="P512" s="412" t="s">
        <v>1299</v>
      </c>
      <c r="Q512" s="412" t="s">
        <v>1786</v>
      </c>
      <c r="R512" s="535" t="s">
        <v>1245</v>
      </c>
      <c r="S512" s="412" t="s">
        <v>1282</v>
      </c>
      <c r="T512" s="377"/>
      <c r="U512" s="377"/>
      <c r="V512" s="377"/>
      <c r="W512" s="377"/>
      <c r="X512" s="377"/>
      <c r="Y512" s="377"/>
      <c r="Z512" s="377"/>
      <c r="AA512" s="377"/>
      <c r="AB512" s="377"/>
      <c r="AC512" s="377"/>
      <c r="AD512" s="377"/>
      <c r="AE512" s="377"/>
      <c r="AF512" s="377"/>
      <c r="AG512" s="377"/>
      <c r="AH512" s="377"/>
      <c r="AI512" s="377"/>
      <c r="AJ512" s="377"/>
      <c r="AK512" s="377"/>
      <c r="AL512" s="377"/>
      <c r="AM512" s="377"/>
      <c r="AN512" s="377"/>
      <c r="AO512" s="377"/>
      <c r="AP512" s="377"/>
      <c r="AQ512" s="377"/>
      <c r="AR512" s="377"/>
      <c r="AS512" s="377"/>
      <c r="AT512" s="377"/>
      <c r="AU512" s="377"/>
      <c r="AV512" s="377"/>
      <c r="AW512" s="377"/>
      <c r="AX512" s="377"/>
      <c r="AY512" s="377"/>
      <c r="AZ512" s="377"/>
      <c r="BA512" s="377"/>
      <c r="BB512" s="377"/>
      <c r="BC512" s="377"/>
      <c r="BD512" s="377"/>
      <c r="BE512" s="377"/>
      <c r="BF512" s="377"/>
    </row>
    <row r="513" ht="12.75" hidden="1" customHeight="1">
      <c r="A513" s="395" t="s">
        <v>1159</v>
      </c>
      <c r="B513" s="35"/>
      <c r="C513" s="35"/>
      <c r="D513" s="35"/>
      <c r="E513" s="35"/>
      <c r="F513" s="35"/>
      <c r="G513" s="35"/>
      <c r="H513" s="35"/>
      <c r="I513" s="35"/>
      <c r="J513" s="35"/>
      <c r="K513" s="35"/>
      <c r="L513" s="35"/>
      <c r="M513" s="35"/>
      <c r="N513" s="535" t="s">
        <v>1787</v>
      </c>
      <c r="O513" s="412" t="s">
        <v>1242</v>
      </c>
      <c r="P513" s="412" t="s">
        <v>1271</v>
      </c>
      <c r="Q513" s="412" t="s">
        <v>1244</v>
      </c>
      <c r="R513" s="535" t="s">
        <v>1290</v>
      </c>
      <c r="S513" s="412" t="s">
        <v>1251</v>
      </c>
      <c r="T513" s="377"/>
      <c r="U513" s="377"/>
      <c r="V513" s="377"/>
      <c r="W513" s="377"/>
      <c r="X513" s="377"/>
      <c r="Y513" s="377"/>
      <c r="Z513" s="377"/>
      <c r="AA513" s="377"/>
      <c r="AB513" s="377"/>
      <c r="AC513" s="377"/>
      <c r="AD513" s="377"/>
      <c r="AE513" s="377"/>
      <c r="AF513" s="377"/>
      <c r="AG513" s="377"/>
      <c r="AH513" s="377"/>
      <c r="AI513" s="377"/>
      <c r="AJ513" s="377"/>
      <c r="AK513" s="377"/>
      <c r="AL513" s="377"/>
      <c r="AM513" s="377"/>
      <c r="AN513" s="377"/>
      <c r="AO513" s="377"/>
      <c r="AP513" s="377"/>
      <c r="AQ513" s="377"/>
      <c r="AR513" s="377"/>
      <c r="AS513" s="377"/>
      <c r="AT513" s="377"/>
      <c r="AU513" s="377"/>
      <c r="AV513" s="377"/>
      <c r="AW513" s="377"/>
      <c r="AX513" s="377"/>
      <c r="AY513" s="377"/>
      <c r="AZ513" s="377"/>
      <c r="BA513" s="377"/>
      <c r="BB513" s="377"/>
      <c r="BC513" s="377"/>
      <c r="BD513" s="377"/>
      <c r="BE513" s="377"/>
      <c r="BF513" s="377"/>
    </row>
    <row r="514" ht="12.75" hidden="1" customHeight="1">
      <c r="A514" s="395" t="s">
        <v>1178</v>
      </c>
      <c r="B514" s="35"/>
      <c r="C514" s="35"/>
      <c r="D514" s="35"/>
      <c r="E514" s="35"/>
      <c r="F514" s="35"/>
      <c r="G514" s="35"/>
      <c r="H514" s="35"/>
      <c r="I514" s="35"/>
      <c r="J514" s="35"/>
      <c r="K514" s="35"/>
      <c r="L514" s="35"/>
      <c r="M514" s="35"/>
      <c r="N514" s="535" t="s">
        <v>1788</v>
      </c>
      <c r="O514" s="412" t="s">
        <v>1380</v>
      </c>
      <c r="P514" s="412" t="s">
        <v>1271</v>
      </c>
      <c r="Q514" s="412" t="s">
        <v>1528</v>
      </c>
      <c r="R514" s="535" t="s">
        <v>1290</v>
      </c>
      <c r="S514" s="412" t="s">
        <v>1256</v>
      </c>
      <c r="T514" s="377"/>
      <c r="U514" s="377"/>
      <c r="V514" s="377"/>
      <c r="W514" s="377"/>
      <c r="X514" s="377"/>
      <c r="Y514" s="377"/>
      <c r="Z514" s="377"/>
      <c r="AA514" s="377"/>
      <c r="AB514" s="377"/>
      <c r="AC514" s="377"/>
      <c r="AD514" s="377"/>
      <c r="AE514" s="377"/>
      <c r="AF514" s="377"/>
      <c r="AG514" s="377"/>
      <c r="AH514" s="377"/>
      <c r="AI514" s="377"/>
      <c r="AJ514" s="377"/>
      <c r="AK514" s="377"/>
      <c r="AL514" s="377"/>
      <c r="AM514" s="377"/>
      <c r="AN514" s="377"/>
      <c r="AO514" s="377"/>
      <c r="AP514" s="377"/>
      <c r="AQ514" s="377"/>
      <c r="AR514" s="377"/>
      <c r="AS514" s="377"/>
      <c r="AT514" s="377"/>
      <c r="AU514" s="377"/>
      <c r="AV514" s="377"/>
      <c r="AW514" s="377"/>
      <c r="AX514" s="377"/>
      <c r="AY514" s="377"/>
      <c r="AZ514" s="377"/>
      <c r="BA514" s="377"/>
      <c r="BB514" s="377"/>
      <c r="BC514" s="377"/>
      <c r="BD514" s="377"/>
      <c r="BE514" s="377"/>
      <c r="BF514" s="377"/>
    </row>
    <row r="515" ht="12.75" hidden="1" customHeight="1">
      <c r="A515" s="395" t="s">
        <v>1211</v>
      </c>
      <c r="B515" s="35"/>
      <c r="C515" s="35"/>
      <c r="D515" s="35"/>
      <c r="E515" s="35"/>
      <c r="F515" s="35"/>
      <c r="G515" s="35"/>
      <c r="H515" s="35"/>
      <c r="I515" s="35"/>
      <c r="J515" s="35"/>
      <c r="K515" s="35"/>
      <c r="L515" s="35"/>
      <c r="M515" s="35"/>
      <c r="N515" s="535" t="s">
        <v>1789</v>
      </c>
      <c r="O515" s="412" t="s">
        <v>1242</v>
      </c>
      <c r="P515" s="412" t="s">
        <v>1271</v>
      </c>
      <c r="Q515" s="412" t="s">
        <v>1267</v>
      </c>
      <c r="R515" s="535" t="s">
        <v>1398</v>
      </c>
      <c r="S515" s="412" t="s">
        <v>1282</v>
      </c>
      <c r="T515" s="412" t="s">
        <v>1268</v>
      </c>
      <c r="U515" s="377"/>
      <c r="V515" s="377"/>
      <c r="W515" s="377"/>
      <c r="X515" s="377"/>
      <c r="Y515" s="377"/>
      <c r="Z515" s="377"/>
      <c r="AA515" s="377"/>
      <c r="AB515" s="377"/>
      <c r="AC515" s="377"/>
      <c r="AD515" s="377"/>
      <c r="AE515" s="377"/>
      <c r="AF515" s="377"/>
      <c r="AG515" s="377"/>
      <c r="AH515" s="377"/>
      <c r="AI515" s="377"/>
      <c r="AJ515" s="377"/>
      <c r="AK515" s="377"/>
      <c r="AL515" s="377"/>
      <c r="AM515" s="377"/>
      <c r="AN515" s="377"/>
      <c r="AO515" s="377"/>
      <c r="AP515" s="377"/>
      <c r="AQ515" s="377"/>
      <c r="AR515" s="377"/>
      <c r="AS515" s="377"/>
      <c r="AT515" s="377"/>
      <c r="AU515" s="377"/>
      <c r="AV515" s="377"/>
      <c r="AW515" s="377"/>
      <c r="AX515" s="377"/>
      <c r="AY515" s="377"/>
      <c r="AZ515" s="377"/>
      <c r="BA515" s="377"/>
      <c r="BB515" s="377"/>
      <c r="BC515" s="377"/>
      <c r="BD515" s="377"/>
      <c r="BE515" s="377"/>
      <c r="BF515" s="377"/>
    </row>
    <row r="516" ht="12.75" hidden="1" customHeight="1">
      <c r="A516" s="395" t="s">
        <v>1235</v>
      </c>
      <c r="B516" s="35"/>
      <c r="C516" s="35"/>
      <c r="D516" s="35"/>
      <c r="E516" s="35"/>
      <c r="F516" s="35"/>
      <c r="G516" s="35"/>
      <c r="H516" s="35"/>
      <c r="I516" s="35"/>
      <c r="J516" s="35"/>
      <c r="K516" s="35"/>
      <c r="L516" s="35"/>
      <c r="M516" s="35"/>
      <c r="N516" s="535" t="s">
        <v>1790</v>
      </c>
      <c r="O516" s="412" t="s">
        <v>1242</v>
      </c>
      <c r="P516" s="412" t="s">
        <v>1299</v>
      </c>
      <c r="Q516" s="412" t="s">
        <v>1267</v>
      </c>
      <c r="R516" s="535" t="s">
        <v>1398</v>
      </c>
      <c r="S516" s="412" t="s">
        <v>1256</v>
      </c>
      <c r="T516" s="412" t="s">
        <v>1268</v>
      </c>
      <c r="U516" s="377"/>
      <c r="V516" s="377"/>
      <c r="W516" s="377"/>
      <c r="X516" s="377"/>
      <c r="Y516" s="377"/>
      <c r="Z516" s="377"/>
      <c r="AA516" s="377"/>
      <c r="AB516" s="377"/>
      <c r="AC516" s="377"/>
      <c r="AD516" s="377"/>
      <c r="AE516" s="377"/>
      <c r="AF516" s="377"/>
      <c r="AG516" s="377"/>
      <c r="AH516" s="377"/>
      <c r="AI516" s="377"/>
      <c r="AJ516" s="377"/>
      <c r="AK516" s="377"/>
      <c r="AL516" s="377"/>
      <c r="AM516" s="377"/>
      <c r="AN516" s="377"/>
      <c r="AO516" s="377"/>
      <c r="AP516" s="377"/>
      <c r="AQ516" s="377"/>
      <c r="AR516" s="377"/>
      <c r="AS516" s="377"/>
      <c r="AT516" s="377"/>
      <c r="AU516" s="377"/>
      <c r="AV516" s="377"/>
      <c r="AW516" s="377"/>
      <c r="AX516" s="377"/>
      <c r="AY516" s="377"/>
      <c r="AZ516" s="377"/>
      <c r="BA516" s="377"/>
      <c r="BB516" s="377"/>
      <c r="BC516" s="377"/>
      <c r="BD516" s="377"/>
      <c r="BE516" s="377"/>
      <c r="BF516" s="377"/>
    </row>
    <row r="517" ht="12.75" hidden="1" customHeight="1">
      <c r="A517" s="395" t="s">
        <v>1257</v>
      </c>
      <c r="B517" s="35"/>
      <c r="C517" s="35"/>
      <c r="D517" s="35"/>
      <c r="E517" s="35"/>
      <c r="F517" s="35"/>
      <c r="G517" s="35"/>
      <c r="H517" s="35"/>
      <c r="I517" s="35"/>
      <c r="J517" s="35"/>
      <c r="K517" s="35"/>
      <c r="L517" s="35"/>
      <c r="M517" s="35"/>
      <c r="N517" s="535" t="s">
        <v>1791</v>
      </c>
      <c r="O517" s="412" t="s">
        <v>1242</v>
      </c>
      <c r="P517" s="412" t="s">
        <v>1271</v>
      </c>
      <c r="Q517" s="412" t="s">
        <v>1330</v>
      </c>
      <c r="R517" s="535" t="s">
        <v>1553</v>
      </c>
      <c r="S517" s="412" t="s">
        <v>1246</v>
      </c>
      <c r="T517" s="412" t="s">
        <v>1268</v>
      </c>
      <c r="U517" s="377"/>
      <c r="V517" s="377"/>
      <c r="W517" s="377"/>
      <c r="X517" s="377"/>
      <c r="Y517" s="377"/>
      <c r="Z517" s="377"/>
      <c r="AA517" s="377"/>
      <c r="AB517" s="377"/>
      <c r="AC517" s="377"/>
      <c r="AD517" s="377"/>
      <c r="AE517" s="377"/>
      <c r="AF517" s="377"/>
      <c r="AG517" s="377"/>
      <c r="AH517" s="377"/>
      <c r="AI517" s="377"/>
      <c r="AJ517" s="377"/>
      <c r="AK517" s="377"/>
      <c r="AL517" s="377"/>
      <c r="AM517" s="377"/>
      <c r="AN517" s="377"/>
      <c r="AO517" s="377"/>
      <c r="AP517" s="377"/>
      <c r="AQ517" s="377"/>
      <c r="AR517" s="377"/>
      <c r="AS517" s="377"/>
      <c r="AT517" s="377"/>
      <c r="AU517" s="377"/>
      <c r="AV517" s="377"/>
      <c r="AW517" s="377"/>
      <c r="AX517" s="377"/>
      <c r="AY517" s="377"/>
      <c r="AZ517" s="377"/>
      <c r="BA517" s="377"/>
      <c r="BB517" s="377"/>
      <c r="BC517" s="377"/>
      <c r="BD517" s="377"/>
      <c r="BE517" s="377"/>
      <c r="BF517" s="377"/>
    </row>
    <row r="518" ht="12.75" hidden="1" customHeight="1">
      <c r="A518" s="395" t="s">
        <v>1283</v>
      </c>
      <c r="B518" s="35"/>
      <c r="C518" s="35"/>
      <c r="D518" s="35"/>
      <c r="E518" s="35"/>
      <c r="F518" s="35"/>
      <c r="G518" s="35"/>
      <c r="H518" s="35"/>
      <c r="I518" s="35"/>
      <c r="J518" s="35"/>
      <c r="K518" s="35"/>
      <c r="L518" s="35"/>
      <c r="M518" s="35"/>
      <c r="N518" s="535" t="s">
        <v>1792</v>
      </c>
      <c r="O518" s="412" t="s">
        <v>1330</v>
      </c>
      <c r="P518" s="412" t="s">
        <v>1271</v>
      </c>
      <c r="Q518" s="412" t="s">
        <v>1244</v>
      </c>
      <c r="R518" s="535" t="s">
        <v>1250</v>
      </c>
      <c r="S518" s="412" t="s">
        <v>1291</v>
      </c>
      <c r="T518" s="377"/>
      <c r="U518" s="377"/>
      <c r="V518" s="377"/>
      <c r="W518" s="377"/>
      <c r="X518" s="377"/>
      <c r="Y518" s="377"/>
      <c r="Z518" s="377"/>
      <c r="AA518" s="377"/>
      <c r="AB518" s="377"/>
      <c r="AC518" s="377"/>
      <c r="AD518" s="377"/>
      <c r="AE518" s="377"/>
      <c r="AF518" s="377"/>
      <c r="AG518" s="377"/>
      <c r="AH518" s="377"/>
      <c r="AI518" s="377"/>
      <c r="AJ518" s="377"/>
      <c r="AK518" s="377"/>
      <c r="AL518" s="377"/>
      <c r="AM518" s="377"/>
      <c r="AN518" s="377"/>
      <c r="AO518" s="377"/>
      <c r="AP518" s="377"/>
      <c r="AQ518" s="377"/>
      <c r="AR518" s="377"/>
      <c r="AS518" s="377"/>
      <c r="AT518" s="377"/>
      <c r="AU518" s="377"/>
      <c r="AV518" s="377"/>
      <c r="AW518" s="377"/>
      <c r="AX518" s="377"/>
      <c r="AY518" s="377"/>
      <c r="AZ518" s="377"/>
      <c r="BA518" s="377"/>
      <c r="BB518" s="377"/>
      <c r="BC518" s="377"/>
      <c r="BD518" s="377"/>
      <c r="BE518" s="377"/>
      <c r="BF518" s="377"/>
    </row>
    <row r="519" ht="12.75" hidden="1" customHeight="1">
      <c r="A519" s="395" t="s">
        <v>1324</v>
      </c>
      <c r="B519" s="35"/>
      <c r="C519" s="35"/>
      <c r="D519" s="35"/>
      <c r="E519" s="35"/>
      <c r="F519" s="35"/>
      <c r="G519" s="35"/>
      <c r="H519" s="35"/>
      <c r="I519" s="35"/>
      <c r="J519" s="35"/>
      <c r="K519" s="35"/>
      <c r="L519" s="35"/>
      <c r="M519" s="35"/>
      <c r="N519" s="535" t="s">
        <v>1793</v>
      </c>
      <c r="O519" s="412" t="s">
        <v>1242</v>
      </c>
      <c r="P519" s="412" t="s">
        <v>1271</v>
      </c>
      <c r="Q519" s="412" t="s">
        <v>1267</v>
      </c>
      <c r="R519" s="535" t="s">
        <v>1259</v>
      </c>
      <c r="S519" s="412" t="s">
        <v>1256</v>
      </c>
      <c r="T519" s="412" t="s">
        <v>1268</v>
      </c>
      <c r="U519" s="377"/>
      <c r="V519" s="377"/>
      <c r="W519" s="377"/>
      <c r="X519" s="377"/>
      <c r="Y519" s="377"/>
      <c r="Z519" s="377"/>
      <c r="AA519" s="377"/>
      <c r="AB519" s="377"/>
      <c r="AC519" s="377"/>
      <c r="AD519" s="377"/>
      <c r="AE519" s="377"/>
      <c r="AF519" s="377"/>
      <c r="AG519" s="377"/>
      <c r="AH519" s="377"/>
      <c r="AI519" s="377"/>
      <c r="AJ519" s="377"/>
      <c r="AK519" s="377"/>
      <c r="AL519" s="377"/>
      <c r="AM519" s="377"/>
      <c r="AN519" s="377"/>
      <c r="AO519" s="377"/>
      <c r="AP519" s="377"/>
      <c r="AQ519" s="377"/>
      <c r="AR519" s="377"/>
      <c r="AS519" s="377"/>
      <c r="AT519" s="377"/>
      <c r="AU519" s="377"/>
      <c r="AV519" s="377"/>
      <c r="AW519" s="377"/>
      <c r="AX519" s="377"/>
      <c r="AY519" s="377"/>
      <c r="AZ519" s="377"/>
      <c r="BA519" s="377"/>
      <c r="BB519" s="377"/>
      <c r="BC519" s="377"/>
      <c r="BD519" s="377"/>
      <c r="BE519" s="377"/>
      <c r="BF519" s="377"/>
    </row>
    <row r="520" ht="12.75" hidden="1" customHeight="1">
      <c r="A520" s="395" t="s">
        <v>1353</v>
      </c>
      <c r="B520" s="35"/>
      <c r="C520" s="35"/>
      <c r="D520" s="35"/>
      <c r="E520" s="35"/>
      <c r="F520" s="35"/>
      <c r="G520" s="35"/>
      <c r="H520" s="35"/>
      <c r="I520" s="35"/>
      <c r="J520" s="35"/>
      <c r="K520" s="35"/>
      <c r="L520" s="35"/>
      <c r="M520" s="35"/>
      <c r="N520" s="535" t="s">
        <v>1794</v>
      </c>
      <c r="O520" s="412" t="s">
        <v>1242</v>
      </c>
      <c r="P520" s="412" t="s">
        <v>1243</v>
      </c>
      <c r="Q520" s="412" t="s">
        <v>1244</v>
      </c>
      <c r="R520" s="535" t="s">
        <v>1245</v>
      </c>
      <c r="S520" s="412" t="s">
        <v>1246</v>
      </c>
      <c r="T520" s="377"/>
      <c r="U520" s="377"/>
      <c r="V520" s="377"/>
      <c r="W520" s="377"/>
      <c r="X520" s="377"/>
      <c r="Y520" s="377"/>
      <c r="Z520" s="377"/>
      <c r="AA520" s="377"/>
      <c r="AB520" s="377"/>
      <c r="AC520" s="377"/>
      <c r="AD520" s="377"/>
      <c r="AE520" s="377"/>
      <c r="AF520" s="377"/>
      <c r="AG520" s="377"/>
      <c r="AH520" s="377"/>
      <c r="AI520" s="377"/>
      <c r="AJ520" s="377"/>
      <c r="AK520" s="377"/>
      <c r="AL520" s="377"/>
      <c r="AM520" s="377"/>
      <c r="AN520" s="377"/>
      <c r="AO520" s="377"/>
      <c r="AP520" s="377"/>
      <c r="AQ520" s="377"/>
      <c r="AR520" s="377"/>
      <c r="AS520" s="377"/>
      <c r="AT520" s="377"/>
      <c r="AU520" s="377"/>
      <c r="AV520" s="377"/>
      <c r="AW520" s="377"/>
      <c r="AX520" s="377"/>
      <c r="AY520" s="377"/>
      <c r="AZ520" s="377"/>
      <c r="BA520" s="377"/>
      <c r="BB520" s="377"/>
      <c r="BC520" s="377"/>
      <c r="BD520" s="377"/>
      <c r="BE520" s="377"/>
      <c r="BF520" s="377"/>
    </row>
    <row r="521" ht="12.75" hidden="1" customHeight="1">
      <c r="A521" s="395" t="s">
        <v>1391</v>
      </c>
      <c r="B521" s="35"/>
      <c r="C521" s="35"/>
      <c r="D521" s="35"/>
      <c r="E521" s="35"/>
      <c r="F521" s="35"/>
      <c r="G521" s="35"/>
      <c r="H521" s="35"/>
      <c r="I521" s="35"/>
      <c r="J521" s="35"/>
      <c r="K521" s="35"/>
      <c r="L521" s="35"/>
      <c r="M521" s="35"/>
      <c r="N521" s="535" t="s">
        <v>1795</v>
      </c>
      <c r="O521" s="412" t="s">
        <v>1242</v>
      </c>
      <c r="P521" s="412" t="s">
        <v>31</v>
      </c>
      <c r="Q521" s="412" t="s">
        <v>1263</v>
      </c>
      <c r="R521" s="535" t="s">
        <v>1250</v>
      </c>
      <c r="S521" s="412" t="s">
        <v>1316</v>
      </c>
      <c r="T521" s="412" t="s">
        <v>1268</v>
      </c>
      <c r="U521" s="377"/>
      <c r="V521" s="377"/>
      <c r="W521" s="377"/>
      <c r="X521" s="377"/>
      <c r="Y521" s="377"/>
      <c r="Z521" s="377"/>
      <c r="AA521" s="377"/>
      <c r="AB521" s="377"/>
      <c r="AC521" s="377"/>
      <c r="AD521" s="377"/>
      <c r="AE521" s="377"/>
      <c r="AF521" s="377"/>
      <c r="AG521" s="377"/>
      <c r="AH521" s="377"/>
      <c r="AI521" s="377"/>
      <c r="AJ521" s="377"/>
      <c r="AK521" s="377"/>
      <c r="AL521" s="377"/>
      <c r="AM521" s="377"/>
      <c r="AN521" s="377"/>
      <c r="AO521" s="377"/>
      <c r="AP521" s="377"/>
      <c r="AQ521" s="377"/>
      <c r="AR521" s="377"/>
      <c r="AS521" s="377"/>
      <c r="AT521" s="377"/>
      <c r="AU521" s="377"/>
      <c r="AV521" s="377"/>
      <c r="AW521" s="377"/>
      <c r="AX521" s="377"/>
      <c r="AY521" s="377"/>
      <c r="AZ521" s="377"/>
      <c r="BA521" s="377"/>
      <c r="BB521" s="377"/>
      <c r="BC521" s="377"/>
      <c r="BD521" s="377"/>
      <c r="BE521" s="377"/>
      <c r="BF521" s="377"/>
    </row>
    <row r="522" ht="12.75" hidden="1" customHeight="1">
      <c r="A522" s="395" t="s">
        <v>1396</v>
      </c>
      <c r="B522" s="35"/>
      <c r="C522" s="35"/>
      <c r="D522" s="35"/>
      <c r="E522" s="35"/>
      <c r="F522" s="35"/>
      <c r="G522" s="35"/>
      <c r="H522" s="35"/>
      <c r="I522" s="35"/>
      <c r="J522" s="35"/>
      <c r="K522" s="35"/>
      <c r="L522" s="35"/>
      <c r="M522" s="35"/>
      <c r="N522" s="535" t="s">
        <v>1796</v>
      </c>
      <c r="O522" s="412" t="s">
        <v>1242</v>
      </c>
      <c r="P522" s="412" t="s">
        <v>1243</v>
      </c>
      <c r="Q522" s="412" t="s">
        <v>1267</v>
      </c>
      <c r="R522" s="535" t="s">
        <v>1274</v>
      </c>
      <c r="S522" s="412" t="s">
        <v>1282</v>
      </c>
      <c r="T522" s="412" t="s">
        <v>1268</v>
      </c>
      <c r="U522" s="377"/>
      <c r="V522" s="377"/>
      <c r="W522" s="377"/>
      <c r="X522" s="377"/>
      <c r="Y522" s="377"/>
      <c r="Z522" s="377"/>
      <c r="AA522" s="377"/>
      <c r="AB522" s="377"/>
      <c r="AC522" s="377"/>
      <c r="AD522" s="377"/>
      <c r="AE522" s="377"/>
      <c r="AF522" s="377"/>
      <c r="AG522" s="377"/>
      <c r="AH522" s="377"/>
      <c r="AI522" s="377"/>
      <c r="AJ522" s="377"/>
      <c r="AK522" s="377"/>
      <c r="AL522" s="377"/>
      <c r="AM522" s="377"/>
      <c r="AN522" s="377"/>
      <c r="AO522" s="377"/>
      <c r="AP522" s="377"/>
      <c r="AQ522" s="377"/>
      <c r="AR522" s="377"/>
      <c r="AS522" s="377"/>
      <c r="AT522" s="377"/>
      <c r="AU522" s="377"/>
      <c r="AV522" s="377"/>
      <c r="AW522" s="377"/>
      <c r="AX522" s="377"/>
      <c r="AY522" s="377"/>
      <c r="AZ522" s="377"/>
      <c r="BA522" s="377"/>
      <c r="BB522" s="377"/>
      <c r="BC522" s="377"/>
      <c r="BD522" s="377"/>
      <c r="BE522" s="377"/>
      <c r="BF522" s="377"/>
    </row>
    <row r="523" ht="12.75" hidden="1" customHeight="1">
      <c r="A523" s="395" t="s">
        <v>1424</v>
      </c>
      <c r="B523" s="35"/>
      <c r="C523" s="35"/>
      <c r="D523" s="35"/>
      <c r="E523" s="35"/>
      <c r="F523" s="35"/>
      <c r="G523" s="35"/>
      <c r="H523" s="35"/>
      <c r="I523" s="35"/>
      <c r="J523" s="35"/>
      <c r="K523" s="35"/>
      <c r="L523" s="35"/>
      <c r="M523" s="35"/>
      <c r="N523" s="535" t="s">
        <v>1797</v>
      </c>
      <c r="O523" s="412" t="s">
        <v>1242</v>
      </c>
      <c r="P523" s="412" t="s">
        <v>1271</v>
      </c>
      <c r="Q523" s="412" t="s">
        <v>1263</v>
      </c>
      <c r="R523" s="535" t="s">
        <v>1274</v>
      </c>
      <c r="S523" s="412" t="s">
        <v>1264</v>
      </c>
      <c r="T523" s="377"/>
      <c r="U523" s="377"/>
      <c r="V523" s="377"/>
      <c r="W523" s="377"/>
      <c r="X523" s="377"/>
      <c r="Y523" s="377"/>
      <c r="Z523" s="377"/>
      <c r="AA523" s="377"/>
      <c r="AB523" s="377"/>
      <c r="AC523" s="377"/>
      <c r="AD523" s="377"/>
      <c r="AE523" s="377"/>
      <c r="AF523" s="377"/>
      <c r="AG523" s="377"/>
      <c r="AH523" s="377"/>
      <c r="AI523" s="377"/>
      <c r="AJ523" s="377"/>
      <c r="AK523" s="377"/>
      <c r="AL523" s="377"/>
      <c r="AM523" s="377"/>
      <c r="AN523" s="377"/>
      <c r="AO523" s="377"/>
      <c r="AP523" s="377"/>
      <c r="AQ523" s="377"/>
      <c r="AR523" s="377"/>
      <c r="AS523" s="377"/>
      <c r="AT523" s="377"/>
      <c r="AU523" s="377"/>
      <c r="AV523" s="377"/>
      <c r="AW523" s="377"/>
      <c r="AX523" s="377"/>
      <c r="AY523" s="377"/>
      <c r="AZ523" s="377"/>
      <c r="BA523" s="377"/>
      <c r="BB523" s="377"/>
      <c r="BC523" s="377"/>
      <c r="BD523" s="377"/>
      <c r="BE523" s="377"/>
      <c r="BF523" s="377"/>
    </row>
    <row r="524" ht="12.75" hidden="1" customHeight="1">
      <c r="A524" s="395" t="s">
        <v>1434</v>
      </c>
      <c r="B524" s="35"/>
      <c r="C524" s="35"/>
      <c r="D524" s="35"/>
      <c r="E524" s="35"/>
      <c r="F524" s="35"/>
      <c r="G524" s="35"/>
      <c r="H524" s="35"/>
      <c r="I524" s="35"/>
      <c r="J524" s="35"/>
      <c r="K524" s="35"/>
      <c r="L524" s="35"/>
      <c r="M524" s="35"/>
      <c r="N524" s="535" t="s">
        <v>1798</v>
      </c>
      <c r="O524" s="412" t="s">
        <v>1438</v>
      </c>
      <c r="P524" s="412" t="s">
        <v>1271</v>
      </c>
      <c r="Q524" s="412" t="s">
        <v>1380</v>
      </c>
      <c r="R524" s="535" t="s">
        <v>1245</v>
      </c>
      <c r="S524" s="412" t="s">
        <v>1251</v>
      </c>
      <c r="T524" s="377"/>
      <c r="U524" s="377"/>
      <c r="V524" s="377"/>
      <c r="W524" s="377"/>
      <c r="X524" s="377"/>
      <c r="Y524" s="377"/>
      <c r="Z524" s="377"/>
      <c r="AA524" s="377"/>
      <c r="AB524" s="377"/>
      <c r="AC524" s="377"/>
      <c r="AD524" s="377"/>
      <c r="AE524" s="377"/>
      <c r="AF524" s="377"/>
      <c r="AG524" s="377"/>
      <c r="AH524" s="377"/>
      <c r="AI524" s="377"/>
      <c r="AJ524" s="377"/>
      <c r="AK524" s="377"/>
      <c r="AL524" s="377"/>
      <c r="AM524" s="377"/>
      <c r="AN524" s="377"/>
      <c r="AO524" s="377"/>
      <c r="AP524" s="377"/>
      <c r="AQ524" s="377"/>
      <c r="AR524" s="377"/>
      <c r="AS524" s="377"/>
      <c r="AT524" s="377"/>
      <c r="AU524" s="377"/>
      <c r="AV524" s="377"/>
      <c r="AW524" s="377"/>
      <c r="AX524" s="377"/>
      <c r="AY524" s="377"/>
      <c r="AZ524" s="377"/>
      <c r="BA524" s="377"/>
      <c r="BB524" s="377"/>
      <c r="BC524" s="377"/>
      <c r="BD524" s="377"/>
      <c r="BE524" s="377"/>
      <c r="BF524" s="377"/>
    </row>
    <row r="525" ht="12.75" hidden="1" customHeight="1">
      <c r="A525" s="395" t="s">
        <v>1475</v>
      </c>
      <c r="B525" s="35"/>
      <c r="C525" s="35"/>
      <c r="D525" s="35"/>
      <c r="E525" s="35"/>
      <c r="F525" s="35"/>
      <c r="G525" s="35"/>
      <c r="H525" s="35"/>
      <c r="I525" s="35"/>
      <c r="J525" s="35"/>
      <c r="K525" s="35"/>
      <c r="L525" s="35"/>
      <c r="M525" s="35"/>
      <c r="N525" s="535" t="s">
        <v>1799</v>
      </c>
      <c r="O525" s="412" t="s">
        <v>1438</v>
      </c>
      <c r="P525" s="412" t="s">
        <v>1271</v>
      </c>
      <c r="Q525" s="412" t="s">
        <v>1244</v>
      </c>
      <c r="R525" s="535" t="s">
        <v>1290</v>
      </c>
      <c r="S525" s="412" t="s">
        <v>1260</v>
      </c>
      <c r="T525" s="377"/>
      <c r="U525" s="377"/>
      <c r="V525" s="377"/>
      <c r="W525" s="377"/>
      <c r="X525" s="377"/>
      <c r="Y525" s="377"/>
      <c r="Z525" s="377"/>
      <c r="AA525" s="377"/>
      <c r="AB525" s="377"/>
      <c r="AC525" s="377"/>
      <c r="AD525" s="377"/>
      <c r="AE525" s="377"/>
      <c r="AF525" s="377"/>
      <c r="AG525" s="377"/>
      <c r="AH525" s="377"/>
      <c r="AI525" s="377"/>
      <c r="AJ525" s="377"/>
      <c r="AK525" s="377"/>
      <c r="AL525" s="377"/>
      <c r="AM525" s="377"/>
      <c r="AN525" s="377"/>
      <c r="AO525" s="377"/>
      <c r="AP525" s="377"/>
      <c r="AQ525" s="377"/>
      <c r="AR525" s="377"/>
      <c r="AS525" s="377"/>
      <c r="AT525" s="377"/>
      <c r="AU525" s="377"/>
      <c r="AV525" s="377"/>
      <c r="AW525" s="377"/>
      <c r="AX525" s="377"/>
      <c r="AY525" s="377"/>
      <c r="AZ525" s="377"/>
      <c r="BA525" s="377"/>
      <c r="BB525" s="377"/>
      <c r="BC525" s="377"/>
      <c r="BD525" s="377"/>
      <c r="BE525" s="377"/>
      <c r="BF525" s="377"/>
    </row>
    <row r="526" ht="12.75" hidden="1" customHeight="1">
      <c r="A526" s="395" t="s">
        <v>1477</v>
      </c>
      <c r="B526" s="35"/>
      <c r="C526" s="35"/>
      <c r="D526" s="35"/>
      <c r="E526" s="35"/>
      <c r="F526" s="35"/>
      <c r="G526" s="35"/>
      <c r="H526" s="35"/>
      <c r="I526" s="35"/>
      <c r="J526" s="35"/>
      <c r="K526" s="35"/>
      <c r="L526" s="35"/>
      <c r="M526" s="35"/>
      <c r="N526" s="535" t="s">
        <v>1800</v>
      </c>
      <c r="O526" s="412" t="s">
        <v>1242</v>
      </c>
      <c r="P526" s="412" t="s">
        <v>1271</v>
      </c>
      <c r="Q526" s="412" t="s">
        <v>1263</v>
      </c>
      <c r="R526" s="535" t="s">
        <v>1274</v>
      </c>
      <c r="S526" s="412" t="s">
        <v>1291</v>
      </c>
      <c r="T526" s="377"/>
      <c r="U526" s="377"/>
      <c r="V526" s="377"/>
      <c r="W526" s="377"/>
      <c r="X526" s="377"/>
      <c r="Y526" s="377"/>
      <c r="Z526" s="377"/>
      <c r="AA526" s="377"/>
      <c r="AB526" s="377"/>
      <c r="AC526" s="377"/>
      <c r="AD526" s="377"/>
      <c r="AE526" s="377"/>
      <c r="AF526" s="377"/>
      <c r="AG526" s="377"/>
      <c r="AH526" s="377"/>
      <c r="AI526" s="377"/>
      <c r="AJ526" s="377"/>
      <c r="AK526" s="377"/>
      <c r="AL526" s="377"/>
      <c r="AM526" s="377"/>
      <c r="AN526" s="377"/>
      <c r="AO526" s="377"/>
      <c r="AP526" s="377"/>
      <c r="AQ526" s="377"/>
      <c r="AR526" s="377"/>
      <c r="AS526" s="377"/>
      <c r="AT526" s="377"/>
      <c r="AU526" s="377"/>
      <c r="AV526" s="377"/>
      <c r="AW526" s="377"/>
      <c r="AX526" s="377"/>
      <c r="AY526" s="377"/>
      <c r="AZ526" s="377"/>
      <c r="BA526" s="377"/>
      <c r="BB526" s="377"/>
      <c r="BC526" s="377"/>
      <c r="BD526" s="377"/>
      <c r="BE526" s="377"/>
      <c r="BF526" s="377"/>
    </row>
    <row r="527" ht="12.75" hidden="1" customHeight="1">
      <c r="A527" s="395" t="s">
        <v>1489</v>
      </c>
      <c r="B527" s="35"/>
      <c r="C527" s="35"/>
      <c r="D527" s="35"/>
      <c r="E527" s="35"/>
      <c r="F527" s="35"/>
      <c r="G527" s="35"/>
      <c r="H527" s="35"/>
      <c r="I527" s="35"/>
      <c r="J527" s="35"/>
      <c r="K527" s="35"/>
      <c r="L527" s="35"/>
      <c r="M527" s="35"/>
      <c r="N527" s="535" t="s">
        <v>1801</v>
      </c>
      <c r="O527" s="412" t="s">
        <v>1438</v>
      </c>
      <c r="P527" s="412" t="s">
        <v>1271</v>
      </c>
      <c r="Q527" s="412" t="s">
        <v>1244</v>
      </c>
      <c r="R527" s="535" t="s">
        <v>1290</v>
      </c>
      <c r="S527" s="412" t="s">
        <v>1264</v>
      </c>
      <c r="T527" s="377"/>
      <c r="U527" s="377"/>
      <c r="V527" s="377"/>
      <c r="W527" s="377"/>
      <c r="X527" s="377"/>
      <c r="Y527" s="377"/>
      <c r="Z527" s="377"/>
      <c r="AA527" s="377"/>
      <c r="AB527" s="377"/>
      <c r="AC527" s="377"/>
      <c r="AD527" s="377"/>
      <c r="AE527" s="377"/>
      <c r="AF527" s="377"/>
      <c r="AG527" s="377"/>
      <c r="AH527" s="377"/>
      <c r="AI527" s="377"/>
      <c r="AJ527" s="377"/>
      <c r="AK527" s="377"/>
      <c r="AL527" s="377"/>
      <c r="AM527" s="377"/>
      <c r="AN527" s="377"/>
      <c r="AO527" s="377"/>
      <c r="AP527" s="377"/>
      <c r="AQ527" s="377"/>
      <c r="AR527" s="377"/>
      <c r="AS527" s="377"/>
      <c r="AT527" s="377"/>
      <c r="AU527" s="377"/>
      <c r="AV527" s="377"/>
      <c r="AW527" s="377"/>
      <c r="AX527" s="377"/>
      <c r="AY527" s="377"/>
      <c r="AZ527" s="377"/>
      <c r="BA527" s="377"/>
      <c r="BB527" s="377"/>
      <c r="BC527" s="377"/>
      <c r="BD527" s="377"/>
      <c r="BE527" s="377"/>
      <c r="BF527" s="377"/>
    </row>
    <row r="528" ht="12.75" hidden="1" customHeight="1">
      <c r="A528" s="395" t="s">
        <v>1516</v>
      </c>
      <c r="B528" s="35"/>
      <c r="C528" s="35"/>
      <c r="D528" s="35"/>
      <c r="E528" s="35"/>
      <c r="F528" s="35"/>
      <c r="G528" s="35"/>
      <c r="H528" s="35"/>
      <c r="I528" s="35"/>
      <c r="J528" s="35"/>
      <c r="K528" s="35"/>
      <c r="L528" s="35"/>
      <c r="M528" s="35"/>
      <c r="N528" s="535" t="s">
        <v>1802</v>
      </c>
      <c r="O528" s="412" t="s">
        <v>1330</v>
      </c>
      <c r="P528" s="412" t="s">
        <v>1271</v>
      </c>
      <c r="Q528" s="412" t="s">
        <v>1330</v>
      </c>
      <c r="R528" s="535" t="s">
        <v>1250</v>
      </c>
      <c r="S528" s="412" t="s">
        <v>1291</v>
      </c>
      <c r="T528" s="412" t="s">
        <v>1268</v>
      </c>
      <c r="U528" s="377"/>
      <c r="V528" s="377"/>
      <c r="W528" s="377"/>
      <c r="X528" s="377"/>
      <c r="Y528" s="377"/>
      <c r="Z528" s="377"/>
      <c r="AA528" s="377"/>
      <c r="AB528" s="377"/>
      <c r="AC528" s="377"/>
      <c r="AD528" s="377"/>
      <c r="AE528" s="377"/>
      <c r="AF528" s="377"/>
      <c r="AG528" s="377"/>
      <c r="AH528" s="377"/>
      <c r="AI528" s="377"/>
      <c r="AJ528" s="377"/>
      <c r="AK528" s="377"/>
      <c r="AL528" s="377"/>
      <c r="AM528" s="377"/>
      <c r="AN528" s="377"/>
      <c r="AO528" s="377"/>
      <c r="AP528" s="377"/>
      <c r="AQ528" s="377"/>
      <c r="AR528" s="377"/>
      <c r="AS528" s="377"/>
      <c r="AT528" s="377"/>
      <c r="AU528" s="377"/>
      <c r="AV528" s="377"/>
      <c r="AW528" s="377"/>
      <c r="AX528" s="377"/>
      <c r="AY528" s="377"/>
      <c r="AZ528" s="377"/>
      <c r="BA528" s="377"/>
      <c r="BB528" s="377"/>
      <c r="BC528" s="377"/>
      <c r="BD528" s="377"/>
      <c r="BE528" s="377"/>
      <c r="BF528" s="377"/>
    </row>
    <row r="529" ht="12.75" hidden="1" customHeight="1">
      <c r="A529" s="395" t="s">
        <v>1521</v>
      </c>
      <c r="B529" s="35"/>
      <c r="C529" s="35"/>
      <c r="D529" s="35"/>
      <c r="E529" s="35"/>
      <c r="F529" s="35"/>
      <c r="G529" s="35"/>
      <c r="H529" s="35"/>
      <c r="I529" s="35"/>
      <c r="J529" s="35"/>
      <c r="K529" s="35"/>
      <c r="L529" s="35"/>
      <c r="M529" s="35"/>
      <c r="N529" s="535" t="s">
        <v>1803</v>
      </c>
      <c r="O529" s="412" t="s">
        <v>1242</v>
      </c>
      <c r="P529" s="412" t="s">
        <v>1243</v>
      </c>
      <c r="Q529" s="412" t="s">
        <v>1378</v>
      </c>
      <c r="R529" s="535" t="s">
        <v>1274</v>
      </c>
      <c r="S529" s="412" t="s">
        <v>1316</v>
      </c>
      <c r="T529" s="377"/>
      <c r="U529" s="377"/>
      <c r="V529" s="377"/>
      <c r="W529" s="377"/>
      <c r="X529" s="377"/>
      <c r="Y529" s="377"/>
      <c r="Z529" s="377"/>
      <c r="AA529" s="377"/>
      <c r="AB529" s="377"/>
      <c r="AC529" s="377"/>
      <c r="AD529" s="377"/>
      <c r="AE529" s="377"/>
      <c r="AF529" s="377"/>
      <c r="AG529" s="377"/>
      <c r="AH529" s="377"/>
      <c r="AI529" s="377"/>
      <c r="AJ529" s="377"/>
      <c r="AK529" s="377"/>
      <c r="AL529" s="377"/>
      <c r="AM529" s="377"/>
      <c r="AN529" s="377"/>
      <c r="AO529" s="377"/>
      <c r="AP529" s="377"/>
      <c r="AQ529" s="377"/>
      <c r="AR529" s="377"/>
      <c r="AS529" s="377"/>
      <c r="AT529" s="377"/>
      <c r="AU529" s="377"/>
      <c r="AV529" s="377"/>
      <c r="AW529" s="377"/>
      <c r="AX529" s="377"/>
      <c r="AY529" s="377"/>
      <c r="AZ529" s="377"/>
      <c r="BA529" s="377"/>
      <c r="BB529" s="377"/>
      <c r="BC529" s="377"/>
      <c r="BD529" s="377"/>
      <c r="BE529" s="377"/>
      <c r="BF529" s="377"/>
    </row>
    <row r="530" ht="12.75" hidden="1" customHeight="1">
      <c r="A530" s="395" t="s">
        <v>1584</v>
      </c>
      <c r="B530" s="35"/>
      <c r="C530" s="35"/>
      <c r="D530" s="35"/>
      <c r="E530" s="35"/>
      <c r="F530" s="35"/>
      <c r="G530" s="35"/>
      <c r="H530" s="35"/>
      <c r="I530" s="35"/>
      <c r="J530" s="35"/>
      <c r="K530" s="35"/>
      <c r="L530" s="35"/>
      <c r="M530" s="35"/>
      <c r="N530" s="535" t="s">
        <v>1804</v>
      </c>
      <c r="O530" s="412" t="s">
        <v>1307</v>
      </c>
      <c r="P530" s="412" t="s">
        <v>1271</v>
      </c>
      <c r="Q530" s="412" t="s">
        <v>1267</v>
      </c>
      <c r="R530" s="535" t="s">
        <v>1290</v>
      </c>
      <c r="S530" s="412" t="s">
        <v>1264</v>
      </c>
      <c r="T530" s="412" t="s">
        <v>1268</v>
      </c>
      <c r="U530" s="377"/>
      <c r="V530" s="377"/>
      <c r="W530" s="377"/>
      <c r="X530" s="377"/>
      <c r="Y530" s="377"/>
      <c r="Z530" s="377"/>
      <c r="AA530" s="377"/>
      <c r="AB530" s="377"/>
      <c r="AC530" s="377"/>
      <c r="AD530" s="377"/>
      <c r="AE530" s="377"/>
      <c r="AF530" s="377"/>
      <c r="AG530" s="377"/>
      <c r="AH530" s="377"/>
      <c r="AI530" s="377"/>
      <c r="AJ530" s="377"/>
      <c r="AK530" s="377"/>
      <c r="AL530" s="377"/>
      <c r="AM530" s="377"/>
      <c r="AN530" s="377"/>
      <c r="AO530" s="377"/>
      <c r="AP530" s="377"/>
      <c r="AQ530" s="377"/>
      <c r="AR530" s="377"/>
      <c r="AS530" s="377"/>
      <c r="AT530" s="377"/>
      <c r="AU530" s="377"/>
      <c r="AV530" s="377"/>
      <c r="AW530" s="377"/>
      <c r="AX530" s="377"/>
      <c r="AY530" s="377"/>
      <c r="AZ530" s="377"/>
      <c r="BA530" s="377"/>
      <c r="BB530" s="377"/>
      <c r="BC530" s="377"/>
      <c r="BD530" s="377"/>
      <c r="BE530" s="377"/>
      <c r="BF530" s="377"/>
    </row>
    <row r="531" ht="12.75" hidden="1" customHeight="1">
      <c r="A531" s="395" t="s">
        <v>1590</v>
      </c>
      <c r="B531" s="35"/>
      <c r="C531" s="35"/>
      <c r="D531" s="35"/>
      <c r="E531" s="35"/>
      <c r="F531" s="35"/>
      <c r="G531" s="35"/>
      <c r="H531" s="35"/>
      <c r="I531" s="35"/>
      <c r="J531" s="35"/>
      <c r="K531" s="35"/>
      <c r="L531" s="35"/>
      <c r="M531" s="35"/>
      <c r="N531" s="535" t="s">
        <v>1805</v>
      </c>
      <c r="O531" s="412" t="s">
        <v>1242</v>
      </c>
      <c r="P531" s="412" t="s">
        <v>1243</v>
      </c>
      <c r="Q531" s="412" t="s">
        <v>1330</v>
      </c>
      <c r="R531" s="535" t="s">
        <v>1245</v>
      </c>
      <c r="S531" s="412" t="s">
        <v>1264</v>
      </c>
      <c r="T531" s="412" t="s">
        <v>1268</v>
      </c>
      <c r="U531" s="377"/>
      <c r="V531" s="377"/>
      <c r="W531" s="377"/>
      <c r="X531" s="377"/>
      <c r="Y531" s="377"/>
      <c r="Z531" s="377"/>
      <c r="AA531" s="377"/>
      <c r="AB531" s="377"/>
      <c r="AC531" s="377"/>
      <c r="AD531" s="377"/>
      <c r="AE531" s="377"/>
      <c r="AF531" s="377"/>
      <c r="AG531" s="377"/>
      <c r="AH531" s="377"/>
      <c r="AI531" s="377"/>
      <c r="AJ531" s="377"/>
      <c r="AK531" s="377"/>
      <c r="AL531" s="377"/>
      <c r="AM531" s="377"/>
      <c r="AN531" s="377"/>
      <c r="AO531" s="377"/>
      <c r="AP531" s="377"/>
      <c r="AQ531" s="377"/>
      <c r="AR531" s="377"/>
      <c r="AS531" s="377"/>
      <c r="AT531" s="377"/>
      <c r="AU531" s="377"/>
      <c r="AV531" s="377"/>
      <c r="AW531" s="377"/>
      <c r="AX531" s="377"/>
      <c r="AY531" s="377"/>
      <c r="AZ531" s="377"/>
      <c r="BA531" s="377"/>
      <c r="BB531" s="377"/>
      <c r="BC531" s="377"/>
      <c r="BD531" s="377"/>
      <c r="BE531" s="377"/>
      <c r="BF531" s="377"/>
    </row>
    <row r="532" ht="12.75" hidden="1" customHeight="1">
      <c r="A532" s="395" t="s">
        <v>1596</v>
      </c>
      <c r="B532" s="35"/>
      <c r="C532" s="35"/>
      <c r="D532" s="35"/>
      <c r="E532" s="35"/>
      <c r="F532" s="35"/>
      <c r="G532" s="35"/>
      <c r="H532" s="35"/>
      <c r="I532" s="35"/>
      <c r="J532" s="35"/>
      <c r="K532" s="35"/>
      <c r="L532" s="35"/>
      <c r="M532" s="35"/>
      <c r="N532" s="535" t="s">
        <v>1806</v>
      </c>
      <c r="O532" s="412" t="s">
        <v>1267</v>
      </c>
      <c r="P532" s="412" t="s">
        <v>1254</v>
      </c>
      <c r="Q532" s="412" t="s">
        <v>1249</v>
      </c>
      <c r="R532" s="535" t="s">
        <v>1323</v>
      </c>
      <c r="S532" s="412" t="s">
        <v>1246</v>
      </c>
      <c r="T532" s="377"/>
      <c r="U532" s="377"/>
      <c r="V532" s="377"/>
      <c r="W532" s="377"/>
      <c r="X532" s="377"/>
      <c r="Y532" s="377"/>
      <c r="Z532" s="377"/>
      <c r="AA532" s="377"/>
      <c r="AB532" s="377"/>
      <c r="AC532" s="377"/>
      <c r="AD532" s="377"/>
      <c r="AE532" s="377"/>
      <c r="AF532" s="377"/>
      <c r="AG532" s="377"/>
      <c r="AH532" s="377"/>
      <c r="AI532" s="377"/>
      <c r="AJ532" s="377"/>
      <c r="AK532" s="377"/>
      <c r="AL532" s="377"/>
      <c r="AM532" s="377"/>
      <c r="AN532" s="377"/>
      <c r="AO532" s="377"/>
      <c r="AP532" s="377"/>
      <c r="AQ532" s="377"/>
      <c r="AR532" s="377"/>
      <c r="AS532" s="377"/>
      <c r="AT532" s="377"/>
      <c r="AU532" s="377"/>
      <c r="AV532" s="377"/>
      <c r="AW532" s="377"/>
      <c r="AX532" s="377"/>
      <c r="AY532" s="377"/>
      <c r="AZ532" s="377"/>
      <c r="BA532" s="377"/>
      <c r="BB532" s="377"/>
      <c r="BC532" s="377"/>
      <c r="BD532" s="377"/>
      <c r="BE532" s="377"/>
      <c r="BF532" s="377"/>
    </row>
    <row r="533" ht="12.75" hidden="1" customHeight="1">
      <c r="A533" s="395" t="s">
        <v>1610</v>
      </c>
      <c r="B533" s="35"/>
      <c r="C533" s="35"/>
      <c r="D533" s="35"/>
      <c r="E533" s="35"/>
      <c r="F533" s="35"/>
      <c r="G533" s="35"/>
      <c r="H533" s="35"/>
      <c r="I533" s="35"/>
      <c r="J533" s="35"/>
      <c r="K533" s="35"/>
      <c r="L533" s="35"/>
      <c r="M533" s="35"/>
      <c r="N533" s="535" t="s">
        <v>1807</v>
      </c>
      <c r="O533" s="412" t="s">
        <v>1242</v>
      </c>
      <c r="P533" s="412" t="s">
        <v>1271</v>
      </c>
      <c r="Q533" s="412" t="s">
        <v>1244</v>
      </c>
      <c r="R533" s="535" t="s">
        <v>1259</v>
      </c>
      <c r="S533" s="412" t="s">
        <v>1264</v>
      </c>
      <c r="T533" s="377"/>
      <c r="U533" s="377"/>
      <c r="V533" s="377"/>
      <c r="W533" s="377"/>
      <c r="X533" s="377"/>
      <c r="Y533" s="377"/>
      <c r="Z533" s="377"/>
      <c r="AA533" s="377"/>
      <c r="AB533" s="377"/>
      <c r="AC533" s="377"/>
      <c r="AD533" s="377"/>
      <c r="AE533" s="377"/>
      <c r="AF533" s="377"/>
      <c r="AG533" s="377"/>
      <c r="AH533" s="377"/>
      <c r="AI533" s="377"/>
      <c r="AJ533" s="377"/>
      <c r="AK533" s="377"/>
      <c r="AL533" s="377"/>
      <c r="AM533" s="377"/>
      <c r="AN533" s="377"/>
      <c r="AO533" s="377"/>
      <c r="AP533" s="377"/>
      <c r="AQ533" s="377"/>
      <c r="AR533" s="377"/>
      <c r="AS533" s="377"/>
      <c r="AT533" s="377"/>
      <c r="AU533" s="377"/>
      <c r="AV533" s="377"/>
      <c r="AW533" s="377"/>
      <c r="AX533" s="377"/>
      <c r="AY533" s="377"/>
      <c r="AZ533" s="377"/>
      <c r="BA533" s="377"/>
      <c r="BB533" s="377"/>
      <c r="BC533" s="377"/>
      <c r="BD533" s="377"/>
      <c r="BE533" s="377"/>
      <c r="BF533" s="377"/>
    </row>
    <row r="534" ht="12.75" hidden="1" customHeight="1">
      <c r="A534" s="395" t="s">
        <v>1614</v>
      </c>
      <c r="B534" s="35"/>
      <c r="C534" s="35"/>
      <c r="D534" s="35"/>
      <c r="E534" s="35"/>
      <c r="F534" s="35"/>
      <c r="G534" s="35"/>
      <c r="H534" s="35"/>
      <c r="I534" s="35"/>
      <c r="J534" s="35"/>
      <c r="K534" s="35"/>
      <c r="L534" s="35"/>
      <c r="M534" s="35"/>
      <c r="N534" s="535" t="s">
        <v>1808</v>
      </c>
      <c r="O534" s="412" t="s">
        <v>1242</v>
      </c>
      <c r="P534" s="412" t="s">
        <v>1243</v>
      </c>
      <c r="Q534" s="412" t="s">
        <v>1267</v>
      </c>
      <c r="R534" s="535" t="s">
        <v>1250</v>
      </c>
      <c r="S534" s="412" t="s">
        <v>1246</v>
      </c>
      <c r="T534" s="412" t="s">
        <v>1268</v>
      </c>
      <c r="U534" s="377"/>
      <c r="V534" s="377"/>
      <c r="W534" s="377"/>
      <c r="X534" s="377"/>
      <c r="Y534" s="377"/>
      <c r="Z534" s="377"/>
      <c r="AA534" s="377"/>
      <c r="AB534" s="377"/>
      <c r="AC534" s="377"/>
      <c r="AD534" s="377"/>
      <c r="AE534" s="377"/>
      <c r="AF534" s="377"/>
      <c r="AG534" s="377"/>
      <c r="AH534" s="377"/>
      <c r="AI534" s="377"/>
      <c r="AJ534" s="377"/>
      <c r="AK534" s="377"/>
      <c r="AL534" s="377"/>
      <c r="AM534" s="377"/>
      <c r="AN534" s="377"/>
      <c r="AO534" s="377"/>
      <c r="AP534" s="377"/>
      <c r="AQ534" s="377"/>
      <c r="AR534" s="377"/>
      <c r="AS534" s="377"/>
      <c r="AT534" s="377"/>
      <c r="AU534" s="377"/>
      <c r="AV534" s="377"/>
      <c r="AW534" s="377"/>
      <c r="AX534" s="377"/>
      <c r="AY534" s="377"/>
      <c r="AZ534" s="377"/>
      <c r="BA534" s="377"/>
      <c r="BB534" s="377"/>
      <c r="BC534" s="377"/>
      <c r="BD534" s="377"/>
      <c r="BE534" s="377"/>
      <c r="BF534" s="377"/>
    </row>
    <row r="535" ht="12.75" hidden="1" customHeight="1">
      <c r="A535" s="395" t="s">
        <v>1637</v>
      </c>
      <c r="B535" s="35"/>
      <c r="C535" s="35"/>
      <c r="D535" s="35"/>
      <c r="E535" s="35"/>
      <c r="F535" s="35"/>
      <c r="G535" s="35"/>
      <c r="H535" s="35"/>
      <c r="I535" s="35"/>
      <c r="J535" s="35"/>
      <c r="K535" s="35"/>
      <c r="L535" s="35"/>
      <c r="M535" s="35"/>
      <c r="N535" s="535" t="s">
        <v>1809</v>
      </c>
      <c r="O535" s="412" t="s">
        <v>1242</v>
      </c>
      <c r="P535" s="412" t="s">
        <v>1271</v>
      </c>
      <c r="Q535" s="412" t="s">
        <v>1330</v>
      </c>
      <c r="R535" s="535" t="s">
        <v>1259</v>
      </c>
      <c r="S535" s="412" t="s">
        <v>1256</v>
      </c>
      <c r="T535" s="412" t="s">
        <v>1268</v>
      </c>
      <c r="U535" s="377"/>
      <c r="V535" s="377"/>
      <c r="W535" s="377"/>
      <c r="X535" s="377"/>
      <c r="Y535" s="377"/>
      <c r="Z535" s="377"/>
      <c r="AA535" s="377"/>
      <c r="AB535" s="377"/>
      <c r="AC535" s="377"/>
      <c r="AD535" s="377"/>
      <c r="AE535" s="377"/>
      <c r="AF535" s="377"/>
      <c r="AG535" s="377"/>
      <c r="AH535" s="377"/>
      <c r="AI535" s="377"/>
      <c r="AJ535" s="377"/>
      <c r="AK535" s="377"/>
      <c r="AL535" s="377"/>
      <c r="AM535" s="377"/>
      <c r="AN535" s="377"/>
      <c r="AO535" s="377"/>
      <c r="AP535" s="377"/>
      <c r="AQ535" s="377"/>
      <c r="AR535" s="377"/>
      <c r="AS535" s="377"/>
      <c r="AT535" s="377"/>
      <c r="AU535" s="377"/>
      <c r="AV535" s="377"/>
      <c r="AW535" s="377"/>
      <c r="AX535" s="377"/>
      <c r="AY535" s="377"/>
      <c r="AZ535" s="377"/>
      <c r="BA535" s="377"/>
      <c r="BB535" s="377"/>
      <c r="BC535" s="377"/>
      <c r="BD535" s="377"/>
      <c r="BE535" s="377"/>
      <c r="BF535" s="377"/>
    </row>
    <row r="536" ht="12.75" hidden="1" customHeight="1">
      <c r="A536" s="395" t="s">
        <v>1644</v>
      </c>
      <c r="B536" s="35"/>
      <c r="C536" s="35"/>
      <c r="D536" s="35"/>
      <c r="E536" s="35"/>
      <c r="F536" s="35"/>
      <c r="G536" s="35"/>
      <c r="H536" s="35"/>
      <c r="I536" s="35"/>
      <c r="J536" s="35"/>
      <c r="K536" s="35"/>
      <c r="L536" s="35"/>
      <c r="M536" s="35"/>
      <c r="N536" s="535" t="s">
        <v>1810</v>
      </c>
      <c r="O536" s="412" t="s">
        <v>1242</v>
      </c>
      <c r="P536" s="412" t="s">
        <v>1271</v>
      </c>
      <c r="Q536" s="412" t="s">
        <v>1330</v>
      </c>
      <c r="R536" s="535" t="s">
        <v>1259</v>
      </c>
      <c r="S536" s="412" t="s">
        <v>1256</v>
      </c>
      <c r="T536" s="412" t="s">
        <v>1268</v>
      </c>
      <c r="U536" s="377"/>
      <c r="V536" s="377"/>
      <c r="W536" s="377"/>
      <c r="X536" s="377"/>
      <c r="Y536" s="377"/>
      <c r="Z536" s="377"/>
      <c r="AA536" s="377"/>
      <c r="AB536" s="377"/>
      <c r="AC536" s="377"/>
      <c r="AD536" s="377"/>
      <c r="AE536" s="377"/>
      <c r="AF536" s="377"/>
      <c r="AG536" s="377"/>
      <c r="AH536" s="377"/>
      <c r="AI536" s="377"/>
      <c r="AJ536" s="377"/>
      <c r="AK536" s="377"/>
      <c r="AL536" s="377"/>
      <c r="AM536" s="377"/>
      <c r="AN536" s="377"/>
      <c r="AO536" s="377"/>
      <c r="AP536" s="377"/>
      <c r="AQ536" s="377"/>
      <c r="AR536" s="377"/>
      <c r="AS536" s="377"/>
      <c r="AT536" s="377"/>
      <c r="AU536" s="377"/>
      <c r="AV536" s="377"/>
      <c r="AW536" s="377"/>
      <c r="AX536" s="377"/>
      <c r="AY536" s="377"/>
      <c r="AZ536" s="377"/>
      <c r="BA536" s="377"/>
      <c r="BB536" s="377"/>
      <c r="BC536" s="377"/>
      <c r="BD536" s="377"/>
      <c r="BE536" s="377"/>
      <c r="BF536" s="377"/>
    </row>
    <row r="537" ht="12.75" customHeight="1">
      <c r="A537" s="379" t="s">
        <v>1811</v>
      </c>
      <c r="N537" s="537"/>
      <c r="O537" s="377"/>
      <c r="P537" s="377"/>
      <c r="Q537" s="377"/>
      <c r="R537" s="537"/>
      <c r="S537" s="377"/>
      <c r="T537" s="377"/>
      <c r="U537" s="377"/>
      <c r="V537" s="377"/>
      <c r="W537" s="377"/>
      <c r="X537" s="377"/>
      <c r="Y537" s="377"/>
      <c r="Z537" s="377"/>
      <c r="AA537" s="377"/>
      <c r="AB537" s="377"/>
      <c r="AC537" s="377"/>
      <c r="AD537" s="377"/>
      <c r="AE537" s="377"/>
      <c r="AF537" s="377"/>
      <c r="AG537" s="377"/>
      <c r="AH537" s="377"/>
      <c r="AI537" s="377"/>
      <c r="AJ537" s="377"/>
      <c r="AK537" s="377"/>
      <c r="AL537" s="377"/>
      <c r="AM537" s="377"/>
      <c r="AN537" s="377"/>
      <c r="AO537" s="377"/>
      <c r="AP537" s="377"/>
      <c r="AQ537" s="377"/>
      <c r="AR537" s="377"/>
      <c r="AS537" s="377"/>
      <c r="AT537" s="377"/>
      <c r="AU537" s="377"/>
      <c r="AV537" s="377"/>
      <c r="AW537" s="377"/>
      <c r="AX537" s="377"/>
      <c r="AY537" s="377"/>
      <c r="AZ537" s="377"/>
      <c r="BA537" s="377"/>
      <c r="BB537" s="377"/>
      <c r="BC537" s="377"/>
      <c r="BD537" s="377"/>
      <c r="BE537" s="377"/>
      <c r="BF537" s="377"/>
    </row>
    <row r="538" ht="12.75" customHeight="1">
      <c r="A538" s="533" t="s">
        <v>1812</v>
      </c>
      <c r="N538" s="537"/>
      <c r="O538" s="377"/>
      <c r="P538" s="377"/>
      <c r="Q538" s="377"/>
      <c r="R538" s="537"/>
      <c r="S538" s="377"/>
      <c r="T538" s="377"/>
      <c r="U538" s="377"/>
      <c r="V538" s="377"/>
      <c r="W538" s="377"/>
      <c r="X538" s="377"/>
      <c r="Y538" s="377"/>
      <c r="Z538" s="377"/>
      <c r="AA538" s="377"/>
      <c r="AB538" s="377"/>
      <c r="AC538" s="377"/>
      <c r="AD538" s="377"/>
      <c r="AE538" s="377"/>
      <c r="AF538" s="377"/>
      <c r="AG538" s="377"/>
      <c r="AH538" s="377"/>
      <c r="AI538" s="377"/>
      <c r="AJ538" s="377"/>
      <c r="AK538" s="377"/>
      <c r="AL538" s="377"/>
      <c r="AM538" s="377"/>
      <c r="AN538" s="377"/>
      <c r="AO538" s="377"/>
      <c r="AP538" s="377"/>
      <c r="AQ538" s="377"/>
      <c r="AR538" s="377"/>
      <c r="AS538" s="377"/>
      <c r="AT538" s="377"/>
      <c r="AU538" s="377"/>
      <c r="AV538" s="377"/>
      <c r="AW538" s="377"/>
      <c r="AX538" s="377"/>
      <c r="AY538" s="377"/>
      <c r="AZ538" s="377"/>
      <c r="BA538" s="377"/>
      <c r="BB538" s="377"/>
      <c r="BC538" s="377"/>
      <c r="BD538" s="377"/>
      <c r="BE538" s="377"/>
      <c r="BF538" s="377"/>
    </row>
    <row r="539" ht="12.75" hidden="1" customHeight="1">
      <c r="A539" s="395" t="s">
        <v>384</v>
      </c>
      <c r="B539" s="35"/>
      <c r="C539" s="35"/>
      <c r="D539" s="35"/>
      <c r="E539" s="35"/>
      <c r="F539" s="35"/>
      <c r="G539" s="35"/>
      <c r="H539" s="35"/>
      <c r="I539" s="35"/>
      <c r="J539" s="35"/>
      <c r="K539" s="35"/>
      <c r="L539" s="35"/>
      <c r="M539" s="35"/>
      <c r="N539" s="535" t="s">
        <v>1813</v>
      </c>
      <c r="O539" s="412" t="s">
        <v>1242</v>
      </c>
      <c r="P539" s="412" t="s">
        <v>1243</v>
      </c>
      <c r="Q539" s="412" t="s">
        <v>1330</v>
      </c>
      <c r="R539" s="535" t="s">
        <v>1730</v>
      </c>
      <c r="S539" s="537" t="s">
        <v>1246</v>
      </c>
      <c r="T539" s="412" t="s">
        <v>1268</v>
      </c>
      <c r="U539" s="377"/>
      <c r="V539" s="377"/>
      <c r="W539" s="377"/>
      <c r="X539" s="377"/>
      <c r="Y539" s="377"/>
      <c r="Z539" s="377"/>
      <c r="AA539" s="377"/>
      <c r="AB539" s="377"/>
      <c r="AC539" s="377"/>
      <c r="AD539" s="377"/>
      <c r="AE539" s="377"/>
      <c r="AF539" s="377"/>
      <c r="AG539" s="377"/>
      <c r="AH539" s="377"/>
      <c r="AI539" s="377"/>
      <c r="AJ539" s="377"/>
      <c r="AK539" s="377"/>
      <c r="AL539" s="377"/>
      <c r="AM539" s="377"/>
      <c r="AN539" s="377"/>
      <c r="AO539" s="377"/>
      <c r="AP539" s="377"/>
      <c r="AQ539" s="377"/>
      <c r="AR539" s="377"/>
      <c r="AS539" s="377"/>
      <c r="AT539" s="377"/>
      <c r="AU539" s="377"/>
      <c r="AV539" s="377"/>
      <c r="AW539" s="377"/>
      <c r="AX539" s="377"/>
      <c r="AY539" s="377"/>
      <c r="AZ539" s="377"/>
      <c r="BA539" s="377"/>
      <c r="BB539" s="377"/>
      <c r="BC539" s="377"/>
      <c r="BD539" s="377"/>
      <c r="BE539" s="377"/>
      <c r="BF539" s="377"/>
    </row>
    <row r="540" ht="12.75" hidden="1" customHeight="1">
      <c r="A540" s="395" t="s">
        <v>509</v>
      </c>
      <c r="B540" s="35"/>
      <c r="C540" s="35"/>
      <c r="D540" s="35"/>
      <c r="E540" s="35"/>
      <c r="F540" s="35"/>
      <c r="G540" s="35"/>
      <c r="H540" s="35"/>
      <c r="I540" s="35"/>
      <c r="J540" s="35"/>
      <c r="K540" s="35"/>
      <c r="L540" s="35"/>
      <c r="M540" s="35"/>
      <c r="N540" s="535" t="s">
        <v>1814</v>
      </c>
      <c r="O540" s="412" t="s">
        <v>1242</v>
      </c>
      <c r="P540" s="412" t="s">
        <v>1243</v>
      </c>
      <c r="Q540" s="412" t="s">
        <v>1330</v>
      </c>
      <c r="R540" s="535" t="s">
        <v>1398</v>
      </c>
      <c r="S540" s="537" t="s">
        <v>1256</v>
      </c>
      <c r="T540" s="412" t="s">
        <v>1268</v>
      </c>
      <c r="U540" s="377"/>
      <c r="V540" s="377"/>
      <c r="W540" s="377"/>
      <c r="X540" s="377"/>
      <c r="Y540" s="377"/>
      <c r="Z540" s="377"/>
      <c r="AA540" s="377"/>
      <c r="AB540" s="377"/>
      <c r="AC540" s="377"/>
      <c r="AD540" s="377"/>
      <c r="AE540" s="377"/>
      <c r="AF540" s="377"/>
      <c r="AG540" s="377"/>
      <c r="AH540" s="377"/>
      <c r="AI540" s="377"/>
      <c r="AJ540" s="377"/>
      <c r="AK540" s="377"/>
      <c r="AL540" s="377"/>
      <c r="AM540" s="377"/>
      <c r="AN540" s="377"/>
      <c r="AO540" s="377"/>
      <c r="AP540" s="377"/>
      <c r="AQ540" s="377"/>
      <c r="AR540" s="377"/>
      <c r="AS540" s="377"/>
      <c r="AT540" s="377"/>
      <c r="AU540" s="377"/>
      <c r="AV540" s="377"/>
      <c r="AW540" s="377"/>
      <c r="AX540" s="377"/>
      <c r="AY540" s="377"/>
      <c r="AZ540" s="377"/>
      <c r="BA540" s="377"/>
      <c r="BB540" s="377"/>
      <c r="BC540" s="377"/>
      <c r="BD540" s="377"/>
      <c r="BE540" s="377"/>
      <c r="BF540" s="377"/>
    </row>
    <row r="541" ht="12.75" hidden="1" customHeight="1">
      <c r="A541" s="395" t="s">
        <v>548</v>
      </c>
      <c r="B541" s="35"/>
      <c r="C541" s="35"/>
      <c r="D541" s="35"/>
      <c r="E541" s="35"/>
      <c r="F541" s="35"/>
      <c r="G541" s="35"/>
      <c r="H541" s="35"/>
      <c r="I541" s="35"/>
      <c r="J541" s="35"/>
      <c r="K541" s="35"/>
      <c r="L541" s="35"/>
      <c r="M541" s="35"/>
      <c r="N541" s="535" t="s">
        <v>1815</v>
      </c>
      <c r="O541" s="412" t="s">
        <v>1242</v>
      </c>
      <c r="P541" s="412" t="s">
        <v>1243</v>
      </c>
      <c r="Q541" s="412" t="s">
        <v>1244</v>
      </c>
      <c r="R541" s="535" t="s">
        <v>1259</v>
      </c>
      <c r="S541" s="537" t="s">
        <v>1264</v>
      </c>
      <c r="T541" s="377"/>
      <c r="U541" s="377"/>
      <c r="V541" s="377"/>
      <c r="W541" s="377"/>
      <c r="X541" s="377"/>
      <c r="Y541" s="377"/>
      <c r="Z541" s="377"/>
      <c r="AA541" s="377"/>
      <c r="AB541" s="377"/>
      <c r="AC541" s="377"/>
      <c r="AD541" s="377"/>
      <c r="AE541" s="377"/>
      <c r="AF541" s="377"/>
      <c r="AG541" s="377"/>
      <c r="AH541" s="377"/>
      <c r="AI541" s="377"/>
      <c r="AJ541" s="377"/>
      <c r="AK541" s="377"/>
      <c r="AL541" s="377"/>
      <c r="AM541" s="377"/>
      <c r="AN541" s="377"/>
      <c r="AO541" s="377"/>
      <c r="AP541" s="377"/>
      <c r="AQ541" s="377"/>
      <c r="AR541" s="377"/>
      <c r="AS541" s="377"/>
      <c r="AT541" s="377"/>
      <c r="AU541" s="377"/>
      <c r="AV541" s="377"/>
      <c r="AW541" s="377"/>
      <c r="AX541" s="377"/>
      <c r="AY541" s="377"/>
      <c r="AZ541" s="377"/>
      <c r="BA541" s="377"/>
      <c r="BB541" s="377"/>
      <c r="BC541" s="377"/>
      <c r="BD541" s="377"/>
      <c r="BE541" s="377"/>
      <c r="BF541" s="377"/>
    </row>
    <row r="542" ht="12.75" hidden="1" customHeight="1">
      <c r="A542" s="395" t="s">
        <v>580</v>
      </c>
      <c r="B542" s="35"/>
      <c r="C542" s="35"/>
      <c r="D542" s="35"/>
      <c r="E542" s="35"/>
      <c r="F542" s="35"/>
      <c r="G542" s="35"/>
      <c r="H542" s="35"/>
      <c r="I542" s="35"/>
      <c r="J542" s="35"/>
      <c r="K542" s="35"/>
      <c r="L542" s="35"/>
      <c r="M542" s="35"/>
      <c r="N542" s="535" t="s">
        <v>1816</v>
      </c>
      <c r="O542" s="412" t="s">
        <v>1242</v>
      </c>
      <c r="P542" s="412" t="s">
        <v>1271</v>
      </c>
      <c r="Q542" s="412" t="s">
        <v>1244</v>
      </c>
      <c r="R542" s="535" t="s">
        <v>1393</v>
      </c>
      <c r="S542" s="537" t="s">
        <v>1256</v>
      </c>
      <c r="T542" s="377"/>
      <c r="U542" s="377"/>
      <c r="V542" s="377"/>
      <c r="W542" s="377"/>
      <c r="X542" s="377"/>
      <c r="Y542" s="377"/>
      <c r="Z542" s="377"/>
      <c r="AA542" s="377"/>
      <c r="AB542" s="377"/>
      <c r="AC542" s="377"/>
      <c r="AD542" s="377"/>
      <c r="AE542" s="377"/>
      <c r="AF542" s="377"/>
      <c r="AG542" s="377"/>
      <c r="AH542" s="377"/>
      <c r="AI542" s="377"/>
      <c r="AJ542" s="377"/>
      <c r="AK542" s="377"/>
      <c r="AL542" s="377"/>
      <c r="AM542" s="377"/>
      <c r="AN542" s="377"/>
      <c r="AO542" s="377"/>
      <c r="AP542" s="377"/>
      <c r="AQ542" s="377"/>
      <c r="AR542" s="377"/>
      <c r="AS542" s="377"/>
      <c r="AT542" s="377"/>
      <c r="AU542" s="377"/>
      <c r="AV542" s="377"/>
      <c r="AW542" s="377"/>
      <c r="AX542" s="377"/>
      <c r="AY542" s="377"/>
      <c r="AZ542" s="377"/>
      <c r="BA542" s="377"/>
      <c r="BB542" s="377"/>
      <c r="BC542" s="377"/>
      <c r="BD542" s="377"/>
      <c r="BE542" s="377"/>
      <c r="BF542" s="377"/>
    </row>
    <row r="543" ht="12.75" hidden="1" customHeight="1">
      <c r="A543" s="395" t="s">
        <v>603</v>
      </c>
      <c r="B543" s="35"/>
      <c r="C543" s="35"/>
      <c r="D543" s="35"/>
      <c r="E543" s="35"/>
      <c r="F543" s="35"/>
      <c r="G543" s="35"/>
      <c r="H543" s="35"/>
      <c r="I543" s="35"/>
      <c r="J543" s="35"/>
      <c r="K543" s="35"/>
      <c r="L543" s="35"/>
      <c r="M543" s="35"/>
      <c r="N543" s="535" t="s">
        <v>1817</v>
      </c>
      <c r="O543" s="412" t="s">
        <v>1242</v>
      </c>
      <c r="P543" s="412" t="s">
        <v>1271</v>
      </c>
      <c r="Q543" s="412" t="s">
        <v>1244</v>
      </c>
      <c r="R543" s="535" t="s">
        <v>1393</v>
      </c>
      <c r="S543" s="537" t="s">
        <v>1260</v>
      </c>
      <c r="T543" s="377"/>
      <c r="U543" s="377"/>
      <c r="V543" s="377"/>
      <c r="W543" s="377"/>
      <c r="X543" s="377"/>
      <c r="Y543" s="377"/>
      <c r="Z543" s="377"/>
      <c r="AA543" s="377"/>
      <c r="AB543" s="377"/>
      <c r="AC543" s="377"/>
      <c r="AD543" s="377"/>
      <c r="AE543" s="377"/>
      <c r="AF543" s="377"/>
      <c r="AG543" s="377"/>
      <c r="AH543" s="377"/>
      <c r="AI543" s="377"/>
      <c r="AJ543" s="377"/>
      <c r="AK543" s="377"/>
      <c r="AL543" s="377"/>
      <c r="AM543" s="377"/>
      <c r="AN543" s="377"/>
      <c r="AO543" s="377"/>
      <c r="AP543" s="377"/>
      <c r="AQ543" s="377"/>
      <c r="AR543" s="377"/>
      <c r="AS543" s="377"/>
      <c r="AT543" s="377"/>
      <c r="AU543" s="377"/>
      <c r="AV543" s="377"/>
      <c r="AW543" s="377"/>
      <c r="AX543" s="377"/>
      <c r="AY543" s="377"/>
      <c r="AZ543" s="377"/>
      <c r="BA543" s="377"/>
      <c r="BB543" s="377"/>
      <c r="BC543" s="377"/>
      <c r="BD543" s="377"/>
      <c r="BE543" s="377"/>
      <c r="BF543" s="377"/>
    </row>
    <row r="544" ht="12.75" hidden="1" customHeight="1">
      <c r="A544" s="395" t="s">
        <v>701</v>
      </c>
      <c r="B544" s="35"/>
      <c r="C544" s="35"/>
      <c r="D544" s="35"/>
      <c r="E544" s="35"/>
      <c r="F544" s="35"/>
      <c r="G544" s="35"/>
      <c r="H544" s="35"/>
      <c r="I544" s="35"/>
      <c r="J544" s="35"/>
      <c r="K544" s="35"/>
      <c r="L544" s="35"/>
      <c r="M544" s="35"/>
      <c r="N544" s="535" t="s">
        <v>1818</v>
      </c>
      <c r="O544" s="412" t="s">
        <v>1267</v>
      </c>
      <c r="P544" s="412" t="s">
        <v>1243</v>
      </c>
      <c r="Q544" s="412" t="s">
        <v>1263</v>
      </c>
      <c r="R544" s="535" t="s">
        <v>1398</v>
      </c>
      <c r="S544" s="537" t="s">
        <v>1246</v>
      </c>
      <c r="T544" s="412" t="s">
        <v>1268</v>
      </c>
      <c r="U544" s="377"/>
      <c r="V544" s="377"/>
      <c r="W544" s="377"/>
      <c r="X544" s="377"/>
      <c r="Y544" s="377"/>
      <c r="Z544" s="377"/>
      <c r="AA544" s="377"/>
      <c r="AB544" s="377"/>
      <c r="AC544" s="377"/>
      <c r="AD544" s="377"/>
      <c r="AE544" s="377"/>
      <c r="AF544" s="377"/>
      <c r="AG544" s="377"/>
      <c r="AH544" s="377"/>
      <c r="AI544" s="377"/>
      <c r="AJ544" s="377"/>
      <c r="AK544" s="377"/>
      <c r="AL544" s="377"/>
      <c r="AM544" s="377"/>
      <c r="AN544" s="377"/>
      <c r="AO544" s="377"/>
      <c r="AP544" s="377"/>
      <c r="AQ544" s="377"/>
      <c r="AR544" s="377"/>
      <c r="AS544" s="377"/>
      <c r="AT544" s="377"/>
      <c r="AU544" s="377"/>
      <c r="AV544" s="377"/>
      <c r="AW544" s="377"/>
      <c r="AX544" s="377"/>
      <c r="AY544" s="377"/>
      <c r="AZ544" s="377"/>
      <c r="BA544" s="377"/>
      <c r="BB544" s="377"/>
      <c r="BC544" s="377"/>
      <c r="BD544" s="377"/>
      <c r="BE544" s="377"/>
      <c r="BF544" s="377"/>
    </row>
    <row r="545" ht="12.75" hidden="1" customHeight="1">
      <c r="A545" s="395" t="s">
        <v>729</v>
      </c>
      <c r="B545" s="35"/>
      <c r="C545" s="35"/>
      <c r="D545" s="35"/>
      <c r="E545" s="35"/>
      <c r="F545" s="35"/>
      <c r="G545" s="35"/>
      <c r="H545" s="35"/>
      <c r="I545" s="35"/>
      <c r="J545" s="35"/>
      <c r="K545" s="35"/>
      <c r="L545" s="35"/>
      <c r="M545" s="35"/>
      <c r="N545" s="535" t="s">
        <v>1819</v>
      </c>
      <c r="O545" s="412" t="s">
        <v>1330</v>
      </c>
      <c r="P545" s="412" t="s">
        <v>1271</v>
      </c>
      <c r="Q545" s="412" t="s">
        <v>1462</v>
      </c>
      <c r="R545" s="535" t="s">
        <v>1250</v>
      </c>
      <c r="S545" s="537" t="s">
        <v>1256</v>
      </c>
      <c r="T545" s="377"/>
      <c r="U545" s="377"/>
      <c r="V545" s="377"/>
      <c r="W545" s="377"/>
      <c r="X545" s="377"/>
      <c r="Y545" s="377"/>
      <c r="Z545" s="377"/>
      <c r="AA545" s="377"/>
      <c r="AB545" s="377"/>
      <c r="AC545" s="377"/>
      <c r="AD545" s="377"/>
      <c r="AE545" s="377"/>
      <c r="AF545" s="377"/>
      <c r="AG545" s="377"/>
      <c r="AH545" s="377"/>
      <c r="AI545" s="377"/>
      <c r="AJ545" s="377"/>
      <c r="AK545" s="377"/>
      <c r="AL545" s="377"/>
      <c r="AM545" s="377"/>
      <c r="AN545" s="377"/>
      <c r="AO545" s="377"/>
      <c r="AP545" s="377"/>
      <c r="AQ545" s="377"/>
      <c r="AR545" s="377"/>
      <c r="AS545" s="377"/>
      <c r="AT545" s="377"/>
      <c r="AU545" s="377"/>
      <c r="AV545" s="377"/>
      <c r="AW545" s="377"/>
      <c r="AX545" s="377"/>
      <c r="AY545" s="377"/>
      <c r="AZ545" s="377"/>
      <c r="BA545" s="377"/>
      <c r="BB545" s="377"/>
      <c r="BC545" s="377"/>
      <c r="BD545" s="377"/>
      <c r="BE545" s="377"/>
      <c r="BF545" s="377"/>
    </row>
    <row r="546" ht="12.75" hidden="1" customHeight="1">
      <c r="A546" s="395" t="s">
        <v>779</v>
      </c>
      <c r="B546" s="35"/>
      <c r="C546" s="35"/>
      <c r="D546" s="35"/>
      <c r="E546" s="35"/>
      <c r="F546" s="35"/>
      <c r="G546" s="35"/>
      <c r="H546" s="35"/>
      <c r="I546" s="35"/>
      <c r="J546" s="35"/>
      <c r="K546" s="35"/>
      <c r="L546" s="35"/>
      <c r="M546" s="35"/>
      <c r="N546" s="535" t="s">
        <v>1820</v>
      </c>
      <c r="O546" s="412" t="s">
        <v>1267</v>
      </c>
      <c r="P546" s="412" t="s">
        <v>1271</v>
      </c>
      <c r="Q546" s="412" t="s">
        <v>1244</v>
      </c>
      <c r="R546" s="535" t="s">
        <v>1323</v>
      </c>
      <c r="S546" s="537" t="s">
        <v>1260</v>
      </c>
      <c r="T546" s="377"/>
      <c r="U546" s="377"/>
      <c r="V546" s="377"/>
      <c r="W546" s="377"/>
      <c r="X546" s="377"/>
      <c r="Y546" s="377"/>
      <c r="Z546" s="377"/>
      <c r="AA546" s="377"/>
      <c r="AB546" s="377"/>
      <c r="AC546" s="377"/>
      <c r="AD546" s="377"/>
      <c r="AE546" s="377"/>
      <c r="AF546" s="377"/>
      <c r="AG546" s="377"/>
      <c r="AH546" s="377"/>
      <c r="AI546" s="377"/>
      <c r="AJ546" s="377"/>
      <c r="AK546" s="377"/>
      <c r="AL546" s="377"/>
      <c r="AM546" s="377"/>
      <c r="AN546" s="377"/>
      <c r="AO546" s="377"/>
      <c r="AP546" s="377"/>
      <c r="AQ546" s="377"/>
      <c r="AR546" s="377"/>
      <c r="AS546" s="377"/>
      <c r="AT546" s="377"/>
      <c r="AU546" s="377"/>
      <c r="AV546" s="377"/>
      <c r="AW546" s="377"/>
      <c r="AX546" s="377"/>
      <c r="AY546" s="377"/>
      <c r="AZ546" s="377"/>
      <c r="BA546" s="377"/>
      <c r="BB546" s="377"/>
      <c r="BC546" s="377"/>
      <c r="BD546" s="377"/>
      <c r="BE546" s="377"/>
      <c r="BF546" s="377"/>
    </row>
    <row r="547" ht="12.75" hidden="1" customHeight="1">
      <c r="A547" s="395" t="s">
        <v>871</v>
      </c>
      <c r="B547" s="35"/>
      <c r="C547" s="35"/>
      <c r="D547" s="35"/>
      <c r="E547" s="35"/>
      <c r="F547" s="35"/>
      <c r="G547" s="35"/>
      <c r="H547" s="35"/>
      <c r="I547" s="35"/>
      <c r="J547" s="35"/>
      <c r="K547" s="35"/>
      <c r="L547" s="35"/>
      <c r="M547" s="35"/>
      <c r="N547" s="535" t="s">
        <v>1821</v>
      </c>
      <c r="O547" s="412" t="s">
        <v>1242</v>
      </c>
      <c r="P547" s="412" t="s">
        <v>1271</v>
      </c>
      <c r="Q547" s="412" t="s">
        <v>1244</v>
      </c>
      <c r="R547" s="535" t="s">
        <v>1245</v>
      </c>
      <c r="S547" s="537" t="s">
        <v>1264</v>
      </c>
      <c r="T547" s="377"/>
      <c r="U547" s="377"/>
      <c r="V547" s="377"/>
      <c r="W547" s="377"/>
      <c r="X547" s="377"/>
      <c r="Y547" s="377"/>
      <c r="Z547" s="377"/>
      <c r="AA547" s="377"/>
      <c r="AB547" s="377"/>
      <c r="AC547" s="377"/>
      <c r="AD547" s="377"/>
      <c r="AE547" s="377"/>
      <c r="AF547" s="377"/>
      <c r="AG547" s="377"/>
      <c r="AH547" s="377"/>
      <c r="AI547" s="377"/>
      <c r="AJ547" s="377"/>
      <c r="AK547" s="377"/>
      <c r="AL547" s="377"/>
      <c r="AM547" s="377"/>
      <c r="AN547" s="377"/>
      <c r="AO547" s="377"/>
      <c r="AP547" s="377"/>
      <c r="AQ547" s="377"/>
      <c r="AR547" s="377"/>
      <c r="AS547" s="377"/>
      <c r="AT547" s="377"/>
      <c r="AU547" s="377"/>
      <c r="AV547" s="377"/>
      <c r="AW547" s="377"/>
      <c r="AX547" s="377"/>
      <c r="AY547" s="377"/>
      <c r="AZ547" s="377"/>
      <c r="BA547" s="377"/>
      <c r="BB547" s="377"/>
      <c r="BC547" s="377"/>
      <c r="BD547" s="377"/>
      <c r="BE547" s="377"/>
      <c r="BF547" s="377"/>
    </row>
    <row r="548" ht="12.75" hidden="1" customHeight="1">
      <c r="A548" s="395" t="s">
        <v>916</v>
      </c>
      <c r="B548" s="35"/>
      <c r="C548" s="35"/>
      <c r="D548" s="35"/>
      <c r="E548" s="35"/>
      <c r="F548" s="35"/>
      <c r="G548" s="35"/>
      <c r="H548" s="35"/>
      <c r="I548" s="35"/>
      <c r="J548" s="35"/>
      <c r="K548" s="35"/>
      <c r="L548" s="35"/>
      <c r="M548" s="35"/>
      <c r="N548" s="535" t="s">
        <v>1822</v>
      </c>
      <c r="O548" s="412" t="s">
        <v>1267</v>
      </c>
      <c r="P548" s="412" t="s">
        <v>1271</v>
      </c>
      <c r="Q548" s="412" t="s">
        <v>1528</v>
      </c>
      <c r="R548" s="535" t="s">
        <v>1290</v>
      </c>
      <c r="S548" s="537" t="s">
        <v>1246</v>
      </c>
      <c r="T548" s="377"/>
      <c r="U548" s="377"/>
      <c r="V548" s="377"/>
      <c r="W548" s="377"/>
      <c r="X548" s="377"/>
      <c r="Y548" s="377"/>
      <c r="Z548" s="377"/>
      <c r="AA548" s="377"/>
      <c r="AB548" s="377"/>
      <c r="AC548" s="377"/>
      <c r="AD548" s="377"/>
      <c r="AE548" s="377"/>
      <c r="AF548" s="377"/>
      <c r="AG548" s="377"/>
      <c r="AH548" s="377"/>
      <c r="AI548" s="377"/>
      <c r="AJ548" s="377"/>
      <c r="AK548" s="377"/>
      <c r="AL548" s="377"/>
      <c r="AM548" s="377"/>
      <c r="AN548" s="377"/>
      <c r="AO548" s="377"/>
      <c r="AP548" s="377"/>
      <c r="AQ548" s="377"/>
      <c r="AR548" s="377"/>
      <c r="AS548" s="377"/>
      <c r="AT548" s="377"/>
      <c r="AU548" s="377"/>
      <c r="AV548" s="377"/>
      <c r="AW548" s="377"/>
      <c r="AX548" s="377"/>
      <c r="AY548" s="377"/>
      <c r="AZ548" s="377"/>
      <c r="BA548" s="377"/>
      <c r="BB548" s="377"/>
      <c r="BC548" s="377"/>
      <c r="BD548" s="377"/>
      <c r="BE548" s="377"/>
      <c r="BF548" s="377"/>
    </row>
    <row r="549" ht="12.75" hidden="1" customHeight="1">
      <c r="A549" s="395" t="s">
        <v>988</v>
      </c>
      <c r="B549" s="35"/>
      <c r="C549" s="35"/>
      <c r="D549" s="35"/>
      <c r="E549" s="35"/>
      <c r="F549" s="35"/>
      <c r="G549" s="35"/>
      <c r="H549" s="35"/>
      <c r="I549" s="35"/>
      <c r="J549" s="35"/>
      <c r="K549" s="35"/>
      <c r="L549" s="35"/>
      <c r="M549" s="35"/>
      <c r="N549" s="535" t="s">
        <v>1823</v>
      </c>
      <c r="O549" s="412" t="s">
        <v>1242</v>
      </c>
      <c r="P549" s="412" t="s">
        <v>1243</v>
      </c>
      <c r="Q549" s="412" t="s">
        <v>1267</v>
      </c>
      <c r="R549" s="535" t="s">
        <v>1250</v>
      </c>
      <c r="S549" s="537" t="s">
        <v>1260</v>
      </c>
      <c r="T549" s="412" t="s">
        <v>1268</v>
      </c>
      <c r="U549" s="377"/>
      <c r="V549" s="377"/>
      <c r="W549" s="377"/>
      <c r="X549" s="377"/>
      <c r="Y549" s="377"/>
      <c r="Z549" s="377"/>
      <c r="AA549" s="377"/>
      <c r="AB549" s="377"/>
      <c r="AC549" s="377"/>
      <c r="AD549" s="377"/>
      <c r="AE549" s="377"/>
      <c r="AF549" s="377"/>
      <c r="AG549" s="377"/>
      <c r="AH549" s="377"/>
      <c r="AI549" s="377"/>
      <c r="AJ549" s="377"/>
      <c r="AK549" s="377"/>
      <c r="AL549" s="377"/>
      <c r="AM549" s="377"/>
      <c r="AN549" s="377"/>
      <c r="AO549" s="377"/>
      <c r="AP549" s="377"/>
      <c r="AQ549" s="377"/>
      <c r="AR549" s="377"/>
      <c r="AS549" s="377"/>
      <c r="AT549" s="377"/>
      <c r="AU549" s="377"/>
      <c r="AV549" s="377"/>
      <c r="AW549" s="377"/>
      <c r="AX549" s="377"/>
      <c r="AY549" s="377"/>
      <c r="AZ549" s="377"/>
      <c r="BA549" s="377"/>
      <c r="BB549" s="377"/>
      <c r="BC549" s="377"/>
      <c r="BD549" s="377"/>
      <c r="BE549" s="377"/>
      <c r="BF549" s="377"/>
    </row>
    <row r="550" ht="12.75" hidden="1" customHeight="1">
      <c r="A550" s="395" t="s">
        <v>1039</v>
      </c>
      <c r="B550" s="35"/>
      <c r="C550" s="35"/>
      <c r="D550" s="35"/>
      <c r="E550" s="35"/>
      <c r="F550" s="35"/>
      <c r="G550" s="35"/>
      <c r="H550" s="35"/>
      <c r="I550" s="35"/>
      <c r="J550" s="35"/>
      <c r="K550" s="35"/>
      <c r="L550" s="35"/>
      <c r="M550" s="35"/>
      <c r="N550" s="535" t="s">
        <v>1824</v>
      </c>
      <c r="O550" s="412" t="s">
        <v>1267</v>
      </c>
      <c r="P550" s="412" t="s">
        <v>1271</v>
      </c>
      <c r="Q550" s="412" t="s">
        <v>1825</v>
      </c>
      <c r="R550" s="535" t="s">
        <v>1250</v>
      </c>
      <c r="S550" s="537" t="s">
        <v>1291</v>
      </c>
      <c r="T550" s="412" t="s">
        <v>1268</v>
      </c>
      <c r="U550" s="377"/>
      <c r="V550" s="377"/>
      <c r="W550" s="377"/>
      <c r="X550" s="377"/>
      <c r="Y550" s="377"/>
      <c r="Z550" s="377"/>
      <c r="AA550" s="377"/>
      <c r="AB550" s="377"/>
      <c r="AC550" s="377"/>
      <c r="AD550" s="377"/>
      <c r="AE550" s="377"/>
      <c r="AF550" s="377"/>
      <c r="AG550" s="377"/>
      <c r="AH550" s="377"/>
      <c r="AI550" s="377"/>
      <c r="AJ550" s="377"/>
      <c r="AK550" s="377"/>
      <c r="AL550" s="377"/>
      <c r="AM550" s="377"/>
      <c r="AN550" s="377"/>
      <c r="AO550" s="377"/>
      <c r="AP550" s="377"/>
      <c r="AQ550" s="377"/>
      <c r="AR550" s="377"/>
      <c r="AS550" s="377"/>
      <c r="AT550" s="377"/>
      <c r="AU550" s="377"/>
      <c r="AV550" s="377"/>
      <c r="AW550" s="377"/>
      <c r="AX550" s="377"/>
      <c r="AY550" s="377"/>
      <c r="AZ550" s="377"/>
      <c r="BA550" s="377"/>
      <c r="BB550" s="377"/>
      <c r="BC550" s="377"/>
      <c r="BD550" s="377"/>
      <c r="BE550" s="377"/>
      <c r="BF550" s="377"/>
    </row>
    <row r="551" ht="12.75" hidden="1" customHeight="1">
      <c r="A551" s="395" t="s">
        <v>1090</v>
      </c>
      <c r="B551" s="35"/>
      <c r="C551" s="35"/>
      <c r="D551" s="35"/>
      <c r="E551" s="35"/>
      <c r="F551" s="35"/>
      <c r="G551" s="35"/>
      <c r="H551" s="35"/>
      <c r="I551" s="35"/>
      <c r="J551" s="35"/>
      <c r="K551" s="35"/>
      <c r="L551" s="35"/>
      <c r="M551" s="35"/>
      <c r="N551" s="535" t="s">
        <v>1826</v>
      </c>
      <c r="O551" s="412" t="s">
        <v>1242</v>
      </c>
      <c r="P551" s="412" t="s">
        <v>1271</v>
      </c>
      <c r="Q551" s="412" t="s">
        <v>1267</v>
      </c>
      <c r="R551" s="535" t="s">
        <v>1245</v>
      </c>
      <c r="S551" s="537" t="s">
        <v>1264</v>
      </c>
      <c r="T551" s="412" t="s">
        <v>1268</v>
      </c>
      <c r="U551" s="377"/>
      <c r="V551" s="377"/>
      <c r="W551" s="377"/>
      <c r="X551" s="377"/>
      <c r="Y551" s="377"/>
      <c r="Z551" s="377"/>
      <c r="AA551" s="377"/>
      <c r="AB551" s="377"/>
      <c r="AC551" s="377"/>
      <c r="AD551" s="377"/>
      <c r="AE551" s="377"/>
      <c r="AF551" s="377"/>
      <c r="AG551" s="377"/>
      <c r="AH551" s="377"/>
      <c r="AI551" s="377"/>
      <c r="AJ551" s="377"/>
      <c r="AK551" s="377"/>
      <c r="AL551" s="377"/>
      <c r="AM551" s="377"/>
      <c r="AN551" s="377"/>
      <c r="AO551" s="377"/>
      <c r="AP551" s="377"/>
      <c r="AQ551" s="377"/>
      <c r="AR551" s="377"/>
      <c r="AS551" s="377"/>
      <c r="AT551" s="377"/>
      <c r="AU551" s="377"/>
      <c r="AV551" s="377"/>
      <c r="AW551" s="377"/>
      <c r="AX551" s="377"/>
      <c r="AY551" s="377"/>
      <c r="AZ551" s="377"/>
      <c r="BA551" s="377"/>
      <c r="BB551" s="377"/>
      <c r="BC551" s="377"/>
      <c r="BD551" s="377"/>
      <c r="BE551" s="377"/>
      <c r="BF551" s="377"/>
    </row>
    <row r="552" ht="12.75" hidden="1" customHeight="1">
      <c r="A552" s="395" t="s">
        <v>1102</v>
      </c>
      <c r="B552" s="35"/>
      <c r="C552" s="35"/>
      <c r="D552" s="35"/>
      <c r="E552" s="35"/>
      <c r="F552" s="35"/>
      <c r="G552" s="35"/>
      <c r="H552" s="35"/>
      <c r="I552" s="35"/>
      <c r="J552" s="35"/>
      <c r="K552" s="35"/>
      <c r="L552" s="35"/>
      <c r="M552" s="35"/>
      <c r="N552" s="535" t="s">
        <v>1827</v>
      </c>
      <c r="O552" s="412" t="s">
        <v>1330</v>
      </c>
      <c r="P552" s="412" t="s">
        <v>1271</v>
      </c>
      <c r="Q552" s="412" t="s">
        <v>1825</v>
      </c>
      <c r="R552" s="535" t="s">
        <v>1290</v>
      </c>
      <c r="S552" s="537" t="s">
        <v>1251</v>
      </c>
      <c r="T552" s="377"/>
      <c r="U552" s="377"/>
      <c r="V552" s="377"/>
      <c r="W552" s="377"/>
      <c r="X552" s="377"/>
      <c r="Y552" s="377"/>
      <c r="Z552" s="377"/>
      <c r="AA552" s="377"/>
      <c r="AB552" s="377"/>
      <c r="AC552" s="377"/>
      <c r="AD552" s="377"/>
      <c r="AE552" s="377"/>
      <c r="AF552" s="377"/>
      <c r="AG552" s="377"/>
      <c r="AH552" s="377"/>
      <c r="AI552" s="377"/>
      <c r="AJ552" s="377"/>
      <c r="AK552" s="377"/>
      <c r="AL552" s="377"/>
      <c r="AM552" s="377"/>
      <c r="AN552" s="377"/>
      <c r="AO552" s="377"/>
      <c r="AP552" s="377"/>
      <c r="AQ552" s="377"/>
      <c r="AR552" s="377"/>
      <c r="AS552" s="377"/>
      <c r="AT552" s="377"/>
      <c r="AU552" s="377"/>
      <c r="AV552" s="377"/>
      <c r="AW552" s="377"/>
      <c r="AX552" s="377"/>
      <c r="AY552" s="377"/>
      <c r="AZ552" s="377"/>
      <c r="BA552" s="377"/>
      <c r="BB552" s="377"/>
      <c r="BC552" s="377"/>
      <c r="BD552" s="377"/>
      <c r="BE552" s="377"/>
      <c r="BF552" s="377"/>
    </row>
    <row r="553" ht="12.75" hidden="1" customHeight="1">
      <c r="A553" s="395" t="s">
        <v>1141</v>
      </c>
      <c r="B553" s="35"/>
      <c r="C553" s="35"/>
      <c r="D553" s="35"/>
      <c r="E553" s="35"/>
      <c r="F553" s="35"/>
      <c r="G553" s="35"/>
      <c r="H553" s="35"/>
      <c r="I553" s="35"/>
      <c r="J553" s="35"/>
      <c r="K553" s="35"/>
      <c r="L553" s="35"/>
      <c r="M553" s="35"/>
      <c r="N553" s="535" t="s">
        <v>1828</v>
      </c>
      <c r="O553" s="412" t="s">
        <v>1242</v>
      </c>
      <c r="P553" s="412" t="s">
        <v>1271</v>
      </c>
      <c r="Q553" s="412" t="s">
        <v>1267</v>
      </c>
      <c r="R553" s="535" t="s">
        <v>1250</v>
      </c>
      <c r="S553" s="537" t="s">
        <v>1251</v>
      </c>
      <c r="T553" s="412" t="s">
        <v>1268</v>
      </c>
      <c r="U553" s="377"/>
      <c r="V553" s="377"/>
      <c r="W553" s="377"/>
      <c r="X553" s="377"/>
      <c r="Y553" s="377"/>
      <c r="Z553" s="377"/>
      <c r="AA553" s="377"/>
      <c r="AB553" s="377"/>
      <c r="AC553" s="377"/>
      <c r="AD553" s="377"/>
      <c r="AE553" s="377"/>
      <c r="AF553" s="377"/>
      <c r="AG553" s="377"/>
      <c r="AH553" s="377"/>
      <c r="AI553" s="377"/>
      <c r="AJ553" s="377"/>
      <c r="AK553" s="377"/>
      <c r="AL553" s="377"/>
      <c r="AM553" s="377"/>
      <c r="AN553" s="377"/>
      <c r="AO553" s="377"/>
      <c r="AP553" s="377"/>
      <c r="AQ553" s="377"/>
      <c r="AR553" s="377"/>
      <c r="AS553" s="377"/>
      <c r="AT553" s="377"/>
      <c r="AU553" s="377"/>
      <c r="AV553" s="377"/>
      <c r="AW553" s="377"/>
      <c r="AX553" s="377"/>
      <c r="AY553" s="377"/>
      <c r="AZ553" s="377"/>
      <c r="BA553" s="377"/>
      <c r="BB553" s="377"/>
      <c r="BC553" s="377"/>
      <c r="BD553" s="377"/>
      <c r="BE553" s="377"/>
      <c r="BF553" s="377"/>
    </row>
    <row r="554" ht="12.75" hidden="1" customHeight="1">
      <c r="A554" s="395" t="s">
        <v>1165</v>
      </c>
      <c r="B554" s="35"/>
      <c r="C554" s="35"/>
      <c r="D554" s="35"/>
      <c r="E554" s="35"/>
      <c r="F554" s="35"/>
      <c r="G554" s="35"/>
      <c r="H554" s="35"/>
      <c r="I554" s="35"/>
      <c r="J554" s="35"/>
      <c r="K554" s="35"/>
      <c r="L554" s="35"/>
      <c r="M554" s="35"/>
      <c r="N554" s="535" t="s">
        <v>1829</v>
      </c>
      <c r="O554" s="412" t="s">
        <v>1330</v>
      </c>
      <c r="P554" s="412" t="s">
        <v>1271</v>
      </c>
      <c r="Q554" s="412" t="s">
        <v>1380</v>
      </c>
      <c r="R554" s="535" t="s">
        <v>1290</v>
      </c>
      <c r="S554" s="537" t="s">
        <v>1251</v>
      </c>
      <c r="T554" s="377"/>
      <c r="U554" s="377"/>
      <c r="V554" s="377"/>
      <c r="W554" s="377"/>
      <c r="X554" s="377"/>
      <c r="Y554" s="377"/>
      <c r="Z554" s="377"/>
      <c r="AA554" s="377"/>
      <c r="AB554" s="377"/>
      <c r="AC554" s="377"/>
      <c r="AD554" s="377"/>
      <c r="AE554" s="377"/>
      <c r="AF554" s="377"/>
      <c r="AG554" s="377"/>
      <c r="AH554" s="377"/>
      <c r="AI554" s="377"/>
      <c r="AJ554" s="377"/>
      <c r="AK554" s="377"/>
      <c r="AL554" s="377"/>
      <c r="AM554" s="377"/>
      <c r="AN554" s="377"/>
      <c r="AO554" s="377"/>
      <c r="AP554" s="377"/>
      <c r="AQ554" s="377"/>
      <c r="AR554" s="377"/>
      <c r="AS554" s="377"/>
      <c r="AT554" s="377"/>
      <c r="AU554" s="377"/>
      <c r="AV554" s="377"/>
      <c r="AW554" s="377"/>
      <c r="AX554" s="377"/>
      <c r="AY554" s="377"/>
      <c r="AZ554" s="377"/>
      <c r="BA554" s="377"/>
      <c r="BB554" s="377"/>
      <c r="BC554" s="377"/>
      <c r="BD554" s="377"/>
      <c r="BE554" s="377"/>
      <c r="BF554" s="377"/>
    </row>
    <row r="555" ht="12.75" hidden="1" customHeight="1">
      <c r="A555" s="395" t="s">
        <v>1183</v>
      </c>
      <c r="B555" s="35"/>
      <c r="C555" s="35"/>
      <c r="D555" s="35"/>
      <c r="E555" s="35"/>
      <c r="F555" s="35"/>
      <c r="G555" s="35"/>
      <c r="H555" s="35"/>
      <c r="I555" s="35"/>
      <c r="J555" s="35"/>
      <c r="K555" s="35"/>
      <c r="L555" s="35"/>
      <c r="M555" s="35"/>
      <c r="N555" s="535" t="s">
        <v>1830</v>
      </c>
      <c r="O555" s="412" t="s">
        <v>1242</v>
      </c>
      <c r="P555" s="412" t="s">
        <v>1243</v>
      </c>
      <c r="Q555" s="412" t="s">
        <v>1244</v>
      </c>
      <c r="R555" s="535" t="s">
        <v>1245</v>
      </c>
      <c r="S555" s="537" t="s">
        <v>1260</v>
      </c>
      <c r="T555" s="377"/>
      <c r="U555" s="377"/>
      <c r="V555" s="377"/>
      <c r="W555" s="377"/>
      <c r="X555" s="377"/>
      <c r="Y555" s="377"/>
      <c r="Z555" s="377"/>
      <c r="AA555" s="377"/>
      <c r="AB555" s="377"/>
      <c r="AC555" s="377"/>
      <c r="AD555" s="377"/>
      <c r="AE555" s="377"/>
      <c r="AF555" s="377"/>
      <c r="AG555" s="377"/>
      <c r="AH555" s="377"/>
      <c r="AI555" s="377"/>
      <c r="AJ555" s="377"/>
      <c r="AK555" s="377"/>
      <c r="AL555" s="377"/>
      <c r="AM555" s="377"/>
      <c r="AN555" s="377"/>
      <c r="AO555" s="377"/>
      <c r="AP555" s="377"/>
      <c r="AQ555" s="377"/>
      <c r="AR555" s="377"/>
      <c r="AS555" s="377"/>
      <c r="AT555" s="377"/>
      <c r="AU555" s="377"/>
      <c r="AV555" s="377"/>
      <c r="AW555" s="377"/>
      <c r="AX555" s="377"/>
      <c r="AY555" s="377"/>
      <c r="AZ555" s="377"/>
      <c r="BA555" s="377"/>
      <c r="BB555" s="377"/>
      <c r="BC555" s="377"/>
      <c r="BD555" s="377"/>
      <c r="BE555" s="377"/>
      <c r="BF555" s="377"/>
    </row>
    <row r="556" ht="12.75" hidden="1" customHeight="1">
      <c r="A556" s="395" t="s">
        <v>1191</v>
      </c>
      <c r="B556" s="35"/>
      <c r="C556" s="35"/>
      <c r="D556" s="35"/>
      <c r="E556" s="35"/>
      <c r="F556" s="35"/>
      <c r="G556" s="35"/>
      <c r="H556" s="35"/>
      <c r="I556" s="35"/>
      <c r="J556" s="35"/>
      <c r="K556" s="35"/>
      <c r="L556" s="35"/>
      <c r="M556" s="35"/>
      <c r="N556" s="535" t="s">
        <v>1831</v>
      </c>
      <c r="O556" s="412" t="s">
        <v>1242</v>
      </c>
      <c r="P556" s="412" t="s">
        <v>1243</v>
      </c>
      <c r="Q556" s="412" t="s">
        <v>1244</v>
      </c>
      <c r="R556" s="535" t="s">
        <v>1245</v>
      </c>
      <c r="S556" s="537" t="s">
        <v>1256</v>
      </c>
      <c r="T556" s="377"/>
      <c r="U556" s="377"/>
      <c r="V556" s="377"/>
      <c r="W556" s="377"/>
      <c r="X556" s="377"/>
      <c r="Y556" s="377"/>
      <c r="Z556" s="377"/>
      <c r="AA556" s="377"/>
      <c r="AB556" s="377"/>
      <c r="AC556" s="377"/>
      <c r="AD556" s="377"/>
      <c r="AE556" s="377"/>
      <c r="AF556" s="377"/>
      <c r="AG556" s="377"/>
      <c r="AH556" s="377"/>
      <c r="AI556" s="377"/>
      <c r="AJ556" s="377"/>
      <c r="AK556" s="377"/>
      <c r="AL556" s="377"/>
      <c r="AM556" s="377"/>
      <c r="AN556" s="377"/>
      <c r="AO556" s="377"/>
      <c r="AP556" s="377"/>
      <c r="AQ556" s="377"/>
      <c r="AR556" s="377"/>
      <c r="AS556" s="377"/>
      <c r="AT556" s="377"/>
      <c r="AU556" s="377"/>
      <c r="AV556" s="377"/>
      <c r="AW556" s="377"/>
      <c r="AX556" s="377"/>
      <c r="AY556" s="377"/>
      <c r="AZ556" s="377"/>
      <c r="BA556" s="377"/>
      <c r="BB556" s="377"/>
      <c r="BC556" s="377"/>
      <c r="BD556" s="377"/>
      <c r="BE556" s="377"/>
      <c r="BF556" s="377"/>
    </row>
    <row r="557" ht="12.75" hidden="1" customHeight="1">
      <c r="A557" s="395" t="s">
        <v>1203</v>
      </c>
      <c r="B557" s="35"/>
      <c r="C557" s="35"/>
      <c r="D557" s="35"/>
      <c r="E557" s="35"/>
      <c r="F557" s="35"/>
      <c r="G557" s="35"/>
      <c r="H557" s="35"/>
      <c r="I557" s="35"/>
      <c r="J557" s="35"/>
      <c r="K557" s="35"/>
      <c r="L557" s="35"/>
      <c r="M557" s="35"/>
      <c r="N557" s="535" t="s">
        <v>1832</v>
      </c>
      <c r="O557" s="412" t="s">
        <v>1330</v>
      </c>
      <c r="P557" s="412" t="s">
        <v>1271</v>
      </c>
      <c r="Q557" s="412" t="s">
        <v>1244</v>
      </c>
      <c r="R557" s="535" t="s">
        <v>1274</v>
      </c>
      <c r="S557" s="537" t="s">
        <v>1246</v>
      </c>
      <c r="T557" s="377"/>
      <c r="U557" s="377"/>
      <c r="V557" s="377"/>
      <c r="W557" s="377"/>
      <c r="X557" s="377"/>
      <c r="Y557" s="377"/>
      <c r="Z557" s="377"/>
      <c r="AA557" s="377"/>
      <c r="AB557" s="377"/>
      <c r="AC557" s="377"/>
      <c r="AD557" s="377"/>
      <c r="AE557" s="377"/>
      <c r="AF557" s="377"/>
      <c r="AG557" s="377"/>
      <c r="AH557" s="377"/>
      <c r="AI557" s="377"/>
      <c r="AJ557" s="377"/>
      <c r="AK557" s="377"/>
      <c r="AL557" s="377"/>
      <c r="AM557" s="377"/>
      <c r="AN557" s="377"/>
      <c r="AO557" s="377"/>
      <c r="AP557" s="377"/>
      <c r="AQ557" s="377"/>
      <c r="AR557" s="377"/>
      <c r="AS557" s="377"/>
      <c r="AT557" s="377"/>
      <c r="AU557" s="377"/>
      <c r="AV557" s="377"/>
      <c r="AW557" s="377"/>
      <c r="AX557" s="377"/>
      <c r="AY557" s="377"/>
      <c r="AZ557" s="377"/>
      <c r="BA557" s="377"/>
      <c r="BB557" s="377"/>
      <c r="BC557" s="377"/>
      <c r="BD557" s="377"/>
      <c r="BE557" s="377"/>
      <c r="BF557" s="377"/>
    </row>
    <row r="558" ht="12.75" hidden="1" customHeight="1">
      <c r="A558" s="395" t="s">
        <v>1261</v>
      </c>
      <c r="B558" s="35"/>
      <c r="C558" s="35"/>
      <c r="D558" s="35"/>
      <c r="E558" s="35"/>
      <c r="F558" s="35"/>
      <c r="G558" s="35"/>
      <c r="H558" s="35"/>
      <c r="I558" s="35"/>
      <c r="J558" s="35"/>
      <c r="K558" s="35"/>
      <c r="L558" s="35"/>
      <c r="M558" s="35"/>
      <c r="N558" s="535" t="s">
        <v>1833</v>
      </c>
      <c r="O558" s="412" t="s">
        <v>1242</v>
      </c>
      <c r="P558" s="412" t="s">
        <v>1243</v>
      </c>
      <c r="Q558" s="412" t="s">
        <v>1330</v>
      </c>
      <c r="R558" s="535" t="s">
        <v>1250</v>
      </c>
      <c r="S558" s="537" t="s">
        <v>1264</v>
      </c>
      <c r="T558" s="412" t="s">
        <v>1268</v>
      </c>
      <c r="U558" s="377"/>
      <c r="V558" s="377"/>
      <c r="W558" s="377"/>
      <c r="X558" s="377"/>
      <c r="Y558" s="377"/>
      <c r="Z558" s="377"/>
      <c r="AA558" s="377"/>
      <c r="AB558" s="377"/>
      <c r="AC558" s="377"/>
      <c r="AD558" s="377"/>
      <c r="AE558" s="377"/>
      <c r="AF558" s="377"/>
      <c r="AG558" s="377"/>
      <c r="AH558" s="377"/>
      <c r="AI558" s="377"/>
      <c r="AJ558" s="377"/>
      <c r="AK558" s="377"/>
      <c r="AL558" s="377"/>
      <c r="AM558" s="377"/>
      <c r="AN558" s="377"/>
      <c r="AO558" s="377"/>
      <c r="AP558" s="377"/>
      <c r="AQ558" s="377"/>
      <c r="AR558" s="377"/>
      <c r="AS558" s="377"/>
      <c r="AT558" s="377"/>
      <c r="AU558" s="377"/>
      <c r="AV558" s="377"/>
      <c r="AW558" s="377"/>
      <c r="AX558" s="377"/>
      <c r="AY558" s="377"/>
      <c r="AZ558" s="377"/>
      <c r="BA558" s="377"/>
      <c r="BB558" s="377"/>
      <c r="BC558" s="377"/>
      <c r="BD558" s="377"/>
      <c r="BE558" s="377"/>
      <c r="BF558" s="377"/>
    </row>
    <row r="559" ht="12.75" hidden="1" customHeight="1">
      <c r="A559" s="395" t="s">
        <v>1265</v>
      </c>
      <c r="B559" s="35"/>
      <c r="C559" s="35"/>
      <c r="D559" s="35"/>
      <c r="E559" s="35"/>
      <c r="F559" s="35"/>
      <c r="G559" s="35"/>
      <c r="H559" s="35"/>
      <c r="I559" s="35"/>
      <c r="J559" s="35"/>
      <c r="K559" s="35"/>
      <c r="L559" s="35"/>
      <c r="M559" s="35"/>
      <c r="N559" s="535" t="s">
        <v>1834</v>
      </c>
      <c r="O559" s="412" t="s">
        <v>1242</v>
      </c>
      <c r="P559" s="412" t="s">
        <v>1243</v>
      </c>
      <c r="Q559" s="412" t="s">
        <v>1330</v>
      </c>
      <c r="R559" s="535" t="s">
        <v>1250</v>
      </c>
      <c r="S559" s="537" t="s">
        <v>1264</v>
      </c>
      <c r="T559" s="412" t="s">
        <v>1268</v>
      </c>
      <c r="U559" s="377"/>
      <c r="V559" s="377"/>
      <c r="W559" s="377"/>
      <c r="X559" s="377"/>
      <c r="Y559" s="377"/>
      <c r="Z559" s="377"/>
      <c r="AA559" s="377"/>
      <c r="AB559" s="377"/>
      <c r="AC559" s="377"/>
      <c r="AD559" s="377"/>
      <c r="AE559" s="377"/>
      <c r="AF559" s="377"/>
      <c r="AG559" s="377"/>
      <c r="AH559" s="377"/>
      <c r="AI559" s="377"/>
      <c r="AJ559" s="377"/>
      <c r="AK559" s="377"/>
      <c r="AL559" s="377"/>
      <c r="AM559" s="377"/>
      <c r="AN559" s="377"/>
      <c r="AO559" s="377"/>
      <c r="AP559" s="377"/>
      <c r="AQ559" s="377"/>
      <c r="AR559" s="377"/>
      <c r="AS559" s="377"/>
      <c r="AT559" s="377"/>
      <c r="AU559" s="377"/>
      <c r="AV559" s="377"/>
      <c r="AW559" s="377"/>
      <c r="AX559" s="377"/>
      <c r="AY559" s="377"/>
      <c r="AZ559" s="377"/>
      <c r="BA559" s="377"/>
      <c r="BB559" s="377"/>
      <c r="BC559" s="377"/>
      <c r="BD559" s="377"/>
      <c r="BE559" s="377"/>
      <c r="BF559" s="377"/>
    </row>
    <row r="560" ht="12.75" hidden="1" customHeight="1">
      <c r="A560" s="395" t="s">
        <v>1269</v>
      </c>
      <c r="B560" s="35"/>
      <c r="C560" s="35"/>
      <c r="D560" s="35"/>
      <c r="E560" s="35"/>
      <c r="F560" s="35"/>
      <c r="G560" s="35"/>
      <c r="H560" s="35"/>
      <c r="I560" s="35"/>
      <c r="J560" s="35"/>
      <c r="K560" s="35"/>
      <c r="L560" s="35"/>
      <c r="M560" s="35"/>
      <c r="N560" s="535" t="s">
        <v>1835</v>
      </c>
      <c r="O560" s="412" t="s">
        <v>1242</v>
      </c>
      <c r="P560" s="412" t="s">
        <v>1243</v>
      </c>
      <c r="Q560" s="412" t="s">
        <v>1330</v>
      </c>
      <c r="R560" s="535" t="s">
        <v>1250</v>
      </c>
      <c r="S560" s="537" t="s">
        <v>1264</v>
      </c>
      <c r="T560" s="412" t="s">
        <v>1268</v>
      </c>
      <c r="U560" s="377"/>
      <c r="V560" s="377"/>
      <c r="W560" s="377"/>
      <c r="X560" s="377"/>
      <c r="Y560" s="377"/>
      <c r="Z560" s="377"/>
      <c r="AA560" s="377"/>
      <c r="AB560" s="377"/>
      <c r="AC560" s="377"/>
      <c r="AD560" s="377"/>
      <c r="AE560" s="377"/>
      <c r="AF560" s="377"/>
      <c r="AG560" s="377"/>
      <c r="AH560" s="377"/>
      <c r="AI560" s="377"/>
      <c r="AJ560" s="377"/>
      <c r="AK560" s="377"/>
      <c r="AL560" s="377"/>
      <c r="AM560" s="377"/>
      <c r="AN560" s="377"/>
      <c r="AO560" s="377"/>
      <c r="AP560" s="377"/>
      <c r="AQ560" s="377"/>
      <c r="AR560" s="377"/>
      <c r="AS560" s="377"/>
      <c r="AT560" s="377"/>
      <c r="AU560" s="377"/>
      <c r="AV560" s="377"/>
      <c r="AW560" s="377"/>
      <c r="AX560" s="377"/>
      <c r="AY560" s="377"/>
      <c r="AZ560" s="377"/>
      <c r="BA560" s="377"/>
      <c r="BB560" s="377"/>
      <c r="BC560" s="377"/>
      <c r="BD560" s="377"/>
      <c r="BE560" s="377"/>
      <c r="BF560" s="377"/>
    </row>
    <row r="561" ht="12.75" hidden="1" customHeight="1">
      <c r="A561" s="395" t="s">
        <v>1272</v>
      </c>
      <c r="B561" s="35"/>
      <c r="C561" s="35"/>
      <c r="D561" s="35"/>
      <c r="E561" s="35"/>
      <c r="F561" s="35"/>
      <c r="G561" s="35"/>
      <c r="H561" s="35"/>
      <c r="I561" s="35"/>
      <c r="J561" s="35"/>
      <c r="K561" s="35"/>
      <c r="L561" s="35"/>
      <c r="M561" s="35"/>
      <c r="N561" s="535" t="s">
        <v>1836</v>
      </c>
      <c r="O561" s="412" t="s">
        <v>1242</v>
      </c>
      <c r="P561" s="412" t="s">
        <v>1243</v>
      </c>
      <c r="Q561" s="412" t="s">
        <v>1330</v>
      </c>
      <c r="R561" s="535" t="s">
        <v>1250</v>
      </c>
      <c r="S561" s="537" t="s">
        <v>1264</v>
      </c>
      <c r="T561" s="412" t="s">
        <v>1268</v>
      </c>
      <c r="U561" s="377"/>
      <c r="V561" s="377"/>
      <c r="W561" s="377"/>
      <c r="X561" s="377"/>
      <c r="Y561" s="377"/>
      <c r="Z561" s="377"/>
      <c r="AA561" s="377"/>
      <c r="AB561" s="377"/>
      <c r="AC561" s="377"/>
      <c r="AD561" s="377"/>
      <c r="AE561" s="377"/>
      <c r="AF561" s="377"/>
      <c r="AG561" s="377"/>
      <c r="AH561" s="377"/>
      <c r="AI561" s="377"/>
      <c r="AJ561" s="377"/>
      <c r="AK561" s="377"/>
      <c r="AL561" s="377"/>
      <c r="AM561" s="377"/>
      <c r="AN561" s="377"/>
      <c r="AO561" s="377"/>
      <c r="AP561" s="377"/>
      <c r="AQ561" s="377"/>
      <c r="AR561" s="377"/>
      <c r="AS561" s="377"/>
      <c r="AT561" s="377"/>
      <c r="AU561" s="377"/>
      <c r="AV561" s="377"/>
      <c r="AW561" s="377"/>
      <c r="AX561" s="377"/>
      <c r="AY561" s="377"/>
      <c r="AZ561" s="377"/>
      <c r="BA561" s="377"/>
      <c r="BB561" s="377"/>
      <c r="BC561" s="377"/>
      <c r="BD561" s="377"/>
      <c r="BE561" s="377"/>
      <c r="BF561" s="377"/>
    </row>
    <row r="562" ht="12.75" hidden="1" customHeight="1">
      <c r="A562" s="395" t="s">
        <v>1336</v>
      </c>
      <c r="B562" s="35"/>
      <c r="C562" s="35"/>
      <c r="D562" s="35"/>
      <c r="E562" s="35"/>
      <c r="F562" s="35"/>
      <c r="G562" s="35"/>
      <c r="H562" s="35"/>
      <c r="I562" s="35"/>
      <c r="J562" s="35"/>
      <c r="K562" s="35"/>
      <c r="L562" s="35"/>
      <c r="M562" s="35"/>
      <c r="N562" s="535" t="s">
        <v>1837</v>
      </c>
      <c r="O562" s="412" t="s">
        <v>1267</v>
      </c>
      <c r="P562" s="412" t="s">
        <v>1271</v>
      </c>
      <c r="Q562" s="412" t="s">
        <v>1528</v>
      </c>
      <c r="R562" s="535" t="s">
        <v>1250</v>
      </c>
      <c r="S562" s="537" t="s">
        <v>1260</v>
      </c>
      <c r="T562" s="377"/>
      <c r="U562" s="377"/>
      <c r="V562" s="377"/>
      <c r="W562" s="377"/>
      <c r="X562" s="377"/>
      <c r="Y562" s="377"/>
      <c r="Z562" s="377"/>
      <c r="AA562" s="377"/>
      <c r="AB562" s="377"/>
      <c r="AC562" s="377"/>
      <c r="AD562" s="377"/>
      <c r="AE562" s="377"/>
      <c r="AF562" s="377"/>
      <c r="AG562" s="377"/>
      <c r="AH562" s="377"/>
      <c r="AI562" s="377"/>
      <c r="AJ562" s="377"/>
      <c r="AK562" s="377"/>
      <c r="AL562" s="377"/>
      <c r="AM562" s="377"/>
      <c r="AN562" s="377"/>
      <c r="AO562" s="377"/>
      <c r="AP562" s="377"/>
      <c r="AQ562" s="377"/>
      <c r="AR562" s="377"/>
      <c r="AS562" s="377"/>
      <c r="AT562" s="377"/>
      <c r="AU562" s="377"/>
      <c r="AV562" s="377"/>
      <c r="AW562" s="377"/>
      <c r="AX562" s="377"/>
      <c r="AY562" s="377"/>
      <c r="AZ562" s="377"/>
      <c r="BA562" s="377"/>
      <c r="BB562" s="377"/>
      <c r="BC562" s="377"/>
      <c r="BD562" s="377"/>
      <c r="BE562" s="377"/>
      <c r="BF562" s="377"/>
    </row>
    <row r="563" ht="12.75" hidden="1" customHeight="1">
      <c r="A563" s="395" t="s">
        <v>1363</v>
      </c>
      <c r="B563" s="35"/>
      <c r="C563" s="35"/>
      <c r="D563" s="35"/>
      <c r="E563" s="35"/>
      <c r="F563" s="35"/>
      <c r="G563" s="35"/>
      <c r="H563" s="35"/>
      <c r="I563" s="35"/>
      <c r="J563" s="35"/>
      <c r="K563" s="35"/>
      <c r="L563" s="35"/>
      <c r="M563" s="35"/>
      <c r="N563" s="535" t="s">
        <v>1838</v>
      </c>
      <c r="O563" s="412" t="s">
        <v>1242</v>
      </c>
      <c r="P563" s="412" t="s">
        <v>1254</v>
      </c>
      <c r="Q563" s="412" t="s">
        <v>1380</v>
      </c>
      <c r="R563" s="535" t="s">
        <v>1245</v>
      </c>
      <c r="S563" s="537" t="s">
        <v>1282</v>
      </c>
      <c r="T563" s="377"/>
      <c r="U563" s="377"/>
      <c r="V563" s="377"/>
      <c r="W563" s="377"/>
      <c r="X563" s="377"/>
      <c r="Y563" s="377"/>
      <c r="Z563" s="377"/>
      <c r="AA563" s="377"/>
      <c r="AB563" s="377"/>
      <c r="AC563" s="377"/>
      <c r="AD563" s="377"/>
      <c r="AE563" s="377"/>
      <c r="AF563" s="377"/>
      <c r="AG563" s="377"/>
      <c r="AH563" s="377"/>
      <c r="AI563" s="377"/>
      <c r="AJ563" s="377"/>
      <c r="AK563" s="377"/>
      <c r="AL563" s="377"/>
      <c r="AM563" s="377"/>
      <c r="AN563" s="377"/>
      <c r="AO563" s="377"/>
      <c r="AP563" s="377"/>
      <c r="AQ563" s="377"/>
      <c r="AR563" s="377"/>
      <c r="AS563" s="377"/>
      <c r="AT563" s="377"/>
      <c r="AU563" s="377"/>
      <c r="AV563" s="377"/>
      <c r="AW563" s="377"/>
      <c r="AX563" s="377"/>
      <c r="AY563" s="377"/>
      <c r="AZ563" s="377"/>
      <c r="BA563" s="377"/>
      <c r="BB563" s="377"/>
      <c r="BC563" s="377"/>
      <c r="BD563" s="377"/>
      <c r="BE563" s="377"/>
      <c r="BF563" s="377"/>
    </row>
    <row r="564" ht="12.75" hidden="1" customHeight="1">
      <c r="A564" s="395" t="s">
        <v>1410</v>
      </c>
      <c r="B564" s="35"/>
      <c r="C564" s="35"/>
      <c r="D564" s="35"/>
      <c r="E564" s="35"/>
      <c r="F564" s="35"/>
      <c r="G564" s="35"/>
      <c r="H564" s="35"/>
      <c r="I564" s="35"/>
      <c r="J564" s="35"/>
      <c r="K564" s="35"/>
      <c r="L564" s="35"/>
      <c r="M564" s="35"/>
      <c r="N564" s="535" t="s">
        <v>1839</v>
      </c>
      <c r="O564" s="412" t="s">
        <v>1242</v>
      </c>
      <c r="P564" s="412" t="s">
        <v>1271</v>
      </c>
      <c r="Q564" s="412" t="s">
        <v>1840</v>
      </c>
      <c r="R564" s="535" t="s">
        <v>1259</v>
      </c>
      <c r="S564" s="537" t="s">
        <v>1264</v>
      </c>
      <c r="T564" s="412" t="s">
        <v>1268</v>
      </c>
      <c r="U564" s="377"/>
      <c r="V564" s="377"/>
      <c r="W564" s="377"/>
      <c r="X564" s="377"/>
      <c r="Y564" s="377"/>
      <c r="Z564" s="377"/>
      <c r="AA564" s="377"/>
      <c r="AB564" s="377"/>
      <c r="AC564" s="377"/>
      <c r="AD564" s="377"/>
      <c r="AE564" s="377"/>
      <c r="AF564" s="377"/>
      <c r="AG564" s="377"/>
      <c r="AH564" s="377"/>
      <c r="AI564" s="377"/>
      <c r="AJ564" s="377"/>
      <c r="AK564" s="377"/>
      <c r="AL564" s="377"/>
      <c r="AM564" s="377"/>
      <c r="AN564" s="377"/>
      <c r="AO564" s="377"/>
      <c r="AP564" s="377"/>
      <c r="AQ564" s="377"/>
      <c r="AR564" s="377"/>
      <c r="AS564" s="377"/>
      <c r="AT564" s="377"/>
      <c r="AU564" s="377"/>
      <c r="AV564" s="377"/>
      <c r="AW564" s="377"/>
      <c r="AX564" s="377"/>
      <c r="AY564" s="377"/>
      <c r="AZ564" s="377"/>
      <c r="BA564" s="377"/>
      <c r="BB564" s="377"/>
      <c r="BC564" s="377"/>
      <c r="BD564" s="377"/>
      <c r="BE564" s="377"/>
      <c r="BF564" s="377"/>
    </row>
    <row r="565" ht="12.75" hidden="1" customHeight="1">
      <c r="A565" s="395" t="s">
        <v>1416</v>
      </c>
      <c r="B565" s="35"/>
      <c r="C565" s="35"/>
      <c r="D565" s="35"/>
      <c r="E565" s="35"/>
      <c r="F565" s="35"/>
      <c r="G565" s="35"/>
      <c r="H565" s="35"/>
      <c r="I565" s="35"/>
      <c r="J565" s="35"/>
      <c r="K565" s="35"/>
      <c r="L565" s="35"/>
      <c r="M565" s="35"/>
      <c r="N565" s="535" t="s">
        <v>1841</v>
      </c>
      <c r="O565" s="412" t="s">
        <v>1242</v>
      </c>
      <c r="P565" s="412" t="s">
        <v>1271</v>
      </c>
      <c r="Q565" s="412" t="s">
        <v>1244</v>
      </c>
      <c r="R565" s="535" t="s">
        <v>1553</v>
      </c>
      <c r="S565" s="537" t="s">
        <v>1256</v>
      </c>
      <c r="T565" s="377"/>
      <c r="U565" s="377"/>
      <c r="V565" s="377"/>
      <c r="W565" s="377"/>
      <c r="X565" s="377"/>
      <c r="Y565" s="377"/>
      <c r="Z565" s="377"/>
      <c r="AA565" s="377"/>
      <c r="AB565" s="377"/>
      <c r="AC565" s="377"/>
      <c r="AD565" s="377"/>
      <c r="AE565" s="377"/>
      <c r="AF565" s="377"/>
      <c r="AG565" s="377"/>
      <c r="AH565" s="377"/>
      <c r="AI565" s="377"/>
      <c r="AJ565" s="377"/>
      <c r="AK565" s="377"/>
      <c r="AL565" s="377"/>
      <c r="AM565" s="377"/>
      <c r="AN565" s="377"/>
      <c r="AO565" s="377"/>
      <c r="AP565" s="377"/>
      <c r="AQ565" s="377"/>
      <c r="AR565" s="377"/>
      <c r="AS565" s="377"/>
      <c r="AT565" s="377"/>
      <c r="AU565" s="377"/>
      <c r="AV565" s="377"/>
      <c r="AW565" s="377"/>
      <c r="AX565" s="377"/>
      <c r="AY565" s="377"/>
      <c r="AZ565" s="377"/>
      <c r="BA565" s="377"/>
      <c r="BB565" s="377"/>
      <c r="BC565" s="377"/>
      <c r="BD565" s="377"/>
      <c r="BE565" s="377"/>
      <c r="BF565" s="377"/>
    </row>
    <row r="566" ht="12.75" hidden="1" customHeight="1">
      <c r="A566" s="395" t="s">
        <v>1420</v>
      </c>
      <c r="B566" s="35"/>
      <c r="C566" s="35"/>
      <c r="D566" s="35"/>
      <c r="E566" s="35"/>
      <c r="F566" s="35"/>
      <c r="G566" s="35"/>
      <c r="H566" s="35"/>
      <c r="I566" s="35"/>
      <c r="J566" s="35"/>
      <c r="K566" s="35"/>
      <c r="L566" s="35"/>
      <c r="M566" s="35"/>
      <c r="N566" s="535" t="s">
        <v>1842</v>
      </c>
      <c r="O566" s="412" t="s">
        <v>1242</v>
      </c>
      <c r="P566" s="412" t="s">
        <v>1299</v>
      </c>
      <c r="Q566" s="412" t="s">
        <v>1267</v>
      </c>
      <c r="R566" s="535" t="s">
        <v>1274</v>
      </c>
      <c r="S566" s="537" t="s">
        <v>1282</v>
      </c>
      <c r="T566" s="412" t="s">
        <v>1268</v>
      </c>
      <c r="U566" s="377"/>
      <c r="V566" s="377"/>
      <c r="W566" s="377"/>
      <c r="X566" s="377"/>
      <c r="Y566" s="377"/>
      <c r="Z566" s="377"/>
      <c r="AA566" s="377"/>
      <c r="AB566" s="377"/>
      <c r="AC566" s="377"/>
      <c r="AD566" s="377"/>
      <c r="AE566" s="377"/>
      <c r="AF566" s="377"/>
      <c r="AG566" s="377"/>
      <c r="AH566" s="377"/>
      <c r="AI566" s="377"/>
      <c r="AJ566" s="377"/>
      <c r="AK566" s="377"/>
      <c r="AL566" s="377"/>
      <c r="AM566" s="377"/>
      <c r="AN566" s="377"/>
      <c r="AO566" s="377"/>
      <c r="AP566" s="377"/>
      <c r="AQ566" s="377"/>
      <c r="AR566" s="377"/>
      <c r="AS566" s="377"/>
      <c r="AT566" s="377"/>
      <c r="AU566" s="377"/>
      <c r="AV566" s="377"/>
      <c r="AW566" s="377"/>
      <c r="AX566" s="377"/>
      <c r="AY566" s="377"/>
      <c r="AZ566" s="377"/>
      <c r="BA566" s="377"/>
      <c r="BB566" s="377"/>
      <c r="BC566" s="377"/>
      <c r="BD566" s="377"/>
      <c r="BE566" s="377"/>
      <c r="BF566" s="377"/>
    </row>
    <row r="567" ht="12.75" hidden="1" customHeight="1">
      <c r="A567" s="395" t="s">
        <v>1432</v>
      </c>
      <c r="B567" s="35"/>
      <c r="C567" s="35"/>
      <c r="D567" s="35"/>
      <c r="E567" s="35"/>
      <c r="F567" s="35"/>
      <c r="G567" s="35"/>
      <c r="H567" s="35"/>
      <c r="I567" s="35"/>
      <c r="J567" s="35"/>
      <c r="K567" s="35"/>
      <c r="L567" s="35"/>
      <c r="M567" s="35"/>
      <c r="N567" s="535" t="s">
        <v>1843</v>
      </c>
      <c r="O567" s="412" t="s">
        <v>1330</v>
      </c>
      <c r="P567" s="412" t="s">
        <v>1243</v>
      </c>
      <c r="Q567" s="412" t="s">
        <v>1244</v>
      </c>
      <c r="R567" s="535" t="s">
        <v>1245</v>
      </c>
      <c r="S567" s="537" t="s">
        <v>1246</v>
      </c>
      <c r="T567" s="377"/>
      <c r="U567" s="377"/>
      <c r="V567" s="377"/>
      <c r="W567" s="377"/>
      <c r="X567" s="377"/>
      <c r="Y567" s="377"/>
      <c r="Z567" s="377"/>
      <c r="AA567" s="377"/>
      <c r="AB567" s="377"/>
      <c r="AC567" s="377"/>
      <c r="AD567" s="377"/>
      <c r="AE567" s="377"/>
      <c r="AF567" s="377"/>
      <c r="AG567" s="377"/>
      <c r="AH567" s="377"/>
      <c r="AI567" s="377"/>
      <c r="AJ567" s="377"/>
      <c r="AK567" s="377"/>
      <c r="AL567" s="377"/>
      <c r="AM567" s="377"/>
      <c r="AN567" s="377"/>
      <c r="AO567" s="377"/>
      <c r="AP567" s="377"/>
      <c r="AQ567" s="377"/>
      <c r="AR567" s="377"/>
      <c r="AS567" s="377"/>
      <c r="AT567" s="377"/>
      <c r="AU567" s="377"/>
      <c r="AV567" s="377"/>
      <c r="AW567" s="377"/>
      <c r="AX567" s="377"/>
      <c r="AY567" s="377"/>
      <c r="AZ567" s="377"/>
      <c r="BA567" s="377"/>
      <c r="BB567" s="377"/>
      <c r="BC567" s="377"/>
      <c r="BD567" s="377"/>
      <c r="BE567" s="377"/>
      <c r="BF567" s="377"/>
    </row>
    <row r="568" ht="12.75" hidden="1" customHeight="1">
      <c r="A568" s="395" t="s">
        <v>1453</v>
      </c>
      <c r="B568" s="35"/>
      <c r="C568" s="35"/>
      <c r="D568" s="35"/>
      <c r="E568" s="35"/>
      <c r="F568" s="35"/>
      <c r="G568" s="35"/>
      <c r="H568" s="35"/>
      <c r="I568" s="35"/>
      <c r="J568" s="35"/>
      <c r="K568" s="35"/>
      <c r="L568" s="35"/>
      <c r="M568" s="35"/>
      <c r="N568" s="535" t="s">
        <v>1844</v>
      </c>
      <c r="O568" s="412" t="s">
        <v>1242</v>
      </c>
      <c r="P568" s="412" t="s">
        <v>1243</v>
      </c>
      <c r="Q568" s="412" t="s">
        <v>1244</v>
      </c>
      <c r="R568" s="537"/>
      <c r="S568" s="537" t="s">
        <v>1251</v>
      </c>
      <c r="T568" s="412" t="s">
        <v>1268</v>
      </c>
      <c r="U568" s="377"/>
      <c r="V568" s="377"/>
      <c r="W568" s="377"/>
      <c r="X568" s="377"/>
      <c r="Y568" s="377"/>
      <c r="Z568" s="377"/>
      <c r="AA568" s="377"/>
      <c r="AB568" s="377"/>
      <c r="AC568" s="377"/>
      <c r="AD568" s="377"/>
      <c r="AE568" s="377"/>
      <c r="AF568" s="377"/>
      <c r="AG568" s="377"/>
      <c r="AH568" s="377"/>
      <c r="AI568" s="377"/>
      <c r="AJ568" s="377"/>
      <c r="AK568" s="377"/>
      <c r="AL568" s="377"/>
      <c r="AM568" s="377"/>
      <c r="AN568" s="377"/>
      <c r="AO568" s="377"/>
      <c r="AP568" s="377"/>
      <c r="AQ568" s="377"/>
      <c r="AR568" s="377"/>
      <c r="AS568" s="377"/>
      <c r="AT568" s="377"/>
      <c r="AU568" s="377"/>
      <c r="AV568" s="377"/>
      <c r="AW568" s="377"/>
      <c r="AX568" s="377"/>
      <c r="AY568" s="377"/>
      <c r="AZ568" s="377"/>
      <c r="BA568" s="377"/>
      <c r="BB568" s="377"/>
      <c r="BC568" s="377"/>
      <c r="BD568" s="377"/>
      <c r="BE568" s="377"/>
      <c r="BF568" s="377"/>
    </row>
    <row r="569" ht="12.75" hidden="1" customHeight="1">
      <c r="A569" s="395" t="s">
        <v>1460</v>
      </c>
      <c r="B569" s="35"/>
      <c r="C569" s="35"/>
      <c r="D569" s="35"/>
      <c r="E569" s="35"/>
      <c r="F569" s="35"/>
      <c r="G569" s="35"/>
      <c r="H569" s="35"/>
      <c r="I569" s="35"/>
      <c r="J569" s="35"/>
      <c r="K569" s="35"/>
      <c r="L569" s="35"/>
      <c r="M569" s="35"/>
      <c r="N569" s="535" t="s">
        <v>1845</v>
      </c>
      <c r="O569" s="412" t="s">
        <v>1242</v>
      </c>
      <c r="P569" s="412" t="s">
        <v>1271</v>
      </c>
      <c r="Q569" s="412" t="s">
        <v>1528</v>
      </c>
      <c r="R569" s="535" t="s">
        <v>1259</v>
      </c>
      <c r="S569" s="537" t="s">
        <v>1316</v>
      </c>
      <c r="T569" s="377"/>
      <c r="U569" s="377"/>
      <c r="V569" s="377"/>
      <c r="W569" s="377"/>
      <c r="X569" s="377"/>
      <c r="Y569" s="377"/>
      <c r="Z569" s="377"/>
      <c r="AA569" s="377"/>
      <c r="AB569" s="377"/>
      <c r="AC569" s="377"/>
      <c r="AD569" s="377"/>
      <c r="AE569" s="377"/>
      <c r="AF569" s="377"/>
      <c r="AG569" s="377"/>
      <c r="AH569" s="377"/>
      <c r="AI569" s="377"/>
      <c r="AJ569" s="377"/>
      <c r="AK569" s="377"/>
      <c r="AL569" s="377"/>
      <c r="AM569" s="377"/>
      <c r="AN569" s="377"/>
      <c r="AO569" s="377"/>
      <c r="AP569" s="377"/>
      <c r="AQ569" s="377"/>
      <c r="AR569" s="377"/>
      <c r="AS569" s="377"/>
      <c r="AT569" s="377"/>
      <c r="AU569" s="377"/>
      <c r="AV569" s="377"/>
      <c r="AW569" s="377"/>
      <c r="AX569" s="377"/>
      <c r="AY569" s="377"/>
      <c r="AZ569" s="377"/>
      <c r="BA569" s="377"/>
      <c r="BB569" s="377"/>
      <c r="BC569" s="377"/>
      <c r="BD569" s="377"/>
      <c r="BE569" s="377"/>
      <c r="BF569" s="377"/>
    </row>
    <row r="570" ht="12.75" hidden="1" customHeight="1">
      <c r="A570" s="395" t="s">
        <v>1580</v>
      </c>
      <c r="B570" s="35"/>
      <c r="C570" s="35"/>
      <c r="D570" s="35"/>
      <c r="E570" s="35"/>
      <c r="F570" s="35"/>
      <c r="G570" s="35"/>
      <c r="H570" s="35"/>
      <c r="I570" s="35"/>
      <c r="J570" s="35"/>
      <c r="K570" s="35"/>
      <c r="L570" s="35"/>
      <c r="M570" s="35"/>
      <c r="N570" s="535" t="s">
        <v>1846</v>
      </c>
      <c r="O570" s="412" t="s">
        <v>1242</v>
      </c>
      <c r="P570" s="412" t="s">
        <v>1271</v>
      </c>
      <c r="Q570" s="412" t="s">
        <v>1267</v>
      </c>
      <c r="R570" s="535" t="s">
        <v>1250</v>
      </c>
      <c r="S570" s="537" t="s">
        <v>1256</v>
      </c>
      <c r="T570" s="412" t="s">
        <v>1268</v>
      </c>
      <c r="U570" s="377"/>
      <c r="V570" s="377"/>
      <c r="W570" s="377"/>
      <c r="X570" s="377"/>
      <c r="Y570" s="377"/>
      <c r="Z570" s="377"/>
      <c r="AA570" s="377"/>
      <c r="AB570" s="377"/>
      <c r="AC570" s="377"/>
      <c r="AD570" s="377"/>
      <c r="AE570" s="377"/>
      <c r="AF570" s="377"/>
      <c r="AG570" s="377"/>
      <c r="AH570" s="377"/>
      <c r="AI570" s="377"/>
      <c r="AJ570" s="377"/>
      <c r="AK570" s="377"/>
      <c r="AL570" s="377"/>
      <c r="AM570" s="377"/>
      <c r="AN570" s="377"/>
      <c r="AO570" s="377"/>
      <c r="AP570" s="377"/>
      <c r="AQ570" s="377"/>
      <c r="AR570" s="377"/>
      <c r="AS570" s="377"/>
      <c r="AT570" s="377"/>
      <c r="AU570" s="377"/>
      <c r="AV570" s="377"/>
      <c r="AW570" s="377"/>
      <c r="AX570" s="377"/>
      <c r="AY570" s="377"/>
      <c r="AZ570" s="377"/>
      <c r="BA570" s="377"/>
      <c r="BB570" s="377"/>
      <c r="BC570" s="377"/>
      <c r="BD570" s="377"/>
      <c r="BE570" s="377"/>
      <c r="BF570" s="377"/>
    </row>
    <row r="571" ht="12.75" hidden="1" customHeight="1">
      <c r="A571" s="395" t="s">
        <v>1612</v>
      </c>
      <c r="B571" s="35"/>
      <c r="C571" s="35"/>
      <c r="D571" s="35"/>
      <c r="E571" s="35"/>
      <c r="F571" s="35"/>
      <c r="G571" s="35"/>
      <c r="H571" s="35"/>
      <c r="I571" s="35"/>
      <c r="J571" s="35"/>
      <c r="K571" s="35"/>
      <c r="L571" s="35"/>
      <c r="M571" s="35"/>
      <c r="N571" s="535" t="s">
        <v>1847</v>
      </c>
      <c r="O571" s="412" t="s">
        <v>1242</v>
      </c>
      <c r="P571" s="412" t="s">
        <v>1243</v>
      </c>
      <c r="Q571" s="412" t="s">
        <v>1249</v>
      </c>
      <c r="R571" s="535" t="s">
        <v>1323</v>
      </c>
      <c r="S571" s="537" t="s">
        <v>1246</v>
      </c>
      <c r="T571" s="377"/>
      <c r="U571" s="377"/>
      <c r="V571" s="377"/>
      <c r="W571" s="377"/>
      <c r="X571" s="377"/>
      <c r="Y571" s="377"/>
      <c r="Z571" s="377"/>
      <c r="AA571" s="377"/>
      <c r="AB571" s="377"/>
      <c r="AC571" s="377"/>
      <c r="AD571" s="377"/>
      <c r="AE571" s="377"/>
      <c r="AF571" s="377"/>
      <c r="AG571" s="377"/>
      <c r="AH571" s="377"/>
      <c r="AI571" s="377"/>
      <c r="AJ571" s="377"/>
      <c r="AK571" s="377"/>
      <c r="AL571" s="377"/>
      <c r="AM571" s="377"/>
      <c r="AN571" s="377"/>
      <c r="AO571" s="377"/>
      <c r="AP571" s="377"/>
      <c r="AQ571" s="377"/>
      <c r="AR571" s="377"/>
      <c r="AS571" s="377"/>
      <c r="AT571" s="377"/>
      <c r="AU571" s="377"/>
      <c r="AV571" s="377"/>
      <c r="AW571" s="377"/>
      <c r="AX571" s="377"/>
      <c r="AY571" s="377"/>
      <c r="AZ571" s="377"/>
      <c r="BA571" s="377"/>
      <c r="BB571" s="377"/>
      <c r="BC571" s="377"/>
      <c r="BD571" s="377"/>
      <c r="BE571" s="377"/>
      <c r="BF571" s="377"/>
    </row>
    <row r="572" ht="12.75" hidden="1" customHeight="1">
      <c r="A572" s="395" t="s">
        <v>1621</v>
      </c>
      <c r="B572" s="35"/>
      <c r="C572" s="35"/>
      <c r="D572" s="35"/>
      <c r="E572" s="35"/>
      <c r="F572" s="35"/>
      <c r="G572" s="35"/>
      <c r="H572" s="35"/>
      <c r="I572" s="35"/>
      <c r="J572" s="35"/>
      <c r="K572" s="35"/>
      <c r="L572" s="35"/>
      <c r="M572" s="35"/>
      <c r="N572" s="535" t="s">
        <v>1848</v>
      </c>
      <c r="O572" s="412" t="s">
        <v>1242</v>
      </c>
      <c r="P572" s="412" t="s">
        <v>1271</v>
      </c>
      <c r="Q572" s="412" t="s">
        <v>1263</v>
      </c>
      <c r="R572" s="535" t="s">
        <v>1290</v>
      </c>
      <c r="S572" s="537" t="s">
        <v>1291</v>
      </c>
      <c r="T572" s="377"/>
      <c r="U572" s="377"/>
      <c r="V572" s="377"/>
      <c r="W572" s="377"/>
      <c r="X572" s="377"/>
      <c r="Y572" s="377"/>
      <c r="Z572" s="377"/>
      <c r="AA572" s="377"/>
      <c r="AB572" s="377"/>
      <c r="AC572" s="377"/>
      <c r="AD572" s="377"/>
      <c r="AE572" s="377"/>
      <c r="AF572" s="377"/>
      <c r="AG572" s="377"/>
      <c r="AH572" s="377"/>
      <c r="AI572" s="377"/>
      <c r="AJ572" s="377"/>
      <c r="AK572" s="377"/>
      <c r="AL572" s="377"/>
      <c r="AM572" s="377"/>
      <c r="AN572" s="377"/>
      <c r="AO572" s="377"/>
      <c r="AP572" s="377"/>
      <c r="AQ572" s="377"/>
      <c r="AR572" s="377"/>
      <c r="AS572" s="377"/>
      <c r="AT572" s="377"/>
      <c r="AU572" s="377"/>
      <c r="AV572" s="377"/>
      <c r="AW572" s="377"/>
      <c r="AX572" s="377"/>
      <c r="AY572" s="377"/>
      <c r="AZ572" s="377"/>
      <c r="BA572" s="377"/>
      <c r="BB572" s="377"/>
      <c r="BC572" s="377"/>
      <c r="BD572" s="377"/>
      <c r="BE572" s="377"/>
      <c r="BF572" s="377"/>
    </row>
    <row r="573" ht="12.75" hidden="1" customHeight="1">
      <c r="A573" s="395" t="s">
        <v>1640</v>
      </c>
      <c r="B573" s="35"/>
      <c r="C573" s="35"/>
      <c r="D573" s="35"/>
      <c r="E573" s="35"/>
      <c r="F573" s="35"/>
      <c r="G573" s="35"/>
      <c r="H573" s="35"/>
      <c r="I573" s="35"/>
      <c r="J573" s="35"/>
      <c r="K573" s="35"/>
      <c r="L573" s="35"/>
      <c r="M573" s="35"/>
      <c r="N573" s="535" t="s">
        <v>1849</v>
      </c>
      <c r="O573" s="412" t="s">
        <v>1242</v>
      </c>
      <c r="P573" s="412" t="s">
        <v>1271</v>
      </c>
      <c r="Q573" s="412" t="s">
        <v>1330</v>
      </c>
      <c r="R573" s="535" t="s">
        <v>1259</v>
      </c>
      <c r="S573" s="537" t="s">
        <v>1256</v>
      </c>
      <c r="T573" s="412" t="s">
        <v>1268</v>
      </c>
      <c r="U573" s="377"/>
      <c r="V573" s="377"/>
      <c r="W573" s="377"/>
      <c r="X573" s="377"/>
      <c r="Y573" s="377"/>
      <c r="Z573" s="377"/>
      <c r="AA573" s="377"/>
      <c r="AB573" s="377"/>
      <c r="AC573" s="377"/>
      <c r="AD573" s="377"/>
      <c r="AE573" s="377"/>
      <c r="AF573" s="377"/>
      <c r="AG573" s="377"/>
      <c r="AH573" s="377"/>
      <c r="AI573" s="377"/>
      <c r="AJ573" s="377"/>
      <c r="AK573" s="377"/>
      <c r="AL573" s="377"/>
      <c r="AM573" s="377"/>
      <c r="AN573" s="377"/>
      <c r="AO573" s="377"/>
      <c r="AP573" s="377"/>
      <c r="AQ573" s="377"/>
      <c r="AR573" s="377"/>
      <c r="AS573" s="377"/>
      <c r="AT573" s="377"/>
      <c r="AU573" s="377"/>
      <c r="AV573" s="377"/>
      <c r="AW573" s="377"/>
      <c r="AX573" s="377"/>
      <c r="AY573" s="377"/>
      <c r="AZ573" s="377"/>
      <c r="BA573" s="377"/>
      <c r="BB573" s="377"/>
      <c r="BC573" s="377"/>
      <c r="BD573" s="377"/>
      <c r="BE573" s="377"/>
      <c r="BF573" s="377"/>
    </row>
    <row r="574" ht="12.75" hidden="1" customHeight="1">
      <c r="A574" s="395" t="s">
        <v>1646</v>
      </c>
      <c r="B574" s="35"/>
      <c r="C574" s="35"/>
      <c r="D574" s="35"/>
      <c r="E574" s="35"/>
      <c r="F574" s="35"/>
      <c r="G574" s="35"/>
      <c r="H574" s="35"/>
      <c r="I574" s="35"/>
      <c r="J574" s="35"/>
      <c r="K574" s="35"/>
      <c r="L574" s="35"/>
      <c r="M574" s="35"/>
      <c r="N574" s="535" t="s">
        <v>1850</v>
      </c>
      <c r="O574" s="412" t="s">
        <v>1242</v>
      </c>
      <c r="P574" s="412" t="s">
        <v>1271</v>
      </c>
      <c r="Q574" s="412" t="s">
        <v>1330</v>
      </c>
      <c r="R574" s="535" t="s">
        <v>1259</v>
      </c>
      <c r="S574" s="537" t="s">
        <v>1246</v>
      </c>
      <c r="T574" s="412" t="s">
        <v>1268</v>
      </c>
      <c r="U574" s="377"/>
      <c r="V574" s="377"/>
      <c r="W574" s="377"/>
      <c r="X574" s="377"/>
      <c r="Y574" s="377"/>
      <c r="Z574" s="377"/>
      <c r="AA574" s="377"/>
      <c r="AB574" s="377"/>
      <c r="AC574" s="377"/>
      <c r="AD574" s="377"/>
      <c r="AE574" s="377"/>
      <c r="AF574" s="377"/>
      <c r="AG574" s="377"/>
      <c r="AH574" s="377"/>
      <c r="AI574" s="377"/>
      <c r="AJ574" s="377"/>
      <c r="AK574" s="377"/>
      <c r="AL574" s="377"/>
      <c r="AM574" s="377"/>
      <c r="AN574" s="377"/>
      <c r="AO574" s="377"/>
      <c r="AP574" s="377"/>
      <c r="AQ574" s="377"/>
      <c r="AR574" s="377"/>
      <c r="AS574" s="377"/>
      <c r="AT574" s="377"/>
      <c r="AU574" s="377"/>
      <c r="AV574" s="377"/>
      <c r="AW574" s="377"/>
      <c r="AX574" s="377"/>
      <c r="AY574" s="377"/>
      <c r="AZ574" s="377"/>
      <c r="BA574" s="377"/>
      <c r="BB574" s="377"/>
      <c r="BC574" s="377"/>
      <c r="BD574" s="377"/>
      <c r="BE574" s="377"/>
      <c r="BF574" s="377"/>
    </row>
    <row r="575" ht="12.75" hidden="1" customHeight="1">
      <c r="A575" s="395" t="s">
        <v>1665</v>
      </c>
      <c r="B575" s="35"/>
      <c r="C575" s="35"/>
      <c r="D575" s="35"/>
      <c r="E575" s="35"/>
      <c r="F575" s="35"/>
      <c r="G575" s="35"/>
      <c r="H575" s="35"/>
      <c r="I575" s="35"/>
      <c r="J575" s="35"/>
      <c r="K575" s="35"/>
      <c r="L575" s="35"/>
      <c r="M575" s="35"/>
      <c r="N575" s="535" t="s">
        <v>1851</v>
      </c>
      <c r="O575" s="412" t="s">
        <v>1267</v>
      </c>
      <c r="P575" s="412" t="s">
        <v>1271</v>
      </c>
      <c r="Q575" s="412" t="s">
        <v>1378</v>
      </c>
      <c r="R575" s="535" t="s">
        <v>1274</v>
      </c>
      <c r="S575" s="537" t="s">
        <v>1264</v>
      </c>
      <c r="T575" s="377"/>
      <c r="U575" s="377"/>
      <c r="V575" s="377"/>
      <c r="W575" s="377"/>
      <c r="X575" s="377"/>
      <c r="Y575" s="377"/>
      <c r="Z575" s="377"/>
      <c r="AA575" s="377"/>
      <c r="AB575" s="377"/>
      <c r="AC575" s="377"/>
      <c r="AD575" s="377"/>
      <c r="AE575" s="377"/>
      <c r="AF575" s="377"/>
      <c r="AG575" s="377"/>
      <c r="AH575" s="377"/>
      <c r="AI575" s="377"/>
      <c r="AJ575" s="377"/>
      <c r="AK575" s="377"/>
      <c r="AL575" s="377"/>
      <c r="AM575" s="377"/>
      <c r="AN575" s="377"/>
      <c r="AO575" s="377"/>
      <c r="AP575" s="377"/>
      <c r="AQ575" s="377"/>
      <c r="AR575" s="377"/>
      <c r="AS575" s="377"/>
      <c r="AT575" s="377"/>
      <c r="AU575" s="377"/>
      <c r="AV575" s="377"/>
      <c r="AW575" s="377"/>
      <c r="AX575" s="377"/>
      <c r="AY575" s="377"/>
      <c r="AZ575" s="377"/>
      <c r="BA575" s="377"/>
      <c r="BB575" s="377"/>
      <c r="BC575" s="377"/>
      <c r="BD575" s="377"/>
      <c r="BE575" s="377"/>
      <c r="BF575" s="377"/>
    </row>
    <row r="576" ht="12.75" hidden="1" customHeight="1">
      <c r="A576" s="395" t="s">
        <v>1672</v>
      </c>
      <c r="B576" s="35"/>
      <c r="C576" s="35"/>
      <c r="D576" s="35"/>
      <c r="E576" s="35"/>
      <c r="F576" s="35"/>
      <c r="G576" s="35"/>
      <c r="H576" s="35"/>
      <c r="I576" s="35"/>
      <c r="J576" s="35"/>
      <c r="K576" s="35"/>
      <c r="L576" s="35"/>
      <c r="M576" s="35"/>
      <c r="N576" s="535" t="s">
        <v>1852</v>
      </c>
      <c r="O576" s="412" t="s">
        <v>1242</v>
      </c>
      <c r="P576" s="412" t="s">
        <v>1299</v>
      </c>
      <c r="Q576" s="412" t="s">
        <v>1244</v>
      </c>
      <c r="R576" s="535" t="s">
        <v>1255</v>
      </c>
      <c r="S576" s="537" t="s">
        <v>1246</v>
      </c>
      <c r="T576" s="377"/>
      <c r="U576" s="377"/>
      <c r="V576" s="377"/>
      <c r="W576" s="377"/>
      <c r="X576" s="377"/>
      <c r="Y576" s="377"/>
      <c r="Z576" s="377"/>
      <c r="AA576" s="377"/>
      <c r="AB576" s="377"/>
      <c r="AC576" s="377"/>
      <c r="AD576" s="377"/>
      <c r="AE576" s="377"/>
      <c r="AF576" s="377"/>
      <c r="AG576" s="377"/>
      <c r="AH576" s="377"/>
      <c r="AI576" s="377"/>
      <c r="AJ576" s="377"/>
      <c r="AK576" s="377"/>
      <c r="AL576" s="377"/>
      <c r="AM576" s="377"/>
      <c r="AN576" s="377"/>
      <c r="AO576" s="377"/>
      <c r="AP576" s="377"/>
      <c r="AQ576" s="377"/>
      <c r="AR576" s="377"/>
      <c r="AS576" s="377"/>
      <c r="AT576" s="377"/>
      <c r="AU576" s="377"/>
      <c r="AV576" s="377"/>
      <c r="AW576" s="377"/>
      <c r="AX576" s="377"/>
      <c r="AY576" s="377"/>
      <c r="AZ576" s="377"/>
      <c r="BA576" s="377"/>
      <c r="BB576" s="377"/>
      <c r="BC576" s="377"/>
      <c r="BD576" s="377"/>
      <c r="BE576" s="377"/>
      <c r="BF576" s="377"/>
    </row>
    <row r="577" ht="12.75" customHeight="1">
      <c r="A577" s="379" t="s">
        <v>1853</v>
      </c>
      <c r="N577" s="537"/>
      <c r="O577" s="377"/>
      <c r="P577" s="377"/>
      <c r="Q577" s="377"/>
      <c r="R577" s="537"/>
      <c r="S577" s="377"/>
      <c r="T577" s="377"/>
      <c r="U577" s="377"/>
      <c r="V577" s="377"/>
      <c r="W577" s="377"/>
      <c r="X577" s="377"/>
      <c r="Y577" s="377"/>
      <c r="Z577" s="377"/>
      <c r="AA577" s="377"/>
      <c r="AB577" s="377"/>
      <c r="AC577" s="377"/>
      <c r="AD577" s="377"/>
      <c r="AE577" s="377"/>
      <c r="AF577" s="377"/>
      <c r="AG577" s="377"/>
      <c r="AH577" s="377"/>
      <c r="AI577" s="377"/>
      <c r="AJ577" s="377"/>
      <c r="AK577" s="377"/>
      <c r="AL577" s="377"/>
      <c r="AM577" s="377"/>
      <c r="AN577" s="377"/>
      <c r="AO577" s="377"/>
      <c r="AP577" s="377"/>
      <c r="AQ577" s="377"/>
      <c r="AR577" s="377"/>
      <c r="AS577" s="377"/>
      <c r="AT577" s="377"/>
      <c r="AU577" s="377"/>
      <c r="AV577" s="377"/>
      <c r="AW577" s="377"/>
      <c r="AX577" s="377"/>
      <c r="AY577" s="377"/>
      <c r="AZ577" s="377"/>
      <c r="BA577" s="377"/>
      <c r="BB577" s="377"/>
      <c r="BC577" s="377"/>
      <c r="BD577" s="377"/>
      <c r="BE577" s="377"/>
      <c r="BF577" s="377"/>
    </row>
    <row r="578" ht="12.75" customHeight="1">
      <c r="A578" s="533" t="s">
        <v>1854</v>
      </c>
      <c r="N578" s="537"/>
      <c r="O578" s="377"/>
      <c r="P578" s="377"/>
      <c r="Q578" s="377"/>
      <c r="R578" s="537"/>
      <c r="S578" s="377"/>
      <c r="T578" s="377"/>
      <c r="U578" s="377"/>
      <c r="V578" s="377"/>
      <c r="W578" s="377"/>
      <c r="X578" s="377"/>
      <c r="Y578" s="377"/>
      <c r="Z578" s="377"/>
      <c r="AA578" s="377"/>
      <c r="AB578" s="377"/>
      <c r="AC578" s="377"/>
      <c r="AD578" s="377"/>
      <c r="AE578" s="377"/>
      <c r="AF578" s="377"/>
      <c r="AG578" s="377"/>
      <c r="AH578" s="377"/>
      <c r="AI578" s="377"/>
      <c r="AJ578" s="377"/>
      <c r="AK578" s="377"/>
      <c r="AL578" s="377"/>
      <c r="AM578" s="377"/>
      <c r="AN578" s="377"/>
      <c r="AO578" s="377"/>
      <c r="AP578" s="377"/>
      <c r="AQ578" s="377"/>
      <c r="AR578" s="377"/>
      <c r="AS578" s="377"/>
      <c r="AT578" s="377"/>
      <c r="AU578" s="377"/>
      <c r="AV578" s="377"/>
      <c r="AW578" s="377"/>
      <c r="AX578" s="377"/>
      <c r="AY578" s="377"/>
      <c r="AZ578" s="377"/>
      <c r="BA578" s="377"/>
      <c r="BB578" s="377"/>
      <c r="BC578" s="377"/>
      <c r="BD578" s="377"/>
      <c r="BE578" s="377"/>
      <c r="BF578" s="377"/>
    </row>
    <row r="579" ht="12.75" hidden="1" customHeight="1">
      <c r="A579" s="395" t="s">
        <v>691</v>
      </c>
      <c r="B579" s="35"/>
      <c r="C579" s="35"/>
      <c r="D579" s="35"/>
      <c r="E579" s="35"/>
      <c r="F579" s="35"/>
      <c r="G579" s="35"/>
      <c r="H579" s="35"/>
      <c r="I579" s="35"/>
      <c r="J579" s="35"/>
      <c r="K579" s="35"/>
      <c r="L579" s="35"/>
      <c r="M579" s="35"/>
      <c r="N579" s="535" t="s">
        <v>1855</v>
      </c>
      <c r="O579" s="412" t="s">
        <v>1267</v>
      </c>
      <c r="P579" s="412" t="s">
        <v>1243</v>
      </c>
      <c r="Q579" s="412" t="s">
        <v>1263</v>
      </c>
      <c r="R579" s="535" t="s">
        <v>1398</v>
      </c>
      <c r="S579" s="412" t="s">
        <v>1246</v>
      </c>
      <c r="T579" s="412" t="s">
        <v>1268</v>
      </c>
      <c r="U579" s="377"/>
      <c r="V579" s="377"/>
      <c r="W579" s="377"/>
      <c r="X579" s="377"/>
      <c r="Y579" s="377"/>
      <c r="Z579" s="377"/>
      <c r="AA579" s="377"/>
      <c r="AB579" s="377"/>
      <c r="AC579" s="377"/>
      <c r="AD579" s="377"/>
      <c r="AE579" s="377"/>
      <c r="AF579" s="377"/>
      <c r="AG579" s="377"/>
      <c r="AH579" s="377"/>
      <c r="AI579" s="377"/>
      <c r="AJ579" s="377"/>
      <c r="AK579" s="377"/>
      <c r="AL579" s="377"/>
      <c r="AM579" s="377"/>
      <c r="AN579" s="377"/>
      <c r="AO579" s="377"/>
      <c r="AP579" s="377"/>
      <c r="AQ579" s="377"/>
      <c r="AR579" s="377"/>
      <c r="AS579" s="377"/>
      <c r="AT579" s="377"/>
      <c r="AU579" s="377"/>
      <c r="AV579" s="377"/>
      <c r="AW579" s="377"/>
      <c r="AX579" s="377"/>
      <c r="AY579" s="377"/>
      <c r="AZ579" s="377"/>
      <c r="BA579" s="377"/>
      <c r="BB579" s="377"/>
      <c r="BC579" s="377"/>
      <c r="BD579" s="377"/>
      <c r="BE579" s="377"/>
      <c r="BF579" s="377"/>
    </row>
    <row r="580" ht="12.75" hidden="1" customHeight="1">
      <c r="A580" s="395" t="s">
        <v>827</v>
      </c>
      <c r="B580" s="35"/>
      <c r="C580" s="35"/>
      <c r="D580" s="35"/>
      <c r="E580" s="35"/>
      <c r="F580" s="35"/>
      <c r="G580" s="35"/>
      <c r="H580" s="35"/>
      <c r="I580" s="35"/>
      <c r="J580" s="35"/>
      <c r="K580" s="35"/>
      <c r="L580" s="35"/>
      <c r="M580" s="35"/>
      <c r="N580" s="535" t="s">
        <v>1856</v>
      </c>
      <c r="O580" s="412" t="s">
        <v>1242</v>
      </c>
      <c r="P580" s="412" t="s">
        <v>1271</v>
      </c>
      <c r="Q580" s="412" t="s">
        <v>1267</v>
      </c>
      <c r="R580" s="535" t="s">
        <v>1393</v>
      </c>
      <c r="S580" s="412" t="s">
        <v>1256</v>
      </c>
      <c r="T580" s="412" t="s">
        <v>1268</v>
      </c>
      <c r="U580" s="377"/>
      <c r="V580" s="377"/>
      <c r="W580" s="377"/>
      <c r="X580" s="377"/>
      <c r="Y580" s="377"/>
      <c r="Z580" s="377"/>
      <c r="AA580" s="377"/>
      <c r="AB580" s="377"/>
      <c r="AC580" s="377"/>
      <c r="AD580" s="377"/>
      <c r="AE580" s="377"/>
      <c r="AF580" s="377"/>
      <c r="AG580" s="377"/>
      <c r="AH580" s="377"/>
      <c r="AI580" s="377"/>
      <c r="AJ580" s="377"/>
      <c r="AK580" s="377"/>
      <c r="AL580" s="377"/>
      <c r="AM580" s="377"/>
      <c r="AN580" s="377"/>
      <c r="AO580" s="377"/>
      <c r="AP580" s="377"/>
      <c r="AQ580" s="377"/>
      <c r="AR580" s="377"/>
      <c r="AS580" s="377"/>
      <c r="AT580" s="377"/>
      <c r="AU580" s="377"/>
      <c r="AV580" s="377"/>
      <c r="AW580" s="377"/>
      <c r="AX580" s="377"/>
      <c r="AY580" s="377"/>
      <c r="AZ580" s="377"/>
      <c r="BA580" s="377"/>
      <c r="BB580" s="377"/>
      <c r="BC580" s="377"/>
      <c r="BD580" s="377"/>
      <c r="BE580" s="377"/>
      <c r="BF580" s="377"/>
    </row>
    <row r="581" ht="12.75" hidden="1" customHeight="1">
      <c r="A581" s="395" t="s">
        <v>897</v>
      </c>
      <c r="B581" s="35"/>
      <c r="C581" s="35"/>
      <c r="D581" s="35"/>
      <c r="E581" s="35"/>
      <c r="F581" s="35"/>
      <c r="G581" s="35"/>
      <c r="H581" s="35"/>
      <c r="I581" s="35"/>
      <c r="J581" s="35"/>
      <c r="K581" s="35"/>
      <c r="L581" s="35"/>
      <c r="M581" s="35"/>
      <c r="N581" s="535" t="s">
        <v>1857</v>
      </c>
      <c r="O581" s="412" t="s">
        <v>1307</v>
      </c>
      <c r="P581" s="412" t="s">
        <v>1299</v>
      </c>
      <c r="Q581" s="412" t="s">
        <v>1244</v>
      </c>
      <c r="R581" s="535" t="s">
        <v>1274</v>
      </c>
      <c r="S581" s="412" t="s">
        <v>1256</v>
      </c>
      <c r="T581" s="377"/>
      <c r="U581" s="377"/>
      <c r="V581" s="377"/>
      <c r="W581" s="377"/>
      <c r="X581" s="377"/>
      <c r="Y581" s="377"/>
      <c r="Z581" s="377"/>
      <c r="AA581" s="377"/>
      <c r="AB581" s="377"/>
      <c r="AC581" s="377"/>
      <c r="AD581" s="377"/>
      <c r="AE581" s="377"/>
      <c r="AF581" s="377"/>
      <c r="AG581" s="377"/>
      <c r="AH581" s="377"/>
      <c r="AI581" s="377"/>
      <c r="AJ581" s="377"/>
      <c r="AK581" s="377"/>
      <c r="AL581" s="377"/>
      <c r="AM581" s="377"/>
      <c r="AN581" s="377"/>
      <c r="AO581" s="377"/>
      <c r="AP581" s="377"/>
      <c r="AQ581" s="377"/>
      <c r="AR581" s="377"/>
      <c r="AS581" s="377"/>
      <c r="AT581" s="377"/>
      <c r="AU581" s="377"/>
      <c r="AV581" s="377"/>
      <c r="AW581" s="377"/>
      <c r="AX581" s="377"/>
      <c r="AY581" s="377"/>
      <c r="AZ581" s="377"/>
      <c r="BA581" s="377"/>
      <c r="BB581" s="377"/>
      <c r="BC581" s="377"/>
      <c r="BD581" s="377"/>
      <c r="BE581" s="377"/>
      <c r="BF581" s="377"/>
    </row>
    <row r="582" ht="12.75" hidden="1" customHeight="1">
      <c r="A582" s="395" t="s">
        <v>972</v>
      </c>
      <c r="B582" s="35"/>
      <c r="C582" s="35"/>
      <c r="D582" s="35"/>
      <c r="E582" s="35"/>
      <c r="F582" s="35"/>
      <c r="G582" s="35"/>
      <c r="H582" s="35"/>
      <c r="I582" s="35"/>
      <c r="J582" s="35"/>
      <c r="K582" s="35"/>
      <c r="L582" s="35"/>
      <c r="M582" s="35"/>
      <c r="N582" s="535" t="s">
        <v>1858</v>
      </c>
      <c r="O582" s="412" t="s">
        <v>1242</v>
      </c>
      <c r="P582" s="412" t="s">
        <v>1243</v>
      </c>
      <c r="Q582" s="412" t="s">
        <v>1859</v>
      </c>
      <c r="R582" s="535" t="s">
        <v>1250</v>
      </c>
      <c r="S582" s="412" t="s">
        <v>1264</v>
      </c>
      <c r="T582" s="377"/>
      <c r="U582" s="377"/>
      <c r="V582" s="377"/>
      <c r="W582" s="377"/>
      <c r="X582" s="377"/>
      <c r="Y582" s="377"/>
      <c r="Z582" s="377"/>
      <c r="AA582" s="377"/>
      <c r="AB582" s="377"/>
      <c r="AC582" s="377"/>
      <c r="AD582" s="377"/>
      <c r="AE582" s="377"/>
      <c r="AF582" s="377"/>
      <c r="AG582" s="377"/>
      <c r="AH582" s="377"/>
      <c r="AI582" s="377"/>
      <c r="AJ582" s="377"/>
      <c r="AK582" s="377"/>
      <c r="AL582" s="377"/>
      <c r="AM582" s="377"/>
      <c r="AN582" s="377"/>
      <c r="AO582" s="377"/>
      <c r="AP582" s="377"/>
      <c r="AQ582" s="377"/>
      <c r="AR582" s="377"/>
      <c r="AS582" s="377"/>
      <c r="AT582" s="377"/>
      <c r="AU582" s="377"/>
      <c r="AV582" s="377"/>
      <c r="AW582" s="377"/>
      <c r="AX582" s="377"/>
      <c r="AY582" s="377"/>
      <c r="AZ582" s="377"/>
      <c r="BA582" s="377"/>
      <c r="BB582" s="377"/>
      <c r="BC582" s="377"/>
      <c r="BD582" s="377"/>
      <c r="BE582" s="377"/>
      <c r="BF582" s="377"/>
    </row>
    <row r="583" ht="12.75" hidden="1" customHeight="1">
      <c r="A583" s="395" t="s">
        <v>1049</v>
      </c>
      <c r="B583" s="35"/>
      <c r="C583" s="35"/>
      <c r="D583" s="35"/>
      <c r="E583" s="35"/>
      <c r="F583" s="35"/>
      <c r="G583" s="35"/>
      <c r="H583" s="35"/>
      <c r="I583" s="35"/>
      <c r="J583" s="35"/>
      <c r="K583" s="35"/>
      <c r="L583" s="35"/>
      <c r="M583" s="35"/>
      <c r="N583" s="535" t="s">
        <v>1860</v>
      </c>
      <c r="O583" s="412" t="s">
        <v>1242</v>
      </c>
      <c r="P583" s="412" t="s">
        <v>1243</v>
      </c>
      <c r="Q583" s="412" t="s">
        <v>1244</v>
      </c>
      <c r="R583" s="535" t="s">
        <v>1245</v>
      </c>
      <c r="S583" s="412" t="s">
        <v>1260</v>
      </c>
      <c r="T583" s="377"/>
      <c r="U583" s="377"/>
      <c r="V583" s="377"/>
      <c r="W583" s="377"/>
      <c r="X583" s="377"/>
      <c r="Y583" s="377"/>
      <c r="Z583" s="377"/>
      <c r="AA583" s="377"/>
      <c r="AB583" s="377"/>
      <c r="AC583" s="377"/>
      <c r="AD583" s="377"/>
      <c r="AE583" s="377"/>
      <c r="AF583" s="377"/>
      <c r="AG583" s="377"/>
      <c r="AH583" s="377"/>
      <c r="AI583" s="377"/>
      <c r="AJ583" s="377"/>
      <c r="AK583" s="377"/>
      <c r="AL583" s="377"/>
      <c r="AM583" s="377"/>
      <c r="AN583" s="377"/>
      <c r="AO583" s="377"/>
      <c r="AP583" s="377"/>
      <c r="AQ583" s="377"/>
      <c r="AR583" s="377"/>
      <c r="AS583" s="377"/>
      <c r="AT583" s="377"/>
      <c r="AU583" s="377"/>
      <c r="AV583" s="377"/>
      <c r="AW583" s="377"/>
      <c r="AX583" s="377"/>
      <c r="AY583" s="377"/>
      <c r="AZ583" s="377"/>
      <c r="BA583" s="377"/>
      <c r="BB583" s="377"/>
      <c r="BC583" s="377"/>
      <c r="BD583" s="377"/>
      <c r="BE583" s="377"/>
      <c r="BF583" s="377"/>
    </row>
    <row r="584" ht="12.75" hidden="1" customHeight="1">
      <c r="A584" s="395" t="s">
        <v>1060</v>
      </c>
      <c r="B584" s="35"/>
      <c r="C584" s="35"/>
      <c r="D584" s="35"/>
      <c r="E584" s="35"/>
      <c r="F584" s="35"/>
      <c r="G584" s="35"/>
      <c r="H584" s="35"/>
      <c r="I584" s="35"/>
      <c r="J584" s="35"/>
      <c r="K584" s="35"/>
      <c r="L584" s="35"/>
      <c r="M584" s="35"/>
      <c r="N584" s="535" t="s">
        <v>1861</v>
      </c>
      <c r="O584" s="412" t="s">
        <v>1242</v>
      </c>
      <c r="P584" s="412" t="s">
        <v>1243</v>
      </c>
      <c r="Q584" s="412" t="s">
        <v>1244</v>
      </c>
      <c r="R584" s="535" t="s">
        <v>1393</v>
      </c>
      <c r="S584" s="412" t="s">
        <v>1256</v>
      </c>
      <c r="T584" s="377"/>
      <c r="U584" s="377"/>
      <c r="V584" s="377"/>
      <c r="W584" s="377"/>
      <c r="X584" s="377"/>
      <c r="Y584" s="377"/>
      <c r="Z584" s="377"/>
      <c r="AA584" s="377"/>
      <c r="AB584" s="377"/>
      <c r="AC584" s="377"/>
      <c r="AD584" s="377"/>
      <c r="AE584" s="377"/>
      <c r="AF584" s="377"/>
      <c r="AG584" s="377"/>
      <c r="AH584" s="377"/>
      <c r="AI584" s="377"/>
      <c r="AJ584" s="377"/>
      <c r="AK584" s="377"/>
      <c r="AL584" s="377"/>
      <c r="AM584" s="377"/>
      <c r="AN584" s="377"/>
      <c r="AO584" s="377"/>
      <c r="AP584" s="377"/>
      <c r="AQ584" s="377"/>
      <c r="AR584" s="377"/>
      <c r="AS584" s="377"/>
      <c r="AT584" s="377"/>
      <c r="AU584" s="377"/>
      <c r="AV584" s="377"/>
      <c r="AW584" s="377"/>
      <c r="AX584" s="377"/>
      <c r="AY584" s="377"/>
      <c r="AZ584" s="377"/>
      <c r="BA584" s="377"/>
      <c r="BB584" s="377"/>
      <c r="BC584" s="377"/>
      <c r="BD584" s="377"/>
      <c r="BE584" s="377"/>
      <c r="BF584" s="377"/>
    </row>
    <row r="585" ht="12.75" hidden="1" customHeight="1">
      <c r="A585" s="395" t="s">
        <v>1107</v>
      </c>
      <c r="B585" s="35"/>
      <c r="C585" s="35"/>
      <c r="D585" s="35"/>
      <c r="E585" s="35"/>
      <c r="F585" s="35"/>
      <c r="G585" s="35"/>
      <c r="H585" s="35"/>
      <c r="I585" s="35"/>
      <c r="J585" s="35"/>
      <c r="K585" s="35"/>
      <c r="L585" s="35"/>
      <c r="M585" s="35"/>
      <c r="N585" s="535" t="s">
        <v>1862</v>
      </c>
      <c r="O585" s="412" t="s">
        <v>1242</v>
      </c>
      <c r="P585" s="412" t="s">
        <v>1271</v>
      </c>
      <c r="Q585" s="412" t="s">
        <v>1263</v>
      </c>
      <c r="R585" s="535" t="s">
        <v>1863</v>
      </c>
      <c r="S585" s="412" t="s">
        <v>1256</v>
      </c>
      <c r="T585" s="377"/>
      <c r="U585" s="377"/>
      <c r="V585" s="377"/>
      <c r="W585" s="377"/>
      <c r="X585" s="377"/>
      <c r="Y585" s="377"/>
      <c r="Z585" s="377"/>
      <c r="AA585" s="377"/>
      <c r="AB585" s="377"/>
      <c r="AC585" s="377"/>
      <c r="AD585" s="377"/>
      <c r="AE585" s="377"/>
      <c r="AF585" s="377"/>
      <c r="AG585" s="377"/>
      <c r="AH585" s="377"/>
      <c r="AI585" s="377"/>
      <c r="AJ585" s="377"/>
      <c r="AK585" s="377"/>
      <c r="AL585" s="377"/>
      <c r="AM585" s="377"/>
      <c r="AN585" s="377"/>
      <c r="AO585" s="377"/>
      <c r="AP585" s="377"/>
      <c r="AQ585" s="377"/>
      <c r="AR585" s="377"/>
      <c r="AS585" s="377"/>
      <c r="AT585" s="377"/>
      <c r="AU585" s="377"/>
      <c r="AV585" s="377"/>
      <c r="AW585" s="377"/>
      <c r="AX585" s="377"/>
      <c r="AY585" s="377"/>
      <c r="AZ585" s="377"/>
      <c r="BA585" s="377"/>
      <c r="BB585" s="377"/>
      <c r="BC585" s="377"/>
      <c r="BD585" s="377"/>
      <c r="BE585" s="377"/>
      <c r="BF585" s="377"/>
    </row>
    <row r="586" ht="12.75" hidden="1" customHeight="1">
      <c r="A586" s="395" t="s">
        <v>1387</v>
      </c>
      <c r="B586" s="35"/>
      <c r="C586" s="35"/>
      <c r="D586" s="35"/>
      <c r="E586" s="35"/>
      <c r="F586" s="35"/>
      <c r="G586" s="35"/>
      <c r="H586" s="35"/>
      <c r="I586" s="35"/>
      <c r="J586" s="35"/>
      <c r="K586" s="35"/>
      <c r="L586" s="35"/>
      <c r="M586" s="35"/>
      <c r="N586" s="535" t="s">
        <v>1864</v>
      </c>
      <c r="O586" s="412" t="s">
        <v>1330</v>
      </c>
      <c r="P586" s="412" t="s">
        <v>1243</v>
      </c>
      <c r="Q586" s="412" t="s">
        <v>1462</v>
      </c>
      <c r="R586" s="535" t="s">
        <v>1620</v>
      </c>
      <c r="S586" s="412" t="s">
        <v>1316</v>
      </c>
      <c r="T586" s="377"/>
      <c r="U586" s="377"/>
      <c r="V586" s="377"/>
      <c r="W586" s="377"/>
      <c r="X586" s="377"/>
      <c r="Y586" s="377"/>
      <c r="Z586" s="377"/>
      <c r="AA586" s="377"/>
      <c r="AB586" s="377"/>
      <c r="AC586" s="377"/>
      <c r="AD586" s="377"/>
      <c r="AE586" s="377"/>
      <c r="AF586" s="377"/>
      <c r="AG586" s="377"/>
      <c r="AH586" s="377"/>
      <c r="AI586" s="377"/>
      <c r="AJ586" s="377"/>
      <c r="AK586" s="377"/>
      <c r="AL586" s="377"/>
      <c r="AM586" s="377"/>
      <c r="AN586" s="377"/>
      <c r="AO586" s="377"/>
      <c r="AP586" s="377"/>
      <c r="AQ586" s="377"/>
      <c r="AR586" s="377"/>
      <c r="AS586" s="377"/>
      <c r="AT586" s="377"/>
      <c r="AU586" s="377"/>
      <c r="AV586" s="377"/>
      <c r="AW586" s="377"/>
      <c r="AX586" s="377"/>
      <c r="AY586" s="377"/>
      <c r="AZ586" s="377"/>
      <c r="BA586" s="377"/>
      <c r="BB586" s="377"/>
      <c r="BC586" s="377"/>
      <c r="BD586" s="377"/>
      <c r="BE586" s="377"/>
      <c r="BF586" s="377"/>
    </row>
    <row r="587" ht="12.75" hidden="1" customHeight="1">
      <c r="A587" s="395" t="s">
        <v>1404</v>
      </c>
      <c r="B587" s="35"/>
      <c r="C587" s="35"/>
      <c r="D587" s="35"/>
      <c r="E587" s="35"/>
      <c r="F587" s="35"/>
      <c r="G587" s="35"/>
      <c r="H587" s="35"/>
      <c r="I587" s="35"/>
      <c r="J587" s="35"/>
      <c r="K587" s="35"/>
      <c r="L587" s="35"/>
      <c r="M587" s="35"/>
      <c r="N587" s="535" t="s">
        <v>1865</v>
      </c>
      <c r="O587" s="412" t="s">
        <v>1267</v>
      </c>
      <c r="P587" s="412" t="s">
        <v>1271</v>
      </c>
      <c r="Q587" s="412" t="s">
        <v>1380</v>
      </c>
      <c r="R587" s="535" t="s">
        <v>1553</v>
      </c>
      <c r="S587" s="412" t="s">
        <v>1246</v>
      </c>
      <c r="T587" s="377"/>
      <c r="U587" s="377"/>
      <c r="V587" s="377"/>
      <c r="W587" s="377"/>
      <c r="X587" s="377"/>
      <c r="Y587" s="377"/>
      <c r="Z587" s="377"/>
      <c r="AA587" s="377"/>
      <c r="AB587" s="377"/>
      <c r="AC587" s="377"/>
      <c r="AD587" s="377"/>
      <c r="AE587" s="377"/>
      <c r="AF587" s="377"/>
      <c r="AG587" s="377"/>
      <c r="AH587" s="377"/>
      <c r="AI587" s="377"/>
      <c r="AJ587" s="377"/>
      <c r="AK587" s="377"/>
      <c r="AL587" s="377"/>
      <c r="AM587" s="377"/>
      <c r="AN587" s="377"/>
      <c r="AO587" s="377"/>
      <c r="AP587" s="377"/>
      <c r="AQ587" s="377"/>
      <c r="AR587" s="377"/>
      <c r="AS587" s="377"/>
      <c r="AT587" s="377"/>
      <c r="AU587" s="377"/>
      <c r="AV587" s="377"/>
      <c r="AW587" s="377"/>
      <c r="AX587" s="377"/>
      <c r="AY587" s="377"/>
      <c r="AZ587" s="377"/>
      <c r="BA587" s="377"/>
      <c r="BB587" s="377"/>
      <c r="BC587" s="377"/>
      <c r="BD587" s="377"/>
      <c r="BE587" s="377"/>
      <c r="BF587" s="377"/>
    </row>
    <row r="588" ht="12.75" hidden="1" customHeight="1">
      <c r="A588" s="395" t="s">
        <v>1408</v>
      </c>
      <c r="B588" s="35"/>
      <c r="C588" s="35"/>
      <c r="D588" s="35"/>
      <c r="E588" s="35"/>
      <c r="F588" s="35"/>
      <c r="G588" s="35"/>
      <c r="H588" s="35"/>
      <c r="I588" s="35"/>
      <c r="J588" s="35"/>
      <c r="K588" s="35"/>
      <c r="L588" s="35"/>
      <c r="M588" s="35"/>
      <c r="N588" s="535" t="s">
        <v>1866</v>
      </c>
      <c r="O588" s="412" t="s">
        <v>1242</v>
      </c>
      <c r="P588" s="412" t="s">
        <v>1271</v>
      </c>
      <c r="Q588" s="412" t="s">
        <v>1267</v>
      </c>
      <c r="R588" s="535" t="s">
        <v>1245</v>
      </c>
      <c r="S588" s="412" t="s">
        <v>1256</v>
      </c>
      <c r="T588" s="412" t="s">
        <v>1268</v>
      </c>
      <c r="U588" s="377"/>
      <c r="V588" s="377"/>
      <c r="W588" s="377"/>
      <c r="X588" s="377"/>
      <c r="Y588" s="377"/>
      <c r="Z588" s="377"/>
      <c r="AA588" s="377"/>
      <c r="AB588" s="377"/>
      <c r="AC588" s="377"/>
      <c r="AD588" s="377"/>
      <c r="AE588" s="377"/>
      <c r="AF588" s="377"/>
      <c r="AG588" s="377"/>
      <c r="AH588" s="377"/>
      <c r="AI588" s="377"/>
      <c r="AJ588" s="377"/>
      <c r="AK588" s="377"/>
      <c r="AL588" s="377"/>
      <c r="AM588" s="377"/>
      <c r="AN588" s="377"/>
      <c r="AO588" s="377"/>
      <c r="AP588" s="377"/>
      <c r="AQ588" s="377"/>
      <c r="AR588" s="377"/>
      <c r="AS588" s="377"/>
      <c r="AT588" s="377"/>
      <c r="AU588" s="377"/>
      <c r="AV588" s="377"/>
      <c r="AW588" s="377"/>
      <c r="AX588" s="377"/>
      <c r="AY588" s="377"/>
      <c r="AZ588" s="377"/>
      <c r="BA588" s="377"/>
      <c r="BB588" s="377"/>
      <c r="BC588" s="377"/>
      <c r="BD588" s="377"/>
      <c r="BE588" s="377"/>
      <c r="BF588" s="377"/>
    </row>
    <row r="589" ht="12.75" hidden="1" customHeight="1">
      <c r="A589" s="395" t="s">
        <v>1436</v>
      </c>
      <c r="B589" s="35"/>
      <c r="C589" s="35"/>
      <c r="D589" s="35"/>
      <c r="E589" s="35"/>
      <c r="F589" s="35"/>
      <c r="G589" s="35"/>
      <c r="H589" s="35"/>
      <c r="I589" s="35"/>
      <c r="J589" s="35"/>
      <c r="K589" s="35"/>
      <c r="L589" s="35"/>
      <c r="M589" s="35"/>
      <c r="N589" s="535" t="s">
        <v>1867</v>
      </c>
      <c r="O589" s="412" t="s">
        <v>1242</v>
      </c>
      <c r="P589" s="412" t="s">
        <v>1271</v>
      </c>
      <c r="Q589" s="412" t="s">
        <v>1244</v>
      </c>
      <c r="R589" s="535" t="s">
        <v>1290</v>
      </c>
      <c r="S589" s="412" t="s">
        <v>1246</v>
      </c>
      <c r="T589" s="377"/>
      <c r="U589" s="377"/>
      <c r="V589" s="377"/>
      <c r="W589" s="377"/>
      <c r="X589" s="377"/>
      <c r="Y589" s="377"/>
      <c r="Z589" s="377"/>
      <c r="AA589" s="377"/>
      <c r="AB589" s="377"/>
      <c r="AC589" s="377"/>
      <c r="AD589" s="377"/>
      <c r="AE589" s="377"/>
      <c r="AF589" s="377"/>
      <c r="AG589" s="377"/>
      <c r="AH589" s="377"/>
      <c r="AI589" s="377"/>
      <c r="AJ589" s="377"/>
      <c r="AK589" s="377"/>
      <c r="AL589" s="377"/>
      <c r="AM589" s="377"/>
      <c r="AN589" s="377"/>
      <c r="AO589" s="377"/>
      <c r="AP589" s="377"/>
      <c r="AQ589" s="377"/>
      <c r="AR589" s="377"/>
      <c r="AS589" s="377"/>
      <c r="AT589" s="377"/>
      <c r="AU589" s="377"/>
      <c r="AV589" s="377"/>
      <c r="AW589" s="377"/>
      <c r="AX589" s="377"/>
      <c r="AY589" s="377"/>
      <c r="AZ589" s="377"/>
      <c r="BA589" s="377"/>
      <c r="BB589" s="377"/>
      <c r="BC589" s="377"/>
      <c r="BD589" s="377"/>
      <c r="BE589" s="377"/>
      <c r="BF589" s="377"/>
    </row>
    <row r="590" ht="12.75" hidden="1" customHeight="1">
      <c r="A590" s="395" t="s">
        <v>1455</v>
      </c>
      <c r="B590" s="35"/>
      <c r="C590" s="35"/>
      <c r="D590" s="35"/>
      <c r="E590" s="35"/>
      <c r="F590" s="35"/>
      <c r="G590" s="35"/>
      <c r="H590" s="35"/>
      <c r="I590" s="35"/>
      <c r="J590" s="35"/>
      <c r="K590" s="35"/>
      <c r="L590" s="35"/>
      <c r="M590" s="35"/>
      <c r="N590" s="535" t="s">
        <v>1868</v>
      </c>
      <c r="O590" s="412" t="s">
        <v>1242</v>
      </c>
      <c r="P590" s="412" t="s">
        <v>1243</v>
      </c>
      <c r="Q590" s="412" t="s">
        <v>1244</v>
      </c>
      <c r="R590" s="535" t="s">
        <v>1250</v>
      </c>
      <c r="S590" s="412" t="s">
        <v>1256</v>
      </c>
      <c r="T590" s="377"/>
      <c r="U590" s="377"/>
      <c r="V590" s="377"/>
      <c r="W590" s="377"/>
      <c r="X590" s="377"/>
      <c r="Y590" s="377"/>
      <c r="Z590" s="377"/>
      <c r="AA590" s="377"/>
      <c r="AB590" s="377"/>
      <c r="AC590" s="377"/>
      <c r="AD590" s="377"/>
      <c r="AE590" s="377"/>
      <c r="AF590" s="377"/>
      <c r="AG590" s="377"/>
      <c r="AH590" s="377"/>
      <c r="AI590" s="377"/>
      <c r="AJ590" s="377"/>
      <c r="AK590" s="377"/>
      <c r="AL590" s="377"/>
      <c r="AM590" s="377"/>
      <c r="AN590" s="377"/>
      <c r="AO590" s="377"/>
      <c r="AP590" s="377"/>
      <c r="AQ590" s="377"/>
      <c r="AR590" s="377"/>
      <c r="AS590" s="377"/>
      <c r="AT590" s="377"/>
      <c r="AU590" s="377"/>
      <c r="AV590" s="377"/>
      <c r="AW590" s="377"/>
      <c r="AX590" s="377"/>
      <c r="AY590" s="377"/>
      <c r="AZ590" s="377"/>
      <c r="BA590" s="377"/>
      <c r="BB590" s="377"/>
      <c r="BC590" s="377"/>
      <c r="BD590" s="377"/>
      <c r="BE590" s="377"/>
      <c r="BF590" s="377"/>
    </row>
    <row r="591" ht="12.75" hidden="1" customHeight="1">
      <c r="A591" s="395" t="s">
        <v>1463</v>
      </c>
      <c r="B591" s="35"/>
      <c r="C591" s="35"/>
      <c r="D591" s="35"/>
      <c r="E591" s="35"/>
      <c r="F591" s="35"/>
      <c r="G591" s="35"/>
      <c r="H591" s="35"/>
      <c r="I591" s="35"/>
      <c r="J591" s="35"/>
      <c r="K591" s="35"/>
      <c r="L591" s="35"/>
      <c r="M591" s="35"/>
      <c r="N591" s="535" t="s">
        <v>1869</v>
      </c>
      <c r="O591" s="412" t="s">
        <v>1242</v>
      </c>
      <c r="P591" s="412" t="s">
        <v>1271</v>
      </c>
      <c r="Q591" s="412" t="s">
        <v>1825</v>
      </c>
      <c r="R591" s="535" t="s">
        <v>1870</v>
      </c>
      <c r="S591" s="412" t="s">
        <v>1316</v>
      </c>
      <c r="T591" s="412" t="s">
        <v>1268</v>
      </c>
      <c r="U591" s="377"/>
      <c r="V591" s="377"/>
      <c r="W591" s="377"/>
      <c r="X591" s="377"/>
      <c r="Y591" s="377"/>
      <c r="Z591" s="377"/>
      <c r="AA591" s="377"/>
      <c r="AB591" s="377"/>
      <c r="AC591" s="377"/>
      <c r="AD591" s="377"/>
      <c r="AE591" s="377"/>
      <c r="AF591" s="377"/>
      <c r="AG591" s="377"/>
      <c r="AH591" s="377"/>
      <c r="AI591" s="377"/>
      <c r="AJ591" s="377"/>
      <c r="AK591" s="377"/>
      <c r="AL591" s="377"/>
      <c r="AM591" s="377"/>
      <c r="AN591" s="377"/>
      <c r="AO591" s="377"/>
      <c r="AP591" s="377"/>
      <c r="AQ591" s="377"/>
      <c r="AR591" s="377"/>
      <c r="AS591" s="377"/>
      <c r="AT591" s="377"/>
      <c r="AU591" s="377"/>
      <c r="AV591" s="377"/>
      <c r="AW591" s="377"/>
      <c r="AX591" s="377"/>
      <c r="AY591" s="377"/>
      <c r="AZ591" s="377"/>
      <c r="BA591" s="377"/>
      <c r="BB591" s="377"/>
      <c r="BC591" s="377"/>
      <c r="BD591" s="377"/>
      <c r="BE591" s="377"/>
      <c r="BF591" s="377"/>
    </row>
    <row r="592" ht="12.75" hidden="1" customHeight="1">
      <c r="A592" s="395" t="s">
        <v>1486</v>
      </c>
      <c r="B592" s="35"/>
      <c r="C592" s="35"/>
      <c r="D592" s="35"/>
      <c r="E592" s="35"/>
      <c r="F592" s="35"/>
      <c r="G592" s="35"/>
      <c r="H592" s="35"/>
      <c r="I592" s="35"/>
      <c r="J592" s="35"/>
      <c r="K592" s="35"/>
      <c r="L592" s="35"/>
      <c r="M592" s="35"/>
      <c r="N592" s="535" t="s">
        <v>1871</v>
      </c>
      <c r="O592" s="412" t="s">
        <v>1267</v>
      </c>
      <c r="P592" s="412" t="s">
        <v>1271</v>
      </c>
      <c r="Q592" s="412" t="s">
        <v>1263</v>
      </c>
      <c r="R592" s="535" t="s">
        <v>1290</v>
      </c>
      <c r="S592" s="412" t="s">
        <v>1264</v>
      </c>
      <c r="T592" s="377"/>
      <c r="U592" s="377"/>
      <c r="V592" s="377"/>
      <c r="W592" s="377"/>
      <c r="X592" s="377"/>
      <c r="Y592" s="377"/>
      <c r="Z592" s="377"/>
      <c r="AA592" s="377"/>
      <c r="AB592" s="377"/>
      <c r="AC592" s="377"/>
      <c r="AD592" s="377"/>
      <c r="AE592" s="377"/>
      <c r="AF592" s="377"/>
      <c r="AG592" s="377"/>
      <c r="AH592" s="377"/>
      <c r="AI592" s="377"/>
      <c r="AJ592" s="377"/>
      <c r="AK592" s="377"/>
      <c r="AL592" s="377"/>
      <c r="AM592" s="377"/>
      <c r="AN592" s="377"/>
      <c r="AO592" s="377"/>
      <c r="AP592" s="377"/>
      <c r="AQ592" s="377"/>
      <c r="AR592" s="377"/>
      <c r="AS592" s="377"/>
      <c r="AT592" s="377"/>
      <c r="AU592" s="377"/>
      <c r="AV592" s="377"/>
      <c r="AW592" s="377"/>
      <c r="AX592" s="377"/>
      <c r="AY592" s="377"/>
      <c r="AZ592" s="377"/>
      <c r="BA592" s="377"/>
      <c r="BB592" s="377"/>
      <c r="BC592" s="377"/>
      <c r="BD592" s="377"/>
      <c r="BE592" s="377"/>
      <c r="BF592" s="377"/>
    </row>
    <row r="593" ht="12.75" hidden="1" customHeight="1">
      <c r="A593" s="395" t="s">
        <v>1497</v>
      </c>
      <c r="B593" s="35"/>
      <c r="C593" s="35"/>
      <c r="D593" s="35"/>
      <c r="E593" s="35"/>
      <c r="F593" s="35"/>
      <c r="G593" s="35"/>
      <c r="H593" s="35"/>
      <c r="I593" s="35"/>
      <c r="J593" s="35"/>
      <c r="K593" s="35"/>
      <c r="L593" s="35"/>
      <c r="M593" s="35"/>
      <c r="N593" s="535" t="s">
        <v>1872</v>
      </c>
      <c r="O593" s="412" t="s">
        <v>1438</v>
      </c>
      <c r="P593" s="412" t="s">
        <v>1271</v>
      </c>
      <c r="Q593" s="412" t="s">
        <v>1244</v>
      </c>
      <c r="R593" s="535" t="s">
        <v>1290</v>
      </c>
      <c r="S593" s="412" t="s">
        <v>1260</v>
      </c>
      <c r="T593" s="377"/>
      <c r="U593" s="377"/>
      <c r="V593" s="377"/>
      <c r="W593" s="377"/>
      <c r="X593" s="377"/>
      <c r="Y593" s="377"/>
      <c r="Z593" s="377"/>
      <c r="AA593" s="377"/>
      <c r="AB593" s="377"/>
      <c r="AC593" s="377"/>
      <c r="AD593" s="377"/>
      <c r="AE593" s="377"/>
      <c r="AF593" s="377"/>
      <c r="AG593" s="377"/>
      <c r="AH593" s="377"/>
      <c r="AI593" s="377"/>
      <c r="AJ593" s="377"/>
      <c r="AK593" s="377"/>
      <c r="AL593" s="377"/>
      <c r="AM593" s="377"/>
      <c r="AN593" s="377"/>
      <c r="AO593" s="377"/>
      <c r="AP593" s="377"/>
      <c r="AQ593" s="377"/>
      <c r="AR593" s="377"/>
      <c r="AS593" s="377"/>
      <c r="AT593" s="377"/>
      <c r="AU593" s="377"/>
      <c r="AV593" s="377"/>
      <c r="AW593" s="377"/>
      <c r="AX593" s="377"/>
      <c r="AY593" s="377"/>
      <c r="AZ593" s="377"/>
      <c r="BA593" s="377"/>
      <c r="BB593" s="377"/>
      <c r="BC593" s="377"/>
      <c r="BD593" s="377"/>
      <c r="BE593" s="377"/>
      <c r="BF593" s="377"/>
    </row>
    <row r="594" ht="12.75" hidden="1" customHeight="1">
      <c r="A594" s="395" t="s">
        <v>1500</v>
      </c>
      <c r="B594" s="35"/>
      <c r="C594" s="35"/>
      <c r="D594" s="35"/>
      <c r="E594" s="35"/>
      <c r="F594" s="35"/>
      <c r="G594" s="35"/>
      <c r="H594" s="35"/>
      <c r="I594" s="35"/>
      <c r="J594" s="35"/>
      <c r="K594" s="35"/>
      <c r="L594" s="35"/>
      <c r="M594" s="35"/>
      <c r="N594" s="535" t="s">
        <v>1873</v>
      </c>
      <c r="O594" s="412" t="s">
        <v>1242</v>
      </c>
      <c r="P594" s="412" t="s">
        <v>1271</v>
      </c>
      <c r="Q594" s="412" t="s">
        <v>1267</v>
      </c>
      <c r="R594" s="535" t="s">
        <v>1863</v>
      </c>
      <c r="S594" s="412" t="s">
        <v>1264</v>
      </c>
      <c r="T594" s="412" t="s">
        <v>1268</v>
      </c>
      <c r="U594" s="377"/>
      <c r="V594" s="377"/>
      <c r="W594" s="377"/>
      <c r="X594" s="377"/>
      <c r="Y594" s="377"/>
      <c r="Z594" s="377"/>
      <c r="AA594" s="377"/>
      <c r="AB594" s="377"/>
      <c r="AC594" s="377"/>
      <c r="AD594" s="377"/>
      <c r="AE594" s="377"/>
      <c r="AF594" s="377"/>
      <c r="AG594" s="377"/>
      <c r="AH594" s="377"/>
      <c r="AI594" s="377"/>
      <c r="AJ594" s="377"/>
      <c r="AK594" s="377"/>
      <c r="AL594" s="377"/>
      <c r="AM594" s="377"/>
      <c r="AN594" s="377"/>
      <c r="AO594" s="377"/>
      <c r="AP594" s="377"/>
      <c r="AQ594" s="377"/>
      <c r="AR594" s="377"/>
      <c r="AS594" s="377"/>
      <c r="AT594" s="377"/>
      <c r="AU594" s="377"/>
      <c r="AV594" s="377"/>
      <c r="AW594" s="377"/>
      <c r="AX594" s="377"/>
      <c r="AY594" s="377"/>
      <c r="AZ594" s="377"/>
      <c r="BA594" s="377"/>
      <c r="BB594" s="377"/>
      <c r="BC594" s="377"/>
      <c r="BD594" s="377"/>
      <c r="BE594" s="377"/>
      <c r="BF594" s="377"/>
    </row>
    <row r="595" ht="12.75" hidden="1" customHeight="1">
      <c r="A595" s="395" t="s">
        <v>1525</v>
      </c>
      <c r="B595" s="35"/>
      <c r="C595" s="35"/>
      <c r="D595" s="35"/>
      <c r="E595" s="35"/>
      <c r="F595" s="35"/>
      <c r="G595" s="35"/>
      <c r="H595" s="35"/>
      <c r="I595" s="35"/>
      <c r="J595" s="35"/>
      <c r="K595" s="35"/>
      <c r="L595" s="35"/>
      <c r="M595" s="35"/>
      <c r="N595" s="535" t="s">
        <v>1874</v>
      </c>
      <c r="O595" s="412" t="s">
        <v>1242</v>
      </c>
      <c r="P595" s="412" t="s">
        <v>1271</v>
      </c>
      <c r="Q595" s="412" t="s">
        <v>1528</v>
      </c>
      <c r="R595" s="535" t="s">
        <v>1290</v>
      </c>
      <c r="S595" s="412" t="s">
        <v>1264</v>
      </c>
      <c r="T595" s="377"/>
      <c r="U595" s="377"/>
      <c r="V595" s="377"/>
      <c r="W595" s="377"/>
      <c r="X595" s="377"/>
      <c r="Y595" s="377"/>
      <c r="Z595" s="377"/>
      <c r="AA595" s="377"/>
      <c r="AB595" s="377"/>
      <c r="AC595" s="377"/>
      <c r="AD595" s="377"/>
      <c r="AE595" s="377"/>
      <c r="AF595" s="377"/>
      <c r="AG595" s="377"/>
      <c r="AH595" s="377"/>
      <c r="AI595" s="377"/>
      <c r="AJ595" s="377"/>
      <c r="AK595" s="377"/>
      <c r="AL595" s="377"/>
      <c r="AM595" s="377"/>
      <c r="AN595" s="377"/>
      <c r="AO595" s="377"/>
      <c r="AP595" s="377"/>
      <c r="AQ595" s="377"/>
      <c r="AR595" s="377"/>
      <c r="AS595" s="377"/>
      <c r="AT595" s="377"/>
      <c r="AU595" s="377"/>
      <c r="AV595" s="377"/>
      <c r="AW595" s="377"/>
      <c r="AX595" s="377"/>
      <c r="AY595" s="377"/>
      <c r="AZ595" s="377"/>
      <c r="BA595" s="377"/>
      <c r="BB595" s="377"/>
      <c r="BC595" s="377"/>
      <c r="BD595" s="377"/>
      <c r="BE595" s="377"/>
      <c r="BF595" s="377"/>
    </row>
    <row r="596" ht="12.75" hidden="1" customHeight="1">
      <c r="A596" s="395" t="s">
        <v>1540</v>
      </c>
      <c r="B596" s="35"/>
      <c r="C596" s="35"/>
      <c r="D596" s="35"/>
      <c r="E596" s="35"/>
      <c r="F596" s="35"/>
      <c r="G596" s="35"/>
      <c r="H596" s="35"/>
      <c r="I596" s="35"/>
      <c r="J596" s="35"/>
      <c r="K596" s="35"/>
      <c r="L596" s="35"/>
      <c r="M596" s="35"/>
      <c r="N596" s="535" t="s">
        <v>1875</v>
      </c>
      <c r="O596" s="412" t="s">
        <v>1876</v>
      </c>
      <c r="P596" s="412" t="s">
        <v>1271</v>
      </c>
      <c r="Q596" s="412" t="s">
        <v>1528</v>
      </c>
      <c r="R596" s="535" t="s">
        <v>1290</v>
      </c>
      <c r="S596" s="412" t="s">
        <v>1316</v>
      </c>
      <c r="T596" s="377"/>
      <c r="U596" s="377"/>
      <c r="V596" s="377"/>
      <c r="W596" s="377"/>
      <c r="X596" s="377"/>
      <c r="Y596" s="377"/>
      <c r="Z596" s="377"/>
      <c r="AA596" s="377"/>
      <c r="AB596" s="377"/>
      <c r="AC596" s="377"/>
      <c r="AD596" s="377"/>
      <c r="AE596" s="377"/>
      <c r="AF596" s="377"/>
      <c r="AG596" s="377"/>
      <c r="AH596" s="377"/>
      <c r="AI596" s="377"/>
      <c r="AJ596" s="377"/>
      <c r="AK596" s="377"/>
      <c r="AL596" s="377"/>
      <c r="AM596" s="377"/>
      <c r="AN596" s="377"/>
      <c r="AO596" s="377"/>
      <c r="AP596" s="377"/>
      <c r="AQ596" s="377"/>
      <c r="AR596" s="377"/>
      <c r="AS596" s="377"/>
      <c r="AT596" s="377"/>
      <c r="AU596" s="377"/>
      <c r="AV596" s="377"/>
      <c r="AW596" s="377"/>
      <c r="AX596" s="377"/>
      <c r="AY596" s="377"/>
      <c r="AZ596" s="377"/>
      <c r="BA596" s="377"/>
      <c r="BB596" s="377"/>
      <c r="BC596" s="377"/>
      <c r="BD596" s="377"/>
      <c r="BE596" s="377"/>
      <c r="BF596" s="377"/>
    </row>
    <row r="597" ht="12.75" hidden="1" customHeight="1">
      <c r="A597" s="395" t="s">
        <v>1587</v>
      </c>
      <c r="B597" s="35"/>
      <c r="C597" s="35"/>
      <c r="D597" s="35"/>
      <c r="E597" s="35"/>
      <c r="F597" s="35"/>
      <c r="G597" s="35"/>
      <c r="H597" s="35"/>
      <c r="I597" s="35"/>
      <c r="J597" s="35"/>
      <c r="K597" s="35"/>
      <c r="L597" s="35"/>
      <c r="M597" s="35"/>
      <c r="N597" s="535" t="s">
        <v>1877</v>
      </c>
      <c r="O597" s="412" t="s">
        <v>1267</v>
      </c>
      <c r="P597" s="412" t="s">
        <v>1271</v>
      </c>
      <c r="Q597" s="412" t="s">
        <v>1682</v>
      </c>
      <c r="R597" s="535" t="s">
        <v>1290</v>
      </c>
      <c r="S597" s="412" t="s">
        <v>1251</v>
      </c>
      <c r="T597" s="377"/>
      <c r="U597" s="377"/>
      <c r="V597" s="377"/>
      <c r="W597" s="377"/>
      <c r="X597" s="377"/>
      <c r="Y597" s="377"/>
      <c r="Z597" s="377"/>
      <c r="AA597" s="377"/>
      <c r="AB597" s="377"/>
      <c r="AC597" s="377"/>
      <c r="AD597" s="377"/>
      <c r="AE597" s="377"/>
      <c r="AF597" s="377"/>
      <c r="AG597" s="377"/>
      <c r="AH597" s="377"/>
      <c r="AI597" s="377"/>
      <c r="AJ597" s="377"/>
      <c r="AK597" s="377"/>
      <c r="AL597" s="377"/>
      <c r="AM597" s="377"/>
      <c r="AN597" s="377"/>
      <c r="AO597" s="377"/>
      <c r="AP597" s="377"/>
      <c r="AQ597" s="377"/>
      <c r="AR597" s="377"/>
      <c r="AS597" s="377"/>
      <c r="AT597" s="377"/>
      <c r="AU597" s="377"/>
      <c r="AV597" s="377"/>
      <c r="AW597" s="377"/>
      <c r="AX597" s="377"/>
      <c r="AY597" s="377"/>
      <c r="AZ597" s="377"/>
      <c r="BA597" s="377"/>
      <c r="BB597" s="377"/>
      <c r="BC597" s="377"/>
      <c r="BD597" s="377"/>
      <c r="BE597" s="377"/>
      <c r="BF597" s="377"/>
    </row>
    <row r="598" ht="12.75" hidden="1" customHeight="1">
      <c r="A598" s="395" t="s">
        <v>1594</v>
      </c>
      <c r="B598" s="35"/>
      <c r="C598" s="35"/>
      <c r="D598" s="35"/>
      <c r="E598" s="35"/>
      <c r="F598" s="35"/>
      <c r="G598" s="35"/>
      <c r="H598" s="35"/>
      <c r="I598" s="35"/>
      <c r="J598" s="35"/>
      <c r="K598" s="35"/>
      <c r="L598" s="35"/>
      <c r="M598" s="35"/>
      <c r="N598" s="535" t="s">
        <v>1878</v>
      </c>
      <c r="O598" s="412" t="s">
        <v>1242</v>
      </c>
      <c r="P598" s="412" t="s">
        <v>1299</v>
      </c>
      <c r="Q598" s="412" t="s">
        <v>1244</v>
      </c>
      <c r="R598" s="535" t="s">
        <v>1323</v>
      </c>
      <c r="S598" s="412" t="s">
        <v>1246</v>
      </c>
      <c r="T598" s="377"/>
      <c r="U598" s="377"/>
      <c r="V598" s="377"/>
      <c r="W598" s="377"/>
      <c r="X598" s="377"/>
      <c r="Y598" s="377"/>
      <c r="Z598" s="377"/>
      <c r="AA598" s="377"/>
      <c r="AB598" s="377"/>
      <c r="AC598" s="377"/>
      <c r="AD598" s="377"/>
      <c r="AE598" s="377"/>
      <c r="AF598" s="377"/>
      <c r="AG598" s="377"/>
      <c r="AH598" s="377"/>
      <c r="AI598" s="377"/>
      <c r="AJ598" s="377"/>
      <c r="AK598" s="377"/>
      <c r="AL598" s="377"/>
      <c r="AM598" s="377"/>
      <c r="AN598" s="377"/>
      <c r="AO598" s="377"/>
      <c r="AP598" s="377"/>
      <c r="AQ598" s="377"/>
      <c r="AR598" s="377"/>
      <c r="AS598" s="377"/>
      <c r="AT598" s="377"/>
      <c r="AU598" s="377"/>
      <c r="AV598" s="377"/>
      <c r="AW598" s="377"/>
      <c r="AX598" s="377"/>
      <c r="AY598" s="377"/>
      <c r="AZ598" s="377"/>
      <c r="BA598" s="377"/>
      <c r="BB598" s="377"/>
      <c r="BC598" s="377"/>
      <c r="BD598" s="377"/>
      <c r="BE598" s="377"/>
      <c r="BF598" s="377"/>
    </row>
    <row r="599" ht="12.75" hidden="1" customHeight="1">
      <c r="A599" s="395" t="s">
        <v>1662</v>
      </c>
      <c r="B599" s="35"/>
      <c r="C599" s="35"/>
      <c r="D599" s="35"/>
      <c r="E599" s="35"/>
      <c r="F599" s="35"/>
      <c r="G599" s="35"/>
      <c r="H599" s="35"/>
      <c r="I599" s="35"/>
      <c r="J599" s="35"/>
      <c r="K599" s="35"/>
      <c r="L599" s="35"/>
      <c r="M599" s="35"/>
      <c r="N599" s="535" t="s">
        <v>1879</v>
      </c>
      <c r="O599" s="412" t="s">
        <v>1242</v>
      </c>
      <c r="P599" s="412" t="s">
        <v>1254</v>
      </c>
      <c r="Q599" s="412" t="s">
        <v>1267</v>
      </c>
      <c r="R599" s="535" t="s">
        <v>1553</v>
      </c>
      <c r="S599" s="412" t="s">
        <v>1256</v>
      </c>
      <c r="T599" s="412" t="s">
        <v>1268</v>
      </c>
      <c r="U599" s="377"/>
      <c r="V599" s="377"/>
      <c r="W599" s="377"/>
      <c r="X599" s="377"/>
      <c r="Y599" s="377"/>
      <c r="Z599" s="377"/>
      <c r="AA599" s="377"/>
      <c r="AB599" s="377"/>
      <c r="AC599" s="377"/>
      <c r="AD599" s="377"/>
      <c r="AE599" s="377"/>
      <c r="AF599" s="377"/>
      <c r="AG599" s="377"/>
      <c r="AH599" s="377"/>
      <c r="AI599" s="377"/>
      <c r="AJ599" s="377"/>
      <c r="AK599" s="377"/>
      <c r="AL599" s="377"/>
      <c r="AM599" s="377"/>
      <c r="AN599" s="377"/>
      <c r="AO599" s="377"/>
      <c r="AP599" s="377"/>
      <c r="AQ599" s="377"/>
      <c r="AR599" s="377"/>
      <c r="AS599" s="377"/>
      <c r="AT599" s="377"/>
      <c r="AU599" s="377"/>
      <c r="AV599" s="377"/>
      <c r="AW599" s="377"/>
      <c r="AX599" s="377"/>
      <c r="AY599" s="377"/>
      <c r="AZ599" s="377"/>
      <c r="BA599" s="377"/>
      <c r="BB599" s="377"/>
      <c r="BC599" s="377"/>
      <c r="BD599" s="377"/>
      <c r="BE599" s="377"/>
      <c r="BF599" s="377"/>
    </row>
    <row r="600" ht="12.75" customHeight="1">
      <c r="A600" s="379" t="s">
        <v>1880</v>
      </c>
      <c r="N600" s="537"/>
      <c r="O600" s="377"/>
      <c r="P600" s="377"/>
      <c r="Q600" s="377"/>
      <c r="R600" s="537"/>
      <c r="S600" s="377"/>
      <c r="T600" s="377"/>
      <c r="U600" s="377"/>
      <c r="V600" s="377"/>
      <c r="W600" s="377"/>
      <c r="X600" s="377"/>
      <c r="Y600" s="377"/>
      <c r="Z600" s="377"/>
      <c r="AA600" s="377"/>
      <c r="AB600" s="377"/>
      <c r="AC600" s="377"/>
      <c r="AD600" s="377"/>
      <c r="AE600" s="377"/>
      <c r="AF600" s="377"/>
      <c r="AG600" s="377"/>
      <c r="AH600" s="377"/>
      <c r="AI600" s="377"/>
      <c r="AJ600" s="377"/>
      <c r="AK600" s="377"/>
      <c r="AL600" s="377"/>
      <c r="AM600" s="377"/>
      <c r="AN600" s="377"/>
      <c r="AO600" s="377"/>
      <c r="AP600" s="377"/>
      <c r="AQ600" s="377"/>
      <c r="AR600" s="377"/>
      <c r="AS600" s="377"/>
      <c r="AT600" s="377"/>
      <c r="AU600" s="377"/>
      <c r="AV600" s="377"/>
      <c r="AW600" s="377"/>
      <c r="AX600" s="377"/>
      <c r="AY600" s="377"/>
      <c r="AZ600" s="377"/>
      <c r="BA600" s="377"/>
      <c r="BB600" s="377"/>
      <c r="BC600" s="377"/>
      <c r="BD600" s="377"/>
      <c r="BE600" s="377"/>
      <c r="BF600" s="377"/>
    </row>
    <row r="601" ht="12.75" customHeight="1">
      <c r="A601" s="533" t="s">
        <v>1881</v>
      </c>
      <c r="N601" s="537"/>
      <c r="O601" s="377"/>
      <c r="P601" s="377"/>
      <c r="Q601" s="377"/>
      <c r="R601" s="537"/>
      <c r="S601" s="377"/>
      <c r="T601" s="377"/>
      <c r="U601" s="377"/>
      <c r="V601" s="377"/>
      <c r="W601" s="377"/>
      <c r="X601" s="377"/>
      <c r="Y601" s="377"/>
      <c r="Z601" s="377"/>
      <c r="AA601" s="377"/>
      <c r="AB601" s="377"/>
      <c r="AC601" s="377"/>
      <c r="AD601" s="377"/>
      <c r="AE601" s="377"/>
      <c r="AF601" s="377"/>
      <c r="AG601" s="377"/>
      <c r="AH601" s="377"/>
      <c r="AI601" s="377"/>
      <c r="AJ601" s="377"/>
      <c r="AK601" s="377"/>
      <c r="AL601" s="377"/>
      <c r="AM601" s="377"/>
      <c r="AN601" s="377"/>
      <c r="AO601" s="377"/>
      <c r="AP601" s="377"/>
      <c r="AQ601" s="377"/>
      <c r="AR601" s="377"/>
      <c r="AS601" s="377"/>
      <c r="AT601" s="377"/>
      <c r="AU601" s="377"/>
      <c r="AV601" s="377"/>
      <c r="AW601" s="377"/>
      <c r="AX601" s="377"/>
      <c r="AY601" s="377"/>
      <c r="AZ601" s="377"/>
      <c r="BA601" s="377"/>
      <c r="BB601" s="377"/>
      <c r="BC601" s="377"/>
      <c r="BD601" s="377"/>
      <c r="BE601" s="377"/>
      <c r="BF601" s="377"/>
    </row>
    <row r="602" ht="12.75" hidden="1" customHeight="1">
      <c r="A602" s="395" t="s">
        <v>237</v>
      </c>
      <c r="B602" s="35"/>
      <c r="C602" s="35"/>
      <c r="D602" s="35"/>
      <c r="E602" s="35"/>
      <c r="F602" s="35"/>
      <c r="G602" s="35"/>
      <c r="H602" s="35"/>
      <c r="I602" s="35"/>
      <c r="J602" s="35"/>
      <c r="K602" s="35"/>
      <c r="L602" s="35"/>
      <c r="M602" s="35"/>
      <c r="N602" s="535" t="s">
        <v>1882</v>
      </c>
      <c r="O602" s="412" t="s">
        <v>1242</v>
      </c>
      <c r="P602" s="412" t="s">
        <v>1271</v>
      </c>
      <c r="Q602" s="412" t="s">
        <v>1244</v>
      </c>
      <c r="R602" s="535" t="s">
        <v>1393</v>
      </c>
      <c r="S602" s="412" t="s">
        <v>1260</v>
      </c>
      <c r="T602" s="377"/>
      <c r="U602" s="377"/>
      <c r="V602" s="377"/>
      <c r="W602" s="377"/>
      <c r="X602" s="377"/>
      <c r="Y602" s="377"/>
      <c r="Z602" s="377"/>
      <c r="AA602" s="377"/>
      <c r="AB602" s="377"/>
      <c r="AC602" s="377"/>
      <c r="AD602" s="377"/>
      <c r="AE602" s="377"/>
      <c r="AF602" s="377"/>
      <c r="AG602" s="377"/>
      <c r="AH602" s="377"/>
      <c r="AI602" s="377"/>
      <c r="AJ602" s="377"/>
      <c r="AK602" s="377"/>
      <c r="AL602" s="377"/>
      <c r="AM602" s="377"/>
      <c r="AN602" s="377"/>
      <c r="AO602" s="377"/>
      <c r="AP602" s="377"/>
      <c r="AQ602" s="377"/>
      <c r="AR602" s="377"/>
      <c r="AS602" s="377"/>
      <c r="AT602" s="377"/>
      <c r="AU602" s="377"/>
      <c r="AV602" s="377"/>
      <c r="AW602" s="377"/>
      <c r="AX602" s="377"/>
      <c r="AY602" s="377"/>
      <c r="AZ602" s="377"/>
      <c r="BA602" s="377"/>
      <c r="BB602" s="377"/>
      <c r="BC602" s="377"/>
      <c r="BD602" s="377"/>
      <c r="BE602" s="377"/>
      <c r="BF602" s="377"/>
    </row>
    <row r="603" ht="12.75" hidden="1" customHeight="1">
      <c r="A603" s="395" t="s">
        <v>315</v>
      </c>
      <c r="B603" s="35"/>
      <c r="C603" s="35"/>
      <c r="D603" s="35"/>
      <c r="E603" s="35"/>
      <c r="F603" s="35"/>
      <c r="G603" s="35"/>
      <c r="H603" s="35"/>
      <c r="I603" s="35"/>
      <c r="J603" s="35"/>
      <c r="K603" s="35"/>
      <c r="L603" s="35"/>
      <c r="M603" s="35"/>
      <c r="N603" s="535" t="s">
        <v>1883</v>
      </c>
      <c r="O603" s="412" t="s">
        <v>1242</v>
      </c>
      <c r="P603" s="412" t="s">
        <v>1243</v>
      </c>
      <c r="Q603" s="412" t="s">
        <v>1380</v>
      </c>
      <c r="R603" s="535" t="s">
        <v>1274</v>
      </c>
      <c r="S603" s="412" t="s">
        <v>1264</v>
      </c>
      <c r="T603" s="412" t="s">
        <v>1268</v>
      </c>
      <c r="U603" s="377"/>
      <c r="V603" s="377"/>
      <c r="W603" s="377"/>
      <c r="X603" s="377"/>
      <c r="Y603" s="377"/>
      <c r="Z603" s="377"/>
      <c r="AA603" s="377"/>
      <c r="AB603" s="377"/>
      <c r="AC603" s="377"/>
      <c r="AD603" s="377"/>
      <c r="AE603" s="377"/>
      <c r="AF603" s="377"/>
      <c r="AG603" s="377"/>
      <c r="AH603" s="377"/>
      <c r="AI603" s="377"/>
      <c r="AJ603" s="377"/>
      <c r="AK603" s="377"/>
      <c r="AL603" s="377"/>
      <c r="AM603" s="377"/>
      <c r="AN603" s="377"/>
      <c r="AO603" s="377"/>
      <c r="AP603" s="377"/>
      <c r="AQ603" s="377"/>
      <c r="AR603" s="377"/>
      <c r="AS603" s="377"/>
      <c r="AT603" s="377"/>
      <c r="AU603" s="377"/>
      <c r="AV603" s="377"/>
      <c r="AW603" s="377"/>
      <c r="AX603" s="377"/>
      <c r="AY603" s="377"/>
      <c r="AZ603" s="377"/>
      <c r="BA603" s="377"/>
      <c r="BB603" s="377"/>
      <c r="BC603" s="377"/>
      <c r="BD603" s="377"/>
      <c r="BE603" s="377"/>
      <c r="BF603" s="377"/>
    </row>
    <row r="604" ht="12.75" hidden="1" customHeight="1">
      <c r="A604" s="395" t="s">
        <v>355</v>
      </c>
      <c r="B604" s="35"/>
      <c r="C604" s="35"/>
      <c r="D604" s="35"/>
      <c r="E604" s="35"/>
      <c r="F604" s="35"/>
      <c r="G604" s="35"/>
      <c r="H604" s="35"/>
      <c r="I604" s="35"/>
      <c r="J604" s="35"/>
      <c r="K604" s="35"/>
      <c r="L604" s="35"/>
      <c r="M604" s="35"/>
      <c r="N604" s="535" t="s">
        <v>1884</v>
      </c>
      <c r="O604" s="412" t="s">
        <v>1242</v>
      </c>
      <c r="P604" s="412" t="s">
        <v>1271</v>
      </c>
      <c r="Q604" s="412" t="s">
        <v>1263</v>
      </c>
      <c r="R604" s="535" t="s">
        <v>1762</v>
      </c>
      <c r="S604" s="412" t="s">
        <v>1251</v>
      </c>
      <c r="T604" s="412" t="s">
        <v>1268</v>
      </c>
      <c r="U604" s="377"/>
      <c r="V604" s="377"/>
      <c r="W604" s="377"/>
      <c r="X604" s="377"/>
      <c r="Y604" s="377"/>
      <c r="Z604" s="377"/>
      <c r="AA604" s="377"/>
      <c r="AB604" s="377"/>
      <c r="AC604" s="377"/>
      <c r="AD604" s="377"/>
      <c r="AE604" s="377"/>
      <c r="AF604" s="377"/>
      <c r="AG604" s="377"/>
      <c r="AH604" s="377"/>
      <c r="AI604" s="377"/>
      <c r="AJ604" s="377"/>
      <c r="AK604" s="377"/>
      <c r="AL604" s="377"/>
      <c r="AM604" s="377"/>
      <c r="AN604" s="377"/>
      <c r="AO604" s="377"/>
      <c r="AP604" s="377"/>
      <c r="AQ604" s="377"/>
      <c r="AR604" s="377"/>
      <c r="AS604" s="377"/>
      <c r="AT604" s="377"/>
      <c r="AU604" s="377"/>
      <c r="AV604" s="377"/>
      <c r="AW604" s="377"/>
      <c r="AX604" s="377"/>
      <c r="AY604" s="377"/>
      <c r="AZ604" s="377"/>
      <c r="BA604" s="377"/>
      <c r="BB604" s="377"/>
      <c r="BC604" s="377"/>
      <c r="BD604" s="377"/>
      <c r="BE604" s="377"/>
      <c r="BF604" s="377"/>
    </row>
    <row r="605" ht="12.75" hidden="1" customHeight="1">
      <c r="A605" s="395" t="s">
        <v>365</v>
      </c>
      <c r="B605" s="35"/>
      <c r="C605" s="35"/>
      <c r="D605" s="35"/>
      <c r="E605" s="35"/>
      <c r="F605" s="35"/>
      <c r="G605" s="35"/>
      <c r="H605" s="35"/>
      <c r="I605" s="35"/>
      <c r="J605" s="35"/>
      <c r="K605" s="35"/>
      <c r="L605" s="35"/>
      <c r="M605" s="35"/>
      <c r="N605" s="535" t="s">
        <v>1885</v>
      </c>
      <c r="O605" s="412" t="s">
        <v>1263</v>
      </c>
      <c r="P605" s="412" t="s">
        <v>1271</v>
      </c>
      <c r="Q605" s="412" t="s">
        <v>1462</v>
      </c>
      <c r="R605" s="535" t="s">
        <v>1245</v>
      </c>
      <c r="S605" s="412" t="s">
        <v>1282</v>
      </c>
      <c r="T605" s="377"/>
      <c r="U605" s="377"/>
      <c r="V605" s="377"/>
      <c r="W605" s="377"/>
      <c r="X605" s="377"/>
      <c r="Y605" s="377"/>
      <c r="Z605" s="377"/>
      <c r="AA605" s="377"/>
      <c r="AB605" s="377"/>
      <c r="AC605" s="377"/>
      <c r="AD605" s="377"/>
      <c r="AE605" s="377"/>
      <c r="AF605" s="377"/>
      <c r="AG605" s="377"/>
      <c r="AH605" s="377"/>
      <c r="AI605" s="377"/>
      <c r="AJ605" s="377"/>
      <c r="AK605" s="377"/>
      <c r="AL605" s="377"/>
      <c r="AM605" s="377"/>
      <c r="AN605" s="377"/>
      <c r="AO605" s="377"/>
      <c r="AP605" s="377"/>
      <c r="AQ605" s="377"/>
      <c r="AR605" s="377"/>
      <c r="AS605" s="377"/>
      <c r="AT605" s="377"/>
      <c r="AU605" s="377"/>
      <c r="AV605" s="377"/>
      <c r="AW605" s="377"/>
      <c r="AX605" s="377"/>
      <c r="AY605" s="377"/>
      <c r="AZ605" s="377"/>
      <c r="BA605" s="377"/>
      <c r="BB605" s="377"/>
      <c r="BC605" s="377"/>
      <c r="BD605" s="377"/>
      <c r="BE605" s="377"/>
      <c r="BF605" s="377"/>
    </row>
    <row r="606" ht="12.75" hidden="1" customHeight="1">
      <c r="A606" s="395" t="s">
        <v>619</v>
      </c>
      <c r="B606" s="35"/>
      <c r="C606" s="35"/>
      <c r="D606" s="35"/>
      <c r="E606" s="35"/>
      <c r="F606" s="35"/>
      <c r="G606" s="35"/>
      <c r="H606" s="35"/>
      <c r="I606" s="35"/>
      <c r="J606" s="35"/>
      <c r="K606" s="35"/>
      <c r="L606" s="35"/>
      <c r="M606" s="35"/>
      <c r="N606" s="535" t="s">
        <v>1886</v>
      </c>
      <c r="O606" s="412" t="s">
        <v>1263</v>
      </c>
      <c r="P606" s="412" t="s">
        <v>1271</v>
      </c>
      <c r="Q606" s="412" t="s">
        <v>1244</v>
      </c>
      <c r="R606" s="535" t="s">
        <v>1290</v>
      </c>
      <c r="S606" s="412" t="s">
        <v>1260</v>
      </c>
      <c r="T606" s="377"/>
      <c r="U606" s="377"/>
      <c r="V606" s="377"/>
      <c r="W606" s="377"/>
      <c r="X606" s="377"/>
      <c r="Y606" s="377"/>
      <c r="Z606" s="377"/>
      <c r="AA606" s="377"/>
      <c r="AB606" s="377"/>
      <c r="AC606" s="377"/>
      <c r="AD606" s="377"/>
      <c r="AE606" s="377"/>
      <c r="AF606" s="377"/>
      <c r="AG606" s="377"/>
      <c r="AH606" s="377"/>
      <c r="AI606" s="377"/>
      <c r="AJ606" s="377"/>
      <c r="AK606" s="377"/>
      <c r="AL606" s="377"/>
      <c r="AM606" s="377"/>
      <c r="AN606" s="377"/>
      <c r="AO606" s="377"/>
      <c r="AP606" s="377"/>
      <c r="AQ606" s="377"/>
      <c r="AR606" s="377"/>
      <c r="AS606" s="377"/>
      <c r="AT606" s="377"/>
      <c r="AU606" s="377"/>
      <c r="AV606" s="377"/>
      <c r="AW606" s="377"/>
      <c r="AX606" s="377"/>
      <c r="AY606" s="377"/>
      <c r="AZ606" s="377"/>
      <c r="BA606" s="377"/>
      <c r="BB606" s="377"/>
      <c r="BC606" s="377"/>
      <c r="BD606" s="377"/>
      <c r="BE606" s="377"/>
      <c r="BF606" s="377"/>
    </row>
    <row r="607" ht="12.75" hidden="1" customHeight="1">
      <c r="A607" s="395" t="s">
        <v>748</v>
      </c>
      <c r="B607" s="35"/>
      <c r="C607" s="35"/>
      <c r="D607" s="35"/>
      <c r="E607" s="35"/>
      <c r="F607" s="35"/>
      <c r="G607" s="35"/>
      <c r="H607" s="35"/>
      <c r="I607" s="35"/>
      <c r="J607" s="35"/>
      <c r="K607" s="35"/>
      <c r="L607" s="35"/>
      <c r="M607" s="35"/>
      <c r="N607" s="535" t="s">
        <v>1887</v>
      </c>
      <c r="O607" s="412" t="s">
        <v>1330</v>
      </c>
      <c r="P607" s="412" t="s">
        <v>1271</v>
      </c>
      <c r="Q607" s="412" t="s">
        <v>1378</v>
      </c>
      <c r="R607" s="535" t="s">
        <v>1250</v>
      </c>
      <c r="S607" s="412" t="s">
        <v>1264</v>
      </c>
      <c r="T607" s="412" t="s">
        <v>1268</v>
      </c>
      <c r="U607" s="377"/>
      <c r="V607" s="377"/>
      <c r="W607" s="377"/>
      <c r="X607" s="377"/>
      <c r="Y607" s="377"/>
      <c r="Z607" s="377"/>
      <c r="AA607" s="377"/>
      <c r="AB607" s="377"/>
      <c r="AC607" s="377"/>
      <c r="AD607" s="377"/>
      <c r="AE607" s="377"/>
      <c r="AF607" s="377"/>
      <c r="AG607" s="377"/>
      <c r="AH607" s="377"/>
      <c r="AI607" s="377"/>
      <c r="AJ607" s="377"/>
      <c r="AK607" s="377"/>
      <c r="AL607" s="377"/>
      <c r="AM607" s="377"/>
      <c r="AN607" s="377"/>
      <c r="AO607" s="377"/>
      <c r="AP607" s="377"/>
      <c r="AQ607" s="377"/>
      <c r="AR607" s="377"/>
      <c r="AS607" s="377"/>
      <c r="AT607" s="377"/>
      <c r="AU607" s="377"/>
      <c r="AV607" s="377"/>
      <c r="AW607" s="377"/>
      <c r="AX607" s="377"/>
      <c r="AY607" s="377"/>
      <c r="AZ607" s="377"/>
      <c r="BA607" s="377"/>
      <c r="BB607" s="377"/>
      <c r="BC607" s="377"/>
      <c r="BD607" s="377"/>
      <c r="BE607" s="377"/>
      <c r="BF607" s="377"/>
    </row>
    <row r="608" ht="12.75" hidden="1" customHeight="1">
      <c r="A608" s="395" t="s">
        <v>832</v>
      </c>
      <c r="B608" s="35"/>
      <c r="C608" s="35"/>
      <c r="D608" s="35"/>
      <c r="E608" s="35"/>
      <c r="F608" s="35"/>
      <c r="G608" s="35"/>
      <c r="H608" s="35"/>
      <c r="I608" s="35"/>
      <c r="J608" s="35"/>
      <c r="K608" s="35"/>
      <c r="L608" s="35"/>
      <c r="M608" s="35"/>
      <c r="N608" s="535" t="s">
        <v>1888</v>
      </c>
      <c r="O608" s="412" t="s">
        <v>1242</v>
      </c>
      <c r="P608" s="412" t="s">
        <v>31</v>
      </c>
      <c r="Q608" s="412" t="s">
        <v>1263</v>
      </c>
      <c r="R608" s="535" t="s">
        <v>1245</v>
      </c>
      <c r="S608" s="412" t="s">
        <v>1246</v>
      </c>
      <c r="T608" s="377"/>
      <c r="U608" s="377"/>
      <c r="V608" s="377"/>
      <c r="W608" s="377"/>
      <c r="X608" s="377"/>
      <c r="Y608" s="377"/>
      <c r="Z608" s="377"/>
      <c r="AA608" s="377"/>
      <c r="AB608" s="377"/>
      <c r="AC608" s="377"/>
      <c r="AD608" s="377"/>
      <c r="AE608" s="377"/>
      <c r="AF608" s="377"/>
      <c r="AG608" s="377"/>
      <c r="AH608" s="377"/>
      <c r="AI608" s="377"/>
      <c r="AJ608" s="377"/>
      <c r="AK608" s="377"/>
      <c r="AL608" s="377"/>
      <c r="AM608" s="377"/>
      <c r="AN608" s="377"/>
      <c r="AO608" s="377"/>
      <c r="AP608" s="377"/>
      <c r="AQ608" s="377"/>
      <c r="AR608" s="377"/>
      <c r="AS608" s="377"/>
      <c r="AT608" s="377"/>
      <c r="AU608" s="377"/>
      <c r="AV608" s="377"/>
      <c r="AW608" s="377"/>
      <c r="AX608" s="377"/>
      <c r="AY608" s="377"/>
      <c r="AZ608" s="377"/>
      <c r="BA608" s="377"/>
      <c r="BB608" s="377"/>
      <c r="BC608" s="377"/>
      <c r="BD608" s="377"/>
      <c r="BE608" s="377"/>
      <c r="BF608" s="377"/>
    </row>
    <row r="609" ht="12.75" hidden="1" customHeight="1">
      <c r="A609" s="395" t="s">
        <v>906</v>
      </c>
      <c r="B609" s="35"/>
      <c r="C609" s="35"/>
      <c r="D609" s="35"/>
      <c r="E609" s="35"/>
      <c r="F609" s="35"/>
      <c r="G609" s="35"/>
      <c r="H609" s="35"/>
      <c r="I609" s="35"/>
      <c r="J609" s="35"/>
      <c r="K609" s="35"/>
      <c r="L609" s="35"/>
      <c r="M609" s="35"/>
      <c r="N609" s="535" t="s">
        <v>1889</v>
      </c>
      <c r="O609" s="412" t="s">
        <v>1242</v>
      </c>
      <c r="P609" s="412" t="s">
        <v>1243</v>
      </c>
      <c r="Q609" s="412" t="s">
        <v>1263</v>
      </c>
      <c r="R609" s="535" t="s">
        <v>1245</v>
      </c>
      <c r="S609" s="412" t="s">
        <v>1282</v>
      </c>
      <c r="T609" s="412" t="s">
        <v>1268</v>
      </c>
      <c r="U609" s="377"/>
      <c r="V609" s="377"/>
      <c r="W609" s="377"/>
      <c r="X609" s="377"/>
      <c r="Y609" s="377"/>
      <c r="Z609" s="377"/>
      <c r="AA609" s="377"/>
      <c r="AB609" s="377"/>
      <c r="AC609" s="377"/>
      <c r="AD609" s="377"/>
      <c r="AE609" s="377"/>
      <c r="AF609" s="377"/>
      <c r="AG609" s="377"/>
      <c r="AH609" s="377"/>
      <c r="AI609" s="377"/>
      <c r="AJ609" s="377"/>
      <c r="AK609" s="377"/>
      <c r="AL609" s="377"/>
      <c r="AM609" s="377"/>
      <c r="AN609" s="377"/>
      <c r="AO609" s="377"/>
      <c r="AP609" s="377"/>
      <c r="AQ609" s="377"/>
      <c r="AR609" s="377"/>
      <c r="AS609" s="377"/>
      <c r="AT609" s="377"/>
      <c r="AU609" s="377"/>
      <c r="AV609" s="377"/>
      <c r="AW609" s="377"/>
      <c r="AX609" s="377"/>
      <c r="AY609" s="377"/>
      <c r="AZ609" s="377"/>
      <c r="BA609" s="377"/>
      <c r="BB609" s="377"/>
      <c r="BC609" s="377"/>
      <c r="BD609" s="377"/>
      <c r="BE609" s="377"/>
      <c r="BF609" s="377"/>
    </row>
    <row r="610" ht="12.75" hidden="1" customHeight="1">
      <c r="A610" s="395" t="s">
        <v>939</v>
      </c>
      <c r="B610" s="35"/>
      <c r="C610" s="35"/>
      <c r="D610" s="35"/>
      <c r="E610" s="35"/>
      <c r="F610" s="35"/>
      <c r="G610" s="35"/>
      <c r="H610" s="35"/>
      <c r="I610" s="35"/>
      <c r="J610" s="35"/>
      <c r="K610" s="35"/>
      <c r="L610" s="35"/>
      <c r="M610" s="35"/>
      <c r="N610" s="535" t="s">
        <v>1890</v>
      </c>
      <c r="O610" s="412" t="s">
        <v>1242</v>
      </c>
      <c r="P610" s="412" t="s">
        <v>1271</v>
      </c>
      <c r="Q610" s="412" t="s">
        <v>1267</v>
      </c>
      <c r="R610" s="535" t="s">
        <v>1730</v>
      </c>
      <c r="S610" s="412" t="s">
        <v>1256</v>
      </c>
      <c r="T610" s="412" t="s">
        <v>1268</v>
      </c>
      <c r="U610" s="377"/>
      <c r="V610" s="377"/>
      <c r="W610" s="377"/>
      <c r="X610" s="377"/>
      <c r="Y610" s="377"/>
      <c r="Z610" s="377"/>
      <c r="AA610" s="377"/>
      <c r="AB610" s="377"/>
      <c r="AC610" s="377"/>
      <c r="AD610" s="377"/>
      <c r="AE610" s="377"/>
      <c r="AF610" s="377"/>
      <c r="AG610" s="377"/>
      <c r="AH610" s="377"/>
      <c r="AI610" s="377"/>
      <c r="AJ610" s="377"/>
      <c r="AK610" s="377"/>
      <c r="AL610" s="377"/>
      <c r="AM610" s="377"/>
      <c r="AN610" s="377"/>
      <c r="AO610" s="377"/>
      <c r="AP610" s="377"/>
      <c r="AQ610" s="377"/>
      <c r="AR610" s="377"/>
      <c r="AS610" s="377"/>
      <c r="AT610" s="377"/>
      <c r="AU610" s="377"/>
      <c r="AV610" s="377"/>
      <c r="AW610" s="377"/>
      <c r="AX610" s="377"/>
      <c r="AY610" s="377"/>
      <c r="AZ610" s="377"/>
      <c r="BA610" s="377"/>
      <c r="BB610" s="377"/>
      <c r="BC610" s="377"/>
      <c r="BD610" s="377"/>
      <c r="BE610" s="377"/>
      <c r="BF610" s="377"/>
    </row>
    <row r="611" ht="12.75" hidden="1" customHeight="1">
      <c r="A611" s="395" t="s">
        <v>1019</v>
      </c>
      <c r="B611" s="35"/>
      <c r="C611" s="35"/>
      <c r="D611" s="35"/>
      <c r="E611" s="35"/>
      <c r="F611" s="35"/>
      <c r="G611" s="35"/>
      <c r="H611" s="35"/>
      <c r="I611" s="35"/>
      <c r="J611" s="35"/>
      <c r="K611" s="35"/>
      <c r="L611" s="35"/>
      <c r="M611" s="35"/>
      <c r="N611" s="535" t="s">
        <v>1891</v>
      </c>
      <c r="O611" s="412" t="s">
        <v>1242</v>
      </c>
      <c r="P611" s="412" t="s">
        <v>1271</v>
      </c>
      <c r="Q611" s="412" t="s">
        <v>1244</v>
      </c>
      <c r="R611" s="535" t="s">
        <v>1393</v>
      </c>
      <c r="S611" s="412" t="s">
        <v>1282</v>
      </c>
      <c r="T611" s="377"/>
      <c r="U611" s="377"/>
      <c r="V611" s="377"/>
      <c r="W611" s="377"/>
      <c r="X611" s="377"/>
      <c r="Y611" s="377"/>
      <c r="Z611" s="377"/>
      <c r="AA611" s="377"/>
      <c r="AB611" s="377"/>
      <c r="AC611" s="377"/>
      <c r="AD611" s="377"/>
      <c r="AE611" s="377"/>
      <c r="AF611" s="377"/>
      <c r="AG611" s="377"/>
      <c r="AH611" s="377"/>
      <c r="AI611" s="377"/>
      <c r="AJ611" s="377"/>
      <c r="AK611" s="377"/>
      <c r="AL611" s="377"/>
      <c r="AM611" s="377"/>
      <c r="AN611" s="377"/>
      <c r="AO611" s="377"/>
      <c r="AP611" s="377"/>
      <c r="AQ611" s="377"/>
      <c r="AR611" s="377"/>
      <c r="AS611" s="377"/>
      <c r="AT611" s="377"/>
      <c r="AU611" s="377"/>
      <c r="AV611" s="377"/>
      <c r="AW611" s="377"/>
      <c r="AX611" s="377"/>
      <c r="AY611" s="377"/>
      <c r="AZ611" s="377"/>
      <c r="BA611" s="377"/>
      <c r="BB611" s="377"/>
      <c r="BC611" s="377"/>
      <c r="BD611" s="377"/>
      <c r="BE611" s="377"/>
      <c r="BF611" s="377"/>
    </row>
    <row r="612" ht="12.75" hidden="1" customHeight="1">
      <c r="A612" s="395" t="s">
        <v>1138</v>
      </c>
      <c r="B612" s="35"/>
      <c r="C612" s="35"/>
      <c r="D612" s="35"/>
      <c r="E612" s="35"/>
      <c r="F612" s="35"/>
      <c r="G612" s="35"/>
      <c r="H612" s="35"/>
      <c r="I612" s="35"/>
      <c r="J612" s="35"/>
      <c r="K612" s="35"/>
      <c r="L612" s="35"/>
      <c r="M612" s="35"/>
      <c r="N612" s="535" t="s">
        <v>1892</v>
      </c>
      <c r="O612" s="412" t="s">
        <v>1242</v>
      </c>
      <c r="P612" s="412" t="s">
        <v>1299</v>
      </c>
      <c r="Q612" s="412" t="s">
        <v>1263</v>
      </c>
      <c r="R612" s="535" t="s">
        <v>1250</v>
      </c>
      <c r="S612" s="412" t="s">
        <v>1264</v>
      </c>
      <c r="T612" s="377"/>
      <c r="U612" s="377"/>
      <c r="V612" s="377"/>
      <c r="W612" s="377"/>
      <c r="X612" s="377"/>
      <c r="Y612" s="377"/>
      <c r="Z612" s="377"/>
      <c r="AA612" s="377"/>
      <c r="AB612" s="377"/>
      <c r="AC612" s="377"/>
      <c r="AD612" s="377"/>
      <c r="AE612" s="377"/>
      <c r="AF612" s="377"/>
      <c r="AG612" s="377"/>
      <c r="AH612" s="377"/>
      <c r="AI612" s="377"/>
      <c r="AJ612" s="377"/>
      <c r="AK612" s="377"/>
      <c r="AL612" s="377"/>
      <c r="AM612" s="377"/>
      <c r="AN612" s="377"/>
      <c r="AO612" s="377"/>
      <c r="AP612" s="377"/>
      <c r="AQ612" s="377"/>
      <c r="AR612" s="377"/>
      <c r="AS612" s="377"/>
      <c r="AT612" s="377"/>
      <c r="AU612" s="377"/>
      <c r="AV612" s="377"/>
      <c r="AW612" s="377"/>
      <c r="AX612" s="377"/>
      <c r="AY612" s="377"/>
      <c r="AZ612" s="377"/>
      <c r="BA612" s="377"/>
      <c r="BB612" s="377"/>
      <c r="BC612" s="377"/>
      <c r="BD612" s="377"/>
      <c r="BE612" s="377"/>
      <c r="BF612" s="377"/>
    </row>
    <row r="613" ht="12.75" hidden="1" customHeight="1">
      <c r="A613" s="395" t="s">
        <v>1215</v>
      </c>
      <c r="B613" s="35"/>
      <c r="C613" s="35"/>
      <c r="D613" s="35"/>
      <c r="E613" s="35"/>
      <c r="F613" s="35"/>
      <c r="G613" s="35"/>
      <c r="H613" s="35"/>
      <c r="I613" s="35"/>
      <c r="J613" s="35"/>
      <c r="K613" s="35"/>
      <c r="L613" s="35"/>
      <c r="M613" s="35"/>
      <c r="N613" s="535" t="s">
        <v>1893</v>
      </c>
      <c r="O613" s="412" t="s">
        <v>1242</v>
      </c>
      <c r="P613" s="412" t="s">
        <v>1271</v>
      </c>
      <c r="Q613" s="412" t="s">
        <v>1267</v>
      </c>
      <c r="R613" s="535" t="s">
        <v>1250</v>
      </c>
      <c r="S613" s="412" t="s">
        <v>1251</v>
      </c>
      <c r="T613" s="412" t="s">
        <v>1268</v>
      </c>
      <c r="U613" s="377"/>
      <c r="V613" s="377"/>
      <c r="W613" s="377"/>
      <c r="X613" s="377"/>
      <c r="Y613" s="377"/>
      <c r="Z613" s="377"/>
      <c r="AA613" s="377"/>
      <c r="AB613" s="377"/>
      <c r="AC613" s="377"/>
      <c r="AD613" s="377"/>
      <c r="AE613" s="377"/>
      <c r="AF613" s="377"/>
      <c r="AG613" s="377"/>
      <c r="AH613" s="377"/>
      <c r="AI613" s="377"/>
      <c r="AJ613" s="377"/>
      <c r="AK613" s="377"/>
      <c r="AL613" s="377"/>
      <c r="AM613" s="377"/>
      <c r="AN613" s="377"/>
      <c r="AO613" s="377"/>
      <c r="AP613" s="377"/>
      <c r="AQ613" s="377"/>
      <c r="AR613" s="377"/>
      <c r="AS613" s="377"/>
      <c r="AT613" s="377"/>
      <c r="AU613" s="377"/>
      <c r="AV613" s="377"/>
      <c r="AW613" s="377"/>
      <c r="AX613" s="377"/>
      <c r="AY613" s="377"/>
      <c r="AZ613" s="377"/>
      <c r="BA613" s="377"/>
      <c r="BB613" s="377"/>
      <c r="BC613" s="377"/>
      <c r="BD613" s="377"/>
      <c r="BE613" s="377"/>
      <c r="BF613" s="377"/>
    </row>
    <row r="614" ht="12.75" hidden="1" customHeight="1">
      <c r="A614" s="395" t="s">
        <v>1247</v>
      </c>
      <c r="B614" s="35"/>
      <c r="C614" s="35"/>
      <c r="D614" s="35"/>
      <c r="E614" s="35"/>
      <c r="F614" s="35"/>
      <c r="G614" s="35"/>
      <c r="H614" s="35"/>
      <c r="I614" s="35"/>
      <c r="J614" s="35"/>
      <c r="K614" s="35"/>
      <c r="L614" s="35"/>
      <c r="M614" s="35"/>
      <c r="N614" s="535" t="s">
        <v>1894</v>
      </c>
      <c r="O614" s="412" t="s">
        <v>1242</v>
      </c>
      <c r="P614" s="412" t="s">
        <v>1243</v>
      </c>
      <c r="Q614" s="412" t="s">
        <v>1267</v>
      </c>
      <c r="R614" s="535" t="s">
        <v>1393</v>
      </c>
      <c r="S614" s="412" t="s">
        <v>1246</v>
      </c>
      <c r="T614" s="412" t="s">
        <v>1268</v>
      </c>
      <c r="U614" s="377"/>
      <c r="V614" s="377"/>
      <c r="W614" s="377"/>
      <c r="X614" s="377"/>
      <c r="Y614" s="377"/>
      <c r="Z614" s="377"/>
      <c r="AA614" s="377"/>
      <c r="AB614" s="377"/>
      <c r="AC614" s="377"/>
      <c r="AD614" s="377"/>
      <c r="AE614" s="377"/>
      <c r="AF614" s="377"/>
      <c r="AG614" s="377"/>
      <c r="AH614" s="377"/>
      <c r="AI614" s="377"/>
      <c r="AJ614" s="377"/>
      <c r="AK614" s="377"/>
      <c r="AL614" s="377"/>
      <c r="AM614" s="377"/>
      <c r="AN614" s="377"/>
      <c r="AO614" s="377"/>
      <c r="AP614" s="377"/>
      <c r="AQ614" s="377"/>
      <c r="AR614" s="377"/>
      <c r="AS614" s="377"/>
      <c r="AT614" s="377"/>
      <c r="AU614" s="377"/>
      <c r="AV614" s="377"/>
      <c r="AW614" s="377"/>
      <c r="AX614" s="377"/>
      <c r="AY614" s="377"/>
      <c r="AZ614" s="377"/>
      <c r="BA614" s="377"/>
      <c r="BB614" s="377"/>
      <c r="BC614" s="377"/>
      <c r="BD614" s="377"/>
      <c r="BE614" s="377"/>
      <c r="BF614" s="377"/>
    </row>
    <row r="615" ht="12.75" hidden="1" customHeight="1">
      <c r="A615" s="395" t="s">
        <v>1369</v>
      </c>
      <c r="B615" s="35"/>
      <c r="C615" s="35"/>
      <c r="D615" s="35"/>
      <c r="E615" s="35"/>
      <c r="F615" s="35"/>
      <c r="G615" s="35"/>
      <c r="H615" s="35"/>
      <c r="I615" s="35"/>
      <c r="J615" s="35"/>
      <c r="K615" s="35"/>
      <c r="L615" s="35"/>
      <c r="M615" s="35"/>
      <c r="N615" s="535" t="s">
        <v>1895</v>
      </c>
      <c r="O615" s="412" t="s">
        <v>1242</v>
      </c>
      <c r="P615" s="412" t="s">
        <v>1243</v>
      </c>
      <c r="Q615" s="412" t="s">
        <v>1330</v>
      </c>
      <c r="R615" s="535" t="s">
        <v>1245</v>
      </c>
      <c r="S615" s="412" t="s">
        <v>1246</v>
      </c>
      <c r="T615" s="412" t="s">
        <v>1268</v>
      </c>
      <c r="U615" s="377"/>
      <c r="V615" s="377"/>
      <c r="W615" s="377"/>
      <c r="X615" s="377"/>
      <c r="Y615" s="377"/>
      <c r="Z615" s="377"/>
      <c r="AA615" s="377"/>
      <c r="AB615" s="377"/>
      <c r="AC615" s="377"/>
      <c r="AD615" s="377"/>
      <c r="AE615" s="377"/>
      <c r="AF615" s="377"/>
      <c r="AG615" s="377"/>
      <c r="AH615" s="377"/>
      <c r="AI615" s="377"/>
      <c r="AJ615" s="377"/>
      <c r="AK615" s="377"/>
      <c r="AL615" s="377"/>
      <c r="AM615" s="377"/>
      <c r="AN615" s="377"/>
      <c r="AO615" s="377"/>
      <c r="AP615" s="377"/>
      <c r="AQ615" s="377"/>
      <c r="AR615" s="377"/>
      <c r="AS615" s="377"/>
      <c r="AT615" s="377"/>
      <c r="AU615" s="377"/>
      <c r="AV615" s="377"/>
      <c r="AW615" s="377"/>
      <c r="AX615" s="377"/>
      <c r="AY615" s="377"/>
      <c r="AZ615" s="377"/>
      <c r="BA615" s="377"/>
      <c r="BB615" s="377"/>
      <c r="BC615" s="377"/>
      <c r="BD615" s="377"/>
      <c r="BE615" s="377"/>
      <c r="BF615" s="377"/>
    </row>
    <row r="616" ht="12.75" hidden="1" customHeight="1">
      <c r="A616" s="395" t="s">
        <v>1384</v>
      </c>
      <c r="B616" s="35"/>
      <c r="C616" s="35"/>
      <c r="D616" s="35"/>
      <c r="E616" s="35"/>
      <c r="F616" s="35"/>
      <c r="G616" s="35"/>
      <c r="H616" s="35"/>
      <c r="I616" s="35"/>
      <c r="J616" s="35"/>
      <c r="K616" s="35"/>
      <c r="L616" s="35"/>
      <c r="M616" s="35"/>
      <c r="N616" s="535" t="s">
        <v>1896</v>
      </c>
      <c r="O616" s="412" t="s">
        <v>1242</v>
      </c>
      <c r="P616" s="412" t="s">
        <v>1243</v>
      </c>
      <c r="Q616" s="412" t="s">
        <v>1380</v>
      </c>
      <c r="R616" s="535" t="s">
        <v>1290</v>
      </c>
      <c r="S616" s="412" t="s">
        <v>1251</v>
      </c>
      <c r="T616" s="377"/>
      <c r="U616" s="377"/>
      <c r="V616" s="377"/>
      <c r="W616" s="377"/>
      <c r="X616" s="377"/>
      <c r="Y616" s="377"/>
      <c r="Z616" s="377"/>
      <c r="AA616" s="377"/>
      <c r="AB616" s="377"/>
      <c r="AC616" s="377"/>
      <c r="AD616" s="377"/>
      <c r="AE616" s="377"/>
      <c r="AF616" s="377"/>
      <c r="AG616" s="377"/>
      <c r="AH616" s="377"/>
      <c r="AI616" s="377"/>
      <c r="AJ616" s="377"/>
      <c r="AK616" s="377"/>
      <c r="AL616" s="377"/>
      <c r="AM616" s="377"/>
      <c r="AN616" s="377"/>
      <c r="AO616" s="377"/>
      <c r="AP616" s="377"/>
      <c r="AQ616" s="377"/>
      <c r="AR616" s="377"/>
      <c r="AS616" s="377"/>
      <c r="AT616" s="377"/>
      <c r="AU616" s="377"/>
      <c r="AV616" s="377"/>
      <c r="AW616" s="377"/>
      <c r="AX616" s="377"/>
      <c r="AY616" s="377"/>
      <c r="AZ616" s="377"/>
      <c r="BA616" s="377"/>
      <c r="BB616" s="377"/>
      <c r="BC616" s="377"/>
      <c r="BD616" s="377"/>
      <c r="BE616" s="377"/>
      <c r="BF616" s="377"/>
    </row>
    <row r="617" ht="12.75" hidden="1" customHeight="1">
      <c r="A617" s="395" t="s">
        <v>1448</v>
      </c>
      <c r="B617" s="35"/>
      <c r="C617" s="35"/>
      <c r="D617" s="35"/>
      <c r="E617" s="35"/>
      <c r="F617" s="35"/>
      <c r="G617" s="35"/>
      <c r="H617" s="35"/>
      <c r="I617" s="35"/>
      <c r="J617" s="35"/>
      <c r="K617" s="35"/>
      <c r="L617" s="35"/>
      <c r="M617" s="35"/>
      <c r="N617" s="535" t="s">
        <v>1897</v>
      </c>
      <c r="O617" s="412" t="s">
        <v>1242</v>
      </c>
      <c r="P617" s="412" t="s">
        <v>1299</v>
      </c>
      <c r="Q617" s="412" t="s">
        <v>1244</v>
      </c>
      <c r="R617" s="535" t="s">
        <v>1245</v>
      </c>
      <c r="S617" s="412" t="s">
        <v>1282</v>
      </c>
      <c r="T617" s="377"/>
      <c r="U617" s="377"/>
      <c r="V617" s="377"/>
      <c r="W617" s="377"/>
      <c r="X617" s="377"/>
      <c r="Y617" s="377"/>
      <c r="Z617" s="377"/>
      <c r="AA617" s="377"/>
      <c r="AB617" s="377"/>
      <c r="AC617" s="377"/>
      <c r="AD617" s="377"/>
      <c r="AE617" s="377"/>
      <c r="AF617" s="377"/>
      <c r="AG617" s="377"/>
      <c r="AH617" s="377"/>
      <c r="AI617" s="377"/>
      <c r="AJ617" s="377"/>
      <c r="AK617" s="377"/>
      <c r="AL617" s="377"/>
      <c r="AM617" s="377"/>
      <c r="AN617" s="377"/>
      <c r="AO617" s="377"/>
      <c r="AP617" s="377"/>
      <c r="AQ617" s="377"/>
      <c r="AR617" s="377"/>
      <c r="AS617" s="377"/>
      <c r="AT617" s="377"/>
      <c r="AU617" s="377"/>
      <c r="AV617" s="377"/>
      <c r="AW617" s="377"/>
      <c r="AX617" s="377"/>
      <c r="AY617" s="377"/>
      <c r="AZ617" s="377"/>
      <c r="BA617" s="377"/>
      <c r="BB617" s="377"/>
      <c r="BC617" s="377"/>
      <c r="BD617" s="377"/>
      <c r="BE617" s="377"/>
      <c r="BF617" s="377"/>
    </row>
    <row r="618" ht="12.75" hidden="1" customHeight="1">
      <c r="A618" s="395" t="s">
        <v>1582</v>
      </c>
      <c r="B618" s="35"/>
      <c r="C618" s="35"/>
      <c r="D618" s="35"/>
      <c r="E618" s="35"/>
      <c r="F618" s="35"/>
      <c r="G618" s="35"/>
      <c r="H618" s="35"/>
      <c r="I618" s="35"/>
      <c r="J618" s="35"/>
      <c r="K618" s="35"/>
      <c r="L618" s="35"/>
      <c r="M618" s="35"/>
      <c r="N618" s="535" t="s">
        <v>1898</v>
      </c>
      <c r="O618" s="412" t="s">
        <v>1242</v>
      </c>
      <c r="P618" s="412" t="s">
        <v>1271</v>
      </c>
      <c r="Q618" s="412" t="s">
        <v>1244</v>
      </c>
      <c r="R618" s="535" t="s">
        <v>1393</v>
      </c>
      <c r="S618" s="412" t="s">
        <v>1256</v>
      </c>
      <c r="T618" s="377"/>
      <c r="U618" s="377"/>
      <c r="V618" s="377"/>
      <c r="W618" s="377"/>
      <c r="X618" s="377"/>
      <c r="Y618" s="377"/>
      <c r="Z618" s="377"/>
      <c r="AA618" s="377"/>
      <c r="AB618" s="377"/>
      <c r="AC618" s="377"/>
      <c r="AD618" s="377"/>
      <c r="AE618" s="377"/>
      <c r="AF618" s="377"/>
      <c r="AG618" s="377"/>
      <c r="AH618" s="377"/>
      <c r="AI618" s="377"/>
      <c r="AJ618" s="377"/>
      <c r="AK618" s="377"/>
      <c r="AL618" s="377"/>
      <c r="AM618" s="377"/>
      <c r="AN618" s="377"/>
      <c r="AO618" s="377"/>
      <c r="AP618" s="377"/>
      <c r="AQ618" s="377"/>
      <c r="AR618" s="377"/>
      <c r="AS618" s="377"/>
      <c r="AT618" s="377"/>
      <c r="AU618" s="377"/>
      <c r="AV618" s="377"/>
      <c r="AW618" s="377"/>
      <c r="AX618" s="377"/>
      <c r="AY618" s="377"/>
      <c r="AZ618" s="377"/>
      <c r="BA618" s="377"/>
      <c r="BB618" s="377"/>
      <c r="BC618" s="377"/>
      <c r="BD618" s="377"/>
      <c r="BE618" s="377"/>
      <c r="BF618" s="377"/>
    </row>
    <row r="619" ht="12.75" hidden="1" customHeight="1">
      <c r="A619" s="395" t="s">
        <v>1592</v>
      </c>
      <c r="B619" s="35"/>
      <c r="C619" s="35"/>
      <c r="D619" s="35"/>
      <c r="E619" s="35"/>
      <c r="F619" s="35"/>
      <c r="G619" s="35"/>
      <c r="H619" s="35"/>
      <c r="I619" s="35"/>
      <c r="J619" s="35"/>
      <c r="K619" s="35"/>
      <c r="L619" s="35"/>
      <c r="M619" s="35"/>
      <c r="N619" s="535" t="s">
        <v>1899</v>
      </c>
      <c r="O619" s="412" t="s">
        <v>1242</v>
      </c>
      <c r="P619" s="412" t="s">
        <v>1271</v>
      </c>
      <c r="Q619" s="412" t="s">
        <v>1380</v>
      </c>
      <c r="R619" s="535" t="s">
        <v>1701</v>
      </c>
      <c r="S619" s="412" t="s">
        <v>1256</v>
      </c>
      <c r="T619" s="377"/>
      <c r="U619" s="377"/>
      <c r="V619" s="377"/>
      <c r="W619" s="377"/>
      <c r="X619" s="377"/>
      <c r="Y619" s="377"/>
      <c r="Z619" s="377"/>
      <c r="AA619" s="377"/>
      <c r="AB619" s="377"/>
      <c r="AC619" s="377"/>
      <c r="AD619" s="377"/>
      <c r="AE619" s="377"/>
      <c r="AF619" s="377"/>
      <c r="AG619" s="377"/>
      <c r="AH619" s="377"/>
      <c r="AI619" s="377"/>
      <c r="AJ619" s="377"/>
      <c r="AK619" s="377"/>
      <c r="AL619" s="377"/>
      <c r="AM619" s="377"/>
      <c r="AN619" s="377"/>
      <c r="AO619" s="377"/>
      <c r="AP619" s="377"/>
      <c r="AQ619" s="377"/>
      <c r="AR619" s="377"/>
      <c r="AS619" s="377"/>
      <c r="AT619" s="377"/>
      <c r="AU619" s="377"/>
      <c r="AV619" s="377"/>
      <c r="AW619" s="377"/>
      <c r="AX619" s="377"/>
      <c r="AY619" s="377"/>
      <c r="AZ619" s="377"/>
      <c r="BA619" s="377"/>
      <c r="BB619" s="377"/>
      <c r="BC619" s="377"/>
      <c r="BD619" s="377"/>
      <c r="BE619" s="377"/>
      <c r="BF619" s="377"/>
    </row>
    <row r="620" ht="12.75" hidden="1" customHeight="1">
      <c r="A620" s="395" t="s">
        <v>1624</v>
      </c>
      <c r="B620" s="35"/>
      <c r="C620" s="35"/>
      <c r="D620" s="35"/>
      <c r="E620" s="35"/>
      <c r="F620" s="35"/>
      <c r="G620" s="35"/>
      <c r="H620" s="35"/>
      <c r="I620" s="35"/>
      <c r="J620" s="35"/>
      <c r="K620" s="35"/>
      <c r="L620" s="35"/>
      <c r="M620" s="35"/>
      <c r="N620" s="535" t="s">
        <v>1900</v>
      </c>
      <c r="O620" s="412" t="s">
        <v>1267</v>
      </c>
      <c r="P620" s="412" t="s">
        <v>1243</v>
      </c>
      <c r="Q620" s="412" t="s">
        <v>1901</v>
      </c>
      <c r="R620" s="535" t="s">
        <v>1620</v>
      </c>
      <c r="S620" s="412" t="s">
        <v>1246</v>
      </c>
      <c r="T620" s="412" t="s">
        <v>1268</v>
      </c>
      <c r="U620" s="377"/>
      <c r="V620" s="377"/>
      <c r="W620" s="377"/>
      <c r="X620" s="377"/>
      <c r="Y620" s="377"/>
      <c r="Z620" s="377"/>
      <c r="AA620" s="377"/>
      <c r="AB620" s="377"/>
      <c r="AC620" s="377"/>
      <c r="AD620" s="377"/>
      <c r="AE620" s="377"/>
      <c r="AF620" s="377"/>
      <c r="AG620" s="377"/>
      <c r="AH620" s="377"/>
      <c r="AI620" s="377"/>
      <c r="AJ620" s="377"/>
      <c r="AK620" s="377"/>
      <c r="AL620" s="377"/>
      <c r="AM620" s="377"/>
      <c r="AN620" s="377"/>
      <c r="AO620" s="377"/>
      <c r="AP620" s="377"/>
      <c r="AQ620" s="377"/>
      <c r="AR620" s="377"/>
      <c r="AS620" s="377"/>
      <c r="AT620" s="377"/>
      <c r="AU620" s="377"/>
      <c r="AV620" s="377"/>
      <c r="AW620" s="377"/>
      <c r="AX620" s="377"/>
      <c r="AY620" s="377"/>
      <c r="AZ620" s="377"/>
      <c r="BA620" s="377"/>
      <c r="BB620" s="377"/>
      <c r="BC620" s="377"/>
      <c r="BD620" s="377"/>
      <c r="BE620" s="377"/>
      <c r="BF620" s="377"/>
    </row>
    <row r="621" ht="12.75" customHeight="1">
      <c r="A621" s="379" t="s">
        <v>1902</v>
      </c>
      <c r="N621" s="537"/>
      <c r="O621" s="377"/>
      <c r="P621" s="377"/>
      <c r="Q621" s="377"/>
      <c r="R621" s="537"/>
      <c r="S621" s="377"/>
      <c r="T621" s="377"/>
      <c r="U621" s="377"/>
      <c r="V621" s="377"/>
      <c r="W621" s="377"/>
      <c r="X621" s="377"/>
      <c r="Y621" s="377"/>
      <c r="Z621" s="377"/>
      <c r="AA621" s="377"/>
      <c r="AB621" s="377"/>
      <c r="AC621" s="377"/>
      <c r="AD621" s="377"/>
      <c r="AE621" s="377"/>
      <c r="AF621" s="377"/>
      <c r="AG621" s="377"/>
      <c r="AH621" s="377"/>
      <c r="AI621" s="377"/>
      <c r="AJ621" s="377"/>
      <c r="AK621" s="377"/>
      <c r="AL621" s="377"/>
      <c r="AM621" s="377"/>
      <c r="AN621" s="377"/>
      <c r="AO621" s="377"/>
      <c r="AP621" s="377"/>
      <c r="AQ621" s="377"/>
      <c r="AR621" s="377"/>
      <c r="AS621" s="377"/>
      <c r="AT621" s="377"/>
      <c r="AU621" s="377"/>
      <c r="AV621" s="377"/>
      <c r="AW621" s="377"/>
      <c r="AX621" s="377"/>
      <c r="AY621" s="377"/>
      <c r="AZ621" s="377"/>
      <c r="BA621" s="377"/>
      <c r="BB621" s="377"/>
      <c r="BC621" s="377"/>
      <c r="BD621" s="377"/>
      <c r="BE621" s="377"/>
      <c r="BF621" s="377"/>
    </row>
    <row r="622" ht="12.75" customHeight="1">
      <c r="A622" s="533" t="s">
        <v>1903</v>
      </c>
      <c r="N622" s="537"/>
      <c r="O622" s="377"/>
      <c r="P622" s="377"/>
      <c r="Q622" s="377"/>
      <c r="R622" s="537"/>
      <c r="S622" s="377"/>
      <c r="T622" s="377"/>
      <c r="U622" s="377"/>
      <c r="V622" s="377"/>
      <c r="W622" s="377"/>
      <c r="X622" s="377"/>
      <c r="Y622" s="377"/>
      <c r="Z622" s="377"/>
      <c r="AA622" s="377"/>
      <c r="AB622" s="377"/>
      <c r="AC622" s="377"/>
      <c r="AD622" s="377"/>
      <c r="AE622" s="377"/>
      <c r="AF622" s="377"/>
      <c r="AG622" s="377"/>
      <c r="AH622" s="377"/>
      <c r="AI622" s="377"/>
      <c r="AJ622" s="377"/>
      <c r="AK622" s="377"/>
      <c r="AL622" s="377"/>
      <c r="AM622" s="377"/>
      <c r="AN622" s="377"/>
      <c r="AO622" s="377"/>
      <c r="AP622" s="377"/>
      <c r="AQ622" s="377"/>
      <c r="AR622" s="377"/>
      <c r="AS622" s="377"/>
      <c r="AT622" s="377"/>
      <c r="AU622" s="377"/>
      <c r="AV622" s="377"/>
      <c r="AW622" s="377"/>
      <c r="AX622" s="377"/>
      <c r="AY622" s="377"/>
      <c r="AZ622" s="377"/>
      <c r="BA622" s="377"/>
      <c r="BB622" s="377"/>
      <c r="BC622" s="377"/>
      <c r="BD622" s="377"/>
      <c r="BE622" s="377"/>
      <c r="BF622" s="377"/>
    </row>
    <row r="623" ht="12.75" hidden="1" customHeight="1">
      <c r="A623" s="395" t="s">
        <v>410</v>
      </c>
      <c r="B623" s="35"/>
      <c r="C623" s="35"/>
      <c r="D623" s="35"/>
      <c r="E623" s="35"/>
      <c r="F623" s="35"/>
      <c r="G623" s="35"/>
      <c r="H623" s="35"/>
      <c r="I623" s="35"/>
      <c r="J623" s="35"/>
      <c r="K623" s="35"/>
      <c r="L623" s="35"/>
      <c r="M623" s="35"/>
      <c r="N623" s="535" t="s">
        <v>1904</v>
      </c>
      <c r="O623" s="412" t="s">
        <v>1263</v>
      </c>
      <c r="P623" s="412" t="s">
        <v>1271</v>
      </c>
      <c r="Q623" s="412" t="s">
        <v>1905</v>
      </c>
      <c r="R623" s="535" t="s">
        <v>1323</v>
      </c>
      <c r="S623" s="412" t="s">
        <v>1260</v>
      </c>
      <c r="T623" s="377"/>
      <c r="U623" s="377"/>
      <c r="V623" s="377"/>
      <c r="W623" s="377"/>
      <c r="X623" s="377"/>
      <c r="Y623" s="377"/>
      <c r="Z623" s="377"/>
      <c r="AA623" s="377"/>
      <c r="AB623" s="377"/>
      <c r="AC623" s="377"/>
      <c r="AD623" s="377"/>
      <c r="AE623" s="377"/>
      <c r="AF623" s="377"/>
      <c r="AG623" s="377"/>
      <c r="AH623" s="377"/>
      <c r="AI623" s="377"/>
      <c r="AJ623" s="377"/>
      <c r="AK623" s="377"/>
      <c r="AL623" s="377"/>
      <c r="AM623" s="377"/>
      <c r="AN623" s="377"/>
      <c r="AO623" s="377"/>
      <c r="AP623" s="377"/>
      <c r="AQ623" s="377"/>
      <c r="AR623" s="377"/>
      <c r="AS623" s="377"/>
      <c r="AT623" s="377"/>
      <c r="AU623" s="377"/>
      <c r="AV623" s="377"/>
      <c r="AW623" s="377"/>
      <c r="AX623" s="377"/>
      <c r="AY623" s="377"/>
      <c r="AZ623" s="377"/>
      <c r="BA623" s="377"/>
      <c r="BB623" s="377"/>
      <c r="BC623" s="377"/>
      <c r="BD623" s="377"/>
      <c r="BE623" s="377"/>
      <c r="BF623" s="377"/>
    </row>
    <row r="624" ht="12.75" hidden="1" customHeight="1">
      <c r="A624" s="395" t="s">
        <v>1112</v>
      </c>
      <c r="B624" s="35"/>
      <c r="C624" s="35"/>
      <c r="D624" s="35"/>
      <c r="E624" s="35"/>
      <c r="F624" s="35"/>
      <c r="G624" s="35"/>
      <c r="H624" s="35"/>
      <c r="I624" s="35"/>
      <c r="J624" s="35"/>
      <c r="K624" s="35"/>
      <c r="L624" s="35"/>
      <c r="M624" s="35"/>
      <c r="N624" s="535" t="s">
        <v>1906</v>
      </c>
      <c r="O624" s="412" t="s">
        <v>1267</v>
      </c>
      <c r="P624" s="412" t="s">
        <v>1271</v>
      </c>
      <c r="Q624" s="412" t="s">
        <v>1378</v>
      </c>
      <c r="R624" s="535" t="s">
        <v>1290</v>
      </c>
      <c r="S624" s="412" t="s">
        <v>1291</v>
      </c>
      <c r="T624" s="377"/>
      <c r="U624" s="377"/>
      <c r="V624" s="377"/>
      <c r="W624" s="377"/>
      <c r="X624" s="377"/>
      <c r="Y624" s="377"/>
      <c r="Z624" s="377"/>
      <c r="AA624" s="377"/>
      <c r="AB624" s="377"/>
      <c r="AC624" s="377"/>
      <c r="AD624" s="377"/>
      <c r="AE624" s="377"/>
      <c r="AF624" s="377"/>
      <c r="AG624" s="377"/>
      <c r="AH624" s="377"/>
      <c r="AI624" s="377"/>
      <c r="AJ624" s="377"/>
      <c r="AK624" s="377"/>
      <c r="AL624" s="377"/>
      <c r="AM624" s="377"/>
      <c r="AN624" s="377"/>
      <c r="AO624" s="377"/>
      <c r="AP624" s="377"/>
      <c r="AQ624" s="377"/>
      <c r="AR624" s="377"/>
      <c r="AS624" s="377"/>
      <c r="AT624" s="377"/>
      <c r="AU624" s="377"/>
      <c r="AV624" s="377"/>
      <c r="AW624" s="377"/>
      <c r="AX624" s="377"/>
      <c r="AY624" s="377"/>
      <c r="AZ624" s="377"/>
      <c r="BA624" s="377"/>
      <c r="BB624" s="377"/>
      <c r="BC624" s="377"/>
      <c r="BD624" s="377"/>
      <c r="BE624" s="377"/>
      <c r="BF624" s="377"/>
    </row>
    <row r="625" ht="12.75" hidden="1" customHeight="1">
      <c r="A625" s="395" t="s">
        <v>1127</v>
      </c>
      <c r="B625" s="35"/>
      <c r="C625" s="35"/>
      <c r="D625" s="35"/>
      <c r="E625" s="35"/>
      <c r="F625" s="35"/>
      <c r="G625" s="35"/>
      <c r="H625" s="35"/>
      <c r="I625" s="35"/>
      <c r="J625" s="35"/>
      <c r="K625" s="35"/>
      <c r="L625" s="35"/>
      <c r="M625" s="35"/>
      <c r="N625" s="535" t="s">
        <v>1907</v>
      </c>
      <c r="O625" s="412" t="s">
        <v>1242</v>
      </c>
      <c r="P625" s="412" t="s">
        <v>1271</v>
      </c>
      <c r="Q625" s="412" t="s">
        <v>1267</v>
      </c>
      <c r="R625" s="535" t="s">
        <v>1245</v>
      </c>
      <c r="S625" s="412" t="s">
        <v>1246</v>
      </c>
      <c r="T625" s="412" t="s">
        <v>1268</v>
      </c>
      <c r="U625" s="377"/>
      <c r="V625" s="377"/>
      <c r="W625" s="377"/>
      <c r="X625" s="377"/>
      <c r="Y625" s="377"/>
      <c r="Z625" s="377"/>
      <c r="AA625" s="377"/>
      <c r="AB625" s="377"/>
      <c r="AC625" s="377"/>
      <c r="AD625" s="377"/>
      <c r="AE625" s="377"/>
      <c r="AF625" s="377"/>
      <c r="AG625" s="377"/>
      <c r="AH625" s="377"/>
      <c r="AI625" s="377"/>
      <c r="AJ625" s="377"/>
      <c r="AK625" s="377"/>
      <c r="AL625" s="377"/>
      <c r="AM625" s="377"/>
      <c r="AN625" s="377"/>
      <c r="AO625" s="377"/>
      <c r="AP625" s="377"/>
      <c r="AQ625" s="377"/>
      <c r="AR625" s="377"/>
      <c r="AS625" s="377"/>
      <c r="AT625" s="377"/>
      <c r="AU625" s="377"/>
      <c r="AV625" s="377"/>
      <c r="AW625" s="377"/>
      <c r="AX625" s="377"/>
      <c r="AY625" s="377"/>
      <c r="AZ625" s="377"/>
      <c r="BA625" s="377"/>
      <c r="BB625" s="377"/>
      <c r="BC625" s="377"/>
      <c r="BD625" s="377"/>
      <c r="BE625" s="377"/>
      <c r="BF625" s="377"/>
    </row>
    <row r="626" ht="12.75" hidden="1" customHeight="1">
      <c r="A626" s="395" t="s">
        <v>1240</v>
      </c>
      <c r="B626" s="35"/>
      <c r="C626" s="35"/>
      <c r="D626" s="35"/>
      <c r="E626" s="35"/>
      <c r="F626" s="35"/>
      <c r="G626" s="35"/>
      <c r="H626" s="35"/>
      <c r="I626" s="35"/>
      <c r="J626" s="35"/>
      <c r="K626" s="35"/>
      <c r="L626" s="35"/>
      <c r="M626" s="35"/>
      <c r="N626" s="535" t="s">
        <v>1908</v>
      </c>
      <c r="O626" s="412" t="s">
        <v>1267</v>
      </c>
      <c r="P626" s="412" t="s">
        <v>1271</v>
      </c>
      <c r="Q626" s="412" t="s">
        <v>1528</v>
      </c>
      <c r="R626" s="535" t="s">
        <v>1274</v>
      </c>
      <c r="S626" s="412" t="s">
        <v>1251</v>
      </c>
      <c r="T626" s="377"/>
      <c r="U626" s="377"/>
      <c r="V626" s="377"/>
      <c r="W626" s="377"/>
      <c r="X626" s="377"/>
      <c r="Y626" s="377"/>
      <c r="Z626" s="377"/>
      <c r="AA626" s="377"/>
      <c r="AB626" s="377"/>
      <c r="AC626" s="377"/>
      <c r="AD626" s="377"/>
      <c r="AE626" s="377"/>
      <c r="AF626" s="377"/>
      <c r="AG626" s="377"/>
      <c r="AH626" s="377"/>
      <c r="AI626" s="377"/>
      <c r="AJ626" s="377"/>
      <c r="AK626" s="377"/>
      <c r="AL626" s="377"/>
      <c r="AM626" s="377"/>
      <c r="AN626" s="377"/>
      <c r="AO626" s="377"/>
      <c r="AP626" s="377"/>
      <c r="AQ626" s="377"/>
      <c r="AR626" s="377"/>
      <c r="AS626" s="377"/>
      <c r="AT626" s="377"/>
      <c r="AU626" s="377"/>
      <c r="AV626" s="377"/>
      <c r="AW626" s="377"/>
      <c r="AX626" s="377"/>
      <c r="AY626" s="377"/>
      <c r="AZ626" s="377"/>
      <c r="BA626" s="377"/>
      <c r="BB626" s="377"/>
      <c r="BC626" s="377"/>
      <c r="BD626" s="377"/>
      <c r="BE626" s="377"/>
      <c r="BF626" s="377"/>
    </row>
    <row r="627" ht="12.75" hidden="1" customHeight="1">
      <c r="A627" s="395" t="s">
        <v>1357</v>
      </c>
      <c r="B627" s="35"/>
      <c r="C627" s="35"/>
      <c r="D627" s="35"/>
      <c r="E627" s="35"/>
      <c r="F627" s="35"/>
      <c r="G627" s="35"/>
      <c r="H627" s="35"/>
      <c r="I627" s="35"/>
      <c r="J627" s="35"/>
      <c r="K627" s="35"/>
      <c r="L627" s="35"/>
      <c r="M627" s="35"/>
      <c r="N627" s="535" t="s">
        <v>1909</v>
      </c>
      <c r="O627" s="412" t="s">
        <v>1242</v>
      </c>
      <c r="P627" s="412" t="s">
        <v>1243</v>
      </c>
      <c r="Q627" s="412" t="s">
        <v>1244</v>
      </c>
      <c r="R627" s="535" t="s">
        <v>1245</v>
      </c>
      <c r="S627" s="412" t="s">
        <v>1246</v>
      </c>
      <c r="T627" s="377"/>
      <c r="U627" s="377"/>
      <c r="V627" s="377"/>
      <c r="W627" s="377"/>
      <c r="X627" s="377"/>
      <c r="Y627" s="377"/>
      <c r="Z627" s="377"/>
      <c r="AA627" s="377"/>
      <c r="AB627" s="377"/>
      <c r="AC627" s="377"/>
      <c r="AD627" s="377"/>
      <c r="AE627" s="377"/>
      <c r="AF627" s="377"/>
      <c r="AG627" s="377"/>
      <c r="AH627" s="377"/>
      <c r="AI627" s="377"/>
      <c r="AJ627" s="377"/>
      <c r="AK627" s="377"/>
      <c r="AL627" s="377"/>
      <c r="AM627" s="377"/>
      <c r="AN627" s="377"/>
      <c r="AO627" s="377"/>
      <c r="AP627" s="377"/>
      <c r="AQ627" s="377"/>
      <c r="AR627" s="377"/>
      <c r="AS627" s="377"/>
      <c r="AT627" s="377"/>
      <c r="AU627" s="377"/>
      <c r="AV627" s="377"/>
      <c r="AW627" s="377"/>
      <c r="AX627" s="377"/>
      <c r="AY627" s="377"/>
      <c r="AZ627" s="377"/>
      <c r="BA627" s="377"/>
      <c r="BB627" s="377"/>
      <c r="BC627" s="377"/>
      <c r="BD627" s="377"/>
      <c r="BE627" s="377"/>
      <c r="BF627" s="377"/>
    </row>
    <row r="628" ht="12.75" hidden="1" customHeight="1">
      <c r="A628" s="395" t="s">
        <v>1382</v>
      </c>
      <c r="B628" s="35"/>
      <c r="C628" s="35"/>
      <c r="D628" s="35"/>
      <c r="E628" s="35"/>
      <c r="F628" s="35"/>
      <c r="G628" s="35"/>
      <c r="H628" s="35"/>
      <c r="I628" s="35"/>
      <c r="J628" s="35"/>
      <c r="K628" s="35"/>
      <c r="L628" s="35"/>
      <c r="M628" s="35"/>
      <c r="N628" s="535" t="s">
        <v>1910</v>
      </c>
      <c r="O628" s="412" t="s">
        <v>1242</v>
      </c>
      <c r="P628" s="412" t="s">
        <v>1243</v>
      </c>
      <c r="Q628" s="412" t="s">
        <v>1244</v>
      </c>
      <c r="R628" s="535" t="s">
        <v>1658</v>
      </c>
      <c r="S628" s="412" t="s">
        <v>1256</v>
      </c>
      <c r="T628" s="377"/>
      <c r="U628" s="377"/>
      <c r="V628" s="377"/>
      <c r="W628" s="377"/>
      <c r="X628" s="377"/>
      <c r="Y628" s="377"/>
      <c r="Z628" s="377"/>
      <c r="AA628" s="377"/>
      <c r="AB628" s="377"/>
      <c r="AC628" s="377"/>
      <c r="AD628" s="377"/>
      <c r="AE628" s="377"/>
      <c r="AF628" s="377"/>
      <c r="AG628" s="377"/>
      <c r="AH628" s="377"/>
      <c r="AI628" s="377"/>
      <c r="AJ628" s="377"/>
      <c r="AK628" s="377"/>
      <c r="AL628" s="377"/>
      <c r="AM628" s="377"/>
      <c r="AN628" s="377"/>
      <c r="AO628" s="377"/>
      <c r="AP628" s="377"/>
      <c r="AQ628" s="377"/>
      <c r="AR628" s="377"/>
      <c r="AS628" s="377"/>
      <c r="AT628" s="377"/>
      <c r="AU628" s="377"/>
      <c r="AV628" s="377"/>
      <c r="AW628" s="377"/>
      <c r="AX628" s="377"/>
      <c r="AY628" s="377"/>
      <c r="AZ628" s="377"/>
      <c r="BA628" s="377"/>
      <c r="BB628" s="377"/>
      <c r="BC628" s="377"/>
      <c r="BD628" s="377"/>
      <c r="BE628" s="377"/>
      <c r="BF628" s="377"/>
    </row>
    <row r="629" ht="12.75" hidden="1" customHeight="1">
      <c r="A629" s="395" t="s">
        <v>1444</v>
      </c>
      <c r="B629" s="35"/>
      <c r="C629" s="35"/>
      <c r="D629" s="35"/>
      <c r="E629" s="35"/>
      <c r="F629" s="35"/>
      <c r="G629" s="35"/>
      <c r="H629" s="35"/>
      <c r="I629" s="35"/>
      <c r="J629" s="35"/>
      <c r="K629" s="35"/>
      <c r="L629" s="35"/>
      <c r="M629" s="35"/>
      <c r="N629" s="535" t="s">
        <v>1911</v>
      </c>
      <c r="O629" s="412" t="s">
        <v>1242</v>
      </c>
      <c r="P629" s="412" t="s">
        <v>1243</v>
      </c>
      <c r="Q629" s="412" t="s">
        <v>1244</v>
      </c>
      <c r="R629" s="535" t="s">
        <v>1290</v>
      </c>
      <c r="S629" s="412" t="s">
        <v>1256</v>
      </c>
      <c r="T629" s="377"/>
      <c r="U629" s="377"/>
      <c r="V629" s="377"/>
      <c r="W629" s="377"/>
      <c r="X629" s="377"/>
      <c r="Y629" s="377"/>
      <c r="Z629" s="377"/>
      <c r="AA629" s="377"/>
      <c r="AB629" s="377"/>
      <c r="AC629" s="377"/>
      <c r="AD629" s="377"/>
      <c r="AE629" s="377"/>
      <c r="AF629" s="377"/>
      <c r="AG629" s="377"/>
      <c r="AH629" s="377"/>
      <c r="AI629" s="377"/>
      <c r="AJ629" s="377"/>
      <c r="AK629" s="377"/>
      <c r="AL629" s="377"/>
      <c r="AM629" s="377"/>
      <c r="AN629" s="377"/>
      <c r="AO629" s="377"/>
      <c r="AP629" s="377"/>
      <c r="AQ629" s="377"/>
      <c r="AR629" s="377"/>
      <c r="AS629" s="377"/>
      <c r="AT629" s="377"/>
      <c r="AU629" s="377"/>
      <c r="AV629" s="377"/>
      <c r="AW629" s="377"/>
      <c r="AX629" s="377"/>
      <c r="AY629" s="377"/>
      <c r="AZ629" s="377"/>
      <c r="BA629" s="377"/>
      <c r="BB629" s="377"/>
      <c r="BC629" s="377"/>
      <c r="BD629" s="377"/>
      <c r="BE629" s="377"/>
      <c r="BF629" s="377"/>
    </row>
    <row r="630" ht="12.75" hidden="1" customHeight="1">
      <c r="A630" s="395" t="s">
        <v>1446</v>
      </c>
      <c r="B630" s="35"/>
      <c r="C630" s="35"/>
      <c r="D630" s="35"/>
      <c r="E630" s="35"/>
      <c r="F630" s="35"/>
      <c r="G630" s="35"/>
      <c r="H630" s="35"/>
      <c r="I630" s="35"/>
      <c r="J630" s="35"/>
      <c r="K630" s="35"/>
      <c r="L630" s="35"/>
      <c r="M630" s="35"/>
      <c r="N630" s="535" t="s">
        <v>1912</v>
      </c>
      <c r="O630" s="412" t="s">
        <v>1242</v>
      </c>
      <c r="P630" s="412" t="s">
        <v>1299</v>
      </c>
      <c r="Q630" s="412" t="s">
        <v>1244</v>
      </c>
      <c r="R630" s="535" t="s">
        <v>1245</v>
      </c>
      <c r="S630" s="412" t="s">
        <v>1282</v>
      </c>
      <c r="T630" s="377"/>
      <c r="U630" s="377"/>
      <c r="V630" s="377"/>
      <c r="W630" s="377"/>
      <c r="X630" s="377"/>
      <c r="Y630" s="377"/>
      <c r="Z630" s="377"/>
      <c r="AA630" s="377"/>
      <c r="AB630" s="377"/>
      <c r="AC630" s="377"/>
      <c r="AD630" s="377"/>
      <c r="AE630" s="377"/>
      <c r="AF630" s="377"/>
      <c r="AG630" s="377"/>
      <c r="AH630" s="377"/>
      <c r="AI630" s="377"/>
      <c r="AJ630" s="377"/>
      <c r="AK630" s="377"/>
      <c r="AL630" s="377"/>
      <c r="AM630" s="377"/>
      <c r="AN630" s="377"/>
      <c r="AO630" s="377"/>
      <c r="AP630" s="377"/>
      <c r="AQ630" s="377"/>
      <c r="AR630" s="377"/>
      <c r="AS630" s="377"/>
      <c r="AT630" s="377"/>
      <c r="AU630" s="377"/>
      <c r="AV630" s="377"/>
      <c r="AW630" s="377"/>
      <c r="AX630" s="377"/>
      <c r="AY630" s="377"/>
      <c r="AZ630" s="377"/>
      <c r="BA630" s="377"/>
      <c r="BB630" s="377"/>
      <c r="BC630" s="377"/>
      <c r="BD630" s="377"/>
      <c r="BE630" s="377"/>
      <c r="BF630" s="377"/>
    </row>
    <row r="631" ht="12.75" hidden="1" customHeight="1">
      <c r="A631" s="395" t="s">
        <v>1457</v>
      </c>
      <c r="B631" s="35"/>
      <c r="C631" s="35"/>
      <c r="D631" s="35"/>
      <c r="E631" s="35"/>
      <c r="F631" s="35"/>
      <c r="G631" s="35"/>
      <c r="H631" s="35"/>
      <c r="I631" s="35"/>
      <c r="J631" s="35"/>
      <c r="K631" s="35"/>
      <c r="L631" s="35"/>
      <c r="M631" s="35"/>
      <c r="N631" s="535" t="s">
        <v>1913</v>
      </c>
      <c r="O631" s="412" t="s">
        <v>1242</v>
      </c>
      <c r="P631" s="412" t="s">
        <v>1243</v>
      </c>
      <c r="Q631" s="412" t="s">
        <v>1244</v>
      </c>
      <c r="R631" s="535" t="s">
        <v>1245</v>
      </c>
      <c r="S631" s="412" t="s">
        <v>1251</v>
      </c>
      <c r="T631" s="377"/>
      <c r="U631" s="377"/>
      <c r="V631" s="377"/>
      <c r="W631" s="377"/>
      <c r="X631" s="377"/>
      <c r="Y631" s="377"/>
      <c r="Z631" s="377"/>
      <c r="AA631" s="377"/>
      <c r="AB631" s="377"/>
      <c r="AC631" s="377"/>
      <c r="AD631" s="377"/>
      <c r="AE631" s="377"/>
      <c r="AF631" s="377"/>
      <c r="AG631" s="377"/>
      <c r="AH631" s="377"/>
      <c r="AI631" s="377"/>
      <c r="AJ631" s="377"/>
      <c r="AK631" s="377"/>
      <c r="AL631" s="377"/>
      <c r="AM631" s="377"/>
      <c r="AN631" s="377"/>
      <c r="AO631" s="377"/>
      <c r="AP631" s="377"/>
      <c r="AQ631" s="377"/>
      <c r="AR631" s="377"/>
      <c r="AS631" s="377"/>
      <c r="AT631" s="377"/>
      <c r="AU631" s="377"/>
      <c r="AV631" s="377"/>
      <c r="AW631" s="377"/>
      <c r="AX631" s="377"/>
      <c r="AY631" s="377"/>
      <c r="AZ631" s="377"/>
      <c r="BA631" s="377"/>
      <c r="BB631" s="377"/>
      <c r="BC631" s="377"/>
      <c r="BD631" s="377"/>
      <c r="BE631" s="377"/>
      <c r="BF631" s="377"/>
    </row>
    <row r="632" ht="12.75" hidden="1" customHeight="1">
      <c r="A632" s="395" t="s">
        <v>1529</v>
      </c>
      <c r="B632" s="35"/>
      <c r="C632" s="35"/>
      <c r="D632" s="35"/>
      <c r="E632" s="35"/>
      <c r="F632" s="35"/>
      <c r="G632" s="35"/>
      <c r="H632" s="35"/>
      <c r="I632" s="35"/>
      <c r="J632" s="35"/>
      <c r="K632" s="35"/>
      <c r="L632" s="35"/>
      <c r="M632" s="35"/>
      <c r="N632" s="535" t="s">
        <v>1914</v>
      </c>
      <c r="O632" s="412" t="s">
        <v>1242</v>
      </c>
      <c r="P632" s="412" t="s">
        <v>1271</v>
      </c>
      <c r="Q632" s="412" t="s">
        <v>1263</v>
      </c>
      <c r="R632" s="535" t="s">
        <v>1250</v>
      </c>
      <c r="S632" s="412" t="s">
        <v>1264</v>
      </c>
      <c r="T632" s="412" t="s">
        <v>1268</v>
      </c>
      <c r="U632" s="377"/>
      <c r="V632" s="377"/>
      <c r="W632" s="377"/>
      <c r="X632" s="377"/>
      <c r="Y632" s="377"/>
      <c r="Z632" s="377"/>
      <c r="AA632" s="377"/>
      <c r="AB632" s="377"/>
      <c r="AC632" s="377"/>
      <c r="AD632" s="377"/>
      <c r="AE632" s="377"/>
      <c r="AF632" s="377"/>
      <c r="AG632" s="377"/>
      <c r="AH632" s="377"/>
      <c r="AI632" s="377"/>
      <c r="AJ632" s="377"/>
      <c r="AK632" s="377"/>
      <c r="AL632" s="377"/>
      <c r="AM632" s="377"/>
      <c r="AN632" s="377"/>
      <c r="AO632" s="377"/>
      <c r="AP632" s="377"/>
      <c r="AQ632" s="377"/>
      <c r="AR632" s="377"/>
      <c r="AS632" s="377"/>
      <c r="AT632" s="377"/>
      <c r="AU632" s="377"/>
      <c r="AV632" s="377"/>
      <c r="AW632" s="377"/>
      <c r="AX632" s="377"/>
      <c r="AY632" s="377"/>
      <c r="AZ632" s="377"/>
      <c r="BA632" s="377"/>
      <c r="BB632" s="377"/>
      <c r="BC632" s="377"/>
      <c r="BD632" s="377"/>
      <c r="BE632" s="377"/>
      <c r="BF632" s="377"/>
    </row>
    <row r="633" ht="12.75" hidden="1" customHeight="1">
      <c r="A633" s="395" t="s">
        <v>1574</v>
      </c>
      <c r="B633" s="35"/>
      <c r="C633" s="35"/>
      <c r="D633" s="35"/>
      <c r="E633" s="35"/>
      <c r="F633" s="35"/>
      <c r="G633" s="35"/>
      <c r="H633" s="35"/>
      <c r="I633" s="35"/>
      <c r="J633" s="35"/>
      <c r="K633" s="35"/>
      <c r="L633" s="35"/>
      <c r="M633" s="35"/>
      <c r="N633" s="535" t="s">
        <v>1915</v>
      </c>
      <c r="O633" s="412" t="s">
        <v>1242</v>
      </c>
      <c r="P633" s="412" t="s">
        <v>1243</v>
      </c>
      <c r="Q633" s="412" t="s">
        <v>1267</v>
      </c>
      <c r="R633" s="535" t="s">
        <v>1620</v>
      </c>
      <c r="S633" s="412" t="s">
        <v>1246</v>
      </c>
      <c r="T633" s="412" t="s">
        <v>1268</v>
      </c>
      <c r="U633" s="377"/>
      <c r="V633" s="377"/>
      <c r="W633" s="377"/>
      <c r="X633" s="377"/>
      <c r="Y633" s="377"/>
      <c r="Z633" s="377"/>
      <c r="AA633" s="377"/>
      <c r="AB633" s="377"/>
      <c r="AC633" s="377"/>
      <c r="AD633" s="377"/>
      <c r="AE633" s="377"/>
      <c r="AF633" s="377"/>
      <c r="AG633" s="377"/>
      <c r="AH633" s="377"/>
      <c r="AI633" s="377"/>
      <c r="AJ633" s="377"/>
      <c r="AK633" s="377"/>
      <c r="AL633" s="377"/>
      <c r="AM633" s="377"/>
      <c r="AN633" s="377"/>
      <c r="AO633" s="377"/>
      <c r="AP633" s="377"/>
      <c r="AQ633" s="377"/>
      <c r="AR633" s="377"/>
      <c r="AS633" s="377"/>
      <c r="AT633" s="377"/>
      <c r="AU633" s="377"/>
      <c r="AV633" s="377"/>
      <c r="AW633" s="377"/>
      <c r="AX633" s="377"/>
      <c r="AY633" s="377"/>
      <c r="AZ633" s="377"/>
      <c r="BA633" s="377"/>
      <c r="BB633" s="377"/>
      <c r="BC633" s="377"/>
      <c r="BD633" s="377"/>
      <c r="BE633" s="377"/>
      <c r="BF633" s="377"/>
    </row>
    <row r="634" ht="12.75" hidden="1" customHeight="1">
      <c r="A634" s="395" t="s">
        <v>1606</v>
      </c>
      <c r="B634" s="35"/>
      <c r="C634" s="35"/>
      <c r="D634" s="35"/>
      <c r="E634" s="35"/>
      <c r="F634" s="35"/>
      <c r="G634" s="35"/>
      <c r="H634" s="35"/>
      <c r="I634" s="35"/>
      <c r="J634" s="35"/>
      <c r="K634" s="35"/>
      <c r="L634" s="35"/>
      <c r="M634" s="35"/>
      <c r="N634" s="535" t="s">
        <v>1916</v>
      </c>
      <c r="O634" s="412" t="s">
        <v>1242</v>
      </c>
      <c r="P634" s="412" t="s">
        <v>1299</v>
      </c>
      <c r="Q634" s="412" t="s">
        <v>1244</v>
      </c>
      <c r="R634" s="535" t="s">
        <v>1250</v>
      </c>
      <c r="S634" s="412" t="s">
        <v>1264</v>
      </c>
      <c r="T634" s="377"/>
      <c r="U634" s="377"/>
      <c r="V634" s="377"/>
      <c r="W634" s="377"/>
      <c r="X634" s="377"/>
      <c r="Y634" s="377"/>
      <c r="Z634" s="377"/>
      <c r="AA634" s="377"/>
      <c r="AB634" s="377"/>
      <c r="AC634" s="377"/>
      <c r="AD634" s="377"/>
      <c r="AE634" s="377"/>
      <c r="AF634" s="377"/>
      <c r="AG634" s="377"/>
      <c r="AH634" s="377"/>
      <c r="AI634" s="377"/>
      <c r="AJ634" s="377"/>
      <c r="AK634" s="377"/>
      <c r="AL634" s="377"/>
      <c r="AM634" s="377"/>
      <c r="AN634" s="377"/>
      <c r="AO634" s="377"/>
      <c r="AP634" s="377"/>
      <c r="AQ634" s="377"/>
      <c r="AR634" s="377"/>
      <c r="AS634" s="377"/>
      <c r="AT634" s="377"/>
      <c r="AU634" s="377"/>
      <c r="AV634" s="377"/>
      <c r="AW634" s="377"/>
      <c r="AX634" s="377"/>
      <c r="AY634" s="377"/>
      <c r="AZ634" s="377"/>
      <c r="BA634" s="377"/>
      <c r="BB634" s="377"/>
      <c r="BC634" s="377"/>
      <c r="BD634" s="377"/>
      <c r="BE634" s="377"/>
      <c r="BF634" s="377"/>
    </row>
    <row r="635" ht="12.75" hidden="1" customHeight="1">
      <c r="A635" s="395" t="s">
        <v>1616</v>
      </c>
      <c r="B635" s="35"/>
      <c r="C635" s="35"/>
      <c r="D635" s="35"/>
      <c r="E635" s="35"/>
      <c r="F635" s="35"/>
      <c r="G635" s="35"/>
      <c r="H635" s="35"/>
      <c r="I635" s="35"/>
      <c r="J635" s="35"/>
      <c r="K635" s="35"/>
      <c r="L635" s="35"/>
      <c r="M635" s="35"/>
      <c r="N635" s="535" t="s">
        <v>1917</v>
      </c>
      <c r="O635" s="412" t="s">
        <v>1242</v>
      </c>
      <c r="P635" s="412" t="s">
        <v>1271</v>
      </c>
      <c r="Q635" s="412" t="s">
        <v>1263</v>
      </c>
      <c r="R635" s="535" t="s">
        <v>1274</v>
      </c>
      <c r="S635" s="412" t="s">
        <v>1264</v>
      </c>
      <c r="T635" s="412" t="s">
        <v>1268</v>
      </c>
      <c r="U635" s="377"/>
      <c r="V635" s="377"/>
      <c r="W635" s="377"/>
      <c r="X635" s="377"/>
      <c r="Y635" s="377"/>
      <c r="Z635" s="377"/>
      <c r="AA635" s="377"/>
      <c r="AB635" s="377"/>
      <c r="AC635" s="377"/>
      <c r="AD635" s="377"/>
      <c r="AE635" s="377"/>
      <c r="AF635" s="377"/>
      <c r="AG635" s="377"/>
      <c r="AH635" s="377"/>
      <c r="AI635" s="377"/>
      <c r="AJ635" s="377"/>
      <c r="AK635" s="377"/>
      <c r="AL635" s="377"/>
      <c r="AM635" s="377"/>
      <c r="AN635" s="377"/>
      <c r="AO635" s="377"/>
      <c r="AP635" s="377"/>
      <c r="AQ635" s="377"/>
      <c r="AR635" s="377"/>
      <c r="AS635" s="377"/>
      <c r="AT635" s="377"/>
      <c r="AU635" s="377"/>
      <c r="AV635" s="377"/>
      <c r="AW635" s="377"/>
      <c r="AX635" s="377"/>
      <c r="AY635" s="377"/>
      <c r="AZ635" s="377"/>
      <c r="BA635" s="377"/>
      <c r="BB635" s="377"/>
      <c r="BC635" s="377"/>
      <c r="BD635" s="377"/>
      <c r="BE635" s="377"/>
      <c r="BF635" s="377"/>
    </row>
    <row r="636" ht="12.75" hidden="1" customHeight="1">
      <c r="A636" s="395" t="s">
        <v>1618</v>
      </c>
      <c r="B636" s="35"/>
      <c r="C636" s="35"/>
      <c r="D636" s="35"/>
      <c r="E636" s="35"/>
      <c r="F636" s="35"/>
      <c r="G636" s="35"/>
      <c r="H636" s="35"/>
      <c r="I636" s="35"/>
      <c r="J636" s="35"/>
      <c r="K636" s="35"/>
      <c r="L636" s="35"/>
      <c r="M636" s="35"/>
      <c r="N636" s="535" t="s">
        <v>1918</v>
      </c>
      <c r="O636" s="412" t="s">
        <v>1263</v>
      </c>
      <c r="P636" s="412" t="s">
        <v>1271</v>
      </c>
      <c r="Q636" s="412" t="s">
        <v>1244</v>
      </c>
      <c r="R636" s="535" t="s">
        <v>1290</v>
      </c>
      <c r="S636" s="412" t="s">
        <v>1260</v>
      </c>
      <c r="T636" s="377"/>
      <c r="U636" s="377"/>
      <c r="V636" s="377"/>
      <c r="W636" s="377"/>
      <c r="X636" s="377"/>
      <c r="Y636" s="377"/>
      <c r="Z636" s="377"/>
      <c r="AA636" s="377"/>
      <c r="AB636" s="377"/>
      <c r="AC636" s="377"/>
      <c r="AD636" s="377"/>
      <c r="AE636" s="377"/>
      <c r="AF636" s="377"/>
      <c r="AG636" s="377"/>
      <c r="AH636" s="377"/>
      <c r="AI636" s="377"/>
      <c r="AJ636" s="377"/>
      <c r="AK636" s="377"/>
      <c r="AL636" s="377"/>
      <c r="AM636" s="377"/>
      <c r="AN636" s="377"/>
      <c r="AO636" s="377"/>
      <c r="AP636" s="377"/>
      <c r="AQ636" s="377"/>
      <c r="AR636" s="377"/>
      <c r="AS636" s="377"/>
      <c r="AT636" s="377"/>
      <c r="AU636" s="377"/>
      <c r="AV636" s="377"/>
      <c r="AW636" s="377"/>
      <c r="AX636" s="377"/>
      <c r="AY636" s="377"/>
      <c r="AZ636" s="377"/>
      <c r="BA636" s="377"/>
      <c r="BB636" s="377"/>
      <c r="BC636" s="377"/>
      <c r="BD636" s="377"/>
      <c r="BE636" s="377"/>
      <c r="BF636" s="377"/>
    </row>
    <row r="637" ht="12.75" hidden="1" customHeight="1">
      <c r="A637" s="395" t="s">
        <v>1660</v>
      </c>
      <c r="B637" s="35"/>
      <c r="C637" s="35"/>
      <c r="D637" s="35"/>
      <c r="E637" s="35"/>
      <c r="F637" s="35"/>
      <c r="G637" s="35"/>
      <c r="H637" s="35"/>
      <c r="I637" s="35"/>
      <c r="J637" s="35"/>
      <c r="K637" s="35"/>
      <c r="L637" s="35"/>
      <c r="M637" s="35"/>
      <c r="N637" s="535" t="s">
        <v>1919</v>
      </c>
      <c r="O637" s="412" t="s">
        <v>1242</v>
      </c>
      <c r="P637" s="412" t="s">
        <v>1243</v>
      </c>
      <c r="Q637" s="412" t="s">
        <v>1267</v>
      </c>
      <c r="R637" s="535" t="s">
        <v>1259</v>
      </c>
      <c r="S637" s="412" t="s">
        <v>1316</v>
      </c>
      <c r="T637" s="412" t="s">
        <v>1268</v>
      </c>
      <c r="U637" s="377"/>
      <c r="V637" s="377"/>
      <c r="W637" s="377"/>
      <c r="X637" s="377"/>
      <c r="Y637" s="377"/>
      <c r="Z637" s="377"/>
      <c r="AA637" s="377"/>
      <c r="AB637" s="377"/>
      <c r="AC637" s="377"/>
      <c r="AD637" s="377"/>
      <c r="AE637" s="377"/>
      <c r="AF637" s="377"/>
      <c r="AG637" s="377"/>
      <c r="AH637" s="377"/>
      <c r="AI637" s="377"/>
      <c r="AJ637" s="377"/>
      <c r="AK637" s="377"/>
      <c r="AL637" s="377"/>
      <c r="AM637" s="377"/>
      <c r="AN637" s="377"/>
      <c r="AO637" s="377"/>
      <c r="AP637" s="377"/>
      <c r="AQ637" s="377"/>
      <c r="AR637" s="377"/>
      <c r="AS637" s="377"/>
      <c r="AT637" s="377"/>
      <c r="AU637" s="377"/>
      <c r="AV637" s="377"/>
      <c r="AW637" s="377"/>
      <c r="AX637" s="377"/>
      <c r="AY637" s="377"/>
      <c r="AZ637" s="377"/>
      <c r="BA637" s="377"/>
      <c r="BB637" s="377"/>
      <c r="BC637" s="377"/>
      <c r="BD637" s="377"/>
      <c r="BE637" s="377"/>
      <c r="BF637" s="377"/>
    </row>
    <row r="638" ht="12.75" hidden="1" customHeight="1">
      <c r="A638" s="395" t="s">
        <v>1669</v>
      </c>
      <c r="B638" s="35"/>
      <c r="C638" s="35"/>
      <c r="D638" s="35"/>
      <c r="E638" s="35"/>
      <c r="F638" s="35"/>
      <c r="G638" s="35"/>
      <c r="H638" s="35"/>
      <c r="I638" s="35"/>
      <c r="J638" s="35"/>
      <c r="K638" s="35"/>
      <c r="L638" s="35"/>
      <c r="M638" s="35"/>
      <c r="N638" s="535" t="s">
        <v>1920</v>
      </c>
      <c r="O638" s="412" t="s">
        <v>1242</v>
      </c>
      <c r="P638" s="412" t="s">
        <v>1299</v>
      </c>
      <c r="Q638" s="412" t="s">
        <v>1244</v>
      </c>
      <c r="R638" s="535" t="s">
        <v>1250</v>
      </c>
      <c r="S638" s="412" t="s">
        <v>1246</v>
      </c>
      <c r="T638" s="377"/>
      <c r="U638" s="377"/>
      <c r="V638" s="377"/>
      <c r="W638" s="377"/>
      <c r="X638" s="377"/>
      <c r="Y638" s="377"/>
      <c r="Z638" s="377"/>
      <c r="AA638" s="377"/>
      <c r="AB638" s="377"/>
      <c r="AC638" s="377"/>
      <c r="AD638" s="377"/>
      <c r="AE638" s="377"/>
      <c r="AF638" s="377"/>
      <c r="AG638" s="377"/>
      <c r="AH638" s="377"/>
      <c r="AI638" s="377"/>
      <c r="AJ638" s="377"/>
      <c r="AK638" s="377"/>
      <c r="AL638" s="377"/>
      <c r="AM638" s="377"/>
      <c r="AN638" s="377"/>
      <c r="AO638" s="377"/>
      <c r="AP638" s="377"/>
      <c r="AQ638" s="377"/>
      <c r="AR638" s="377"/>
      <c r="AS638" s="377"/>
      <c r="AT638" s="377"/>
      <c r="AU638" s="377"/>
      <c r="AV638" s="377"/>
      <c r="AW638" s="377"/>
      <c r="AX638" s="377"/>
      <c r="AY638" s="377"/>
      <c r="AZ638" s="377"/>
      <c r="BA638" s="377"/>
      <c r="BB638" s="377"/>
      <c r="BC638" s="377"/>
      <c r="BD638" s="377"/>
      <c r="BE638" s="377"/>
      <c r="BF638" s="377"/>
    </row>
    <row r="639" ht="12.75" customHeight="1">
      <c r="A639" s="539" t="s">
        <v>142</v>
      </c>
      <c r="B639" s="35"/>
      <c r="C639" s="35"/>
      <c r="D639" s="35"/>
      <c r="E639" s="35"/>
      <c r="F639" s="35"/>
      <c r="G639" s="35"/>
      <c r="H639" s="35"/>
      <c r="I639" s="35"/>
      <c r="J639" s="35"/>
      <c r="K639" s="35"/>
      <c r="L639" s="35"/>
      <c r="M639" s="35"/>
      <c r="N639" s="35"/>
      <c r="O639" s="35"/>
      <c r="P639" s="35"/>
      <c r="Q639" s="35"/>
      <c r="R639" s="35"/>
      <c r="S639" s="35"/>
      <c r="T639" s="35"/>
      <c r="U639" s="377"/>
      <c r="V639" s="377"/>
      <c r="W639" s="377"/>
      <c r="X639" s="377"/>
      <c r="Y639" s="377"/>
      <c r="Z639" s="377"/>
      <c r="AA639" s="377"/>
      <c r="AB639" s="377"/>
      <c r="AC639" s="377"/>
      <c r="AD639" s="377"/>
      <c r="AE639" s="377"/>
      <c r="AF639" s="377"/>
      <c r="AG639" s="377"/>
      <c r="AH639" s="377"/>
      <c r="AI639" s="377"/>
      <c r="AJ639" s="377"/>
      <c r="AK639" s="377"/>
      <c r="AL639" s="377"/>
      <c r="AM639" s="377"/>
      <c r="AN639" s="377"/>
      <c r="AO639" s="377"/>
      <c r="AP639" s="377"/>
      <c r="AQ639" s="377"/>
      <c r="AR639" s="377"/>
      <c r="AS639" s="377"/>
      <c r="AT639" s="377"/>
      <c r="AU639" s="377"/>
      <c r="AV639" s="377"/>
      <c r="AW639" s="377"/>
      <c r="AX639" s="377"/>
      <c r="AY639" s="377"/>
      <c r="AZ639" s="377"/>
      <c r="BA639" s="377"/>
      <c r="BB639" s="377"/>
      <c r="BC639" s="377"/>
      <c r="BD639" s="377"/>
      <c r="BE639" s="377"/>
      <c r="BF639" s="377"/>
    </row>
    <row r="640" ht="12.75" customHeight="1">
      <c r="A640" s="221" t="s">
        <v>149</v>
      </c>
      <c r="B640" s="4"/>
      <c r="C640" s="4"/>
      <c r="D640" s="9"/>
      <c r="E640" s="221" t="s">
        <v>74</v>
      </c>
      <c r="F640" s="4"/>
      <c r="G640" s="9"/>
      <c r="H640" s="221" t="s">
        <v>150</v>
      </c>
      <c r="I640" s="4"/>
      <c r="J640" s="4"/>
      <c r="K640" s="9"/>
      <c r="L640" s="221" t="s">
        <v>151</v>
      </c>
      <c r="M640" s="4"/>
      <c r="N640" s="4"/>
      <c r="O640" s="4"/>
      <c r="P640" s="9"/>
      <c r="Q640" s="221" t="s">
        <v>152</v>
      </c>
      <c r="R640" s="9"/>
      <c r="S640" s="221" t="s">
        <v>153</v>
      </c>
      <c r="T640" s="9"/>
      <c r="U640" s="377"/>
      <c r="V640" s="377"/>
      <c r="W640" s="377"/>
      <c r="X640" s="377"/>
      <c r="Y640" s="377"/>
      <c r="Z640" s="377"/>
      <c r="AA640" s="377"/>
      <c r="AB640" s="377"/>
      <c r="AC640" s="377"/>
      <c r="AD640" s="377"/>
      <c r="AE640" s="377"/>
      <c r="AF640" s="377"/>
      <c r="AG640" s="377"/>
      <c r="AH640" s="377"/>
      <c r="AI640" s="377"/>
      <c r="AJ640" s="377"/>
      <c r="AK640" s="377"/>
      <c r="AL640" s="377"/>
      <c r="AM640" s="377"/>
      <c r="AN640" s="377"/>
      <c r="AO640" s="377"/>
      <c r="AP640" s="377"/>
      <c r="AQ640" s="377"/>
      <c r="AR640" s="377"/>
      <c r="AS640" s="377"/>
      <c r="AT640" s="377"/>
      <c r="AU640" s="377"/>
      <c r="AV640" s="377"/>
      <c r="AW640" s="377"/>
      <c r="AX640" s="377"/>
      <c r="AY640" s="377"/>
      <c r="AZ640" s="377"/>
      <c r="BA640" s="377"/>
      <c r="BB640" s="377"/>
      <c r="BC640" s="377"/>
      <c r="BD640" s="377"/>
      <c r="BE640" s="377"/>
      <c r="BF640" s="377"/>
    </row>
    <row r="641" ht="12.75" customHeight="1">
      <c r="A641" s="217" t="str">
        <f>IF(Magic!A9="Acid Splash",O213,
IF(Magic!A9="Blade Ward",O214,
IF(Magic!A9="Booming Blade",O215,
IF(Magic!A9="Chill Touch",O216,
IF(Magic!A9="Control Flames",O217,
IF(Magic!A9="Create Bonfire",O218,
IF(Magic!A9="Dancing Lights",O219,
IF(Magic!A9="Druidcraft",O220,
IF(Magic!A9="Eldritch Blast",O221,
IF(Magic!A9="Fire Bolt",O222,
IF(Magic!A9="Friends",O223,
IF(Magic!A9="Frostbite",O224,
IF(Magic!A9="Green Flame Blade",O225,
IF(Magic!A9="Guidance",O226,
IF(Magic!A9="Gust",O227,
IF(Magic!A9="Light",O228,
IF(Magic!A9="Lightning",O229,
IF(Magic!A9="Mage Hand",O230,
IF(Magic!A9="Magic Stone",O231,
IF(Magic!A9="Mending",O232,
IF(Magic!A9="Message",O233,
IF(Magic!A9="Minor Illusion",O234,
IF(Magic!A9="Mold Earth",O235,
IF(Magic!A9="Poison Spray",O236,
IF(Magic!A9="Prestidigitation",O237,
IF(Magic!A9="Produce Flame",O238,
IF(Magic!A9="Ray of Frost",O239,
IF(Magic!A9="Resistance",O240,
IF(Magic!A9="Sacred Flame",O241,
IF(Magic!A9="Shape Water",O242,
IF(Magic!A9="Shillelagh",O243,
IF(Magic!A9="Shocking Grasp",O244,
IF(Magic!A9="Spare the Dying",O245,
IF(Magic!A9="Sword Burst",O246,
IF(Magic!A9="Thaumaturgy",O247,
IF(Magic!A9="Thorn Whip",O248,
IF(Magic!A9="Thunderclap",O249,
IF(Magic!A9="True Strike",O250,
IF(Magic!A9="Vicious Mockery",O251,)))))))))))))))))))))))))))))))))))))))</f>
        <v>Action</v>
      </c>
      <c r="B641" s="4"/>
      <c r="C641" s="4"/>
      <c r="D641" s="9"/>
      <c r="E641" s="254" t="str">
        <f>IF(Magic!A9="Acid Splash",R213,
IF(Magic!A9="Blade Ward",R214,
IF(Magic!A9="Booming Blade",R215,
IF(Magic!A9="Chill Touch",R216,
IF(Magic!A9="Control Flames",R217,
IF(Magic!A9="Create Bonfire",R218,
IF(Magic!A9="Dancing Lights",R219,
IF(Magic!A9="Druidcraft",R220,
IF(Magic!A9="Eldritch Blast",R221,
IF(Magic!A9="Fire Bolt",R222,
IF(Magic!A9="Friends",R223,
IF(Magic!A9="Frostbite",R224,
IF(Magic!A9="Green Flame Blade",R225,
IF(Magic!A9="Guidance",R226,
IF(Magic!A9="Gust",R227,
IF(Magic!A9="Light",R228,
IF(Magic!A9="Lightning",R229,
IF(Magic!A9="Mage Hand",R230,
IF(Magic!A9="Magic Stone",R231,
IF(Magic!A9="Mending",R232,
IF(Magic!A9="Message",R233,
IF(Magic!A9="Minor Illusion",R234,
IF(Magic!A9="Mold Earth",R235,
IF(Magic!A9="Poison Spray",R236,
IF(Magic!A9="Prestidigitation",R237,
IF(Magic!A9="Produce Flame",R238,
IF(Magic!A9="Ray of Frost",R239,
IF(Magic!A9="Resistance",R240,
IF(Magic!A9="Sacred Flame",R241,
IF(Magic!A9="Shape Water",R242,
IF(Magic!A9="Shillelagh",R243,
IF(Magic!A9="Shocking Grasp",R244,
IF(Magic!A9="Spare the Dying",R245,
IF(Magic!A9="Sword Burst",R246,
IF(Magic!A9="Thaumaturgy",R247,
IF(Magic!A9="Thorn Whip",R248,
IF(Magic!A9="Thunderclap",R249,
IF(Magic!A9="True Strike",R250,
IF(Magic!A9="Vicious Mockery",R251,)))))))))))))))))))))))))))))))))))))))</f>
        <v>60 ft.</v>
      </c>
      <c r="F641" s="4"/>
      <c r="G641" s="9"/>
      <c r="H641" s="254" t="str">
        <f>IF(Magic!A9="Acid Splash",Q213,
IF(Magic!A9="Blade Ward",Q214,
IF(Magic!A9="Booming Blade",Q215,
IF(Magic!A9="Chill Touch",Q216,
IF(Magic!A9="Control Flames",Q217,
IF(Magic!A9="Create Bonfire",Q218,
IF(Magic!A9="Dancing Lights",Q219,
IF(Magic!A9="Druidcraft",Q220,
IF(Magic!A9="Eldritch Blast",Q221,
IF(Magic!A9="Fire Bolt",Q222,
IF(Magic!A9="Friends",Q223,
IF(Magic!A9="Frostbite",Q224,
IF(Magic!A9="Green Flame Blade",Q225,
IF(Magic!A9="Guidance",Q226,
IF(Magic!A9="Gust",Q227,
IF(Magic!A9="Light",Q228,
IF(Magic!A9="Lightning",Q229,
IF(Magic!A9="Mage Hand",Q230,
IF(Magic!A9="Magic Stone",Q231,
IF(Magic!A9="Mending",Q232,
IF(Magic!A9="Message",Q233,
IF(Magic!A9="Minor Illusion",Q234,
IF(Magic!A9="Mold Earth",Q235,
IF(Magic!A9="Poison Spray",Q236,
IF(Magic!A9="Prestidigitation",Q237,
IF(Magic!A9="Produce Flame",Q238,
IF(Magic!A9="Ray of Frost",Q239,
IF(Magic!A9="Resistance",Q240,
IF(Magic!A9="Sacred Flame",Q241,
IF(Magic!A9="Shape Water",Q242,
IF(Magic!A9="Shillelagh",Q243,
IF(Magic!A9="Shocking Grasp",Q244,
IF(Magic!A9="Spare the Dying",Q245,
IF(Magic!A9="Sword Burst",Q246,
IF(Magic!A9="Thaumaturgy",Q247,
IF(Magic!A9="Thorn Whip",Q248,
IF(Magic!A9="Thunderclap",Q249,
IF(Magic!A9="True Strike",Q250,
IF(Magic!A9="Vicious Mockery",Q251,)))))))))))))))))))))))))))))))))))))))</f>
        <v>Instant</v>
      </c>
      <c r="I641" s="4"/>
      <c r="J641" s="4"/>
      <c r="K641" s="9"/>
      <c r="L641" s="254" t="str">
        <f>IF(Magic!A9="Acid Splash",P213,
IF(Magic!A9="Blade Ward",P214,
IF(Magic!A9="Booming Blade",P215,
IF(Magic!A9="Chill Touch",P216,
IF(Magic!A9="Control Flames",P217,
IF(Magic!A9="Create Bonfire",P218,
IF(Magic!A9="Dancing Lights",P219,
IF(Magic!A9="Druidcraft",P220,
IF(Magic!A9="Eldritch Blast",P221,
IF(Magic!A9="Fire Bolt",P222,
IF(Magic!A9="Friends",P223,
IF(Magic!A9="Frostbite",P224,
IF(Magic!A9="Green Flame Blade",P225,
IF(Magic!A9="Guidance",P226,
IF(Magic!A9="Gust",P227,
IF(Magic!A9="Light",P228,
IF(Magic!A9="Lightning",P229,
IF(Magic!A9="Mage Hand",P230,
IF(Magic!A9="Magic Stone",P231,
IF(Magic!A9="Mending",P232,
IF(Magic!A9="Message",P233,
IF(Magic!A9="Minor Illusion",P234,
IF(Magic!A9="Mold Earth",P235,
IF(Magic!A9="Poison Spray",P236,
IF(Magic!A9="Prestidigitation",P237,
IF(Magic!A9="Produce Flame",P238,
IF(Magic!A9="Ray of Frost",P239,
IF(Magic!A9="Resistance",P240,
IF(Magic!A9="Sacred Flame",P241,
IF(Magic!A9="Shape Water",P242,
IF(Magic!A9="Shillelagh",P243,
IF(Magic!A9="Shocking Grasp",P244,
IF(Magic!A9="Spare the Dying",P245,
IF(Magic!A9="Sword Burst",P246,
IF(Magic!A9="Thaumaturgy",P247,
IF(Magic!A9="Thorn Whip",P248,
IF(Magic!A9="Thunderclap",P249,
IF(Magic!A9="True Strike",P250,
IF(Magic!A9="Vicious Mockery",P251,)))))))))))))))))))))))))))))))))))))))</f>
        <v>VS</v>
      </c>
      <c r="M641" s="4"/>
      <c r="N641" s="4"/>
      <c r="O641" s="4"/>
      <c r="P641" s="9"/>
      <c r="Q641" s="254" t="str">
        <f>IF(Magic!A9="Acid Splash",S213,
IF(Magic!A9="Blade Ward",S214,
IF(Magic!A9="Booming Blade",S215,
IF(Magic!A9="Chill Touch",S216,
IF(Magic!A9="Control Flames",S217,
IF(Magic!A9="Create Bonfire",S218,
IF(Magic!A9="Dancing Lights",S219,
IF(Magic!A9="Druidcraft",S220,
IF(Magic!A9="Eldritch Blast",S221,
IF(Magic!A9="Fire Bolt",S222,
IF(Magic!A9="Friends",S223,
IF(Magic!A9="Frostbite",S224,
IF(Magic!A9="Green Flame Blade",S225,
IF(Magic!A9="Guidance",S226,
IF(Magic!A9="Gust",S227,
IF(Magic!A9="Light",S228,
IF(Magic!A9="Lightning",S229,
IF(Magic!A9="Mage Hand",S230,
IF(Magic!A9="Magic Stone",S231,
IF(Magic!A9="Mending",S232,
IF(Magic!A9="Message",S233,
IF(Magic!A9="Minor Illusion",S234,
IF(Magic!A9="Mold Earth",S235,
IF(Magic!A9="Poison Spray",S236,
IF(Magic!A9="Prestidigitation",S237,
IF(Magic!A9="Produce Flame",S238,
IF(Magic!A9="Ray of Frost",S239,
IF(Magic!A9="Resistance",S240,
IF(Magic!A9="Sacred Flame",S241,
IF(Magic!A9="Shape Water",S242,
IF(Magic!A9="Shillelagh",S243,
IF(Magic!A9="Shocking Grasp",S244,
IF(Magic!A9="Spare the Dying",S245,
IF(Magic!A9="Sword Burst",S246,
IF(Magic!A9="Thaumaturgy",S247,
IF(Magic!A9="Thorn Whip",S248,
IF(Magic!A9="Thunderclap",S249,
IF(Magic!A9="True Strike",S250,
IF(Magic!A9="Vicious Mockery",S251,)))))))))))))))))))))))))))))))))))))))</f>
        <v>conj</v>
      </c>
      <c r="R641" s="9"/>
      <c r="S641" s="254" t="str">
        <f>IF(Magic!A9="Acid Splash",T213,
IF(Magic!A9="Blade Ward",T214,
IF(Magic!A9="Booming Blade",T215,
IF(Magic!A9="Chill Touch",T216,
IF(Magic!A9="Control Flames",T217,
IF(Magic!A9="Create Bonfire",T218,
IF(Magic!A9="Dancing Lights",T219,
IF(Magic!A9="Druidcraft",T220,
IF(Magic!A9="Eldritch Blast",T221,
IF(Magic!A9="Fire Bolt",T222,
IF(Magic!A9="Friends",T223,
IF(Magic!A9="Frostbite",T224,
IF(Magic!A9="Green Flame Blade",T225,
IF(Magic!A9="Guidance",T226,
IF(Magic!A9="Gust",T227,
IF(Magic!A9="Light",T228,
IF(Magic!A9="Lightning",T229,
IF(Magic!A9="Mage Hand",T230,
IF(Magic!A9="Magic Stone",T231,
IF(Magic!A9="Mending",T232,
IF(Magic!A9="Message",T233,
IF(Magic!A9="Minor Illusion",T234,
IF(Magic!A9="Mold Earth",T235,
IF(Magic!A9="Poison Spray",T236,
IF(Magic!A9="Prestidigitation",T237,
IF(Magic!A9="Produce Flame",T238,
IF(Magic!A9="Ray of Frost",T239,
IF(Magic!A9="Resistance",T240,
IF(Magic!A9="Sacred Flame",T241,
IF(Magic!A9="Shape Water",T242,
IF(Magic!A9="Shillelagh",T243,
IF(Magic!A9="Shocking Grasp",T244,
IF(Magic!A9="Spare the Dying",T245,
IF(Magic!A9="Sword Burst",T246,
IF(Magic!A9="Thaumaturgy",T247,
IF(Magic!A9="Thorn Whip",T248,
IF(Magic!A9="Thunderclap",T249,
IF(Magic!A9="True Strike",T250,
IF(Magic!A9="Vicious Mockery",T251,)))))))))))))))))))))))))))))))))))))))</f>
        <v/>
      </c>
      <c r="T641" s="9"/>
      <c r="U641" s="377"/>
      <c r="V641" s="377"/>
      <c r="W641" s="377"/>
      <c r="X641" s="377"/>
      <c r="Y641" s="377"/>
      <c r="Z641" s="377"/>
      <c r="AA641" s="377"/>
      <c r="AB641" s="377"/>
      <c r="AC641" s="377"/>
      <c r="AD641" s="377"/>
      <c r="AE641" s="377"/>
      <c r="AF641" s="377"/>
      <c r="AG641" s="377"/>
      <c r="AH641" s="377"/>
      <c r="AI641" s="377"/>
      <c r="AJ641" s="377"/>
      <c r="AK641" s="377"/>
      <c r="AL641" s="377"/>
      <c r="AM641" s="377"/>
      <c r="AN641" s="377"/>
      <c r="AO641" s="377"/>
      <c r="AP641" s="377"/>
      <c r="AQ641" s="377"/>
      <c r="AR641" s="377"/>
      <c r="AS641" s="377"/>
      <c r="AT641" s="377"/>
      <c r="AU641" s="377"/>
      <c r="AV641" s="377"/>
      <c r="AW641" s="377"/>
      <c r="AX641" s="377"/>
      <c r="AY641" s="377"/>
      <c r="AZ641" s="377"/>
      <c r="BA641" s="377"/>
      <c r="BB641" s="377"/>
      <c r="BC641" s="377"/>
      <c r="BD641" s="377"/>
      <c r="BE641" s="377"/>
      <c r="BF641" s="377"/>
    </row>
    <row r="642" ht="12.75" customHeight="1">
      <c r="A642" s="254" t="str">
        <f>IF(Magic!A10="Acid Splash",O213,
IF(Magic!A10="Blade Ward",O214,
IF(Magic!A10="Booming Blade",O215,
IF(Magic!A10="Chill Touch",O216,
IF(Magic!A10="Control Flames",O217,
IF(Magic!A10="Create Bonfire",O218,
IF(Magic!A10="Dancing Lights",O219,
IF(Magic!A10="Druidcraft",O220,
IF(Magic!A10="Eldritch Blast",O221,
IF(Magic!A10="Fire Bolt",O222,
IF(Magic!A10="Friends",O223,
IF(Magic!A10="Frostbite",O224,
IF(Magic!A10="Green Flame Blade",O225,
IF(Magic!A10="Guidance",O226,
IF(Magic!A10="Gust",O227,
IF(Magic!A10="Light",O228,
IF(Magic!A10="Lightning",O229,
IF(Magic!A10="Mage Hand",O230,
IF(Magic!A10="Magic Stone",O231,
IF(Magic!A10="Mending",O232,
IF(Magic!A10="Message",O233,
IF(Magic!A10="Minor Illusion",O234,
IF(Magic!A10="Mold Earth",O235,
IF(Magic!A10="Poison Spray",O236,
IF(Magic!A10="Prestidigitation",O237,
IF(Magic!A10="Produce Flame",O238,
IF(Magic!A10="Ray of Frost",O239,
IF(Magic!A10="Resistance",O240,
IF(Magic!A10="Sacred Flame",O241,
IF(Magic!A10="Shape Water",O242,
IF(Magic!A10="Shillelagh",O243,
IF(Magic!A10="Shocking Grasp",O244,
IF(Magic!A10="Spare the Dying",O245,
IF(Magic!A10="Sword Burst",O246,
IF(Magic!A10="Thaumaturgy",O247,
IF(Magic!A10="Thorn Whip",O248,
IF(Magic!A10="Thunderclap",O249,
IF(Magic!A10="True Strike",O250,
IF(Magic!A10="Vicious Mockery",O251,)))))))))))))))))))))))))))))))))))))))</f>
        <v>Action</v>
      </c>
      <c r="B642" s="4"/>
      <c r="C642" s="4"/>
      <c r="D642" s="9"/>
      <c r="E642" s="254" t="str">
        <f>IF(Magic!A10="Acid Splash",R213,
IF(Magic!A10="Blade Ward",R214,
IF(Magic!A10="Booming Blade",R215,
IF(Magic!A10="Chill Touch",R216,
IF(Magic!A10="Control Flames",R217,
IF(Magic!A10="Create Bonfire",R218,
IF(Magic!A10="Dancing Lights",R219,
IF(Magic!A10="Druidcraft",R220,
IF(Magic!A10="Eldritch Blast",R221,
IF(Magic!A10="Fire Bolt",R222,
IF(Magic!A10="Friends",R223,
IF(Magic!A10="Frostbite",R224,
IF(Magic!A10="Green Flame Blade",R225,
IF(Magic!A10="Guidance",R226,
IF(Magic!A10="Gust",R227,
IF(Magic!A10="Light",R228,
IF(Magic!A10="Lightning",R229,
IF(Magic!A10="Mage Hand",R230,
IF(Magic!A10="Magic Stone",R231,
IF(Magic!A10="Mending",R232,
IF(Magic!A10="Message",R233,
IF(Magic!A10="Minor Illusion",R234,
IF(Magic!A10="Mold Earth",R235,
IF(Magic!A10="Poison Spray",R236,
IF(Magic!A10="Prestidigitation",R237,
IF(Magic!A10="Produce Flame",R238,
IF(Magic!A10="Ray of Frost",R239,
IF(Magic!A10="Resistance",R240,
IF(Magic!A10="Sacred Flame",R241,
IF(Magic!A10="Shape Water",R242,
IF(Magic!A10="Shillelagh",R243,
IF(Magic!A10="Shocking Grasp",R244,
IF(Magic!A10="Spare the Dying",R245,
IF(Magic!A10="Sword Burst",R246,
IF(Magic!A10="Thaumaturgy",R247,
IF(Magic!A10="Thorn Whip",R248,
IF(Magic!A10="Thunderclap",R249,
IF(Magic!A10="True Strike",R250,
IF(Magic!A10="Vicious Mockery",R251,)))))))))))))))))))))))))))))))))))))))</f>
        <v>5 ft.</v>
      </c>
      <c r="F642" s="4"/>
      <c r="G642" s="9"/>
      <c r="H642" s="254" t="str">
        <f>IF(Magic!A10="Acid Splash",Q213,
IF(Magic!A10="Blade Ward",Q214,
IF(Magic!A10="Booming Blade",Q215,
IF(Magic!A10="Chill Touch",Q216,
IF(Magic!A10="Control Flames",Q217,
IF(Magic!A10="Create Bonfire",Q218,
IF(Magic!A10="Dancing Lights",Q219,
IF(Magic!A10="Druidcraft",Q220,
IF(Magic!A10="Eldritch Blast",Q221,
IF(Magic!A10="Fire Bolt",Q222,
IF(Magic!A10="Friends",Q223,
IF(Magic!A10="Frostbite",Q224,
IF(Magic!A10="Green Flame Blade",Q225,
IF(Magic!A10="Guidance",Q226,
IF(Magic!A10="Gust",Q227,
IF(Magic!A10="Light",Q228,
IF(Magic!A10="Lightning",Q229,
IF(Magic!A10="Mage Hand",Q230,
IF(Magic!A10="Magic Stone",Q231,
IF(Magic!A10="Mending",Q232,
IF(Magic!A10="Message",Q233,
IF(Magic!A10="Minor Illusion",Q234,
IF(Magic!A10="Mold Earth",Q235,
IF(Magic!A10="Poison Spray",Q236,
IF(Magic!A10="Prestidigitation",Q237,
IF(Magic!A10="Produce Flame",Q238,
IF(Magic!A10="Ray of Frost",Q239,
IF(Magic!A10="Resistance",Q240,
IF(Magic!A10="Sacred Flame",Q241,
IF(Magic!A10="Shape Water",Q242,
IF(Magic!A10="Shillelagh",Q243,
IF(Magic!A10="Shocking Grasp",Q244,
IF(Magic!A10="Spare the Dying",Q245,
IF(Magic!A10="Sword Burst",Q246,
IF(Magic!A10="Thaumaturgy",Q247,
IF(Magic!A10="Thorn Whip",Q248,
IF(Magic!A10="Thunderclap",Q249,
IF(Magic!A10="True Strike",Q250,
IF(Magic!A10="Vicious Mockery",Q251,)))))))))))))))))))))))))))))))))))))))</f>
        <v>1 rnd</v>
      </c>
      <c r="I642" s="4"/>
      <c r="J642" s="4"/>
      <c r="K642" s="9"/>
      <c r="L642" s="254" t="str">
        <f>IF(Magic!A10="Acid Splash",P213,
IF(Magic!A10="Blade Ward",P214,
IF(Magic!A10="Booming Blade",P215,
IF(Magic!A10="Chill Touch",P216,
IF(Magic!A10="Control Flames",P217,
IF(Magic!A10="Create Bonfire",P218,
IF(Magic!A10="Dancing Lights",P219,
IF(Magic!A10="Druidcraft",P220,
IF(Magic!A10="Eldritch Blast",P221,
IF(Magic!A10="Fire Bolt",P222,
IF(Magic!A10="Friends",P223,
IF(Magic!A10="Frostbite",P224,
IF(Magic!A10="Green Flame Blade",P225,
IF(Magic!A10="Guidance",P226,
IF(Magic!A10="Gust",P227,
IF(Magic!A10="Light",P228,
IF(Magic!A10="Lightning",P229,
IF(Magic!A10="Mage Hand",P230,
IF(Magic!A10="Magic Stone",P231,
IF(Magic!A10="Mending",P232,
IF(Magic!A10="Message",P233,
IF(Magic!A10="Minor Illusion",P234,
IF(Magic!A10="Mold Earth",P235,
IF(Magic!A10="Poison Spray",P236,
IF(Magic!A10="Prestidigitation",P237,
IF(Magic!A10="Produce Flame",P238,
IF(Magic!A10="Ray of Frost",P239,
IF(Magic!A10="Resistance",P240,
IF(Magic!A10="Sacred Flame",P241,
IF(Magic!A10="Shape Water",P242,
IF(Magic!A10="Shillelagh",P243,
IF(Magic!A10="Shocking Grasp",P244,
IF(Magic!A10="Spare the Dying",P245,
IF(Magic!A10="Sword Burst",P246,
IF(Magic!A10="Thaumaturgy",P247,
IF(Magic!A10="Thorn Whip",P248,
IF(Magic!A10="Thunderclap",P249,
IF(Magic!A10="True Strike",P250,
IF(Magic!A10="Vicious Mockery",P251,)))))))))))))))))))))))))))))))))))))))</f>
        <v>VM</v>
      </c>
      <c r="M642" s="4"/>
      <c r="N642" s="4"/>
      <c r="O642" s="4"/>
      <c r="P642" s="9"/>
      <c r="Q642" s="254" t="str">
        <f>IF(Magic!A10="Acid Splash",S213,
IF(Magic!A10="Blade Ward",S214,
IF(Magic!A10="Booming Blade",S215,
IF(Magic!A10="Chill Touch",S216,
IF(Magic!A10="Control Flames",S217,
IF(Magic!A10="Create Bonfire",S218,
IF(Magic!A10="Dancing Lights",S219,
IF(Magic!A10="Druidcraft",S220,
IF(Magic!A10="Eldritch Blast",S221,
IF(Magic!A10="Fire Bolt",S222,
IF(Magic!A10="Friends",S223,
IF(Magic!A10="Frostbite",S224,
IF(Magic!A10="Green Flame Blade",S225,
IF(Magic!A10="Guidance",S226,
IF(Magic!A10="Gust",S227,
IF(Magic!A10="Light",S228,
IF(Magic!A10="Lightning",S229,
IF(Magic!A10="Mage Hand",S230,
IF(Magic!A10="Magic Stone",S231,
IF(Magic!A10="Mending",S232,
IF(Magic!A10="Message",S233,
IF(Magic!A10="Minor Illusion",S234,
IF(Magic!A10="Mold Earth",S235,
IF(Magic!A10="Poison Spray",S236,
IF(Magic!A10="Prestidigitation",S237,
IF(Magic!A10="Produce Flame",S238,
IF(Magic!A10="Ray of Frost",S239,
IF(Magic!A10="Resistance",S240,
IF(Magic!A10="Sacred Flame",S241,
IF(Magic!A10="Shape Water",S242,
IF(Magic!A10="Shillelagh",S243,
IF(Magic!A10="Shocking Grasp",S244,
IF(Magic!A10="Spare the Dying",S245,
IF(Magic!A10="Sword Burst",S246,
IF(Magic!A10="Thaumaturgy",S247,
IF(Magic!A10="Thorn Whip",S248,
IF(Magic!A10="Thunderclap",S249,
IF(Magic!A10="True Strike",S250,
IF(Magic!A10="Vicious Mockery",S251,)))))))))))))))))))))))))))))))))))))))</f>
        <v>evoc</v>
      </c>
      <c r="R642" s="9"/>
      <c r="S642" s="254" t="str">
        <f>IF(Magic!A10="Acid Splash",T213,
IF(Magic!A10="Blade Ward",T214,
IF(Magic!A10="Booming Blade",T215,
IF(Magic!A10="Chill Touch",T216,
IF(Magic!A10="Control Flames",T217,
IF(Magic!A10="Create Bonfire",T218,
IF(Magic!A10="Dancing Lights",T219,
IF(Magic!A10="Druidcraft",T220,
IF(Magic!A10="Eldritch Blast",T221,
IF(Magic!A10="Fire Bolt",T222,
IF(Magic!A10="Friends",T223,
IF(Magic!A10="Frostbite",T224,
IF(Magic!A10="Green Flame Blade",T225,
IF(Magic!A10="Guidance",T226,
IF(Magic!A10="Gust",T227,
IF(Magic!A10="Light",T228,
IF(Magic!A10="Lightning",T229,
IF(Magic!A10="Mage Hand",T230,
IF(Magic!A10="Magic Stone",T231,
IF(Magic!A10="Mending",T232,
IF(Magic!A10="Message",T233,
IF(Magic!A10="Minor Illusion",T234,
IF(Magic!A10="Mold Earth",T235,
IF(Magic!A10="Poison Spray",T236,
IF(Magic!A10="Prestidigitation",T237,
IF(Magic!A10="Produce Flame",T238,
IF(Magic!A10="Ray of Frost",T239,
IF(Magic!A10="Resistance",T240,
IF(Magic!A10="Sacred Flame",T241,
IF(Magic!A10="Shape Water",T242,
IF(Magic!A10="Shillelagh",T243,
IF(Magic!A10="Shocking Grasp",T244,
IF(Magic!A10="Spare the Dying",T245,
IF(Magic!A10="Sword Burst",T246,
IF(Magic!A10="Thaumaturgy",T247,
IF(Magic!A10="Thorn Whip",T248,
IF(Magic!A10="Thunderclap",T249,
IF(Magic!A10="True Strike",T250,
IF(Magic!A10="Vicious Mockery",T251,)))))))))))))))))))))))))))))))))))))))</f>
        <v/>
      </c>
      <c r="T642" s="9"/>
      <c r="U642" s="377"/>
      <c r="V642" s="377"/>
      <c r="W642" s="377"/>
      <c r="X642" s="377"/>
      <c r="Y642" s="377"/>
      <c r="Z642" s="377"/>
      <c r="AA642" s="377"/>
      <c r="AB642" s="377"/>
      <c r="AC642" s="377"/>
      <c r="AD642" s="377"/>
      <c r="AE642" s="377"/>
      <c r="AF642" s="377"/>
      <c r="AG642" s="377"/>
      <c r="AH642" s="377"/>
      <c r="AI642" s="377"/>
      <c r="AJ642" s="377"/>
      <c r="AK642" s="377"/>
      <c r="AL642" s="377"/>
      <c r="AM642" s="377"/>
      <c r="AN642" s="377"/>
      <c r="AO642" s="377"/>
      <c r="AP642" s="377"/>
      <c r="AQ642" s="377"/>
      <c r="AR642" s="377"/>
      <c r="AS642" s="377"/>
      <c r="AT642" s="377"/>
      <c r="AU642" s="377"/>
      <c r="AV642" s="377"/>
      <c r="AW642" s="377"/>
      <c r="AX642" s="377"/>
      <c r="AY642" s="377"/>
      <c r="AZ642" s="377"/>
      <c r="BA642" s="377"/>
      <c r="BB642" s="377"/>
      <c r="BC642" s="377"/>
      <c r="BD642" s="377"/>
      <c r="BE642" s="377"/>
      <c r="BF642" s="377"/>
    </row>
    <row r="643" ht="12.75" customHeight="1">
      <c r="A643" s="254" t="str">
        <f>IF(Magic!A11="Acid Splash",O213,
IF(Magic!A11="Blade Ward",O214,
IF(Magic!A11="Booming Blade",O215,
IF(Magic!A11="Chill Touch",O216,
IF(Magic!A11="Control Flames",O217,
IF(Magic!A11="Create Bonfire",O218,
IF(Magic!A11="Dancing Lights",O219,
IF(Magic!A11="Druidcraft",O220,
IF(Magic!A11="Eldritch Blast",O221,
IF(Magic!A11="Fire Bolt",O222,
IF(Magic!A11="Friends",O223,
IF(Magic!A11="Frostbite",O224,
IF(Magic!A11="Green Flame Blade",O225,
IF(Magic!A11="Guidance",O226,
IF(Magic!A11="Gust",O227,
IF(Magic!A11="Light",O228,
IF(Magic!A11="Lightning",O229,
IF(Magic!A11="Mage Hand",O230,
IF(Magic!A11="Magic Stone",O231,
IF(Magic!A11="Mending",O232,
IF(Magic!A11="Message",O233,
IF(Magic!A11="Minor Illusion",O234,
IF(Magic!A11="Mold Earth",O235,
IF(Magic!A11="Poison Spray",O236,
IF(Magic!A11="Prestidigitation",O237,
IF(Magic!A11="Produce Flame",O238,
IF(Magic!A11="Ray of Frost",O239,
IF(Magic!A11="Resistance",O240,
IF(Magic!A11="Sacred Flame",O241,
IF(Magic!A11="Shape Water",O242,
IF(Magic!A11="Shillelagh",O243,
IF(Magic!A11="Shocking Grasp",O244,
IF(Magic!A11="Spare the Dying",O245,
IF(Magic!A11="Sword Burst",O246,
IF(Magic!A11="Thaumaturgy",O247,
IF(Magic!A11="Thorn Whip",O248,
IF(Magic!A11="Thunderclap",O249,
IF(Magic!A11="True Strike",O250,
IF(Magic!A11="Vicious Mockery",O251,)))))))))))))))))))))))))))))))))))))))</f>
        <v/>
      </c>
      <c r="B643" s="4"/>
      <c r="C643" s="4"/>
      <c r="D643" s="9"/>
      <c r="E643" s="254" t="str">
        <f>IF(Magic!A11="Acid Splash",R213,
IF(Magic!A11="Blade Ward",R214,
IF(Magic!A11="Booming Blade",R215,
IF(Magic!A11="Chill Touch",R216,
IF(Magic!A11="Control Flames",R217,
IF(Magic!A11="Create Bonfire",R218,
IF(Magic!A11="Dancing Lights",R219,
IF(Magic!A11="Druidcraft",R220,
IF(Magic!A11="Eldritch Blast",R221,
IF(Magic!A11="Fire Bolt",R222,
IF(Magic!A11="Friends",R223,
IF(Magic!A11="Frostbite",R224,
IF(Magic!A11="Green Flame Blade",R225,
IF(Magic!A11="Guidance",R226,
IF(Magic!A11="Gust",R227,
IF(Magic!A11="Light",R228,
IF(Magic!A11="Lightning",R229,
IF(Magic!A11="Mage Hand",R230,
IF(Magic!A11="Magic Stone",R231,
IF(Magic!A11="Mending",R232,
IF(Magic!A11="Message",R233,
IF(Magic!A11="Minor Illusion",R234,
IF(Magic!A11="Mold Earth",R235,
IF(Magic!A11="Poison Spray",R236,
IF(Magic!A11="Prestidigitation",R237,
IF(Magic!A11="Produce Flame",R238,
IF(Magic!A11="Ray of Frost",R239,
IF(Magic!A11="Resistance",R240,
IF(Magic!A11="Sacred Flame",R241,
IF(Magic!A11="Shape Water",R242,
IF(Magic!A11="Shillelagh",R243,
IF(Magic!A11="Shocking Grasp",R244,
IF(Magic!A11="Spare the Dying",R245,
IF(Magic!A11="Sword Burst",R246,
IF(Magic!A11="Thaumaturgy",R247,
IF(Magic!A11="Thorn Whip",R248,
IF(Magic!A11="Thunderclap",R249,
IF(Magic!A11="True Strike",R250,
IF(Magic!A11="Vicious Mockery",R251,)))))))))))))))))))))))))))))))))))))))</f>
        <v/>
      </c>
      <c r="F643" s="4"/>
      <c r="G643" s="9"/>
      <c r="H643" s="254" t="str">
        <f>IF(Magic!A11="Acid Splash",Q213,
IF(Magic!A11="Blade Ward",Q214,
IF(Magic!A11="Booming Blade",Q215,
IF(Magic!A11="Chill Touch",Q216,
IF(Magic!A11="Control Flames",Q217,
IF(Magic!A11="Create Bonfire",Q218,
IF(Magic!A11="Dancing Lights",Q219,
IF(Magic!A11="Druidcraft",Q220,
IF(Magic!A11="Eldritch Blast",Q221,
IF(Magic!A11="Fire Bolt",Q222,
IF(Magic!A11="Friends",Q223,
IF(Magic!A11="Frostbite",Q224,
IF(Magic!A11="Green Flame Blade",Q225,
IF(Magic!A11="Guidance",Q226,
IF(Magic!A11="Gust",Q227,
IF(Magic!A11="Light",Q228,
IF(Magic!A11="Lightning",Q229,
IF(Magic!A11="Mage Hand",Q230,
IF(Magic!A11="Magic Stone",Q231,
IF(Magic!A11="Mending",Q232,
IF(Magic!A11="Message",Q233,
IF(Magic!A11="Minor Illusion",Q234,
IF(Magic!A11="Mold Earth",Q235,
IF(Magic!A11="Poison Spray",Q236,
IF(Magic!A11="Prestidigitation",Q237,
IF(Magic!A11="Produce Flame",Q238,
IF(Magic!A11="Ray of Frost",Q239,
IF(Magic!A11="Resistance",Q240,
IF(Magic!A11="Sacred Flame",Q241,
IF(Magic!A11="Shape Water",Q242,
IF(Magic!A11="Shillelagh",Q243,
IF(Magic!A11="Shocking Grasp",Q244,
IF(Magic!A11="Spare the Dying",Q245,
IF(Magic!A11="Sword Burst",Q246,
IF(Magic!A11="Thaumaturgy",Q247,
IF(Magic!A11="Thorn Whip",Q248,
IF(Magic!A11="Thunderclap",Q249,
IF(Magic!A11="True Strike",Q250,
IF(Magic!A11="Vicious Mockery",Q251,)))))))))))))))))))))))))))))))))))))))</f>
        <v/>
      </c>
      <c r="I643" s="4"/>
      <c r="J643" s="4"/>
      <c r="K643" s="9"/>
      <c r="L643" s="254" t="str">
        <f>IF(Magic!A11="Acid Splash",P213,
IF(Magic!A11="Blade Ward",P214,
IF(Magic!A11="Booming Blade",P215,
IF(Magic!A11="Chill Touch",P216,
IF(Magic!A11="Control Flames",P217,
IF(Magic!A11="Create Bonfire",P218,
IF(Magic!A11="Dancing Lights",P219,
IF(Magic!A11="Druidcraft",P220,
IF(Magic!A11="Eldritch Blast",P221,
IF(Magic!A11="Fire Bolt",P222,
IF(Magic!A11="Friends",P223,
IF(Magic!A11="Frostbite",P224,
IF(Magic!A11="Green Flame Blade",P225,
IF(Magic!A11="Guidance",P226,
IF(Magic!A11="Gust",P227,
IF(Magic!A11="Light",P228,
IF(Magic!A11="Lightning",P229,
IF(Magic!A11="Mage Hand",P230,
IF(Magic!A11="Magic Stone",P231,
IF(Magic!A11="Mending",P232,
IF(Magic!A11="Message",P233,
IF(Magic!A11="Minor Illusion",P234,
IF(Magic!A11="Mold Earth",P235,
IF(Magic!A11="Poison Spray",P236,
IF(Magic!A11="Prestidigitation",P237,
IF(Magic!A11="Produce Flame",P238,
IF(Magic!A11="Ray of Frost",P239,
IF(Magic!A11="Resistance",P240,
IF(Magic!A11="Sacred Flame",P241,
IF(Magic!A11="Shape Water",P242,
IF(Magic!A11="Shillelagh",P243,
IF(Magic!A11="Shocking Grasp",P244,
IF(Magic!A11="Spare the Dying",P245,
IF(Magic!A11="Sword Burst",P246,
IF(Magic!A11="Thaumaturgy",P247,
IF(Magic!A11="Thorn Whip",P248,
IF(Magic!A11="Thunderclap",P249,
IF(Magic!A11="True Strike",P250,
IF(Magic!A11="Vicious Mockery",P251,)))))))))))))))))))))))))))))))))))))))</f>
        <v/>
      </c>
      <c r="M643" s="4"/>
      <c r="N643" s="4"/>
      <c r="O643" s="4"/>
      <c r="P643" s="9"/>
      <c r="Q643" s="254" t="str">
        <f>IF(Magic!A11="Acid Splash",S213,
IF(Magic!A11="Blade Ward",S214,
IF(Magic!A11="Booming Blade",S215,
IF(Magic!A11="Chill Touch",S216,
IF(Magic!A11="Control Flames",S217,
IF(Magic!A11="Create Bonfire",S218,
IF(Magic!A11="Dancing Lights",S219,
IF(Magic!A11="Druidcraft",S220,
IF(Magic!A11="Eldritch Blast",S221,
IF(Magic!A11="Fire Bolt",S222,
IF(Magic!A11="Friends",S223,
IF(Magic!A11="Frostbite",S224,
IF(Magic!A11="Green Flame Blade",S225,
IF(Magic!A11="Guidance",S226,
IF(Magic!A11="Gust",S227,
IF(Magic!A11="Light",S228,
IF(Magic!A11="Lightning",S229,
IF(Magic!A11="Mage Hand",S230,
IF(Magic!A11="Magic Stone",S231,
IF(Magic!A11="Mending",S232,
IF(Magic!A11="Message",S233,
IF(Magic!A11="Minor Illusion",S234,
IF(Magic!A11="Mold Earth",S235,
IF(Magic!A11="Poison Spray",S236,
IF(Magic!A11="Prestidigitation",S237,
IF(Magic!A11="Produce Flame",S238,
IF(Magic!A11="Ray of Frost",S239,
IF(Magic!A11="Resistance",S240,
IF(Magic!A11="Sacred Flame",S241,
IF(Magic!A11="Shape Water",S242,
IF(Magic!A11="Shillelagh",S243,
IF(Magic!A11="Shocking Grasp",S244,
IF(Magic!A11="Spare the Dying",S245,
IF(Magic!A11="Sword Burst",S246,
IF(Magic!A11="Thaumaturgy",S247,
IF(Magic!A11="Thorn Whip",S248,
IF(Magic!A11="Thunderclap",S249,
IF(Magic!A11="True Strike",S250,
IF(Magic!A11="Vicious Mockery",S251,)))))))))))))))))))))))))))))))))))))))</f>
        <v/>
      </c>
      <c r="R643" s="9"/>
      <c r="S643" s="254" t="str">
        <f>IF(Magic!A11="Acid Splash",T213,
IF(Magic!A11="Blade Ward",T214,
IF(Magic!A11="Booming Blade",T215,
IF(Magic!A11="Chill Touch",T216,
IF(Magic!A11="Control Flames",T217,
IF(Magic!A11="Create Bonfire",T218,
IF(Magic!A11="Dancing Lights",T219,
IF(Magic!A11="Druidcraft",T220,
IF(Magic!A11="Eldritch Blast",T221,
IF(Magic!A11="Fire Bolt",T222,
IF(Magic!A11="Friends",T223,
IF(Magic!A11="Frostbite",T224,
IF(Magic!A11="Green Flame Blade",T225,
IF(Magic!A11="Guidance",T226,
IF(Magic!A11="Gust",T227,
IF(Magic!A11="Light",T228,
IF(Magic!A11="Lightning",T229,
IF(Magic!A11="Mage Hand",T230,
IF(Magic!A11="Magic Stone",T231,
IF(Magic!A11="Mending",T232,
IF(Magic!A11="Message",T233,
IF(Magic!A11="Minor Illusion",T234,
IF(Magic!A11="Mold Earth",T235,
IF(Magic!A11="Poison Spray",T236,
IF(Magic!A11="Prestidigitation",T237,
IF(Magic!A11="Produce Flame",T238,
IF(Magic!A11="Ray of Frost",T239,
IF(Magic!A11="Resistance",T240,
IF(Magic!A11="Sacred Flame",T241,
IF(Magic!A11="Shape Water",T242,
IF(Magic!A11="Shillelagh",T243,
IF(Magic!A11="Shocking Grasp",T244,
IF(Magic!A11="Spare the Dying",T245,
IF(Magic!A11="Sword Burst",T246,
IF(Magic!A11="Thaumaturgy",T247,
IF(Magic!A11="Thorn Whip",T248,
IF(Magic!A11="Thunderclap",T249,
IF(Magic!A11="True Strike",T250,
IF(Magic!A11="Vicious Mockery",T251,)))))))))))))))))))))))))))))))))))))))</f>
        <v/>
      </c>
      <c r="T643" s="9"/>
      <c r="U643" s="377"/>
      <c r="V643" s="377"/>
      <c r="W643" s="377"/>
      <c r="X643" s="377"/>
      <c r="Y643" s="377"/>
      <c r="Z643" s="377"/>
      <c r="AA643" s="377"/>
      <c r="AB643" s="377"/>
      <c r="AC643" s="377"/>
      <c r="AD643" s="377"/>
      <c r="AE643" s="377"/>
      <c r="AF643" s="377"/>
      <c r="AG643" s="377"/>
      <c r="AH643" s="377"/>
      <c r="AI643" s="377"/>
      <c r="AJ643" s="377"/>
      <c r="AK643" s="377"/>
      <c r="AL643" s="377"/>
      <c r="AM643" s="377"/>
      <c r="AN643" s="377"/>
      <c r="AO643" s="377"/>
      <c r="AP643" s="377"/>
      <c r="AQ643" s="377"/>
      <c r="AR643" s="377"/>
      <c r="AS643" s="377"/>
      <c r="AT643" s="377"/>
      <c r="AU643" s="377"/>
      <c r="AV643" s="377"/>
      <c r="AW643" s="377"/>
      <c r="AX643" s="377"/>
      <c r="AY643" s="377"/>
      <c r="AZ643" s="377"/>
      <c r="BA643" s="377"/>
      <c r="BB643" s="377"/>
      <c r="BC643" s="377"/>
      <c r="BD643" s="377"/>
      <c r="BE643" s="377"/>
      <c r="BF643" s="377"/>
    </row>
    <row r="644" ht="12.75" customHeight="1">
      <c r="A644" s="254" t="str">
        <f>IF(Magic!A12="Acid Splash",O213,
IF(Magic!A12="Blade Ward",O214,
IF(Magic!A12="Booming Blade",O215,
IF(Magic!A12="Chill Touch",O216,
IF(Magic!A12="Control Flames",O217,
IF(Magic!A12="Create Bonfire",O218,
IF(Magic!A12="Dancing Lights",O219,
IF(Magic!A12="Druidcraft",O220,
IF(Magic!A12="Eldritch Blast",O221,
IF(Magic!A12="Fire Bolt",O222,
IF(Magic!A12="Friends",O223,
IF(Magic!A12="Frostbite",O224,
IF(Magic!A12="Green Flame Blade",O225,
IF(Magic!A12="Guidance",O226,
IF(Magic!A12="Gust",O227,
IF(Magic!A12="Light",O228,
IF(Magic!A12="Lightning",O229,
IF(Magic!A12="Mage Hand",O230,
IF(Magic!A12="Magic Stone",O231,
IF(Magic!A12="Mending",O232,
IF(Magic!A12="Message",O233,
IF(Magic!A12="Minor Illusion",O234,
IF(Magic!A12="Mold Earth",O235,
IF(Magic!A12="Poison Spray",O236,
IF(Magic!A12="Prestidigitation",O237,
IF(Magic!A12="Produce Flame",O238,
IF(Magic!A12="Ray of Frost",O239,
IF(Magic!A12="Resistance",O240,
IF(Magic!A12="Sacred Flame",O241,
IF(Magic!A12="Shape Water",O242,
IF(Magic!A12="Shillelagh",O243,
IF(Magic!A12="Shocking Grasp",O244,
IF(Magic!A12="Spare the Dying",O245,
IF(Magic!A12="Sword Burst",O246,
IF(Magic!A12="Thaumaturgy",O247,
IF(Magic!A12="Thorn Whip",O248,
IF(Magic!A12="Thunderclap",O249,
IF(Magic!A12="True Strike",O250,
IF(Magic!A12="Vicious Mockery",O251,)))))))))))))))))))))))))))))))))))))))</f>
        <v/>
      </c>
      <c r="B644" s="4"/>
      <c r="C644" s="4"/>
      <c r="D644" s="9"/>
      <c r="E644" s="254" t="str">
        <f>IF(Magic!A12="Acid Splash",R213,
IF(Magic!A12="Blade Ward",R214,
IF(Magic!A12="Booming Blade",R215,
IF(Magic!A12="Chill Touch",R216,
IF(Magic!A12="Control Flames",R217,
IF(Magic!A12="Create Bonfire",R218,
IF(Magic!A12="Dancing Lights",R219,
IF(Magic!A12="Druidcraft",R220,
IF(Magic!A12="Eldritch Blast",R221,
IF(Magic!A12="Fire Bolt",R222,
IF(Magic!A12="Friends",R223,
IF(Magic!A12="Frostbite",R224,
IF(Magic!A12="Green Flame Blade",R225,
IF(Magic!A12="Guidance",R226,
IF(Magic!A12="Gust",R227,
IF(Magic!A12="Light",R228,
IF(Magic!A12="Lightning",R229,
IF(Magic!A12="Mage Hand",R230,
IF(Magic!A12="Magic Stone",R231,
IF(Magic!A12="Mending",R232,
IF(Magic!A12="Message",R233,
IF(Magic!A12="Minor Illusion",R234,
IF(Magic!A12="Mold Earth",R235,
IF(Magic!A12="Poison Spray",R236,
IF(Magic!A12="Prestidigitation",R237,
IF(Magic!A12="Produce Flame",R238,
IF(Magic!A12="Ray of Frost",R239,
IF(Magic!A12="Resistance",R240,
IF(Magic!A12="Sacred Flame",R241,
IF(Magic!A12="Shape Water",R242,
IF(Magic!A12="Shillelagh",R243,
IF(Magic!A12="Shocking Grasp",R244,
IF(Magic!A12="Spare the Dying",R245,
IF(Magic!A12="Sword Burst",R246,
IF(Magic!A12="Thaumaturgy",R247,
IF(Magic!A12="Thorn Whip",R248,
IF(Magic!A12="Thunderclap",R249,
IF(Magic!A12="True Strike",R250,
IF(Magic!A12="Vicious Mockery",R251,)))))))))))))))))))))))))))))))))))))))</f>
        <v/>
      </c>
      <c r="F644" s="4"/>
      <c r="G644" s="9"/>
      <c r="H644" s="254" t="str">
        <f>IF(Magic!A12="Acid Splash",Q213,
IF(Magic!A12="Blade Ward",Q214,
IF(Magic!A12="Booming Blade",Q215,
IF(Magic!A12="Chill Touch",Q216,
IF(Magic!A12="Control Flames",Q217,
IF(Magic!A12="Create Bonfire",Q218,
IF(Magic!A12="Dancing Lights",Q219,
IF(Magic!A12="Druidcraft",Q220,
IF(Magic!A12="Eldritch Blast",Q221,
IF(Magic!A12="Fire Bolt",Q222,
IF(Magic!A12="Friends",Q223,
IF(Magic!A12="Frostbite",Q224,
IF(Magic!A12="Green Flame Blade",Q225,
IF(Magic!A12="Guidance",Q226,
IF(Magic!A12="Gust",Q227,
IF(Magic!A12="Light",Q228,
IF(Magic!A12="Lightning",Q229,
IF(Magic!A12="Mage Hand",Q230,
IF(Magic!A12="Magic Stone",Q231,
IF(Magic!A12="Mending",Q232,
IF(Magic!A12="Message",Q233,
IF(Magic!A12="Minor Illusion",Q234,
IF(Magic!A12="Mold Earth",Q235,
IF(Magic!A12="Poison Spray",Q236,
IF(Magic!A12="Prestidigitation",Q237,
IF(Magic!A12="Produce Flame",Q238,
IF(Magic!A12="Ray of Frost",Q239,
IF(Magic!A12="Resistance",Q240,
IF(Magic!A12="Sacred Flame",Q241,
IF(Magic!A12="Shape Water",Q242,
IF(Magic!A12="Shillelagh",Q243,
IF(Magic!A12="Shocking Grasp",Q244,
IF(Magic!A12="Spare the Dying",Q245,
IF(Magic!A12="Sword Burst",Q246,
IF(Magic!A12="Thaumaturgy",Q247,
IF(Magic!A12="Thorn Whip",Q248,
IF(Magic!A12="Thunderclap",Q249,
IF(Magic!A12="True Strike",Q250,
IF(Magic!A12="Vicious Mockery",Q251,)))))))))))))))))))))))))))))))))))))))</f>
        <v/>
      </c>
      <c r="I644" s="4"/>
      <c r="J644" s="4"/>
      <c r="K644" s="9"/>
      <c r="L644" s="254" t="str">
        <f>IF(Magic!A12="Acid Splash",P213,
IF(Magic!A12="Blade Ward",P214,
IF(Magic!A12="Booming Blade",P215,
IF(Magic!A12="Chill Touch",P216,
IF(Magic!A12="Control Flames",P217,
IF(Magic!A12="Create Bonfire",P218,
IF(Magic!A12="Dancing Lights",P219,
IF(Magic!A12="Druidcraft",P220,
IF(Magic!A12="Eldritch Blast",P221,
IF(Magic!A12="Fire Bolt",P222,
IF(Magic!A12="Friends",P223,
IF(Magic!A12="Frostbite",P224,
IF(Magic!A12="Green Flame Blade",P225,
IF(Magic!A12="Guidance",P226,
IF(Magic!A12="Gust",P227,
IF(Magic!A12="Light",P228,
IF(Magic!A12="Lightning",P229,
IF(Magic!A12="Mage Hand",P230,
IF(Magic!A12="Magic Stone",P231,
IF(Magic!A12="Mending",P232,
IF(Magic!A12="Message",P233,
IF(Magic!A12="Minor Illusion",P234,
IF(Magic!A12="Mold Earth",P235,
IF(Magic!A12="Poison Spray",P236,
IF(Magic!A12="Prestidigitation",P237,
IF(Magic!A12="Produce Flame",P238,
IF(Magic!A12="Ray of Frost",P239,
IF(Magic!A12="Resistance",P240,
IF(Magic!A12="Sacred Flame",P241,
IF(Magic!A12="Shape Water",P242,
IF(Magic!A12="Shillelagh",P243,
IF(Magic!A12="Shocking Grasp",P244,
IF(Magic!A12="Spare the Dying",P245,
IF(Magic!A12="Sword Burst",P246,
IF(Magic!A12="Thaumaturgy",P247,
IF(Magic!A12="Thorn Whip",P248,
IF(Magic!A12="Thunderclap",P249,
IF(Magic!A12="True Strike",P250,
IF(Magic!A12="Vicious Mockery",P251,)))))))))))))))))))))))))))))))))))))))</f>
        <v/>
      </c>
      <c r="M644" s="4"/>
      <c r="N644" s="4"/>
      <c r="O644" s="4"/>
      <c r="P644" s="9"/>
      <c r="Q644" s="254" t="str">
        <f>IF(Magic!A12="Acid Splash",S213,
IF(Magic!A12="Blade Ward",S214,
IF(Magic!A12="Booming Blade",S215,
IF(Magic!A12="Chill Touch",S216,
IF(Magic!A12="Control Flames",S217,
IF(Magic!A12="Create Bonfire",S218,
IF(Magic!A12="Dancing Lights",S219,
IF(Magic!A12="Druidcraft",S220,
IF(Magic!A12="Eldritch Blast",S221,
IF(Magic!A12="Fire Bolt",S222,
IF(Magic!A12="Friends",S223,
IF(Magic!A12="Frostbite",S224,
IF(Magic!A12="Green Flame Blade",S225,
IF(Magic!A12="Guidance",S226,
IF(Magic!A12="Gust",S227,
IF(Magic!A12="Light",S228,
IF(Magic!A12="Lightning",S229,
IF(Magic!A12="Mage Hand",S230,
IF(Magic!A12="Magic Stone",S231,
IF(Magic!A12="Mending",S232,
IF(Magic!A12="Message",S233,
IF(Magic!A12="Minor Illusion",S234,
IF(Magic!A12="Mold Earth",S235,
IF(Magic!A12="Poison Spray",S236,
IF(Magic!A12="Prestidigitation",S237,
IF(Magic!A12="Produce Flame",S238,
IF(Magic!A12="Ray of Frost",S239,
IF(Magic!A12="Resistance",S240,
IF(Magic!A12="Sacred Flame",S241,
IF(Magic!A12="Shape Water",S242,
IF(Magic!A12="Shillelagh",S243,
IF(Magic!A12="Shocking Grasp",S244,
IF(Magic!A12="Spare the Dying",S245,
IF(Magic!A12="Sword Burst",S246,
IF(Magic!A12="Thaumaturgy",S247,
IF(Magic!A12="Thorn Whip",S248,
IF(Magic!A12="Thunderclap",S249,
IF(Magic!A12="True Strike",S250,
IF(Magic!A12="Vicious Mockery",S251,)))))))))))))))))))))))))))))))))))))))</f>
        <v/>
      </c>
      <c r="R644" s="9"/>
      <c r="S644" s="254" t="str">
        <f>IF(Magic!A12="Acid Splash",T213,
IF(Magic!A12="Blade Ward",T214,
IF(Magic!A12="Booming Blade",T215,
IF(Magic!A12="Chill Touch",T216,
IF(Magic!A12="Control Flames",T217,
IF(Magic!A12="Create Bonfire",T218,
IF(Magic!A12="Dancing Lights",T219,
IF(Magic!A12="Druidcraft",T220,
IF(Magic!A12="Eldritch Blast",T221,
IF(Magic!A12="Fire Bolt",T222,
IF(Magic!A12="Friends",T223,
IF(Magic!A12="Frostbite",T224,
IF(Magic!A12="Green Flame Blade",T225,
IF(Magic!A12="Guidance",T226,
IF(Magic!A12="Gust",T227,
IF(Magic!A12="Light",T228,
IF(Magic!A12="Lightning",T229,
IF(Magic!A12="Mage Hand",T230,
IF(Magic!A12="Magic Stone",T231,
IF(Magic!A12="Mending",T232,
IF(Magic!A12="Message",T233,
IF(Magic!A12="Minor Illusion",T234,
IF(Magic!A12="Mold Earth",T235,
IF(Magic!A12="Poison Spray",T236,
IF(Magic!A12="Prestidigitation",T237,
IF(Magic!A12="Produce Flame",T238,
IF(Magic!A12="Ray of Frost",T239,
IF(Magic!A12="Resistance",T240,
IF(Magic!A12="Sacred Flame",T241,
IF(Magic!A12="Shape Water",T242,
IF(Magic!A12="Shillelagh",T243,
IF(Magic!A12="Shocking Grasp",T244,
IF(Magic!A12="Spare the Dying",T245,
IF(Magic!A12="Sword Burst",T246,
IF(Magic!A12="Thaumaturgy",T247,
IF(Magic!A12="Thorn Whip",T248,
IF(Magic!A12="Thunderclap",T249,
IF(Magic!A12="True Strike",T250,
IF(Magic!A12="Vicious Mockery",T251,)))))))))))))))))))))))))))))))))))))))</f>
        <v/>
      </c>
      <c r="T644" s="9"/>
      <c r="U644" s="377"/>
      <c r="V644" s="377"/>
      <c r="W644" s="377"/>
      <c r="X644" s="377"/>
      <c r="Y644" s="377"/>
      <c r="Z644" s="377"/>
      <c r="AA644" s="377"/>
      <c r="AB644" s="377"/>
      <c r="AC644" s="377"/>
      <c r="AD644" s="377"/>
      <c r="AE644" s="377"/>
      <c r="AF644" s="377"/>
      <c r="AG644" s="377"/>
      <c r="AH644" s="377"/>
      <c r="AI644" s="377"/>
      <c r="AJ644" s="377"/>
      <c r="AK644" s="377"/>
      <c r="AL644" s="377"/>
      <c r="AM644" s="377"/>
      <c r="AN644" s="377"/>
      <c r="AO644" s="377"/>
      <c r="AP644" s="377"/>
      <c r="AQ644" s="377"/>
      <c r="AR644" s="377"/>
      <c r="AS644" s="377"/>
      <c r="AT644" s="377"/>
      <c r="AU644" s="377"/>
      <c r="AV644" s="377"/>
      <c r="AW644" s="377"/>
      <c r="AX644" s="377"/>
      <c r="AY644" s="377"/>
      <c r="AZ644" s="377"/>
      <c r="BA644" s="377"/>
      <c r="BB644" s="377"/>
      <c r="BC644" s="377"/>
      <c r="BD644" s="377"/>
      <c r="BE644" s="377"/>
      <c r="BF644" s="377"/>
    </row>
    <row r="645" ht="12.75" customHeight="1">
      <c r="A645" s="254" t="str">
        <f>IF(Magic!A13="Acid Splash",O213,
IF(Magic!A13="Blade Ward",O214,
IF(Magic!A13="Booming Blade",O215,
IF(Magic!A13="Chill Touch",O216,
IF(Magic!A13="Control Flames",O217,
IF(Magic!A13="Create Bonfire",O218,
IF(Magic!A13="Dancing Lights",O219,
IF(Magic!A13="Druidcraft",O220,
IF(Magic!A13="Eldritch Blast",O221,
IF(Magic!A13="Fire Bolt",O222,
IF(Magic!A13="Friends",O223,
IF(Magic!A13="Frostbite",O224,
IF(Magic!A13="Green Flame Blade",O225,
IF(Magic!A13="Guidance",O226,
IF(Magic!A13="Gust",O227,
IF(Magic!A13="Light",O228,
IF(Magic!A13="Lightning",O229,
IF(Magic!A13="Mage Hand",O230,
IF(Magic!A13="Magic Stone",O231,
IF(Magic!A13="Mending",O232,
IF(Magic!A13="Message",O233,
IF(Magic!A13="Minor Illusion",O234,
IF(Magic!A13="Mold Earth",O235,
IF(Magic!A13="Poison Spray",O236,
IF(Magic!A13="Prestidigitation",O237,
IF(Magic!A13="Produce Flame",O238,
IF(Magic!A13="Ray of Frost",O239,
IF(Magic!A13="Resistance",O240,
IF(Magic!A13="Sacred Flame",O241,
IF(Magic!A13="Shape Water",O242,
IF(Magic!A13="Shillelagh",O243,
IF(Magic!A13="Shocking Grasp",O244,
IF(Magic!A13="Spare the Dying",O245,
IF(Magic!A13="Sword Burst",O246,
IF(Magic!A13="Thaumaturgy",O247,
IF(Magic!A13="Thorn Whip",O248,
IF(Magic!A13="Thunderclap",O249,
IF(Magic!A13="True Strike",O250,
IF(Magic!A13="Vicious Mockery",O251,)))))))))))))))))))))))))))))))))))))))</f>
        <v/>
      </c>
      <c r="B645" s="4"/>
      <c r="C645" s="4"/>
      <c r="D645" s="9"/>
      <c r="E645" s="254" t="str">
        <f>IF(Magic!A13="Acid Splash",R213,
IF(Magic!A13="Blade Ward",R214,
IF(Magic!A13="Booming Blade",R215,
IF(Magic!A13="Chill Touch",R216,
IF(Magic!A13="Control Flames",R217,
IF(Magic!A13="Create Bonfire",R218,
IF(Magic!A13="Dancing Lights",R219,
IF(Magic!A13="Druidcraft",R220,
IF(Magic!A13="Eldritch Blast",R221,
IF(Magic!A13="Fire Bolt",R222,
IF(Magic!A13="Friends",R223,
IF(Magic!A13="Frostbite",R224,
IF(Magic!A13="Green Flame Blade",R225,
IF(Magic!A13="Guidance",R226,
IF(Magic!A13="Gust",R227,
IF(Magic!A13="Light",R228,
IF(Magic!A13="Lightning",R229,
IF(Magic!A13="Mage Hand",R230,
IF(Magic!A13="Magic Stone",R231,
IF(Magic!A13="Mending",R232,
IF(Magic!A13="Message",R233,
IF(Magic!A13="Minor Illusion",R234,
IF(Magic!A13="Mold Earth",R235,
IF(Magic!A13="Poison Spray",R236,
IF(Magic!A13="Prestidigitation",R237,
IF(Magic!A13="Produce Flame",R238,
IF(Magic!A13="Ray of Frost",R239,
IF(Magic!A13="Resistance",R240,
IF(Magic!A13="Sacred Flame",R241,
IF(Magic!A13="Shape Water",R242,
IF(Magic!A13="Shillelagh",R243,
IF(Magic!A13="Shocking Grasp",R244,
IF(Magic!A13="Spare the Dying",R245,
IF(Magic!A13="Sword Burst",R246,
IF(Magic!A13="Thaumaturgy",R247,
IF(Magic!A13="Thorn Whip",R248,
IF(Magic!A13="Thunderclap",R249,
IF(Magic!A13="True Strike",R250,
IF(Magic!A13="Vicious Mockery",R251,)))))))))))))))))))))))))))))))))))))))</f>
        <v/>
      </c>
      <c r="F645" s="4"/>
      <c r="G645" s="9"/>
      <c r="H645" s="254" t="str">
        <f>IF(Magic!A13="Acid Splash",Q213,
IF(Magic!A13="Blade Ward",Q214,
IF(Magic!A13="Booming Blade",Q215,
IF(Magic!A13="Chill Touch",Q216,
IF(Magic!A13="Control Flames",Q217,
IF(Magic!A13="Create Bonfire",Q218,
IF(Magic!A13="Dancing Lights",Q219,
IF(Magic!A13="Druidcraft",Q220,
IF(Magic!A13="Eldritch Blast",Q221,
IF(Magic!A13="Fire Bolt",Q222,
IF(Magic!A13="Friends",Q223,
IF(Magic!A13="Frostbite",Q224,
IF(Magic!A13="Green Flame Blade",Q225,
IF(Magic!A13="Guidance",Q226,
IF(Magic!A13="Gust",Q227,
IF(Magic!A13="Light",Q228,
IF(Magic!A13="Lightning",Q229,
IF(Magic!A13="Mage Hand",Q230,
IF(Magic!A13="Magic Stone",Q231,
IF(Magic!A13="Mending",Q232,
IF(Magic!A13="Message",Q233,
IF(Magic!A13="Minor Illusion",Q234,
IF(Magic!A13="Mold Earth",Q235,
IF(Magic!A13="Poison Spray",Q236,
IF(Magic!A13="Prestidigitation",Q237,
IF(Magic!A13="Produce Flame",Q238,
IF(Magic!A13="Ray of Frost",Q239,
IF(Magic!A13="Resistance",Q240,
IF(Magic!A13="Sacred Flame",Q241,
IF(Magic!A13="Shape Water",Q242,
IF(Magic!A13="Shillelagh",Q243,
IF(Magic!A13="Shocking Grasp",Q244,
IF(Magic!A13="Spare the Dying",Q245,
IF(Magic!A13="Sword Burst",Q246,
IF(Magic!A13="Thaumaturgy",Q247,
IF(Magic!A13="Thorn Whip",Q248,
IF(Magic!A13="Thunderclap",Q249,
IF(Magic!A13="True Strike",Q250,
IF(Magic!A13="Vicious Mockery",Q251,)))))))))))))))))))))))))))))))))))))))</f>
        <v/>
      </c>
      <c r="I645" s="4"/>
      <c r="J645" s="4"/>
      <c r="K645" s="9"/>
      <c r="L645" s="254" t="str">
        <f>IF(Magic!A13="Acid Splash",P213,
IF(Magic!A13="Blade Ward",P214,
IF(Magic!A13="Booming Blade",P215,
IF(Magic!A13="Chill Touch",P216,
IF(Magic!A13="Control Flames",P217,
IF(Magic!A13="Create Bonfire",P218,
IF(Magic!A13="Dancing Lights",P219,
IF(Magic!A13="Druidcraft",P220,
IF(Magic!A13="Eldritch Blast",P221,
IF(Magic!A13="Fire Bolt",P222,
IF(Magic!A13="Friends",P223,
IF(Magic!A13="Frostbite",P224,
IF(Magic!A13="Green Flame Blade",P225,
IF(Magic!A13="Guidance",P226,
IF(Magic!A13="Gust",P227,
IF(Magic!A13="Light",P228,
IF(Magic!A13="Lightning",P229,
IF(Magic!A13="Mage Hand",P230,
IF(Magic!A13="Magic Stone",P231,
IF(Magic!A13="Mending",P232,
IF(Magic!A13="Message",P233,
IF(Magic!A13="Minor Illusion",P234,
IF(Magic!A13="Mold Earth",P235,
IF(Magic!A13="Poison Spray",P236,
IF(Magic!A13="Prestidigitation",P237,
IF(Magic!A13="Produce Flame",P238,
IF(Magic!A13="Ray of Frost",P239,
IF(Magic!A13="Resistance",P240,
IF(Magic!A13="Sacred Flame",P241,
IF(Magic!A13="Shape Water",P242,
IF(Magic!A13="Shillelagh",P243,
IF(Magic!A13="Shocking Grasp",P244,
IF(Magic!A13="Spare the Dying",P245,
IF(Magic!A13="Sword Burst",P246,
IF(Magic!A13="Thaumaturgy",P247,
IF(Magic!A13="Thorn Whip",P248,
IF(Magic!A13="Thunderclap",P249,
IF(Magic!A13="True Strike",P250,
IF(Magic!A13="Vicious Mockery",P251,)))))))))))))))))))))))))))))))))))))))</f>
        <v/>
      </c>
      <c r="M645" s="4"/>
      <c r="N645" s="4"/>
      <c r="O645" s="4"/>
      <c r="P645" s="9"/>
      <c r="Q645" s="254" t="str">
        <f>IF(Magic!A13="Acid Splash",S213,
IF(Magic!A13="Blade Ward",S214,
IF(Magic!A13="Booming Blade",S215,
IF(Magic!A13="Chill Touch",S216,
IF(Magic!A13="Control Flames",S217,
IF(Magic!A13="Create Bonfire",S218,
IF(Magic!A13="Dancing Lights",S219,
IF(Magic!A13="Druidcraft",S220,
IF(Magic!A13="Eldritch Blast",S221,
IF(Magic!A13="Fire Bolt",S222,
IF(Magic!A13="Friends",S223,
IF(Magic!A13="Frostbite",S224,
IF(Magic!A13="Green Flame Blade",S225,
IF(Magic!A13="Guidance",S226,
IF(Magic!A13="Gust",S227,
IF(Magic!A13="Light",S228,
IF(Magic!A13="Lightning",S229,
IF(Magic!A13="Mage Hand",S230,
IF(Magic!A13="Magic Stone",S231,
IF(Magic!A13="Mending",S232,
IF(Magic!A13="Message",S233,
IF(Magic!A13="Minor Illusion",S234,
IF(Magic!A13="Mold Earth",S235,
IF(Magic!A13="Poison Spray",S236,
IF(Magic!A13="Prestidigitation",S237,
IF(Magic!A13="Produce Flame",S238,
IF(Magic!A13="Ray of Frost",S239,
IF(Magic!A13="Resistance",S240,
IF(Magic!A13="Sacred Flame",S241,
IF(Magic!A13="Shape Water",S242,
IF(Magic!A13="Shillelagh",S243,
IF(Magic!A13="Shocking Grasp",S244,
IF(Magic!A13="Spare the Dying",S245,
IF(Magic!A13="Sword Burst",S246,
IF(Magic!A13="Thaumaturgy",S247,
IF(Magic!A13="Thorn Whip",S248,
IF(Magic!A13="Thunderclap",S249,
IF(Magic!A13="True Strike",S250,
IF(Magic!A13="Vicious Mockery",S251,)))))))))))))))))))))))))))))))))))))))</f>
        <v/>
      </c>
      <c r="R645" s="9"/>
      <c r="S645" s="254" t="str">
        <f>IF(Magic!A13="Acid Splash",T213,
IF(Magic!A13="Blade Ward",T214,
IF(Magic!A13="Booming Blade",T215,
IF(Magic!A13="Chill Touch",T216,
IF(Magic!A13="Control Flames",T217,
IF(Magic!A13="Create Bonfire",T218,
IF(Magic!A13="Dancing Lights",T219,
IF(Magic!A13="Druidcraft",T220,
IF(Magic!A13="Eldritch Blast",T221,
IF(Magic!A13="Fire Bolt",T222,
IF(Magic!A13="Friends",T223,
IF(Magic!A13="Frostbite",T224,
IF(Magic!A13="Green Flame Blade",T225,
IF(Magic!A13="Guidance",T226,
IF(Magic!A13="Gust",T227,
IF(Magic!A13="Light",T228,
IF(Magic!A13="Lightning",T229,
IF(Magic!A13="Mage Hand",T230,
IF(Magic!A13="Magic Stone",T231,
IF(Magic!A13="Mending",T232,
IF(Magic!A13="Message",T233,
IF(Magic!A13="Minor Illusion",T234,
IF(Magic!A13="Mold Earth",T235,
IF(Magic!A13="Poison Spray",T236,
IF(Magic!A13="Prestidigitation",T237,
IF(Magic!A13="Produce Flame",T238,
IF(Magic!A13="Ray of Frost",T239,
IF(Magic!A13="Resistance",T240,
IF(Magic!A13="Sacred Flame",T241,
IF(Magic!A13="Shape Water",T242,
IF(Magic!A13="Shillelagh",T243,
IF(Magic!A13="Shocking Grasp",T244,
IF(Magic!A13="Spare the Dying",T245,
IF(Magic!A13="Sword Burst",T246,
IF(Magic!A13="Thaumaturgy",T247,
IF(Magic!A13="Thorn Whip",T248,
IF(Magic!A13="Thunderclap",T249,
IF(Magic!A13="True Strike",T250,
IF(Magic!A13="Vicious Mockery",T251,)))))))))))))))))))))))))))))))))))))))</f>
        <v/>
      </c>
      <c r="T645" s="9"/>
      <c r="U645" s="377"/>
      <c r="V645" s="377"/>
      <c r="W645" s="377"/>
      <c r="X645" s="377"/>
      <c r="Y645" s="377"/>
      <c r="Z645" s="377"/>
      <c r="AA645" s="377"/>
      <c r="AB645" s="377"/>
      <c r="AC645" s="377"/>
      <c r="AD645" s="377"/>
      <c r="AE645" s="377"/>
      <c r="AF645" s="377"/>
      <c r="AG645" s="377"/>
      <c r="AH645" s="377"/>
      <c r="AI645" s="377"/>
      <c r="AJ645" s="377"/>
      <c r="AK645" s="377"/>
      <c r="AL645" s="377"/>
      <c r="AM645" s="377"/>
      <c r="AN645" s="377"/>
      <c r="AO645" s="377"/>
      <c r="AP645" s="377"/>
      <c r="AQ645" s="377"/>
      <c r="AR645" s="377"/>
      <c r="AS645" s="377"/>
      <c r="AT645" s="377"/>
      <c r="AU645" s="377"/>
      <c r="AV645" s="377"/>
      <c r="AW645" s="377"/>
      <c r="AX645" s="377"/>
      <c r="AY645" s="377"/>
      <c r="AZ645" s="377"/>
      <c r="BA645" s="377"/>
      <c r="BB645" s="377"/>
      <c r="BC645" s="377"/>
      <c r="BD645" s="377"/>
      <c r="BE645" s="377"/>
      <c r="BF645" s="377"/>
    </row>
    <row r="646" ht="12.75" customHeight="1">
      <c r="A646" s="254" t="str">
        <f>IF(Magic!A14="Acid Splash",O213,
IF(Magic!A14="Blade Ward",O214,
IF(Magic!A14="Booming Blade",O215,
IF(Magic!A14="Chill Touch",O216,
IF(Magic!A14="Control Flames",O217,
IF(Magic!A14="Create Bonfire",O218,
IF(Magic!A14="Dancing Lights",O219,
IF(Magic!A14="Druidcraft",O220,
IF(Magic!A14="Eldritch Blast",O221,
IF(Magic!A14="Fire Bolt",O222,
IF(Magic!A14="Friends",O223,
IF(Magic!A14="Frostbite",O224,
IF(Magic!A14="Green Flame Blade",O225,
IF(Magic!A14="Guidance",O226,
IF(Magic!A14="Gust",O227,
IF(Magic!A14="Light",O228,
IF(Magic!A14="Lightning",O229,
IF(Magic!A14="Mage Hand",O230,
IF(Magic!A14="Magic Stone",O231,
IF(Magic!A14="Mending",O232,
IF(Magic!A14="Message",O233,
IF(Magic!A14="Minor Illusion",O234,
IF(Magic!A14="Mold Earth",O235,
IF(Magic!A14="Poison Spray",O236,
IF(Magic!A14="Prestidigitation",O237,
IF(Magic!A14="Produce Flame",O238,
IF(Magic!A14="Ray of Frost",O239,
IF(Magic!A14="Resistance",O240,
IF(Magic!A14="Sacred Flame",O241,
IF(Magic!A14="Shape Water",O242,
IF(Magic!A14="Shillelagh",O243,
IF(Magic!A14="Shocking Grasp",O244,
IF(Magic!A14="Spare the Dying",O245,
IF(Magic!A14="Sword Burst",O246,
IF(Magic!A14="Thaumaturgy",O247,
IF(Magic!A14="Thorn Whip",O248,
IF(Magic!A14="Thunderclap",O249,
IF(Magic!A14="True Strike",O250,
IF(Magic!A14="Vicious Mockery",O251,)))))))))))))))))))))))))))))))))))))))</f>
        <v/>
      </c>
      <c r="B646" s="4"/>
      <c r="C646" s="4"/>
      <c r="D646" s="9"/>
      <c r="E646" s="254" t="str">
        <f>IF(Magic!A14="Acid Splash",R213,
IF(Magic!A14="Blade Ward",R214,
IF(Magic!A14="Booming Blade",R215,
IF(Magic!A14="Chill Touch",R216,
IF(Magic!A14="Control Flames",R217,
IF(Magic!A14="Create Bonfire",R218,
IF(Magic!A14="Dancing Lights",R219,
IF(Magic!A14="Druidcraft",R220,
IF(Magic!A14="Eldritch Blast",R221,
IF(Magic!A14="Fire Bolt",R222,
IF(Magic!A14="Friends",R223,
IF(Magic!A14="Frostbite",R224,
IF(Magic!A14="Green Flame Blade",R225,
IF(Magic!A14="Guidance",R226,
IF(Magic!A14="Gust",R227,
IF(Magic!A14="Light",R228,
IF(Magic!A14="Lightning",R229,
IF(Magic!A14="Mage Hand",R230,
IF(Magic!A14="Magic Stone",R231,
IF(Magic!A14="Mending",R232,
IF(Magic!A14="Message",R233,
IF(Magic!A14="Minor Illusion",R234,
IF(Magic!A14="Mold Earth",R235,
IF(Magic!A14="Poison Spray",R236,
IF(Magic!A14="Prestidigitation",R237,
IF(Magic!A14="Produce Flame",R238,
IF(Magic!A14="Ray of Frost",R239,
IF(Magic!A14="Resistance",R240,
IF(Magic!A14="Sacred Flame",R241,
IF(Magic!A14="Shape Water",R242,
IF(Magic!A14="Shillelagh",R243,
IF(Magic!A14="Shocking Grasp",R244,
IF(Magic!A14="Spare the Dying",R245,
IF(Magic!A14="Sword Burst",R246,
IF(Magic!A14="Thaumaturgy",R247,
IF(Magic!A14="Thorn Whip",R248,
IF(Magic!A14="Thunderclap",R249,
IF(Magic!A14="True Strike",R250,
IF(Magic!A14="Vicious Mockery",R251,)))))))))))))))))))))))))))))))))))))))</f>
        <v/>
      </c>
      <c r="F646" s="4"/>
      <c r="G646" s="9"/>
      <c r="H646" s="254" t="str">
        <f>IF(Magic!A14="Acid Splash",Q213,
IF(Magic!A14="Blade Ward",Q214,
IF(Magic!A14="Booming Blade",Q215,
IF(Magic!A14="Chill Touch",Q216,
IF(Magic!A14="Control Flames",Q217,
IF(Magic!A14="Create Bonfire",Q218,
IF(Magic!A14="Dancing Lights",Q219,
IF(Magic!A14="Druidcraft",Q220,
IF(Magic!A14="Eldritch Blast",Q221,
IF(Magic!A14="Fire Bolt",Q222,
IF(Magic!A14="Friends",Q223,
IF(Magic!A14="Frostbite",Q224,
IF(Magic!A14="Green Flame Blade",Q225,
IF(Magic!A14="Guidance",Q226,
IF(Magic!A14="Gust",Q227,
IF(Magic!A14="Light",Q228,
IF(Magic!A14="Lightning",Q229,
IF(Magic!A14="Mage Hand",Q230,
IF(Magic!A14="Magic Stone",Q231,
IF(Magic!A14="Mending",Q232,
IF(Magic!A14="Message",Q233,
IF(Magic!A14="Minor Illusion",Q234,
IF(Magic!A14="Mold Earth",Q235,
IF(Magic!A14="Poison Spray",Q236,
IF(Magic!A14="Prestidigitation",Q237,
IF(Magic!A14="Produce Flame",Q238,
IF(Magic!A14="Ray of Frost",Q239,
IF(Magic!A14="Resistance",Q240,
IF(Magic!A14="Sacred Flame",Q241,
IF(Magic!A14="Shape Water",Q242,
IF(Magic!A14="Shillelagh",Q243,
IF(Magic!A14="Shocking Grasp",Q244,
IF(Magic!A14="Spare the Dying",Q245,
IF(Magic!A14="Sword Burst",Q246,
IF(Magic!A14="Thaumaturgy",Q247,
IF(Magic!A14="Thorn Whip",Q248,
IF(Magic!A14="Thunderclap",Q249,
IF(Magic!A14="True Strike",Q250,
IF(Magic!A14="Vicious Mockery",Q251,)))))))))))))))))))))))))))))))))))))))</f>
        <v/>
      </c>
      <c r="I646" s="4"/>
      <c r="J646" s="4"/>
      <c r="K646" s="9"/>
      <c r="L646" s="254" t="str">
        <f>IF(Magic!A14="Acid Splash",P213,
IF(Magic!A14="Blade Ward",P214,
IF(Magic!A14="Booming Blade",P215,
IF(Magic!A14="Chill Touch",P216,
IF(Magic!A14="Control Flames",P217,
IF(Magic!A14="Create Bonfire",P218,
IF(Magic!A14="Dancing Lights",P219,
IF(Magic!A14="Druidcraft",P220,
IF(Magic!A14="Eldritch Blast",P221,
IF(Magic!A14="Fire Bolt",P222,
IF(Magic!A14="Friends",P223,
IF(Magic!A14="Frostbite",P224,
IF(Magic!A14="Green Flame Blade",P225,
IF(Magic!A14="Guidance",P226,
IF(Magic!A14="Gust",P227,
IF(Magic!A14="Light",P228,
IF(Magic!A14="Lightning",P229,
IF(Magic!A14="Mage Hand",P230,
IF(Magic!A14="Magic Stone",P231,
IF(Magic!A14="Mending",P232,
IF(Magic!A14="Message",P233,
IF(Magic!A14="Minor Illusion",P234,
IF(Magic!A14="Mold Earth",P235,
IF(Magic!A14="Poison Spray",P236,
IF(Magic!A14="Prestidigitation",P237,
IF(Magic!A14="Produce Flame",P238,
IF(Magic!A14="Ray of Frost",P239,
IF(Magic!A14="Resistance",P240,
IF(Magic!A14="Sacred Flame",P241,
IF(Magic!A14="Shape Water",P242,
IF(Magic!A14="Shillelagh",P243,
IF(Magic!A14="Shocking Grasp",P244,
IF(Magic!A14="Spare the Dying",P245,
IF(Magic!A14="Sword Burst",P246,
IF(Magic!A14="Thaumaturgy",P247,
IF(Magic!A14="Thorn Whip",P248,
IF(Magic!A14="Thunderclap",P249,
IF(Magic!A14="True Strike",P250,
IF(Magic!A14="Vicious Mockery",P251,)))))))))))))))))))))))))))))))))))))))</f>
        <v/>
      </c>
      <c r="M646" s="4"/>
      <c r="N646" s="4"/>
      <c r="O646" s="4"/>
      <c r="P646" s="9"/>
      <c r="Q646" s="254" t="str">
        <f>IF(Magic!A14="Acid Splash",S213,
IF(Magic!A14="Blade Ward",S214,
IF(Magic!A14="Booming Blade",S215,
IF(Magic!A14="Chill Touch",S216,
IF(Magic!A14="Control Flames",S217,
IF(Magic!A14="Create Bonfire",S218,
IF(Magic!A14="Dancing Lights",S219,
IF(Magic!A14="Druidcraft",S220,
IF(Magic!A14="Eldritch Blast",S221,
IF(Magic!A14="Fire Bolt",S222,
IF(Magic!A14="Friends",S223,
IF(Magic!A14="Frostbite",S224,
IF(Magic!A14="Green Flame Blade",S225,
IF(Magic!A14="Guidance",S226,
IF(Magic!A14="Gust",S227,
IF(Magic!A14="Light",S228,
IF(Magic!A14="Lightning",S229,
IF(Magic!A14="Mage Hand",S230,
IF(Magic!A14="Magic Stone",S231,
IF(Magic!A14="Mending",S232,
IF(Magic!A14="Message",S233,
IF(Magic!A14="Minor Illusion",S234,
IF(Magic!A14="Mold Earth",S235,
IF(Magic!A14="Poison Spray",S236,
IF(Magic!A14="Prestidigitation",S237,
IF(Magic!A14="Produce Flame",S238,
IF(Magic!A14="Ray of Frost",S239,
IF(Magic!A14="Resistance",S240,
IF(Magic!A14="Sacred Flame",S241,
IF(Magic!A14="Shape Water",S242,
IF(Magic!A14="Shillelagh",S243,
IF(Magic!A14="Shocking Grasp",S244,
IF(Magic!A14="Spare the Dying",S245,
IF(Magic!A14="Sword Burst",S246,
IF(Magic!A14="Thaumaturgy",S247,
IF(Magic!A14="Thorn Whip",S248,
IF(Magic!A14="Thunderclap",S249,
IF(Magic!A14="True Strike",S250,
IF(Magic!A14="Vicious Mockery",S251,)))))))))))))))))))))))))))))))))))))))</f>
        <v/>
      </c>
      <c r="R646" s="9"/>
      <c r="S646" s="254" t="str">
        <f>IF(Magic!A14="Acid Splash",T213,
IF(Magic!A14="Blade Ward",T214,
IF(Magic!A14="Booming Blade",T215,
IF(Magic!A14="Chill Touch",T216,
IF(Magic!A14="Control Flames",T217,
IF(Magic!A14="Create Bonfire",T218,
IF(Magic!A14="Dancing Lights",T219,
IF(Magic!A14="Druidcraft",T220,
IF(Magic!A14="Eldritch Blast",T221,
IF(Magic!A14="Fire Bolt",T222,
IF(Magic!A14="Friends",T223,
IF(Magic!A14="Frostbite",T224,
IF(Magic!A14="Green Flame Blade",T225,
IF(Magic!A14="Guidance",T226,
IF(Magic!A14="Gust",T227,
IF(Magic!A14="Light",T228,
IF(Magic!A14="Lightning",T229,
IF(Magic!A14="Mage Hand",T230,
IF(Magic!A14="Magic Stone",T231,
IF(Magic!A14="Mending",T232,
IF(Magic!A14="Message",T233,
IF(Magic!A14="Minor Illusion",T234,
IF(Magic!A14="Mold Earth",T235,
IF(Magic!A14="Poison Spray",T236,
IF(Magic!A14="Prestidigitation",T237,
IF(Magic!A14="Produce Flame",T238,
IF(Magic!A14="Ray of Frost",T239,
IF(Magic!A14="Resistance",T240,
IF(Magic!A14="Sacred Flame",T241,
IF(Magic!A14="Shape Water",T242,
IF(Magic!A14="Shillelagh",T243,
IF(Magic!A14="Shocking Grasp",T244,
IF(Magic!A14="Spare the Dying",T245,
IF(Magic!A14="Sword Burst",T246,
IF(Magic!A14="Thaumaturgy",T247,
IF(Magic!A14="Thorn Whip",T248,
IF(Magic!A14="Thunderclap",T249,
IF(Magic!A14="True Strike",T250,
IF(Magic!A14="Vicious Mockery",T251,)))))))))))))))))))))))))))))))))))))))</f>
        <v/>
      </c>
      <c r="T646" s="9"/>
      <c r="U646" s="377"/>
      <c r="V646" s="377"/>
      <c r="W646" s="377"/>
      <c r="X646" s="377"/>
      <c r="Y646" s="377"/>
      <c r="Z646" s="377"/>
      <c r="AA646" s="377"/>
      <c r="AB646" s="377"/>
      <c r="AC646" s="377"/>
      <c r="AD646" s="377"/>
      <c r="AE646" s="377"/>
      <c r="AF646" s="377"/>
      <c r="AG646" s="377"/>
      <c r="AH646" s="377"/>
      <c r="AI646" s="377"/>
      <c r="AJ646" s="377"/>
      <c r="AK646" s="377"/>
      <c r="AL646" s="377"/>
      <c r="AM646" s="377"/>
      <c r="AN646" s="377"/>
      <c r="AO646" s="377"/>
      <c r="AP646" s="377"/>
      <c r="AQ646" s="377"/>
      <c r="AR646" s="377"/>
      <c r="AS646" s="377"/>
      <c r="AT646" s="377"/>
      <c r="AU646" s="377"/>
      <c r="AV646" s="377"/>
      <c r="AW646" s="377"/>
      <c r="AX646" s="377"/>
      <c r="AY646" s="377"/>
      <c r="AZ646" s="377"/>
      <c r="BA646" s="377"/>
      <c r="BB646" s="377"/>
      <c r="BC646" s="377"/>
      <c r="BD646" s="377"/>
      <c r="BE646" s="377"/>
      <c r="BF646" s="377"/>
    </row>
    <row r="647" ht="12.75" customHeight="1">
      <c r="A647" s="254" t="str">
        <f>IF(Magic!A15="Acid Splash",O213,
IF(Magic!A15="Blade Ward",O214,
IF(Magic!A15="Booming Blade",O215,
IF(Magic!A15="Chill Touch",O216,
IF(Magic!A15="Control Flames",O217,
IF(Magic!A15="Create Bonfire",O218,
IF(Magic!A15="Dancing Lights",O219,
IF(Magic!A15="Druidcraft",O220,
IF(Magic!A15="Eldritch Blast",O221,
IF(Magic!A15="Fire Bolt",O222,
IF(Magic!A15="Friends",O223,
IF(Magic!A15="Frostbite",O224,
IF(Magic!A15="Green Flame Blade",O225,
IF(Magic!A15="Guidance",O226,
IF(Magic!A15="Gust",O227,
IF(Magic!A15="Light",O228,
IF(Magic!A15="Lightning",O229,
IF(Magic!A15="Mage Hand",O230,
IF(Magic!A15="Magic Stone",O231,
IF(Magic!A15="Mending",O232,
IF(Magic!A15="Message",O233,
IF(Magic!A15="Minor Illusion",O234,
IF(Magic!A15="Mold Earth",O235,
IF(Magic!A15="Poison Spray",O236,
IF(Magic!A15="Prestidigitation",O237,
IF(Magic!A15="Produce Flame",O238,
IF(Magic!A15="Ray of Frost",O239,
IF(Magic!A15="Resistance",O240,
IF(Magic!A15="Sacred Flame",O241,
IF(Magic!A15="Shape Water",O242,
IF(Magic!A15="Shillelagh",O243,
IF(Magic!A15="Shocking Grasp",O244,
IF(Magic!A15="Spare the Dying",O245,
IF(Magic!A15="Sword Burst",O246,
IF(Magic!A15="Thaumaturgy",O247,
IF(Magic!A15="Thorn Whip",O248,
IF(Magic!A15="Thunderclap",O249,
IF(Magic!A15="True Strike",O250,
IF(Magic!A15="Vicious Mockery",O251,)))))))))))))))))))))))))))))))))))))))</f>
        <v/>
      </c>
      <c r="B647" s="4"/>
      <c r="C647" s="4"/>
      <c r="D647" s="9"/>
      <c r="E647" s="254" t="str">
        <f>IF(Magic!A15="Acid Splash",R213,
IF(Magic!A15="Blade Ward",R214,
IF(Magic!A15="Booming Blade",R215,
IF(Magic!A15="Chill Touch",R216,
IF(Magic!A15="Control Flames",R217,
IF(Magic!A15="Create Bonfire",R218,
IF(Magic!A15="Dancing Lights",R219,
IF(Magic!A15="Druidcraft",R220,
IF(Magic!A15="Eldritch Blast",R221,
IF(Magic!A15="Fire Bolt",R222,
IF(Magic!A15="Friends",R223,
IF(Magic!A15="Frostbite",R224,
IF(Magic!A15="Green Flame Blade",R225,
IF(Magic!A15="Guidance",R226,
IF(Magic!A15="Gust",R227,
IF(Magic!A15="Light",R228,
IF(Magic!A15="Lightning",R229,
IF(Magic!A15="Mage Hand",R230,
IF(Magic!A15="Magic Stone",R231,
IF(Magic!A15="Mending",R232,
IF(Magic!A15="Message",R233,
IF(Magic!A15="Minor Illusion",R234,
IF(Magic!A15="Mold Earth",R235,
IF(Magic!A15="Poison Spray",R236,
IF(Magic!A15="Prestidigitation",R237,
IF(Magic!A15="Produce Flame",R238,
IF(Magic!A15="Ray of Frost",R239,
IF(Magic!A15="Resistance",R240,
IF(Magic!A15="Sacred Flame",R241,
IF(Magic!A15="Shape Water",R242,
IF(Magic!A15="Shillelagh",R243,
IF(Magic!A15="Shocking Grasp",R244,
IF(Magic!A15="Spare the Dying",R245,
IF(Magic!A15="Sword Burst",R246,
IF(Magic!A15="Thaumaturgy",R247,
IF(Magic!A15="Thorn Whip",R248,
IF(Magic!A15="Thunderclap",R249,
IF(Magic!A15="True Strike",R250,
IF(Magic!A15="Vicious Mockery",R251,)))))))))))))))))))))))))))))))))))))))</f>
        <v/>
      </c>
      <c r="F647" s="4"/>
      <c r="G647" s="9"/>
      <c r="H647" s="254" t="str">
        <f>IF(Magic!A15="Acid Splash",Q213,
IF(Magic!A15="Blade Ward",Q214,
IF(Magic!A15="Booming Blade",Q215,
IF(Magic!A15="Chill Touch",Q216,
IF(Magic!A15="Control Flames",Q217,
IF(Magic!A15="Create Bonfire",Q218,
IF(Magic!A15="Dancing Lights",Q219,
IF(Magic!A15="Druidcraft",Q220,
IF(Magic!A15="Eldritch Blast",Q221,
IF(Magic!A15="Fire Bolt",Q222,
IF(Magic!A15="Friends",Q223,
IF(Magic!A15="Frostbite",Q224,
IF(Magic!A15="Green Flame Blade",Q225,
IF(Magic!A15="Guidance",Q226,
IF(Magic!A15="Gust",Q227,
IF(Magic!A15="Light",Q228,
IF(Magic!A15="Lightning",Q229,
IF(Magic!A15="Mage Hand",Q230,
IF(Magic!A15="Magic Stone",Q231,
IF(Magic!A15="Mending",Q232,
IF(Magic!A15="Message",Q233,
IF(Magic!A15="Minor Illusion",Q234,
IF(Magic!A15="Mold Earth",Q235,
IF(Magic!A15="Poison Spray",Q236,
IF(Magic!A15="Prestidigitation",Q237,
IF(Magic!A15="Produce Flame",Q238,
IF(Magic!A15="Ray of Frost",Q239,
IF(Magic!A15="Resistance",Q240,
IF(Magic!A15="Sacred Flame",Q241,
IF(Magic!A15="Shape Water",Q242,
IF(Magic!A15="Shillelagh",Q243,
IF(Magic!A15="Shocking Grasp",Q244,
IF(Magic!A15="Spare the Dying",Q245,
IF(Magic!A15="Sword Burst",Q246,
IF(Magic!A15="Thaumaturgy",Q247,
IF(Magic!A15="Thorn Whip",Q248,
IF(Magic!A15="Thunderclap",Q249,
IF(Magic!A15="True Strike",Q250,
IF(Magic!A15="Vicious Mockery",Q251,)))))))))))))))))))))))))))))))))))))))</f>
        <v/>
      </c>
      <c r="I647" s="4"/>
      <c r="J647" s="4"/>
      <c r="K647" s="9"/>
      <c r="L647" s="254" t="str">
        <f>IF(Magic!A15="Acid Splash",P213,
IF(Magic!A15="Blade Ward",P214,
IF(Magic!A15="Booming Blade",P215,
IF(Magic!A15="Chill Touch",P216,
IF(Magic!A15="Control Flames",P217,
IF(Magic!A15="Create Bonfire",P218,
IF(Magic!A15="Dancing Lights",P219,
IF(Magic!A15="Druidcraft",P220,
IF(Magic!A15="Eldritch Blast",P221,
IF(Magic!A15="Fire Bolt",P222,
IF(Magic!A15="Friends",P223,
IF(Magic!A15="Frostbite",P224,
IF(Magic!A15="Green Flame Blade",P225,
IF(Magic!A15="Guidance",P226,
IF(Magic!A15="Gust",P227,
IF(Magic!A15="Light",P228,
IF(Magic!A15="Lightning",P229,
IF(Magic!A15="Mage Hand",P230,
IF(Magic!A15="Magic Stone",P231,
IF(Magic!A15="Mending",P232,
IF(Magic!A15="Message",P233,
IF(Magic!A15="Minor Illusion",P234,
IF(Magic!A15="Mold Earth",P235,
IF(Magic!A15="Poison Spray",P236,
IF(Magic!A15="Prestidigitation",P237,
IF(Magic!A15="Produce Flame",P238,
IF(Magic!A15="Ray of Frost",P239,
IF(Magic!A15="Resistance",P240,
IF(Magic!A15="Sacred Flame",P241,
IF(Magic!A15="Shape Water",P242,
IF(Magic!A15="Shillelagh",P243,
IF(Magic!A15="Shocking Grasp",P244,
IF(Magic!A15="Spare the Dying",P245,
IF(Magic!A15="Sword Burst",P246,
IF(Magic!A15="Thaumaturgy",P247,
IF(Magic!A15="Thorn Whip",P248,
IF(Magic!A15="Thunderclap",P249,
IF(Magic!A15="True Strike",P250,
IF(Magic!A15="Vicious Mockery",P251,)))))))))))))))))))))))))))))))))))))))</f>
        <v/>
      </c>
      <c r="M647" s="4"/>
      <c r="N647" s="4"/>
      <c r="O647" s="4"/>
      <c r="P647" s="9"/>
      <c r="Q647" s="254" t="str">
        <f>IF(Magic!A15="Acid Splash",S213,
IF(Magic!A15="Blade Ward",S214,
IF(Magic!A15="Booming Blade",S215,
IF(Magic!A15="Chill Touch",S216,
IF(Magic!A15="Control Flames",S217,
IF(Magic!A15="Create Bonfire",S218,
IF(Magic!A15="Dancing Lights",S219,
IF(Magic!A15="Druidcraft",S220,
IF(Magic!A15="Eldritch Blast",S221,
IF(Magic!A15="Fire Bolt",S222,
IF(Magic!A15="Friends",S223,
IF(Magic!A15="Frostbite",S224,
IF(Magic!A15="Green Flame Blade",S225,
IF(Magic!A15="Guidance",S226,
IF(Magic!A15="Gust",S227,
IF(Magic!A15="Light",S228,
IF(Magic!A15="Lightning",S229,
IF(Magic!A15="Mage Hand",S230,
IF(Magic!A15="Magic Stone",S231,
IF(Magic!A15="Mending",S232,
IF(Magic!A15="Message",S233,
IF(Magic!A15="Minor Illusion",S234,
IF(Magic!A15="Mold Earth",S235,
IF(Magic!A15="Poison Spray",S236,
IF(Magic!A15="Prestidigitation",S237,
IF(Magic!A15="Produce Flame",S238,
IF(Magic!A15="Ray of Frost",S239,
IF(Magic!A15="Resistance",S240,
IF(Magic!A15="Sacred Flame",S241,
IF(Magic!A15="Shape Water",S242,
IF(Magic!A15="Shillelagh",S243,
IF(Magic!A15="Shocking Grasp",S244,
IF(Magic!A15="Spare the Dying",S245,
IF(Magic!A15="Sword Burst",S246,
IF(Magic!A15="Thaumaturgy",S247,
IF(Magic!A15="Thorn Whip",S248,
IF(Magic!A15="Thunderclap",S249,
IF(Magic!A15="True Strike",S250,
IF(Magic!A15="Vicious Mockery",S251,)))))))))))))))))))))))))))))))))))))))</f>
        <v/>
      </c>
      <c r="R647" s="9"/>
      <c r="S647" s="254" t="str">
        <f>IF(Magic!A15="Acid Splash",T213,
IF(Magic!A15="Blade Ward",T214,
IF(Magic!A15="Booming Blade",T215,
IF(Magic!A15="Chill Touch",T216,
IF(Magic!A15="Control Flames",T217,
IF(Magic!A15="Create Bonfire",T218,
IF(Magic!A15="Dancing Lights",T219,
IF(Magic!A15="Druidcraft",T220,
IF(Magic!A15="Eldritch Blast",T221,
IF(Magic!A15="Fire Bolt",T222,
IF(Magic!A15="Friends",T223,
IF(Magic!A15="Frostbite",T224,
IF(Magic!A15="Green Flame Blade",T225,
IF(Magic!A15="Guidance",T226,
IF(Magic!A15="Gust",T227,
IF(Magic!A15="Light",T228,
IF(Magic!A15="Lightning",T229,
IF(Magic!A15="Mage Hand",T230,
IF(Magic!A15="Magic Stone",T231,
IF(Magic!A15="Mending",T232,
IF(Magic!A15="Message",T233,
IF(Magic!A15="Minor Illusion",T234,
IF(Magic!A15="Mold Earth",T235,
IF(Magic!A15="Poison Spray",T236,
IF(Magic!A15="Prestidigitation",T237,
IF(Magic!A15="Produce Flame",T238,
IF(Magic!A15="Ray of Frost",T239,
IF(Magic!A15="Resistance",T240,
IF(Magic!A15="Sacred Flame",T241,
IF(Magic!A15="Shape Water",T242,
IF(Magic!A15="Shillelagh",T243,
IF(Magic!A15="Shocking Grasp",T244,
IF(Magic!A15="Spare the Dying",T245,
IF(Magic!A15="Sword Burst",T246,
IF(Magic!A15="Thaumaturgy",T247,
IF(Magic!A15="Thorn Whip",T248,
IF(Magic!A15="Thunderclap",T249,
IF(Magic!A15="True Strike",T250,
IF(Magic!A15="Vicious Mockery",T251,)))))))))))))))))))))))))))))))))))))))</f>
        <v/>
      </c>
      <c r="T647" s="9"/>
      <c r="U647" s="377"/>
      <c r="V647" s="377"/>
      <c r="W647" s="377"/>
      <c r="X647" s="377"/>
      <c r="Y647" s="377"/>
      <c r="Z647" s="377"/>
      <c r="AA647" s="377"/>
      <c r="AB647" s="377"/>
      <c r="AC647" s="377"/>
      <c r="AD647" s="377"/>
      <c r="AE647" s="377"/>
      <c r="AF647" s="377"/>
      <c r="AG647" s="377"/>
      <c r="AH647" s="377"/>
      <c r="AI647" s="377"/>
      <c r="AJ647" s="377"/>
      <c r="AK647" s="377"/>
      <c r="AL647" s="377"/>
      <c r="AM647" s="377"/>
      <c r="AN647" s="377"/>
      <c r="AO647" s="377"/>
      <c r="AP647" s="377"/>
      <c r="AQ647" s="377"/>
      <c r="AR647" s="377"/>
      <c r="AS647" s="377"/>
      <c r="AT647" s="377"/>
      <c r="AU647" s="377"/>
      <c r="AV647" s="377"/>
      <c r="AW647" s="377"/>
      <c r="AX647" s="377"/>
      <c r="AY647" s="377"/>
      <c r="AZ647" s="377"/>
      <c r="BA647" s="377"/>
      <c r="BB647" s="377"/>
      <c r="BC647" s="377"/>
      <c r="BD647" s="377"/>
      <c r="BE647" s="377"/>
      <c r="BF647" s="377"/>
    </row>
    <row r="648" ht="12.75" customHeight="1">
      <c r="A648" s="254" t="str">
        <f>IF(Magic!A16="Acid Splash",O213,
IF(Magic!A16="Blade Ward",O214,
IF(Magic!A16="Booming Blade",O215,
IF(Magic!A16="Chill Touch",O216,
IF(Magic!A16="Control Flames",O217,
IF(Magic!A16="Create Bonfire",O218,
IF(Magic!A16="Dancing Lights",O219,
IF(Magic!A16="Druidcraft",O220,
IF(Magic!A16="Eldritch Blast",O221,
IF(Magic!A16="Fire Bolt",O222,
IF(Magic!A16="Friends",O223,
IF(Magic!A16="Frostbite",O224,
IF(Magic!A16="Green Flame Blade",O225,
IF(Magic!A16="Guidance",O226,
IF(Magic!A16="Gust",O227,
IF(Magic!A16="Light",O228,
IF(Magic!A16="Lightning",O229,
IF(Magic!A16="Mage Hand",O230,
IF(Magic!A16="Magic Stone",O231,
IF(Magic!A16="Mending",O232,
IF(Magic!A16="Message",O233,
IF(Magic!A16="Minor Illusion",O234,
IF(Magic!A16="Mold Earth",O235,
IF(Magic!A16="Poison Spray",O236,
IF(Magic!A16="Prestidigitation",O237,
IF(Magic!A16="Produce Flame",O238,
IF(Magic!A16="Ray of Frost",O239,
IF(Magic!A16="Resistance",O240,
IF(Magic!A16="Sacred Flame",O241,
IF(Magic!A16="Shape Water",O242,
IF(Magic!A16="Shillelagh",O243,
IF(Magic!A16="Shocking Grasp",O244,
IF(Magic!A16="Spare the Dying",O245,
IF(Magic!A16="Sword Burst",O246,
IF(Magic!A16="Thaumaturgy",O247,
IF(Magic!A16="Thorn Whip",O248,
IF(Magic!A16="Thunderclap",O249,
IF(Magic!A16="True Strike",O250,
IF(Magic!A16="Vicious Mockery",O251,)))))))))))))))))))))))))))))))))))))))</f>
        <v/>
      </c>
      <c r="B648" s="4"/>
      <c r="C648" s="4"/>
      <c r="D648" s="9"/>
      <c r="E648" s="254" t="str">
        <f>IF(Magic!A16="Acid Splash",R213,
IF(Magic!A16="Blade Ward",R214,
IF(Magic!A16="Booming Blade",R215,
IF(Magic!A16="Chill Touch",R216,
IF(Magic!A16="Control Flames",R217,
IF(Magic!A16="Create Bonfire",R218,
IF(Magic!A16="Dancing Lights",R219,
IF(Magic!A16="Druidcraft",R220,
IF(Magic!A16="Eldritch Blast",R221,
IF(Magic!A16="Fire Bolt",R222,
IF(Magic!A16="Friends",R223,
IF(Magic!A16="Frostbite",R224,
IF(Magic!A16="Green Flame Blade",R225,
IF(Magic!A16="Guidance",R226,
IF(Magic!A16="Gust",R227,
IF(Magic!A16="Light",R228,
IF(Magic!A16="Lightning",R229,
IF(Magic!A16="Mage Hand",R230,
IF(Magic!A16="Magic Stone",R231,
IF(Magic!A16="Mending",R232,
IF(Magic!A16="Message",R233,
IF(Magic!A16="Minor Illusion",R234,
IF(Magic!A16="Mold Earth",R235,
IF(Magic!A16="Poison Spray",R236,
IF(Magic!A16="Prestidigitation",R237,
IF(Magic!A16="Produce Flame",R238,
IF(Magic!A16="Ray of Frost",R239,
IF(Magic!A16="Resistance",R240,
IF(Magic!A16="Sacred Flame",R241,
IF(Magic!A16="Shape Water",R242,
IF(Magic!A16="Shillelagh",R243,
IF(Magic!A16="Shocking Grasp",R244,
IF(Magic!A16="Spare the Dying",R245,
IF(Magic!A16="Sword Burst",R246,
IF(Magic!A16="Thaumaturgy",R247,
IF(Magic!A16="Thorn Whip",R248,
IF(Magic!A16="Thunderclap",R249,
IF(Magic!A16="True Strike",R250,
IF(Magic!A16="Vicious Mockery",R251,)))))))))))))))))))))))))))))))))))))))</f>
        <v/>
      </c>
      <c r="F648" s="4"/>
      <c r="G648" s="9"/>
      <c r="H648" s="254" t="str">
        <f>IF(Magic!A16="Acid Splash",Q213,
IF(Magic!A16="Blade Ward",Q214,
IF(Magic!A16="Booming Blade",Q215,
IF(Magic!A16="Chill Touch",Q216,
IF(Magic!A16="Control Flames",Q217,
IF(Magic!A16="Create Bonfire",Q218,
IF(Magic!A16="Dancing Lights",Q219,
IF(Magic!A16="Druidcraft",Q220,
IF(Magic!A16="Eldritch Blast",Q221,
IF(Magic!A16="Fire Bolt",Q222,
IF(Magic!A16="Friends",Q223,
IF(Magic!A16="Frostbite",Q224,
IF(Magic!A16="Green Flame Blade",Q225,
IF(Magic!A16="Guidance",Q226,
IF(Magic!A16="Gust",Q227,
IF(Magic!A16="Light",Q228,
IF(Magic!A16="Lightning",Q229,
IF(Magic!A16="Mage Hand",Q230,
IF(Magic!A16="Magic Stone",Q231,
IF(Magic!A16="Mending",Q232,
IF(Magic!A16="Message",Q233,
IF(Magic!A16="Minor Illusion",Q234,
IF(Magic!A16="Mold Earth",Q235,
IF(Magic!A16="Poison Spray",Q236,
IF(Magic!A16="Prestidigitation",Q237,
IF(Magic!A16="Produce Flame",Q238,
IF(Magic!A16="Ray of Frost",Q239,
IF(Magic!A16="Resistance",Q240,
IF(Magic!A16="Sacred Flame",Q241,
IF(Magic!A16="Shape Water",Q242,
IF(Magic!A16="Shillelagh",Q243,
IF(Magic!A16="Shocking Grasp",Q244,
IF(Magic!A16="Spare the Dying",Q245,
IF(Magic!A16="Sword Burst",Q246,
IF(Magic!A16="Thaumaturgy",Q247,
IF(Magic!A16="Thorn Whip",Q248,
IF(Magic!A16="Thunderclap",Q249,
IF(Magic!A16="True Strike",Q250,
IF(Magic!A16="Vicious Mockery",Q251,)))))))))))))))))))))))))))))))))))))))</f>
        <v/>
      </c>
      <c r="I648" s="4"/>
      <c r="J648" s="4"/>
      <c r="K648" s="9"/>
      <c r="L648" s="254" t="str">
        <f>IF(Magic!A16="Acid Splash",P213,
IF(Magic!A16="Blade Ward",P214,
IF(Magic!A16="Booming Blade",P215,
IF(Magic!A16="Chill Touch",P216,
IF(Magic!A16="Control Flames",P217,
IF(Magic!A16="Create Bonfire",P218,
IF(Magic!A16="Dancing Lights",P219,
IF(Magic!A16="Druidcraft",P220,
IF(Magic!A16="Eldritch Blast",P221,
IF(Magic!A16="Fire Bolt",P222,
IF(Magic!A16="Friends",P223,
IF(Magic!A16="Frostbite",P224,
IF(Magic!A16="Green Flame Blade",P225,
IF(Magic!A16="Guidance",P226,
IF(Magic!A16="Gust",P227,
IF(Magic!A16="Light",P228,
IF(Magic!A16="Lightning",P229,
IF(Magic!A16="Mage Hand",P230,
IF(Magic!A16="Magic Stone",P231,
IF(Magic!A16="Mending",P232,
IF(Magic!A16="Message",P233,
IF(Magic!A16="Minor Illusion",P234,
IF(Magic!A16="Mold Earth",P235,
IF(Magic!A16="Poison Spray",P236,
IF(Magic!A16="Prestidigitation",P237,
IF(Magic!A16="Produce Flame",P238,
IF(Magic!A16="Ray of Frost",P239,
IF(Magic!A16="Resistance",P240,
IF(Magic!A16="Sacred Flame",P241,
IF(Magic!A16="Shape Water",P242,
IF(Magic!A16="Shillelagh",P243,
IF(Magic!A16="Shocking Grasp",P244,
IF(Magic!A16="Spare the Dying",P245,
IF(Magic!A16="Sword Burst",P246,
IF(Magic!A16="Thaumaturgy",P247,
IF(Magic!A16="Thorn Whip",P248,
IF(Magic!A16="Thunderclap",P249,
IF(Magic!A16="True Strike",P250,
IF(Magic!A16="Vicious Mockery",P251,)))))))))))))))))))))))))))))))))))))))</f>
        <v/>
      </c>
      <c r="M648" s="4"/>
      <c r="N648" s="4"/>
      <c r="O648" s="4"/>
      <c r="P648" s="9"/>
      <c r="Q648" s="254" t="str">
        <f>IF(Magic!A16="Acid Splash",S213,
IF(Magic!A16="Blade Ward",S214,
IF(Magic!A16="Booming Blade",S215,
IF(Magic!A16="Chill Touch",S216,
IF(Magic!A16="Control Flames",S217,
IF(Magic!A16="Create Bonfire",S218,
IF(Magic!A16="Dancing Lights",S219,
IF(Magic!A16="Druidcraft",S220,
IF(Magic!A16="Eldritch Blast",S221,
IF(Magic!A16="Fire Bolt",S222,
IF(Magic!A16="Friends",S223,
IF(Magic!A16="Frostbite",S224,
IF(Magic!A16="Green Flame Blade",S225,
IF(Magic!A16="Guidance",S226,
IF(Magic!A16="Gust",S227,
IF(Magic!A16="Light",S228,
IF(Magic!A16="Lightning",S229,
IF(Magic!A16="Mage Hand",S230,
IF(Magic!A16="Magic Stone",S231,
IF(Magic!A16="Mending",S232,
IF(Magic!A16="Message",S233,
IF(Magic!A16="Minor Illusion",S234,
IF(Magic!A16="Mold Earth",S235,
IF(Magic!A16="Poison Spray",S236,
IF(Magic!A16="Prestidigitation",S237,
IF(Magic!A16="Produce Flame",S238,
IF(Magic!A16="Ray of Frost",S239,
IF(Magic!A16="Resistance",S240,
IF(Magic!A16="Sacred Flame",S241,
IF(Magic!A16="Shape Water",S242,
IF(Magic!A16="Shillelagh",S243,
IF(Magic!A16="Shocking Grasp",S244,
IF(Magic!A16="Spare the Dying",S245,
IF(Magic!A16="Sword Burst",S246,
IF(Magic!A16="Thaumaturgy",S247,
IF(Magic!A16="Thorn Whip",S248,
IF(Magic!A16="Thunderclap",S249,
IF(Magic!A16="True Strike",S250,
IF(Magic!A16="Vicious Mockery",S251,)))))))))))))))))))))))))))))))))))))))</f>
        <v/>
      </c>
      <c r="R648" s="9"/>
      <c r="S648" s="254" t="str">
        <f>IF(Magic!A16="Acid Splash",T213,
IF(Magic!A16="Blade Ward",T214,
IF(Magic!A16="Booming Blade",T215,
IF(Magic!A16="Chill Touch",T216,
IF(Magic!A16="Control Flames",T217,
IF(Magic!A16="Create Bonfire",T218,
IF(Magic!A16="Dancing Lights",T219,
IF(Magic!A16="Druidcraft",T220,
IF(Magic!A16="Eldritch Blast",T221,
IF(Magic!A16="Fire Bolt",T222,
IF(Magic!A16="Friends",T223,
IF(Magic!A16="Frostbite",T224,
IF(Magic!A16="Green Flame Blade",T225,
IF(Magic!A16="Guidance",T226,
IF(Magic!A16="Gust",T227,
IF(Magic!A16="Light",T228,
IF(Magic!A16="Lightning",T229,
IF(Magic!A16="Mage Hand",T230,
IF(Magic!A16="Magic Stone",T231,
IF(Magic!A16="Mending",T232,
IF(Magic!A16="Message",T233,
IF(Magic!A16="Minor Illusion",T234,
IF(Magic!A16="Mold Earth",T235,
IF(Magic!A16="Poison Spray",T236,
IF(Magic!A16="Prestidigitation",T237,
IF(Magic!A16="Produce Flame",T238,
IF(Magic!A16="Ray of Frost",T239,
IF(Magic!A16="Resistance",T240,
IF(Magic!A16="Sacred Flame",T241,
IF(Magic!A16="Shape Water",T242,
IF(Magic!A16="Shillelagh",T243,
IF(Magic!A16="Shocking Grasp",T244,
IF(Magic!A16="Spare the Dying",T245,
IF(Magic!A16="Sword Burst",T246,
IF(Magic!A16="Thaumaturgy",T247,
IF(Magic!A16="Thorn Whip",T248,
IF(Magic!A16="Thunderclap",T249,
IF(Magic!A16="True Strike",T250,
IF(Magic!A16="Vicious Mockery",T251,)))))))))))))))))))))))))))))))))))))))</f>
        <v/>
      </c>
      <c r="T648" s="9"/>
      <c r="U648" s="377"/>
      <c r="V648" s="377"/>
      <c r="W648" s="377"/>
      <c r="X648" s="377"/>
      <c r="Y648" s="377"/>
      <c r="Z648" s="377"/>
      <c r="AA648" s="377"/>
      <c r="AB648" s="377"/>
      <c r="AC648" s="377"/>
      <c r="AD648" s="377"/>
      <c r="AE648" s="377"/>
      <c r="AF648" s="377"/>
      <c r="AG648" s="377"/>
      <c r="AH648" s="377"/>
      <c r="AI648" s="377"/>
      <c r="AJ648" s="377"/>
      <c r="AK648" s="377"/>
      <c r="AL648" s="377"/>
      <c r="AM648" s="377"/>
      <c r="AN648" s="377"/>
      <c r="AO648" s="377"/>
      <c r="AP648" s="377"/>
      <c r="AQ648" s="377"/>
      <c r="AR648" s="377"/>
      <c r="AS648" s="377"/>
      <c r="AT648" s="377"/>
      <c r="AU648" s="377"/>
      <c r="AV648" s="377"/>
      <c r="AW648" s="377"/>
      <c r="AX648" s="377"/>
      <c r="AY648" s="377"/>
      <c r="AZ648" s="377"/>
      <c r="BA648" s="377"/>
      <c r="BB648" s="377"/>
      <c r="BC648" s="377"/>
      <c r="BD648" s="377"/>
      <c r="BE648" s="377"/>
      <c r="BF648" s="377"/>
    </row>
    <row r="649" ht="12.75" customHeight="1">
      <c r="A649" s="540" t="s">
        <v>160</v>
      </c>
      <c r="B649" s="4"/>
      <c r="C649" s="4"/>
      <c r="D649" s="4"/>
      <c r="E649" s="4"/>
      <c r="F649" s="4"/>
      <c r="G649" s="4"/>
      <c r="H649" s="4"/>
      <c r="I649" s="4"/>
      <c r="J649" s="4"/>
      <c r="K649" s="4"/>
      <c r="L649" s="4"/>
      <c r="M649" s="4"/>
      <c r="N649" s="4"/>
      <c r="O649" s="4"/>
      <c r="P649" s="4"/>
      <c r="Q649" s="4"/>
      <c r="R649" s="4"/>
      <c r="S649" s="4"/>
      <c r="T649" s="9"/>
      <c r="U649" s="377"/>
      <c r="V649" s="377"/>
      <c r="W649" s="377"/>
      <c r="X649" s="377"/>
      <c r="Y649" s="377"/>
      <c r="Z649" s="377"/>
      <c r="AA649" s="377"/>
      <c r="AB649" s="377"/>
      <c r="AC649" s="377"/>
      <c r="AD649" s="377"/>
      <c r="AE649" s="377"/>
      <c r="AF649" s="377"/>
      <c r="AG649" s="377"/>
      <c r="AH649" s="377"/>
      <c r="AI649" s="377"/>
      <c r="AJ649" s="377"/>
      <c r="AK649" s="377"/>
      <c r="AL649" s="377"/>
      <c r="AM649" s="377"/>
      <c r="AN649" s="377"/>
      <c r="AO649" s="377"/>
      <c r="AP649" s="377"/>
      <c r="AQ649" s="377"/>
      <c r="AR649" s="377"/>
      <c r="AS649" s="377"/>
      <c r="AT649" s="377"/>
      <c r="AU649" s="377"/>
      <c r="AV649" s="377"/>
      <c r="AW649" s="377"/>
      <c r="AX649" s="377"/>
      <c r="AY649" s="377"/>
      <c r="AZ649" s="377"/>
      <c r="BA649" s="377"/>
      <c r="BB649" s="377"/>
      <c r="BC649" s="377"/>
      <c r="BD649" s="377"/>
      <c r="BE649" s="377"/>
      <c r="BF649" s="377"/>
    </row>
    <row r="650" ht="12.75" customHeight="1">
      <c r="A650" s="257" t="s">
        <v>149</v>
      </c>
      <c r="B650" s="4"/>
      <c r="C650" s="4"/>
      <c r="D650" s="9"/>
      <c r="E650" s="257" t="s">
        <v>74</v>
      </c>
      <c r="F650" s="4"/>
      <c r="G650" s="9"/>
      <c r="H650" s="257" t="s">
        <v>150</v>
      </c>
      <c r="I650" s="4"/>
      <c r="J650" s="4"/>
      <c r="K650" s="9"/>
      <c r="L650" s="257" t="s">
        <v>151</v>
      </c>
      <c r="M650" s="4"/>
      <c r="N650" s="4"/>
      <c r="O650" s="4"/>
      <c r="P650" s="9"/>
      <c r="Q650" s="257" t="s">
        <v>152</v>
      </c>
      <c r="R650" s="9"/>
      <c r="S650" s="257" t="s">
        <v>153</v>
      </c>
      <c r="T650" s="9"/>
      <c r="U650" s="377"/>
      <c r="V650" s="377"/>
      <c r="W650" s="377"/>
      <c r="X650" s="377"/>
      <c r="Y650" s="377"/>
      <c r="Z650" s="377"/>
      <c r="AA650" s="377"/>
      <c r="AB650" s="377"/>
      <c r="AC650" s="377"/>
      <c r="AD650" s="377"/>
      <c r="AE650" s="377"/>
      <c r="AF650" s="377"/>
      <c r="AG650" s="377"/>
      <c r="AH650" s="377"/>
      <c r="AI650" s="377"/>
      <c r="AJ650" s="377"/>
      <c r="AK650" s="377"/>
      <c r="AL650" s="377"/>
      <c r="AM650" s="377"/>
      <c r="AN650" s="377"/>
      <c r="AO650" s="377"/>
      <c r="AP650" s="377"/>
      <c r="AQ650" s="377"/>
      <c r="AR650" s="377"/>
      <c r="AS650" s="377"/>
      <c r="AT650" s="377"/>
      <c r="AU650" s="377"/>
      <c r="AV650" s="377"/>
      <c r="AW650" s="377"/>
      <c r="AX650" s="377"/>
      <c r="AY650" s="377"/>
      <c r="AZ650" s="377"/>
      <c r="BA650" s="377"/>
      <c r="BB650" s="377"/>
      <c r="BC650" s="377"/>
      <c r="BD650" s="377"/>
      <c r="BE650" s="377"/>
      <c r="BF650" s="377"/>
    </row>
    <row r="651" ht="12.75" customHeight="1">
      <c r="A651" s="217" t="str">
        <f>IF(Magic!A19="Absorb Elements",O254,
IF(Magic!A19="Alarm",O255,
IF(Magic!A19="Animal Friendship",O256,
IF(Magic!A19="Armor of Agathys",O257,
IF(Magic!A19="Arms of Hadar",O258,
IF(Magic!A19="Bane",O259,
IF(Magic!A19="Beast Bond",O260,
IF(Magic!A19="Bless",O261,
IF(Magic!A19="Burning Hands",O262,
IF(Magic!A19="Catapult",O263,
IF(Magic!A19="Charm Person",O264,
IF(Magic!A19="Chromatic Orb",O265,
IF(Magic!A19="Color Spray",O266,
IF(Magic!A19="Command",O267,
IF(Magic!A19="Compelled Duel",O268,
IF(Magic!A19="Comprehend Languages",O269,
IF(Magic!A19="Create or Destroy Water",O270,
IF(Magic!A19="Cure Wounds",O271,
IF(Magic!A19="Detect Evil and Good",O272,
IF(Magic!A19="Detect Magic",O273,
IF(Magic!A19="Detect Poison and Disease",O274,
IF(Magic!A19="Disguise Self",O275,
IF(Magic!A19="Dissonant Whispers",O276,
IF(Magic!A19="Divine Favor",O277,
IF(Magic!A19="Earth Tremor",O278,
IF(Magic!A19="Ensnaring Strike",O279,
IF(Magic!A19="Entangle",O280,
IF(Magic!A19="Expeditious Retreat",O281,
IF(Magic!A19="Faerie Fire",O282,
IF(Magic!A19="False Life",O283,
IF(Magic!A19="Feather Fall",O284,
IF(Magic!A19="Find Familiar",O285,
IF(Magic!A19="Fog Cloud",O286,
IF(Magic!A19="Goodberry",O287,
IF(Magic!A19="Grease",O288,
IF(Magic!A19="Guiding Bolt",O289,
IF(Magic!A19="Hail of Thorns",O290,
IF(Magic!A19="Healing Word",O291,
IF(Magic!A19="Hellish Rebuke",O292,
IF(Magic!A19="Heroism",O293,
IF(Magic!A19="Hex",O294,
IF(Magic!A19="Hunter's Mark",O295,
IF(Magic!A19="Ice Knife",O296,
IF(Magic!A19="Identify",O297,
IF(Magic!A19="Illusory Script",O298,
IF(Magic!A19="Inflict Wounds",O299,
IF(Magic!A19="Jump",O300,
IF(Magic!A19="Longstrider",O301,
IF(Magic!A19="Mage Armor",O302,
IF(Magic!A19="Magic Missile",O303,
IF(Magic!A19="Protection from Evil and Good",O304,
IF(Magic!A19="Purify Food and Drink",O305,
IF(Magic!A19="Ray of Sickness",O306,
IF(Magic!A19="Sanctuary",O307,
IF(Magic!A19="Searing Smite",O308,
IF(Magic!A19="Shield",O309,
IF(Magic!A19="Shield of Faith",O310,
IF(Magic!A19="Silent Image",O311,
IF(Magic!A19="Sleep",O312,
IF(Magic!A19="Speak with Animals",O313,
IF(Magic!A19="Tasha's Hideous Laughter",O314,
IF(Magic!A19="Tenser's Floating Disk",O315,
IF(Magic!A19="Thunderous Smite",O316,
IF(Magic!A19="Thunderwave",O317,
IF(Magic!A19="Unseen Servant",O318,
IF(Magic!A19="Witch Bolt",O319,
IF(Magic!A19="Wrathful Smite",O320,)))))))))))))))))))))))))))))))))))))))))))))))))))))))))))))))))))</f>
        <v/>
      </c>
      <c r="B651" s="4"/>
      <c r="C651" s="4"/>
      <c r="D651" s="9"/>
      <c r="E651" s="254" t="str">
        <f>IF(Magic!A19="Absorb Elements",R254,
IF(Magic!A19="Alarm",R255,
IF(Magic!A19="Animal Friendship",R256,
IF(Magic!A19="Armor of Agathys",R257,
IF(Magic!A19="Arms of Hadar",R258,
IF(Magic!A19="Bane",R259,
IF(Magic!A19="Beast Bond",R260,
IF(Magic!A19="Bless",R261,
IF(Magic!A19="Burning Hands",R262,
IF(Magic!A19="Catapult",R263,
IF(Magic!A19="Charm Person",R264,
IF(Magic!A19="Chromatic Orb",R265,
IF(Magic!A19="Color Spray",R266,
IF(Magic!A19="Command",R267,
IF(Magic!A19="Compelled Duel",R268,
IF(Magic!A19="Comprehend Languages",R269,
IF(Magic!A19="Create or Destroy Water",R270,
IF(Magic!A19="Cure Wounds",R271,
IF(Magic!A19="Detect Evil and Good",R272,
IF(Magic!A19="Detect Magic",R273,
IF(Magic!A19="Detect Poison and Disease",R274,
IF(Magic!A19="Disguise Self",R275,
IF(Magic!A19="Dissonant Whispers",R276,
IF(Magic!A19="Divine Favor",R277,
IF(Magic!A19="Earth Tremor",R278,
IF(Magic!A19="Ensnaring Strike",R279,
IF(Magic!A19="Entangle",R280,
IF(Magic!A19="Expeditious Retreat",R281,
IF(Magic!A19="Faerie Fire",R282,
IF(Magic!A19="False Life",R283,
IF(Magic!A19="Feather Fall",R284,
IF(Magic!A19="Find Familiar",R285,
IF(Magic!A19="Fog Cloud",R286,
IF(Magic!A19="Goodberry",R287,
IF(Magic!A19="Grease",R288,
IF(Magic!A19="Guiding Bolt",R289,
IF(Magic!A19="Hail of Thorns",R290,
IF(Magic!A19="Healing Word",R291,
IF(Magic!A19="Hellish Rebuke",R292,
IF(Magic!A19="Heroism",R293,
IF(Magic!A19="Hex",R294,
IF(Magic!A19="Hunter's Mark",R295,
IF(Magic!A19="Ice Knife",R296,
IF(Magic!A19="Identify",R297,
IF(Magic!A19="Illusory Script",R298,
IF(Magic!A19="Inflict Wounds",R299,
IF(Magic!A19="Jump",R300,
IF(Magic!A19="Longstrider",R301,
IF(Magic!A19="Mage Armor",R302,
IF(Magic!A19="Magic Missile",R303,
IF(Magic!A19="Protection from Evil and Good",R304,
IF(Magic!A19="Purify Food and Drink",R305,
IF(Magic!A19="Ray of Sickness",R306,
IF(Magic!A19="Sanctuary",R307,
IF(Magic!A19="Searing Smite",R308,
IF(Magic!A19="Shield",R309,
IF(Magic!A19="Shield of Faith",R310,
IF(Magic!A19="Silent Image",R311,
IF(Magic!A19="Sleep",R312,
IF(Magic!A19="Speak with Animals",R313,
IF(Magic!A19="Tasha's Hideous Laughter",R314,
IF(Magic!A19="Tenser's Floating Disk",R315,
IF(Magic!A19="Thunderous Smite",R316,
IF(Magic!A19="Thunderwave",R317,
IF(Magic!A19="Unseen Servant",R318,
IF(Magic!A19="Witch Bolt",R319,
IF(Magic!A19="Wrathful Smite",R320,)))))))))))))))))))))))))))))))))))))))))))))))))))))))))))))))))))</f>
        <v/>
      </c>
      <c r="F651" s="4"/>
      <c r="G651" s="9"/>
      <c r="H651" s="254" t="str">
        <f>IF(Magic!A19="Absorb Elements",Q254,
IF(Magic!A19="Alarm",Q255,
IF(Magic!A19="Animal Friendship",Q256,
IF(Magic!A19="Armor of Agathys",Q257,
IF(Magic!A19="Arms of Hadar",Q258,
IF(Magic!A19="Bane",Q259,
IF(Magic!A19="Beast Bond",Q260,
IF(Magic!A19="Bless",Q261,
IF(Magic!A19="Burning Hands",Q262,
IF(Magic!A19="Catapult",Q263,
IF(Magic!A19="Charm Person",Q264,
IF(Magic!A19="Chromatic Orb",Q265,
IF(Magic!A19="Color Spray",Q266,
IF(Magic!A19="Command",Q267,
IF(Magic!A19="Compelled Duel",Q268,
IF(Magic!A19="Comprehend Languages",Q269,
IF(Magic!A19="Create or Destroy Water",Q270,
IF(Magic!A19="Cure Wounds",Q271,
IF(Magic!A19="Detect Evil and Good",Q272,
IF(Magic!A19="Detect Magic",Q273,
IF(Magic!A19="Detect Poison and Disease",Q274,
IF(Magic!A19="Disguise Self",Q275,
IF(Magic!A19="Dissonant Whispers",Q276,
IF(Magic!A19="Divine Favor",Q277,
IF(Magic!A19="Earth Tremor",Q278,
IF(Magic!A19="Ensnaring Strike",Q279,
IF(Magic!A19="Entangle",Q280,
IF(Magic!A19="Expeditious Retreat",Q281,
IF(Magic!A19="Faerie Fire",Q282,
IF(Magic!A19="False Life",Q283,
IF(Magic!A19="Feather Fall",Q284,
IF(Magic!A19="Find Familiar",Q285,
IF(Magic!A19="Fog Cloud",Q286,
IF(Magic!A19="Goodberry",Q287,
IF(Magic!A19="Grease",Q288,
IF(Magic!A19="Guiding Bolt",Q289,
IF(Magic!A19="Hail of Thorns",Q290,
IF(Magic!A19="Healing Word",Q291,
IF(Magic!A19="Hellish Rebuke",Q292,
IF(Magic!A19="Heroism",Q293,
IF(Magic!A19="Hex",Q294,
IF(Magic!A19="Hunter's Mark",Q295,
IF(Magic!A19="Ice Knife",Q296,
IF(Magic!A19="Identify",Q297,
IF(Magic!A19="Illusory Script",Q298,
IF(Magic!A19="Inflict Wounds",Q299,
IF(Magic!A19="Jump",Q300,
IF(Magic!A19="Longstrider",Q301,
IF(Magic!A19="Mage Armor",Q302,
IF(Magic!A19="Magic Missile",Q303,
IF(Magic!A19="Protection from Evil and Good",Q304,
IF(Magic!A19="Purify Food and Drink",Q305,
IF(Magic!A19="Ray of Sickness",Q306,
IF(Magic!A19="Sanctuary",Q307,
IF(Magic!A19="Searing Smite",Q308,
IF(Magic!A19="Shield",Q309,
IF(Magic!A19="Shield of Faith",Q310,
IF(Magic!A19="Silent Image",Q311,
IF(Magic!A19="Sleep",Q312,
IF(Magic!A19="Speak with Animals",Q313,
IF(Magic!A19="Tasha's Hideous Laughter",Q314,
IF(Magic!A19="Tenser's Floating Disk",Q315,
IF(Magic!A19="Thunderous Smite",Q316,
IF(Magic!A19="Thunderwave",Q317,
IF(Magic!A19="Unseen Servant",Q318,
IF(Magic!A19="Witch Bolt",Q319,
IF(Magic!A19="Wrathful Smite",Q320,)))))))))))))))))))))))))))))))))))))))))))))))))))))))))))))))))))</f>
        <v/>
      </c>
      <c r="I651" s="4"/>
      <c r="J651" s="4"/>
      <c r="K651" s="9"/>
      <c r="L651" s="254" t="str">
        <f>IF(Magic!A19="Absorb Elements",P254,
IF(Magic!A19="Alarm",P255,
IF(Magic!A19="Animal Friendship",P256,
IF(Magic!A19="Armor of Agathys",P257,
IF(Magic!A19="Arms of Hadar",P258,
IF(Magic!A19="Bane",P259,
IF(Magic!A19="Beast Bond",P260,
IF(Magic!A19="Bless",P261,
IF(Magic!A19="Burning Hands",P262,
IF(Magic!A19="Catapult",P263,
IF(Magic!A19="Charm Person",P264,
IF(Magic!A19="Chromatic Orb",P265,
IF(Magic!A19="Color Spray",P266,
IF(Magic!A19="Command",P267,
IF(Magic!A19="Compelled Duel",P268,
IF(Magic!A19="Comprehend Languages",P269,
IF(Magic!A19="Create or Destroy Water",P270,
IF(Magic!A19="Cure Wounds",P271,
IF(Magic!A19="Detect Evil and Good",P272,
IF(Magic!A19="Detect Magic",P273,
IF(Magic!A19="Detect Poison and Disease",P274,
IF(Magic!A19="Disguise Self",P275,
IF(Magic!A19="Dissonant Whispers",P276,
IF(Magic!A19="Divine Favor",P277,
IF(Magic!A19="Earth Tremor",P278,
IF(Magic!A19="Ensnaring Strike",P279,
IF(Magic!A19="Entangle",P280,
IF(Magic!A19="Expeditious Retreat",P281,
IF(Magic!A19="Faerie Fire",P282,
IF(Magic!A19="False Life",P283,
IF(Magic!A19="Feather Fall",P284,
IF(Magic!A19="Find Familiar",P285,
IF(Magic!A19="Fog Cloud",P286,
IF(Magic!A19="Goodberry",P287,
IF(Magic!A19="Grease",P288,
IF(Magic!A19="Guiding Bolt",P289,
IF(Magic!A19="Hail of Thorns",P290,
IF(Magic!A19="Healing Word",P291,
IF(Magic!A19="Hellish Rebuke",P292,
IF(Magic!A19="Heroism",P293,
IF(Magic!A19="Hex",P294,
IF(Magic!A19="Hunter's Mark",P295,
IF(Magic!A19="Ice Knife",P296,
IF(Magic!A19="Identify",P297,
IF(Magic!A19="Illusory Script",P298,
IF(Magic!A19="Inflict Wounds",P299,
IF(Magic!A19="Jump",P300,
IF(Magic!A19="Longstrider",P301,
IF(Magic!A19="Mage Armor",P302,
IF(Magic!A19="Magic Missile",P303,
IF(Magic!A19="Protection from Evil and Good",P304,
IF(Magic!A19="Purify Food and Drink",P305,
IF(Magic!A19="Ray of Sickness",P306,
IF(Magic!A19="Sanctuary",P307,
IF(Magic!A19="Searing Smite",P308,
IF(Magic!A19="Shield",P309,
IF(Magic!A19="Shield of Faith",P310,
IF(Magic!A19="Silent Image",P311,
IF(Magic!A19="Sleep",P312,
IF(Magic!A19="Speak with Animals",P313,
IF(Magic!A19="Tasha's Hideous Laughter",P314,
IF(Magic!A19="Tenser's Floating Disk",P315,
IF(Magic!A19="Thunderous Smite",P316,
IF(Magic!A19="Thunderwave",P317,
IF(Magic!A19="Unseen Servant",P318,
IF(Magic!A19="Witch Bolt",P319,
IF(Magic!A19="Wrathful Smite",P320,)))))))))))))))))))))))))))))))))))))))))))))))))))))))))))))))))))</f>
        <v/>
      </c>
      <c r="M651" s="4"/>
      <c r="N651" s="4"/>
      <c r="O651" s="4"/>
      <c r="P651" s="9"/>
      <c r="Q651" s="254" t="str">
        <f>IF(Magic!A19="Absorb Elements",S254,
IF(Magic!A19="Alarm",S255,
IF(Magic!A19="Animal Friendship",S256,
IF(Magic!A19="Armor of Agathys",S257,
IF(Magic!A19="Arms of Hadar",S258,
IF(Magic!A19="Bane",S259,
IF(Magic!A19="Beast Bond",S260,
IF(Magic!A19="Bless",S261,
IF(Magic!A19="Burning Hands",S262,
IF(Magic!A19="Catapult",S263,
IF(Magic!A19="Charm Person",S264,
IF(Magic!A19="Chromatic Orb",S265,
IF(Magic!A19="Color Spray",S266,
IF(Magic!A19="Command",S267,
IF(Magic!A19="Compelled Duel",S268,
IF(Magic!A19="Comprehend Languages",S269,
IF(Magic!A19="Create or Destroy Water",S270,
IF(Magic!A19="Cure Wounds",S271,
IF(Magic!A19="Detect Evil and Good",S272,
IF(Magic!A19="Detect Magic",S273,
IF(Magic!A19="Detect Poison and Disease",S274,
IF(Magic!A19="Disguise Self",S275,
IF(Magic!A19="Dissonant Whispers",S276,
IF(Magic!A19="Divine Favor",S277,
IF(Magic!A19="Earth Tremor",S278,
IF(Magic!A19="Ensnaring Strike",S279,
IF(Magic!A19="Entangle",S280,
IF(Magic!A19="Expeditious Retreat",S281,
IF(Magic!A19="Faerie Fire",S282,
IF(Magic!A19="False Life",S283,
IF(Magic!A19="Feather Fall",S284,
IF(Magic!A19="Find Familiar",S285,
IF(Magic!A19="Fog Cloud",S286,
IF(Magic!A19="Goodberry",S287,
IF(Magic!A19="Grease",S288,
IF(Magic!A19="Guiding Bolt",S289,
IF(Magic!A19="Hail of Thorns",S290,
IF(Magic!A19="Healing Word",S291,
IF(Magic!A19="Hellish Rebuke",S292,
IF(Magic!A19="Heroism",S293,
IF(Magic!A19="Hex",S294,
IF(Magic!A19="Hunter's Mark",S295,
IF(Magic!A19="Ice Knife",S296,
IF(Magic!A19="Identify",S297,
IF(Magic!A19="Illusory Script",S298,
IF(Magic!A19="Inflict Wounds",S299,
IF(Magic!A19="Jump",S300,
IF(Magic!A19="Longstrider",S301,
IF(Magic!A19="Mage Armor",S302,
IF(Magic!A19="Magic Missile",S303,
IF(Magic!A19="Protection from Evil and Good",S304,
IF(Magic!A19="Purify Food and Drink",S305,
IF(Magic!A19="Ray of Sickness",S306,
IF(Magic!A19="Sanctuary",S307,
IF(Magic!A19="Searing Smite",S308,
IF(Magic!A19="Shield",S309,
IF(Magic!A19="Shield of Faith",S310,
IF(Magic!A19="Silent Image",S311,
IF(Magic!A19="Sleep",S312,
IF(Magic!A19="Speak with Animals",S313,
IF(Magic!A19="Tasha's Hideous Laughter",S314,
IF(Magic!A19="Tenser's Floating Disk",S315,
IF(Magic!A19="Thunderous Smite",S316,
IF(Magic!A19="Thunderwave",S317,
IF(Magic!A19="Unseen Servant",S318,
IF(Magic!A19="Witch Bolt",S319,
IF(Magic!A19="Wrathful Smite",S320,)))))))))))))))))))))))))))))))))))))))))))))))))))))))))))))))))))</f>
        <v/>
      </c>
      <c r="R651" s="9"/>
      <c r="S651" s="254" t="str">
        <f>IF(Magic!A19="Absorb Elements",T254,
IF(Magic!A19="Alarm",T255,
IF(Magic!A19="Animal Friendship",T256,
IF(Magic!A19="Armor of Agathys",T257,
IF(Magic!A19="Arms of Hadar",T258,
IF(Magic!A19="Bane",T259,
IF(Magic!A19="Beast Bond",T260,
IF(Magic!A19="Bless",T261,
IF(Magic!A19="Burning Hands",T262,
IF(Magic!A19="Catapult",T263,
IF(Magic!A19="Charm Person",T264,
IF(Magic!A19="Chromatic Orb",T265,
IF(Magic!A19="Color Spray",T266,
IF(Magic!A19="Command",T267,
IF(Magic!A19="Compelled Duel",T268,
IF(Magic!A19="Comprehend Languages",T269,
IF(Magic!A19="Create or Destroy Water",T270,
IF(Magic!A19="Cure Wounds",T271,
IF(Magic!A19="Detect Evil and Good",T272,
IF(Magic!A19="Detect Magic",T273,
IF(Magic!A19="Detect Poison and Disease",T274,
IF(Magic!A19="Disguise Self",T275,
IF(Magic!A19="Dissonant Whispers",T276,
IF(Magic!A19="Divine Favor",T277,
IF(Magic!A19="Earth Tremor",T278,
IF(Magic!A19="Ensnaring Strike",T279,
IF(Magic!A19="Entangle",T280,
IF(Magic!A19="Expeditious Retreat",T281,
IF(Magic!A19="Faerie Fire",T282,
IF(Magic!A19="False Life",T283,
IF(Magic!A19="Feather Fall",T284,
IF(Magic!A19="Find Familiar",T285,
IF(Magic!A19="Fog Cloud",T286,
IF(Magic!A19="Goodberry",T287,
IF(Magic!A19="Grease",T288,
IF(Magic!A19="Guiding Bolt",T289,
IF(Magic!A19="Hail of Thorns",T290,
IF(Magic!A19="Healing Word",T291,
IF(Magic!A19="Hellish Rebuke",T292,
IF(Magic!A19="Heroism",T293,
IF(Magic!A19="Hex",T294,
IF(Magic!A19="Hunter's Mark",T295,
IF(Magic!A19="Ice Knife",T296,
IF(Magic!A19="Identify",T297,
IF(Magic!A19="Illusory Script",T298,
IF(Magic!A19="Inflict Wounds",T299,
IF(Magic!A19="Jump",T300,
IF(Magic!A19="Longstrider",T301,
IF(Magic!A19="Mage Armor",T302,
IF(Magic!A19="Magic Missile",T303,
IF(Magic!A19="Protection from Evil and Good",T304,
IF(Magic!A19="Purify Food and Drink",T305,
IF(Magic!A19="Ray of Sickness",T306,
IF(Magic!A19="Sanctuary",T307,
IF(Magic!A19="Searing Smite",T308,
IF(Magic!A19="Shield",T309,
IF(Magic!A19="Shield of Faith",T310,
IF(Magic!A19="Silent Image",T311,
IF(Magic!A19="Sleep",T312,
IF(Magic!A19="Speak with Animals",T313,
IF(Magic!A19="Tasha's Hideous Laughter",T314,
IF(Magic!A19="Tenser's Floating Disk",T315,
IF(Magic!A19="Thunderous Smite",T316,
IF(Magic!A19="Thunderwave",T317,
IF(Magic!A19="Unseen Servant",T318,
IF(Magic!A19="Witch Bolt",T319,
IF(Magic!A19="Wrathful Smite",T320,)))))))))))))))))))))))))))))))))))))))))))))))))))))))))))))))))))</f>
        <v/>
      </c>
      <c r="T651" s="9"/>
      <c r="U651" s="377"/>
      <c r="V651" s="377"/>
      <c r="W651" s="377"/>
      <c r="X651" s="377"/>
      <c r="Y651" s="377"/>
      <c r="Z651" s="377"/>
      <c r="AA651" s="377"/>
      <c r="AB651" s="377"/>
      <c r="AC651" s="377"/>
      <c r="AD651" s="377"/>
      <c r="AE651" s="377"/>
      <c r="AF651" s="377"/>
      <c r="AG651" s="377"/>
      <c r="AH651" s="377"/>
      <c r="AI651" s="377"/>
      <c r="AJ651" s="377"/>
      <c r="AK651" s="377"/>
      <c r="AL651" s="377"/>
      <c r="AM651" s="377"/>
      <c r="AN651" s="377"/>
      <c r="AO651" s="377"/>
      <c r="AP651" s="377"/>
      <c r="AQ651" s="377"/>
      <c r="AR651" s="377"/>
      <c r="AS651" s="377"/>
      <c r="AT651" s="377"/>
      <c r="AU651" s="377"/>
      <c r="AV651" s="377"/>
      <c r="AW651" s="377"/>
      <c r="AX651" s="377"/>
      <c r="AY651" s="377"/>
      <c r="AZ651" s="377"/>
      <c r="BA651" s="377"/>
      <c r="BB651" s="377"/>
      <c r="BC651" s="377"/>
      <c r="BD651" s="377"/>
      <c r="BE651" s="377"/>
      <c r="BF651" s="377"/>
    </row>
    <row r="652" ht="12.75" customHeight="1">
      <c r="A652" s="217" t="str">
        <f>IF(Magic!A20="Absorb Elements",O254,
IF(Magic!A20="Alarm",O255,
IF(Magic!A20="Animal Friendship",O256,
IF(Magic!A20="Armor of Agathys",O257,
IF(Magic!A20="Arms of Hadar",O258,
IF(Magic!A20="Bane",O259,
IF(Magic!A20="Beast Bond",O260,
IF(Magic!A20="Bless",O261,
IF(Magic!A20="Burning Hands",O262,
IF(Magic!A20="Catapult",O263,
IF(Magic!A20="Charm Person",O264,
IF(Magic!A20="Chromatic Orb",O265,
IF(Magic!A20="Color Spray",O266,
IF(Magic!A20="Command",O267,
IF(Magic!A20="Compelled Duel",O268,
IF(Magic!A20="Comprehend Languages",O269,
IF(Magic!A20="Create or Destroy Water",O270,
IF(Magic!A20="Cure Wounds",O271,
IF(Magic!A20="Detect Evil and Good",O272,
IF(Magic!A20="Detect Magic",O273,
IF(Magic!A20="Detect Poison and Disease",O274,
IF(Magic!A20="Disguise Self",O275,
IF(Magic!A20="Dissonant Whispers",O276,
IF(Magic!A20="Divine Favor",O277,
IF(Magic!A20="Earth Tremor",O278,
IF(Magic!A20="Ensnaring Strike",O279,
IF(Magic!A20="Entangle",O280,
IF(Magic!A20="Expeditious Retreat",O281,
IF(Magic!A20="Faerie Fire",O282,
IF(Magic!A20="False Life",O283,
IF(Magic!A20="Feather Fall",O284,
IF(Magic!A20="Find Familiar",O285,
IF(Magic!A20="Fog Cloud",O286,
IF(Magic!A20="Goodberry",O287,
IF(Magic!A20="Grease",O288,
IF(Magic!A20="Guiding Bolt",O289,
IF(Magic!A20="Hail of Thorns",O290,
IF(Magic!A20="Healing Word",O291,
IF(Magic!A20="Hellish Rebuke",O292,
IF(Magic!A20="Heroism",O293,
IF(Magic!A20="Hex",O294,
IF(Magic!A20="Hunter's Mark",O295,
IF(Magic!A20="Ice Knife",O296,
IF(Magic!A20="Identify",O297,
IF(Magic!A20="Illusory Script",O298,
IF(Magic!A20="Inflict Wounds",O299,
IF(Magic!A20="Jump",O300,
IF(Magic!A20="Longstrider",O301,
IF(Magic!A20="Mage Armor",O302,
IF(Magic!A20="Magic Missile",O303,
IF(Magic!A20="Protection from Evil and Good",O304,
IF(Magic!A20="Purify Food and Drink",O305,
IF(Magic!A20="Ray of Sickness",O306,
IF(Magic!A20="Sanctuary",O307,
IF(Magic!A20="Searing Smite",O308,
IF(Magic!A20="Shield",O309,
IF(Magic!A20="Shield of Faith",O310,
IF(Magic!A20="Silent Image",O311,
IF(Magic!A20="Sleep",O312,
IF(Magic!A20="Speak with Animals",O313,
IF(Magic!A20="Tasha's Hideous Laughter",O314,
IF(Magic!A20="Tenser's Floating Disk",O315,
IF(Magic!A20="Thunderous Smite",O316,
IF(Magic!A20="Thunderwave",O317,
IF(Magic!A20="Unseen Servant",O318,
IF(Magic!A20="Witch Bolt",O319,
IF(Magic!A20="Wrathful Smite",O320,)))))))))))))))))))))))))))))))))))))))))))))))))))))))))))))))))))</f>
        <v/>
      </c>
      <c r="B652" s="4"/>
      <c r="C652" s="4"/>
      <c r="D652" s="9"/>
      <c r="E652" s="254" t="str">
        <f>IF(Magic!A20="Absorb Elements",R254,
IF(Magic!A20="Alarm",R255,
IF(Magic!A20="Animal Friendship",R256,
IF(Magic!A20="Armor of Agathys",R257,
IF(Magic!A20="Arms of Hadar",R258,
IF(Magic!A20="Bane",R259,
IF(Magic!A20="Beast Bond",R260,
IF(Magic!A20="Bless",R261,
IF(Magic!A20="Burning Hands",R262,
IF(Magic!A20="Catapult",R263,
IF(Magic!A20="Charm Person",R264,
IF(Magic!A20="Chromatic Orb",R265,
IF(Magic!A20="Color Spray",R266,
IF(Magic!A20="Command",R267,
IF(Magic!A20="Compelled Duel",R268,
IF(Magic!A20="Comprehend Languages",R269,
IF(Magic!A20="Create or Destroy Water",R270,
IF(Magic!A20="Cure Wounds",R271,
IF(Magic!A20="Detect Evil and Good",R272,
IF(Magic!A20="Detect Magic",R273,
IF(Magic!A20="Detect Poison and Disease",R274,
IF(Magic!A20="Disguise Self",R275,
IF(Magic!A20="Dissonant Whispers",R276,
IF(Magic!A20="Divine Favor",R277,
IF(Magic!A20="Earth Tremor",R278,
IF(Magic!A20="Ensnaring Strike",R279,
IF(Magic!A20="Entangle",R280,
IF(Magic!A20="Expeditious Retreat",R281,
IF(Magic!A20="Faerie Fire",R282,
IF(Magic!A20="False Life",R283,
IF(Magic!A20="Feather Fall",R284,
IF(Magic!A20="Find Familiar",R285,
IF(Magic!A20="Fog Cloud",R286,
IF(Magic!A20="Goodberry",R287,
IF(Magic!A20="Grease",R288,
IF(Magic!A20="Guiding Bolt",R289,
IF(Magic!A20="Hail of Thorns",R290,
IF(Magic!A20="Healing Word",R291,
IF(Magic!A20="Hellish Rebuke",R292,
IF(Magic!A20="Heroism",R293,
IF(Magic!A20="Hex",R294,
IF(Magic!A20="Hunter's Mark",R295,
IF(Magic!A20="Ice Knife",R296,
IF(Magic!A20="Identify",R297,
IF(Magic!A20="Illusory Script",R298,
IF(Magic!A20="Inflict Wounds",R299,
IF(Magic!A20="Jump",R300,
IF(Magic!A20="Longstrider",R301,
IF(Magic!A20="Mage Armor",R302,
IF(Magic!A20="Magic Missile",R303,
IF(Magic!A20="Protection from Evil and Good",R304,
IF(Magic!A20="Purify Food and Drink",R305,
IF(Magic!A20="Ray of Sickness",R306,
IF(Magic!A20="Sanctuary",R307,
IF(Magic!A20="Searing Smite",R308,
IF(Magic!A20="Shield",R309,
IF(Magic!A20="Shield of Faith",R310,
IF(Magic!A20="Silent Image",R311,
IF(Magic!A20="Sleep",R312,
IF(Magic!A20="Speak with Animals",R313,
IF(Magic!A20="Tasha's Hideous Laughter",R314,
IF(Magic!A20="Tenser's Floating Disk",R315,
IF(Magic!A20="Thunderous Smite",R316,
IF(Magic!A20="Thunderwave",R317,
IF(Magic!A20="Unseen Servant",R318,
IF(Magic!A20="Witch Bolt",R319,
IF(Magic!A20="Wrathful Smite",R320,)))))))))))))))))))))))))))))))))))))))))))))))))))))))))))))))))))</f>
        <v/>
      </c>
      <c r="F652" s="4"/>
      <c r="G652" s="9"/>
      <c r="H652" s="254" t="str">
        <f>IF(Magic!A20="Absorb Elements",Q254,
IF(Magic!A20="Alarm",Q255,
IF(Magic!A20="Animal Friendship",Q256,
IF(Magic!A20="Armor of Agathys",Q257,
IF(Magic!A20="Arms of Hadar",Q258,
IF(Magic!A20="Bane",Q259,
IF(Magic!A20="Beast Bond",Q260,
IF(Magic!A20="Bless",Q261,
IF(Magic!A20="Burning Hands",Q262,
IF(Magic!A20="Catapult",Q263,
IF(Magic!A20="Charm Person",Q264,
IF(Magic!A20="Chromatic Orb",Q265,
IF(Magic!A20="Color Spray",Q266,
IF(Magic!A20="Command",Q267,
IF(Magic!A20="Compelled Duel",Q268,
IF(Magic!A20="Comprehend Languages",Q269,
IF(Magic!A20="Create or Destroy Water",Q270,
IF(Magic!A20="Cure Wounds",Q271,
IF(Magic!A20="Detect Evil and Good",Q272,
IF(Magic!A20="Detect Magic",Q273,
IF(Magic!A20="Detect Poison and Disease",Q274,
IF(Magic!A20="Disguise Self",Q275,
IF(Magic!A20="Dissonant Whispers",Q276,
IF(Magic!A20="Divine Favor",Q277,
IF(Magic!A20="Earth Tremor",Q278,
IF(Magic!A20="Ensnaring Strike",Q279,
IF(Magic!A20="Entangle",Q280,
IF(Magic!A20="Expeditious Retreat",Q281,
IF(Magic!A20="Faerie Fire",Q282,
IF(Magic!A20="False Life",Q283,
IF(Magic!A20="Feather Fall",Q284,
IF(Magic!A20="Find Familiar",Q285,
IF(Magic!A20="Fog Cloud",Q286,
IF(Magic!A20="Goodberry",Q287,
IF(Magic!A20="Grease",Q288,
IF(Magic!A20="Guiding Bolt",Q289,
IF(Magic!A20="Hail of Thorns",Q290,
IF(Magic!A20="Healing Word",Q291,
IF(Magic!A20="Hellish Rebuke",Q292,
IF(Magic!A20="Heroism",Q293,
IF(Magic!A20="Hex",Q294,
IF(Magic!A20="Hunter's Mark",Q295,
IF(Magic!A20="Ice Knife",Q296,
IF(Magic!A20="Identify",Q297,
IF(Magic!A20="Illusory Script",Q298,
IF(Magic!A20="Inflict Wounds",Q299,
IF(Magic!A20="Jump",Q300,
IF(Magic!A20="Longstrider",Q301,
IF(Magic!A20="Mage Armor",Q302,
IF(Magic!A20="Magic Missile",Q303,
IF(Magic!A20="Protection from Evil and Good",Q304,
IF(Magic!A20="Purify Food and Drink",Q305,
IF(Magic!A20="Ray of Sickness",Q306,
IF(Magic!A20="Sanctuary",Q307,
IF(Magic!A20="Searing Smite",Q308,
IF(Magic!A20="Shield",Q309,
IF(Magic!A20="Shield of Faith",Q310,
IF(Magic!A20="Silent Image",Q311,
IF(Magic!A20="Sleep",Q312,
IF(Magic!A20="Speak with Animals",Q313,
IF(Magic!A20="Tasha's Hideous Laughter",Q314,
IF(Magic!A20="Tenser's Floating Disk",Q315,
IF(Magic!A20="Thunderous Smite",Q316,
IF(Magic!A20="Thunderwave",Q317,
IF(Magic!A20="Unseen Servant",Q318,
IF(Magic!A20="Witch Bolt",Q319,
IF(Magic!A20="Wrathful Smite",Q320,)))))))))))))))))))))))))))))))))))))))))))))))))))))))))))))))))))</f>
        <v/>
      </c>
      <c r="I652" s="4"/>
      <c r="J652" s="4"/>
      <c r="K652" s="9"/>
      <c r="L652" s="254" t="str">
        <f>IF(Magic!A20="Absorb Elements",P254,
IF(Magic!A20="Alarm",P255,
IF(Magic!A20="Animal Friendship",P256,
IF(Magic!A20="Armor of Agathys",P257,
IF(Magic!A20="Arms of Hadar",P258,
IF(Magic!A20="Bane",P259,
IF(Magic!A20="Beast Bond",P260,
IF(Magic!A20="Bless",P261,
IF(Magic!A20="Burning Hands",P262,
IF(Magic!A20="Catapult",P263,
IF(Magic!A20="Charm Person",P264,
IF(Magic!A20="Chromatic Orb",P265,
IF(Magic!A20="Color Spray",P266,
IF(Magic!A20="Command",P267,
IF(Magic!A20="Compelled Duel",P268,
IF(Magic!A20="Comprehend Languages",P269,
IF(Magic!A20="Create or Destroy Water",P270,
IF(Magic!A20="Cure Wounds",P271,
IF(Magic!A20="Detect Evil and Good",P272,
IF(Magic!A20="Detect Magic",P273,
IF(Magic!A20="Detect Poison and Disease",P274,
IF(Magic!A20="Disguise Self",P275,
IF(Magic!A20="Dissonant Whispers",P276,
IF(Magic!A20="Divine Favor",P277,
IF(Magic!A20="Earth Tremor",P278,
IF(Magic!A20="Ensnaring Strike",P279,
IF(Magic!A20="Entangle",P280,
IF(Magic!A20="Expeditious Retreat",P281,
IF(Magic!A20="Faerie Fire",P282,
IF(Magic!A20="False Life",P283,
IF(Magic!A20="Feather Fall",P284,
IF(Magic!A20="Find Familiar",P285,
IF(Magic!A20="Fog Cloud",P286,
IF(Magic!A20="Goodberry",P287,
IF(Magic!A20="Grease",P288,
IF(Magic!A20="Guiding Bolt",P289,
IF(Magic!A20="Hail of Thorns",P290,
IF(Magic!A20="Healing Word",P291,
IF(Magic!A20="Hellish Rebuke",P292,
IF(Magic!A20="Heroism",P293,
IF(Magic!A20="Hex",P294,
IF(Magic!A20="Hunter's Mark",P295,
IF(Magic!A20="Ice Knife",P296,
IF(Magic!A20="Identify",P297,
IF(Magic!A20="Illusory Script",P298,
IF(Magic!A20="Inflict Wounds",P299,
IF(Magic!A20="Jump",P300,
IF(Magic!A20="Longstrider",P301,
IF(Magic!A20="Mage Armor",P302,
IF(Magic!A20="Magic Missile",P303,
IF(Magic!A20="Protection from Evil and Good",P304,
IF(Magic!A20="Purify Food and Drink",P305,
IF(Magic!A20="Ray of Sickness",P306,
IF(Magic!A20="Sanctuary",P307,
IF(Magic!A20="Searing Smite",P308,
IF(Magic!A20="Shield",P309,
IF(Magic!A20="Shield of Faith",P310,
IF(Magic!A20="Silent Image",P311,
IF(Magic!A20="Sleep",P312,
IF(Magic!A20="Speak with Animals",P313,
IF(Magic!A20="Tasha's Hideous Laughter",P314,
IF(Magic!A20="Tenser's Floating Disk",P315,
IF(Magic!A20="Thunderous Smite",P316,
IF(Magic!A20="Thunderwave",P317,
IF(Magic!A20="Unseen Servant",P318,
IF(Magic!A20="Witch Bolt",P319,
IF(Magic!A20="Wrathful Smite",P320,)))))))))))))))))))))))))))))))))))))))))))))))))))))))))))))))))))</f>
        <v/>
      </c>
      <c r="M652" s="4"/>
      <c r="N652" s="4"/>
      <c r="O652" s="4"/>
      <c r="P652" s="9"/>
      <c r="Q652" s="254" t="str">
        <f>IF(Magic!A20="Absorb Elements",S254,
IF(Magic!A20="Alarm",S255,
IF(Magic!A20="Animal Friendship",S256,
IF(Magic!A20="Armor of Agathys",S257,
IF(Magic!A20="Arms of Hadar",S258,
IF(Magic!A20="Bane",S259,
IF(Magic!A20="Beast Bond",S260,
IF(Magic!A20="Bless",S261,
IF(Magic!A20="Burning Hands",S262,
IF(Magic!A20="Catapult",S263,
IF(Magic!A20="Charm Person",S264,
IF(Magic!A20="Chromatic Orb",S265,
IF(Magic!A20="Color Spray",S266,
IF(Magic!A20="Command",S267,
IF(Magic!A20="Compelled Duel",S268,
IF(Magic!A20="Comprehend Languages",S269,
IF(Magic!A20="Create or Destroy Water",S270,
IF(Magic!A20="Cure Wounds",S271,
IF(Magic!A20="Detect Evil and Good",S272,
IF(Magic!A20="Detect Magic",S273,
IF(Magic!A20="Detect Poison and Disease",S274,
IF(Magic!A20="Disguise Self",S275,
IF(Magic!A20="Dissonant Whispers",S276,
IF(Magic!A20="Divine Favor",S277,
IF(Magic!A20="Earth Tremor",S278,
IF(Magic!A20="Ensnaring Strike",S279,
IF(Magic!A20="Entangle",S280,
IF(Magic!A20="Expeditious Retreat",S281,
IF(Magic!A20="Faerie Fire",S282,
IF(Magic!A20="False Life",S283,
IF(Magic!A20="Feather Fall",S284,
IF(Magic!A20="Find Familiar",S285,
IF(Magic!A20="Fog Cloud",S286,
IF(Magic!A20="Goodberry",S287,
IF(Magic!A20="Grease",S288,
IF(Magic!A20="Guiding Bolt",S289,
IF(Magic!A20="Hail of Thorns",S290,
IF(Magic!A20="Healing Word",S291,
IF(Magic!A20="Hellish Rebuke",S292,
IF(Magic!A20="Heroism",S293,
IF(Magic!A20="Hex",S294,
IF(Magic!A20="Hunter's Mark",S295,
IF(Magic!A20="Ice Knife",S296,
IF(Magic!A20="Identify",S297,
IF(Magic!A20="Illusory Script",S298,
IF(Magic!A20="Inflict Wounds",S299,
IF(Magic!A20="Jump",S300,
IF(Magic!A20="Longstrider",S301,
IF(Magic!A20="Mage Armor",S302,
IF(Magic!A20="Magic Missile",S303,
IF(Magic!A20="Protection from Evil and Good",S304,
IF(Magic!A20="Purify Food and Drink",S305,
IF(Magic!A20="Ray of Sickness",S306,
IF(Magic!A20="Sanctuary",S307,
IF(Magic!A20="Searing Smite",S308,
IF(Magic!A20="Shield",S309,
IF(Magic!A20="Shield of Faith",S310,
IF(Magic!A20="Silent Image",S311,
IF(Magic!A20="Sleep",S312,
IF(Magic!A20="Speak with Animals",S313,
IF(Magic!A20="Tasha's Hideous Laughter",S314,
IF(Magic!A20="Tenser's Floating Disk",S315,
IF(Magic!A20="Thunderous Smite",S316,
IF(Magic!A20="Thunderwave",S317,
IF(Magic!A20="Unseen Servant",S318,
IF(Magic!A20="Witch Bolt",S319,
IF(Magic!A20="Wrathful Smite",S320,)))))))))))))))))))))))))))))))))))))))))))))))))))))))))))))))))))</f>
        <v/>
      </c>
      <c r="R652" s="9"/>
      <c r="S652" s="254" t="str">
        <f>IF(Magic!A20="Absorb Elements",T254,
IF(Magic!A20="Alarm",T255,
IF(Magic!A20="Animal Friendship",T256,
IF(Magic!A20="Armor of Agathys",T257,
IF(Magic!A20="Arms of Hadar",T258,
IF(Magic!A20="Bane",T259,
IF(Magic!A20="Beast Bond",T260,
IF(Magic!A20="Bless",T261,
IF(Magic!A20="Burning Hands",T262,
IF(Magic!A20="Catapult",T263,
IF(Magic!A20="Charm Person",T264,
IF(Magic!A20="Chromatic Orb",T265,
IF(Magic!A20="Color Spray",T266,
IF(Magic!A20="Command",T267,
IF(Magic!A20="Compelled Duel",T268,
IF(Magic!A20="Comprehend Languages",T269,
IF(Magic!A20="Create or Destroy Water",T270,
IF(Magic!A20="Cure Wounds",T271,
IF(Magic!A20="Detect Evil and Good",T272,
IF(Magic!A20="Detect Magic",T273,
IF(Magic!A20="Detect Poison and Disease",T274,
IF(Magic!A20="Disguise Self",T275,
IF(Magic!A20="Dissonant Whispers",T276,
IF(Magic!A20="Divine Favor",T277,
IF(Magic!A20="Earth Tremor",T278,
IF(Magic!A20="Ensnaring Strike",T279,
IF(Magic!A20="Entangle",T280,
IF(Magic!A20="Expeditious Retreat",T281,
IF(Magic!A20="Faerie Fire",T282,
IF(Magic!A20="False Life",T283,
IF(Magic!A20="Feather Fall",T284,
IF(Magic!A20="Find Familiar",T285,
IF(Magic!A20="Fog Cloud",T286,
IF(Magic!A20="Goodberry",T287,
IF(Magic!A20="Grease",T288,
IF(Magic!A20="Guiding Bolt",T289,
IF(Magic!A20="Hail of Thorns",T290,
IF(Magic!A20="Healing Word",T291,
IF(Magic!A20="Hellish Rebuke",T292,
IF(Magic!A20="Heroism",T293,
IF(Magic!A20="Hex",T294,
IF(Magic!A20="Hunter's Mark",T295,
IF(Magic!A20="Ice Knife",T296,
IF(Magic!A20="Identify",T297,
IF(Magic!A20="Illusory Script",T298,
IF(Magic!A20="Inflict Wounds",T299,
IF(Magic!A20="Jump",T300,
IF(Magic!A20="Longstrider",T301,
IF(Magic!A20="Mage Armor",T302,
IF(Magic!A20="Magic Missile",T303,
IF(Magic!A20="Protection from Evil and Good",T304,
IF(Magic!A20="Purify Food and Drink",T305,
IF(Magic!A20="Ray of Sickness",T306,
IF(Magic!A20="Sanctuary",T307,
IF(Magic!A20="Searing Smite",T308,
IF(Magic!A20="Shield",T309,
IF(Magic!A20="Shield of Faith",T310,
IF(Magic!A20="Silent Image",T311,
IF(Magic!A20="Sleep",T312,
IF(Magic!A20="Speak with Animals",T313,
IF(Magic!A20="Tasha's Hideous Laughter",T314,
IF(Magic!A20="Tenser's Floating Disk",T315,
IF(Magic!A20="Thunderous Smite",T316,
IF(Magic!A20="Thunderwave",T317,
IF(Magic!A20="Unseen Servant",T318,
IF(Magic!A20="Witch Bolt",T319,
IF(Magic!A20="Wrathful Smite",T320,)))))))))))))))))))))))))))))))))))))))))))))))))))))))))))))))))))</f>
        <v/>
      </c>
      <c r="T652" s="9"/>
      <c r="U652" s="377"/>
      <c r="V652" s="377"/>
      <c r="W652" s="377"/>
      <c r="X652" s="377"/>
      <c r="Y652" s="377"/>
      <c r="Z652" s="377"/>
      <c r="AA652" s="377"/>
      <c r="AB652" s="377"/>
      <c r="AC652" s="377"/>
      <c r="AD652" s="377"/>
      <c r="AE652" s="377"/>
      <c r="AF652" s="377"/>
      <c r="AG652" s="377"/>
      <c r="AH652" s="377"/>
      <c r="AI652" s="377"/>
      <c r="AJ652" s="377"/>
      <c r="AK652" s="377"/>
      <c r="AL652" s="377"/>
      <c r="AM652" s="377"/>
      <c r="AN652" s="377"/>
      <c r="AO652" s="377"/>
      <c r="AP652" s="377"/>
      <c r="AQ652" s="377"/>
      <c r="AR652" s="377"/>
      <c r="AS652" s="377"/>
      <c r="AT652" s="377"/>
      <c r="AU652" s="377"/>
      <c r="AV652" s="377"/>
      <c r="AW652" s="377"/>
      <c r="AX652" s="377"/>
      <c r="AY652" s="377"/>
      <c r="AZ652" s="377"/>
      <c r="BA652" s="377"/>
      <c r="BB652" s="377"/>
      <c r="BC652" s="377"/>
      <c r="BD652" s="377"/>
      <c r="BE652" s="377"/>
      <c r="BF652" s="377"/>
    </row>
    <row r="653" ht="12.75" customHeight="1">
      <c r="A653" s="217" t="str">
        <f>IF(Magic!A21="Absorb Elements",O254,
IF(Magic!A21="Alarm",O255,
IF(Magic!A21="Animal Friendship",O256,
IF(Magic!A21="Armor of Agathys",O257,
IF(Magic!A21="Arms of Hadar",O258,
IF(Magic!A21="Bane",O259,
IF(Magic!A21="Beast Bond",O260,
IF(Magic!A21="Bless",O261,
IF(Magic!A21="Burning Hands",O262,
IF(Magic!A21="Catapult",O263,
IF(Magic!A21="Charm Person",O264,
IF(Magic!A21="Chromatic Orb",O265,
IF(Magic!A21="Color Spray",O266,
IF(Magic!A21="Command",O267,
IF(Magic!A21="Compelled Duel",O268,
IF(Magic!A21="Comprehend Languages",O269,
IF(Magic!A21="Create or Destroy Water",O270,
IF(Magic!A21="Cure Wounds",O271,
IF(Magic!A21="Detect Evil and Good",O272,
IF(Magic!A21="Detect Magic",O273,
IF(Magic!A21="Detect Poison and Disease",O274,
IF(Magic!A21="Disguise Self",O275,
IF(Magic!A21="Dissonant Whispers",O276,
IF(Magic!A21="Divine Favor",O277,
IF(Magic!A21="Earth Tremor",O278,
IF(Magic!A21="Ensnaring Strike",O279,
IF(Magic!A21="Entangle",O280,
IF(Magic!A21="Expeditious Retreat",O281,
IF(Magic!A21="Faerie Fire",O282,
IF(Magic!A21="False Life",O283,
IF(Magic!A21="Feather Fall",O284,
IF(Magic!A21="Find Familiar",O285,
IF(Magic!A21="Fog Cloud",O286,
IF(Magic!A21="Goodberry",O287,
IF(Magic!A21="Grease",O288,
IF(Magic!A21="Guiding Bolt",O289,
IF(Magic!A21="Hail of Thorns",O290,
IF(Magic!A21="Healing Word",O291,
IF(Magic!A21="Hellish Rebuke",O292,
IF(Magic!A21="Heroism",O293,
IF(Magic!A21="Hex",O294,
IF(Magic!A21="Hunter's Mark",O295,
IF(Magic!A21="Ice Knife",O296,
IF(Magic!A21="Identify",O297,
IF(Magic!A21="Illusory Script",O298,
IF(Magic!A21="Inflict Wounds",O299,
IF(Magic!A21="Jump",O300,
IF(Magic!A21="Longstrider",O301,
IF(Magic!A21="Mage Armor",O302,
IF(Magic!A21="Magic Missile",O303,
IF(Magic!A21="Protection from Evil and Good",O304,
IF(Magic!A21="Purify Food and Drink",O305,
IF(Magic!A21="Ray of Sickness",O306,
IF(Magic!A21="Sanctuary",O307,
IF(Magic!A21="Searing Smite",O308,
IF(Magic!A21="Shield",O309,
IF(Magic!A21="Shield of Faith",O310,
IF(Magic!A21="Silent Image",O311,
IF(Magic!A21="Sleep",O312,
IF(Magic!A21="Speak with Animals",O313,
IF(Magic!A21="Tasha's Hideous Laughter",O314,
IF(Magic!A21="Tenser's Floating Disk",O315,
IF(Magic!A21="Thunderous Smite",O316,
IF(Magic!A21="Thunderwave",O317,
IF(Magic!A21="Unseen Servant",O318,
IF(Magic!A21="Witch Bolt",O319,
IF(Magic!A21="Wrathful Smite",O320,)))))))))))))))))))))))))))))))))))))))))))))))))))))))))))))))))))</f>
        <v/>
      </c>
      <c r="B653" s="4"/>
      <c r="C653" s="4"/>
      <c r="D653" s="9"/>
      <c r="E653" s="254" t="str">
        <f>IF(Magic!A21="Absorb Elements",R254,
IF(Magic!A21="Alarm",R255,
IF(Magic!A21="Animal Friendship",R256,
IF(Magic!A21="Armor of Agathys",R257,
IF(Magic!A21="Arms of Hadar",R258,
IF(Magic!A21="Bane",R259,
IF(Magic!A21="Beast Bond",R260,
IF(Magic!A21="Bless",R261,
IF(Magic!A21="Burning Hands",R262,
IF(Magic!A21="Catapult",R263,
IF(Magic!A21="Charm Person",R264,
IF(Magic!A21="Chromatic Orb",R265,
IF(Magic!A21="Color Spray",R266,
IF(Magic!A21="Command",R267,
IF(Magic!A21="Compelled Duel",R268,
IF(Magic!A21="Comprehend Languages",R269,
IF(Magic!A21="Create or Destroy Water",R270,
IF(Magic!A21="Cure Wounds",R271,
IF(Magic!A21="Detect Evil and Good",R272,
IF(Magic!A21="Detect Magic",R273,
IF(Magic!A21="Detect Poison and Disease",R274,
IF(Magic!A21="Disguise Self",R275,
IF(Magic!A21="Dissonant Whispers",R276,
IF(Magic!A21="Divine Favor",R277,
IF(Magic!A21="Earth Tremor",R278,
IF(Magic!A21="Ensnaring Strike",R279,
IF(Magic!A21="Entangle",R280,
IF(Magic!A21="Expeditious Retreat",R281,
IF(Magic!A21="Faerie Fire",R282,
IF(Magic!A21="False Life",R283,
IF(Magic!A21="Feather Fall",R284,
IF(Magic!A21="Find Familiar",R285,
IF(Magic!A21="Fog Cloud",R286,
IF(Magic!A21="Goodberry",R287,
IF(Magic!A21="Grease",R288,
IF(Magic!A21="Guiding Bolt",R289,
IF(Magic!A21="Hail of Thorns",R290,
IF(Magic!A21="Healing Word",R291,
IF(Magic!A21="Hellish Rebuke",R292,
IF(Magic!A21="Heroism",R293,
IF(Magic!A21="Hex",R294,
IF(Magic!A21="Hunter's Mark",R295,
IF(Magic!A21="Ice Knife",R296,
IF(Magic!A21="Identify",R297,
IF(Magic!A21="Illusory Script",R298,
IF(Magic!A21="Inflict Wounds",R299,
IF(Magic!A21="Jump",R300,
IF(Magic!A21="Longstrider",R301,
IF(Magic!A21="Mage Armor",R302,
IF(Magic!A21="Magic Missile",R303,
IF(Magic!A21="Protection from Evil and Good",R304,
IF(Magic!A21="Purify Food and Drink",R305,
IF(Magic!A21="Ray of Sickness",R306,
IF(Magic!A21="Sanctuary",R307,
IF(Magic!A21="Searing Smite",R308,
IF(Magic!A21="Shield",R309,
IF(Magic!A21="Shield of Faith",R310,
IF(Magic!A21="Silent Image",R311,
IF(Magic!A21="Sleep",R312,
IF(Magic!A21="Speak with Animals",R313,
IF(Magic!A21="Tasha's Hideous Laughter",R314,
IF(Magic!A21="Tenser's Floating Disk",R315,
IF(Magic!A21="Thunderous Smite",R316,
IF(Magic!A21="Thunderwave",R317,
IF(Magic!A21="Unseen Servant",R318,
IF(Magic!A21="Witch Bolt",R319,
IF(Magic!A21="Wrathful Smite",R320,)))))))))))))))))))))))))))))))))))))))))))))))))))))))))))))))))))</f>
        <v/>
      </c>
      <c r="F653" s="4"/>
      <c r="G653" s="9"/>
      <c r="H653" s="254" t="str">
        <f>IF(Magic!A21="Absorb Elements",Q254,
IF(Magic!A21="Alarm",Q255,
IF(Magic!A21="Animal Friendship",Q256,
IF(Magic!A21="Armor of Agathys",Q257,
IF(Magic!A21="Arms of Hadar",Q258,
IF(Magic!A21="Bane",Q259,
IF(Magic!A21="Beast Bond",Q260,
IF(Magic!A21="Bless",Q261,
IF(Magic!A21="Burning Hands",Q262,
IF(Magic!A21="Catapult",Q263,
IF(Magic!A21="Charm Person",Q264,
IF(Magic!A21="Chromatic Orb",Q265,
IF(Magic!A21="Color Spray",Q266,
IF(Magic!A21="Command",Q267,
IF(Magic!A21="Compelled Duel",Q268,
IF(Magic!A21="Comprehend Languages",Q269,
IF(Magic!A21="Create or Destroy Water",Q270,
IF(Magic!A21="Cure Wounds",Q271,
IF(Magic!A21="Detect Evil and Good",Q272,
IF(Magic!A21="Detect Magic",Q273,
IF(Magic!A21="Detect Poison and Disease",Q274,
IF(Magic!A21="Disguise Self",Q275,
IF(Magic!A21="Dissonant Whispers",Q276,
IF(Magic!A21="Divine Favor",Q277,
IF(Magic!A21="Earth Tremor",Q278,
IF(Magic!A21="Ensnaring Strike",Q279,
IF(Magic!A21="Entangle",Q280,
IF(Magic!A21="Expeditious Retreat",Q281,
IF(Magic!A21="Faerie Fire",Q282,
IF(Magic!A21="False Life",Q283,
IF(Magic!A21="Feather Fall",Q284,
IF(Magic!A21="Find Familiar",Q285,
IF(Magic!A21="Fog Cloud",Q286,
IF(Magic!A21="Goodberry",Q287,
IF(Magic!A21="Grease",Q288,
IF(Magic!A21="Guiding Bolt",Q289,
IF(Magic!A21="Hail of Thorns",Q290,
IF(Magic!A21="Healing Word",Q291,
IF(Magic!A21="Hellish Rebuke",Q292,
IF(Magic!A21="Heroism",Q293,
IF(Magic!A21="Hex",Q294,
IF(Magic!A21="Hunter's Mark",Q295,
IF(Magic!A21="Ice Knife",Q296,
IF(Magic!A21="Identify",Q297,
IF(Magic!A21="Illusory Script",Q298,
IF(Magic!A21="Inflict Wounds",Q299,
IF(Magic!A21="Jump",Q300,
IF(Magic!A21="Longstrider",Q301,
IF(Magic!A21="Mage Armor",Q302,
IF(Magic!A21="Magic Missile",Q303,
IF(Magic!A21="Protection from Evil and Good",Q304,
IF(Magic!A21="Purify Food and Drink",Q305,
IF(Magic!A21="Ray of Sickness",Q306,
IF(Magic!A21="Sanctuary",Q307,
IF(Magic!A21="Searing Smite",Q308,
IF(Magic!A21="Shield",Q309,
IF(Magic!A21="Shield of Faith",Q310,
IF(Magic!A21="Silent Image",Q311,
IF(Magic!A21="Sleep",Q312,
IF(Magic!A21="Speak with Animals",Q313,
IF(Magic!A21="Tasha's Hideous Laughter",Q314,
IF(Magic!A21="Tenser's Floating Disk",Q315,
IF(Magic!A21="Thunderous Smite",Q316,
IF(Magic!A21="Thunderwave",Q317,
IF(Magic!A21="Unseen Servant",Q318,
IF(Magic!A21="Witch Bolt",Q319,
IF(Magic!A21="Wrathful Smite",Q320,)))))))))))))))))))))))))))))))))))))))))))))))))))))))))))))))))))</f>
        <v/>
      </c>
      <c r="I653" s="4"/>
      <c r="J653" s="4"/>
      <c r="K653" s="9"/>
      <c r="L653" s="254" t="str">
        <f>IF(Magic!A21="Absorb Elements",P254,
IF(Magic!A21="Alarm",P255,
IF(Magic!A21="Animal Friendship",P256,
IF(Magic!A21="Armor of Agathys",P257,
IF(Magic!A21="Arms of Hadar",P258,
IF(Magic!A21="Bane",P259,
IF(Magic!A21="Beast Bond",P260,
IF(Magic!A21="Bless",P261,
IF(Magic!A21="Burning Hands",P262,
IF(Magic!A21="Catapult",P263,
IF(Magic!A21="Charm Person",P264,
IF(Magic!A21="Chromatic Orb",P265,
IF(Magic!A21="Color Spray",P266,
IF(Magic!A21="Command",P267,
IF(Magic!A21="Compelled Duel",P268,
IF(Magic!A21="Comprehend Languages",P269,
IF(Magic!A21="Create or Destroy Water",P270,
IF(Magic!A21="Cure Wounds",P271,
IF(Magic!A21="Detect Evil and Good",P272,
IF(Magic!A21="Detect Magic",P273,
IF(Magic!A21="Detect Poison and Disease",P274,
IF(Magic!A21="Disguise Self",P275,
IF(Magic!A21="Dissonant Whispers",P276,
IF(Magic!A21="Divine Favor",P277,
IF(Magic!A21="Earth Tremor",P278,
IF(Magic!A21="Ensnaring Strike",P279,
IF(Magic!A21="Entangle",P280,
IF(Magic!A21="Expeditious Retreat",P281,
IF(Magic!A21="Faerie Fire",P282,
IF(Magic!A21="False Life",P283,
IF(Magic!A21="Feather Fall",P284,
IF(Magic!A21="Find Familiar",P285,
IF(Magic!A21="Fog Cloud",P286,
IF(Magic!A21="Goodberry",P287,
IF(Magic!A21="Grease",P288,
IF(Magic!A21="Guiding Bolt",P289,
IF(Magic!A21="Hail of Thorns",P290,
IF(Magic!A21="Healing Word",P291,
IF(Magic!A21="Hellish Rebuke",P292,
IF(Magic!A21="Heroism",P293,
IF(Magic!A21="Hex",P294,
IF(Magic!A21="Hunter's Mark",P295,
IF(Magic!A21="Ice Knife",P296,
IF(Magic!A21="Identify",P297,
IF(Magic!A21="Illusory Script",P298,
IF(Magic!A21="Inflict Wounds",P299,
IF(Magic!A21="Jump",P300,
IF(Magic!A21="Longstrider",P301,
IF(Magic!A21="Mage Armor",P302,
IF(Magic!A21="Magic Missile",P303,
IF(Magic!A21="Protection from Evil and Good",P304,
IF(Magic!A21="Purify Food and Drink",P305,
IF(Magic!A21="Ray of Sickness",P306,
IF(Magic!A21="Sanctuary",P307,
IF(Magic!A21="Searing Smite",P308,
IF(Magic!A21="Shield",P309,
IF(Magic!A21="Shield of Faith",P310,
IF(Magic!A21="Silent Image",P311,
IF(Magic!A21="Sleep",P312,
IF(Magic!A21="Speak with Animals",P313,
IF(Magic!A21="Tasha's Hideous Laughter",P314,
IF(Magic!A21="Tenser's Floating Disk",P315,
IF(Magic!A21="Thunderous Smite",P316,
IF(Magic!A21="Thunderwave",P317,
IF(Magic!A21="Unseen Servant",P318,
IF(Magic!A21="Witch Bolt",P319,
IF(Magic!A21="Wrathful Smite",P320,)))))))))))))))))))))))))))))))))))))))))))))))))))))))))))))))))))</f>
        <v/>
      </c>
      <c r="M653" s="4"/>
      <c r="N653" s="4"/>
      <c r="O653" s="4"/>
      <c r="P653" s="9"/>
      <c r="Q653" s="254" t="str">
        <f>IF(Magic!A21="Absorb Elements",S254,
IF(Magic!A21="Alarm",S255,
IF(Magic!A21="Animal Friendship",S256,
IF(Magic!A21="Armor of Agathys",S257,
IF(Magic!A21="Arms of Hadar",S258,
IF(Magic!A21="Bane",S259,
IF(Magic!A21="Beast Bond",S260,
IF(Magic!A21="Bless",S261,
IF(Magic!A21="Burning Hands",S262,
IF(Magic!A21="Catapult",S263,
IF(Magic!A21="Charm Person",S264,
IF(Magic!A21="Chromatic Orb",S265,
IF(Magic!A21="Color Spray",S266,
IF(Magic!A21="Command",S267,
IF(Magic!A21="Compelled Duel",S268,
IF(Magic!A21="Comprehend Languages",S269,
IF(Magic!A21="Create or Destroy Water",S270,
IF(Magic!A21="Cure Wounds",S271,
IF(Magic!A21="Detect Evil and Good",S272,
IF(Magic!A21="Detect Magic",S273,
IF(Magic!A21="Detect Poison and Disease",S274,
IF(Magic!A21="Disguise Self",S275,
IF(Magic!A21="Dissonant Whispers",S276,
IF(Magic!A21="Divine Favor",S277,
IF(Magic!A21="Earth Tremor",S278,
IF(Magic!A21="Ensnaring Strike",S279,
IF(Magic!A21="Entangle",S280,
IF(Magic!A21="Expeditious Retreat",S281,
IF(Magic!A21="Faerie Fire",S282,
IF(Magic!A21="False Life",S283,
IF(Magic!A21="Feather Fall",S284,
IF(Magic!A21="Find Familiar",S285,
IF(Magic!A21="Fog Cloud",S286,
IF(Magic!A21="Goodberry",S287,
IF(Magic!A21="Grease",S288,
IF(Magic!A21="Guiding Bolt",S289,
IF(Magic!A21="Hail of Thorns",S290,
IF(Magic!A21="Healing Word",S291,
IF(Magic!A21="Hellish Rebuke",S292,
IF(Magic!A21="Heroism",S293,
IF(Magic!A21="Hex",S294,
IF(Magic!A21="Hunter's Mark",S295,
IF(Magic!A21="Ice Knife",S296,
IF(Magic!A21="Identify",S297,
IF(Magic!A21="Illusory Script",S298,
IF(Magic!A21="Inflict Wounds",S299,
IF(Magic!A21="Jump",S300,
IF(Magic!A21="Longstrider",S301,
IF(Magic!A21="Mage Armor",S302,
IF(Magic!A21="Magic Missile",S303,
IF(Magic!A21="Protection from Evil and Good",S304,
IF(Magic!A21="Purify Food and Drink",S305,
IF(Magic!A21="Ray of Sickness",S306,
IF(Magic!A21="Sanctuary",S307,
IF(Magic!A21="Searing Smite",S308,
IF(Magic!A21="Shield",S309,
IF(Magic!A21="Shield of Faith",S310,
IF(Magic!A21="Silent Image",S311,
IF(Magic!A21="Sleep",S312,
IF(Magic!A21="Speak with Animals",S313,
IF(Magic!A21="Tasha's Hideous Laughter",S314,
IF(Magic!A21="Tenser's Floating Disk",S315,
IF(Magic!A21="Thunderous Smite",S316,
IF(Magic!A21="Thunderwave",S317,
IF(Magic!A21="Unseen Servant",S318,
IF(Magic!A21="Witch Bolt",S319,
IF(Magic!A21="Wrathful Smite",S320,)))))))))))))))))))))))))))))))))))))))))))))))))))))))))))))))))))</f>
        <v/>
      </c>
      <c r="R653" s="9"/>
      <c r="S653" s="254" t="str">
        <f>IF(Magic!A21="Absorb Elements",T254,
IF(Magic!A21="Alarm",T255,
IF(Magic!A21="Animal Friendship",T256,
IF(Magic!A21="Armor of Agathys",T257,
IF(Magic!A21="Arms of Hadar",T258,
IF(Magic!A21="Bane",T259,
IF(Magic!A21="Beast Bond",T260,
IF(Magic!A21="Bless",T261,
IF(Magic!A21="Burning Hands",T262,
IF(Magic!A21="Catapult",T263,
IF(Magic!A21="Charm Person",T264,
IF(Magic!A21="Chromatic Orb",T265,
IF(Magic!A21="Color Spray",T266,
IF(Magic!A21="Command",T267,
IF(Magic!A21="Compelled Duel",T268,
IF(Magic!A21="Comprehend Languages",T269,
IF(Magic!A21="Create or Destroy Water",T270,
IF(Magic!A21="Cure Wounds",T271,
IF(Magic!A21="Detect Evil and Good",T272,
IF(Magic!A21="Detect Magic",T273,
IF(Magic!A21="Detect Poison and Disease",T274,
IF(Magic!A21="Disguise Self",T275,
IF(Magic!A21="Dissonant Whispers",T276,
IF(Magic!A21="Divine Favor",T277,
IF(Magic!A21="Earth Tremor",T278,
IF(Magic!A21="Ensnaring Strike",T279,
IF(Magic!A21="Entangle",T280,
IF(Magic!A21="Expeditious Retreat",T281,
IF(Magic!A21="Faerie Fire",T282,
IF(Magic!A21="False Life",T283,
IF(Magic!A21="Feather Fall",T284,
IF(Magic!A21="Find Familiar",T285,
IF(Magic!A21="Fog Cloud",T286,
IF(Magic!A21="Goodberry",T287,
IF(Magic!A21="Grease",T288,
IF(Magic!A21="Guiding Bolt",T289,
IF(Magic!A21="Hail of Thorns",T290,
IF(Magic!A21="Healing Word",T291,
IF(Magic!A21="Hellish Rebuke",T292,
IF(Magic!A21="Heroism",T293,
IF(Magic!A21="Hex",T294,
IF(Magic!A21="Hunter's Mark",T295,
IF(Magic!A21="Ice Knife",T296,
IF(Magic!A21="Identify",T297,
IF(Magic!A21="Illusory Script",T298,
IF(Magic!A21="Inflict Wounds",T299,
IF(Magic!A21="Jump",T300,
IF(Magic!A21="Longstrider",T301,
IF(Magic!A21="Mage Armor",T302,
IF(Magic!A21="Magic Missile",T303,
IF(Magic!A21="Protection from Evil and Good",T304,
IF(Magic!A21="Purify Food and Drink",T305,
IF(Magic!A21="Ray of Sickness",T306,
IF(Magic!A21="Sanctuary",T307,
IF(Magic!A21="Searing Smite",T308,
IF(Magic!A21="Shield",T309,
IF(Magic!A21="Shield of Faith",T310,
IF(Magic!A21="Silent Image",T311,
IF(Magic!A21="Sleep",T312,
IF(Magic!A21="Speak with Animals",T313,
IF(Magic!A21="Tasha's Hideous Laughter",T314,
IF(Magic!A21="Tenser's Floating Disk",T315,
IF(Magic!A21="Thunderous Smite",T316,
IF(Magic!A21="Thunderwave",T317,
IF(Magic!A21="Unseen Servant",T318,
IF(Magic!A21="Witch Bolt",T319,
IF(Magic!A21="Wrathful Smite",T320,)))))))))))))))))))))))))))))))))))))))))))))))))))))))))))))))))))</f>
        <v/>
      </c>
      <c r="T653" s="9"/>
      <c r="U653" s="377"/>
      <c r="V653" s="377"/>
      <c r="W653" s="377"/>
      <c r="X653" s="377"/>
      <c r="Y653" s="377"/>
      <c r="Z653" s="377"/>
      <c r="AA653" s="377"/>
      <c r="AB653" s="377"/>
      <c r="AC653" s="377"/>
      <c r="AD653" s="377"/>
      <c r="AE653" s="377"/>
      <c r="AF653" s="377"/>
      <c r="AG653" s="377"/>
      <c r="AH653" s="377"/>
      <c r="AI653" s="377"/>
      <c r="AJ653" s="377"/>
      <c r="AK653" s="377"/>
      <c r="AL653" s="377"/>
      <c r="AM653" s="377"/>
      <c r="AN653" s="377"/>
      <c r="AO653" s="377"/>
      <c r="AP653" s="377"/>
      <c r="AQ653" s="377"/>
      <c r="AR653" s="377"/>
      <c r="AS653" s="377"/>
      <c r="AT653" s="377"/>
      <c r="AU653" s="377"/>
      <c r="AV653" s="377"/>
      <c r="AW653" s="377"/>
      <c r="AX653" s="377"/>
      <c r="AY653" s="377"/>
      <c r="AZ653" s="377"/>
      <c r="BA653" s="377"/>
      <c r="BB653" s="377"/>
      <c r="BC653" s="377"/>
      <c r="BD653" s="377"/>
      <c r="BE653" s="377"/>
      <c r="BF653" s="377"/>
    </row>
    <row r="654" ht="12.75" customHeight="1">
      <c r="A654" s="254" t="str">
        <f>IF(Magic!A22="Absorb Elements",O254,
IF(Magic!A22="Alarm",O255,
IF(Magic!A22="Animal Friendship",O256,
IF(Magic!A22="Armor of Agathys",O257,
IF(Magic!A22="Arms of Hadar",O258,
IF(Magic!A22="Bane",O259,
IF(Magic!A22="Beast Bond",O260,
IF(Magic!A22="Bless",O261,
IF(Magic!A22="Burning Hands",O262,
IF(Magic!A22="Catapult",O263,
IF(Magic!A22="Charm Person",O264,
IF(Magic!A22="Chromatic Orb",O265,
IF(Magic!A22="Color Spray",O266,
IF(Magic!A22="Command",O267,
IF(Magic!A22="Compelled Duel",O268,
IF(Magic!A22="Comprehend Languages",O269,
IF(Magic!A22="Create or Destroy Water",O270,
IF(Magic!A22="Cure Wounds",O271,
IF(Magic!A22="Detect Evil and Good",O272,
IF(Magic!A22="Detect Magic",O273,
IF(Magic!A22="Detect Poison and Disease",O274,
IF(Magic!A22="Disguise Self",O275,
IF(Magic!A22="Dissonant Whispers",O276,
IF(Magic!A22="Divine Favor",O277,
IF(Magic!A22="Earth Tremor",O278,
IF(Magic!A22="Ensnaring Strike",O279,
IF(Magic!A22="Entangle",O280,
IF(Magic!A22="Expeditious Retreat",O281,
IF(Magic!A22="Faerie Fire",O282,
IF(Magic!A22="False Life",O283,
IF(Magic!A22="Feather Fall",O284,
IF(Magic!A22="Find Familiar",O285,
IF(Magic!A22="Fog Cloud",O286,
IF(Magic!A22="Goodberry",O287,
IF(Magic!A22="Grease",O288,
IF(Magic!A22="Guiding Bolt",O289,
IF(Magic!A22="Hail of Thorns",O290,
IF(Magic!A22="Healing Word",O291,
IF(Magic!A22="Hellish Rebuke",O292,
IF(Magic!A22="Heroism",O293,
IF(Magic!A22="Hex",O294,
IF(Magic!A22="Hunter's Mark",O295,
IF(Magic!A22="Ice Knife",O296,
IF(Magic!A22="Identify",O297,
IF(Magic!A22="Illusory Script",O298,
IF(Magic!A22="Inflict Wounds",O299,
IF(Magic!A22="Jump",O300,
IF(Magic!A22="Longstrider",O301,
IF(Magic!A22="Mage Armor",O302,
IF(Magic!A22="Magic Missile",O303,
IF(Magic!A22="Protection from Evil and Good",O304,
IF(Magic!A22="Purify Food and Drink",O305,
IF(Magic!A22="Ray of Sickness",O306,
IF(Magic!A22="Sanctuary",O307,
IF(Magic!A22="Searing Smite",O308,
IF(Magic!A22="Shield",O309,
IF(Magic!A22="Shield of Faith",O310,
IF(Magic!A22="Silent Image",O311,
IF(Magic!A22="Sleep",O312,
IF(Magic!A22="Speak with Animals",O313,
IF(Magic!A22="Tasha's Hideous Laughter",O314,
IF(Magic!A22="Tenser's Floating Disk",O315,
IF(Magic!A22="Thunderous Smite",O316,
IF(Magic!A22="Thunderwave",O317,
IF(Magic!A22="Unseen Servant",O318,
IF(Magic!A22="Witch Bolt",O319,
IF(Magic!A22="Wrathful Smite",O320,)))))))))))))))))))))))))))))))))))))))))))))))))))))))))))))))))))</f>
        <v/>
      </c>
      <c r="B654" s="4"/>
      <c r="C654" s="4"/>
      <c r="D654" s="9"/>
      <c r="E654" s="254" t="str">
        <f>IF(Magic!A22="Absorb Elements",R254,
IF(Magic!A22="Alarm",R255,
IF(Magic!A22="Animal Friendship",R256,
IF(Magic!A22="Armor of Agathys",R257,
IF(Magic!A22="Arms of Hadar",R258,
IF(Magic!A22="Bane",R259,
IF(Magic!A22="Beast Bond",R260,
IF(Magic!A22="Bless",R261,
IF(Magic!A22="Burning Hands",R262,
IF(Magic!A22="Catapult",R263,
IF(Magic!A22="Charm Person",R264,
IF(Magic!A22="Chromatic Orb",R265,
IF(Magic!A22="Color Spray",R266,
IF(Magic!A22="Command",R267,
IF(Magic!A22="Compelled Duel",R268,
IF(Magic!A22="Comprehend Languages",R269,
IF(Magic!A22="Create or Destroy Water",R270,
IF(Magic!A22="Cure Wounds",R271,
IF(Magic!A22="Detect Evil and Good",R272,
IF(Magic!A22="Detect Magic",R273,
IF(Magic!A22="Detect Poison and Disease",R274,
IF(Magic!A22="Disguise Self",R275,
IF(Magic!A22="Dissonant Whispers",R276,
IF(Magic!A22="Divine Favor",R277,
IF(Magic!A22="Earth Tremor",R278,
IF(Magic!A22="Ensnaring Strike",R279,
IF(Magic!A22="Entangle",R280,
IF(Magic!A22="Expeditious Retreat",R281,
IF(Magic!A22="Faerie Fire",R282,
IF(Magic!A22="False Life",R283,
IF(Magic!A22="Feather Fall",R284,
IF(Magic!A22="Find Familiar",R285,
IF(Magic!A22="Fog Cloud",R286,
IF(Magic!A22="Goodberry",R287,
IF(Magic!A22="Grease",R288,
IF(Magic!A22="Guiding Bolt",R289,
IF(Magic!A22="Hail of Thorns",R290,
IF(Magic!A22="Healing Word",R291,
IF(Magic!A22="Hellish Rebuke",R292,
IF(Magic!A22="Heroism",R293,
IF(Magic!A22="Hex",R294,
IF(Magic!A22="Hunter's Mark",R295,
IF(Magic!A22="Ice Knife",R296,
IF(Magic!A22="Identify",R297,
IF(Magic!A22="Illusory Script",R298,
IF(Magic!A22="Inflict Wounds",R299,
IF(Magic!A22="Jump",R300,
IF(Magic!A22="Longstrider",R301,
IF(Magic!A22="Mage Armor",R302,
IF(Magic!A22="Magic Missile",R303,
IF(Magic!A22="Protection from Evil and Good",R304,
IF(Magic!A22="Purify Food and Drink",R305,
IF(Magic!A22="Ray of Sickness",R306,
IF(Magic!A22="Sanctuary",R307,
IF(Magic!A22="Searing Smite",R308,
IF(Magic!A22="Shield",R309,
IF(Magic!A22="Shield of Faith",R310,
IF(Magic!A22="Silent Image",R311,
IF(Magic!A22="Sleep",R312,
IF(Magic!A22="Speak with Animals",R313,
IF(Magic!A22="Tasha's Hideous Laughter",R314,
IF(Magic!A22="Tenser's Floating Disk",R315,
IF(Magic!A22="Thunderous Smite",R316,
IF(Magic!A22="Thunderwave",R317,
IF(Magic!A22="Unseen Servant",R318,
IF(Magic!A22="Witch Bolt",R319,
IF(Magic!A22="Wrathful Smite",R320,)))))))))))))))))))))))))))))))))))))))))))))))))))))))))))))))))))</f>
        <v/>
      </c>
      <c r="F654" s="4"/>
      <c r="G654" s="9"/>
      <c r="H654" s="254" t="str">
        <f>IF(Magic!A22="Absorb Elements",Q254,
IF(Magic!A22="Alarm",Q255,
IF(Magic!A22="Animal Friendship",Q256,
IF(Magic!A22="Armor of Agathys",Q257,
IF(Magic!A22="Arms of Hadar",Q258,
IF(Magic!A22="Bane",Q259,
IF(Magic!A22="Beast Bond",Q260,
IF(Magic!A22="Bless",Q261,
IF(Magic!A22="Burning Hands",Q262,
IF(Magic!A22="Catapult",Q263,
IF(Magic!A22="Charm Person",Q264,
IF(Magic!A22="Chromatic Orb",Q265,
IF(Magic!A22="Color Spray",Q266,
IF(Magic!A22="Command",Q267,
IF(Magic!A22="Compelled Duel",Q268,
IF(Magic!A22="Comprehend Languages",Q269,
IF(Magic!A22="Create or Destroy Water",Q270,
IF(Magic!A22="Cure Wounds",Q271,
IF(Magic!A22="Detect Evil and Good",Q272,
IF(Magic!A22="Detect Magic",Q273,
IF(Magic!A22="Detect Poison and Disease",Q274,
IF(Magic!A22="Disguise Self",Q275,
IF(Magic!A22="Dissonant Whispers",Q276,
IF(Magic!A22="Divine Favor",Q277,
IF(Magic!A22="Earth Tremor",Q278,
IF(Magic!A22="Ensnaring Strike",Q279,
IF(Magic!A22="Entangle",Q280,
IF(Magic!A22="Expeditious Retreat",Q281,
IF(Magic!A22="Faerie Fire",Q282,
IF(Magic!A22="False Life",Q283,
IF(Magic!A22="Feather Fall",Q284,
IF(Magic!A22="Find Familiar",Q285,
IF(Magic!A22="Fog Cloud",Q286,
IF(Magic!A22="Goodberry",Q287,
IF(Magic!A22="Grease",Q288,
IF(Magic!A22="Guiding Bolt",Q289,
IF(Magic!A22="Hail of Thorns",Q290,
IF(Magic!A22="Healing Word",Q291,
IF(Magic!A22="Hellish Rebuke",Q292,
IF(Magic!A22="Heroism",Q293,
IF(Magic!A22="Hex",Q294,
IF(Magic!A22="Hunter's Mark",Q295,
IF(Magic!A22="Ice Knife",Q296,
IF(Magic!A22="Identify",Q297,
IF(Magic!A22="Illusory Script",Q298,
IF(Magic!A22="Inflict Wounds",Q299,
IF(Magic!A22="Jump",Q300,
IF(Magic!A22="Longstrider",Q301,
IF(Magic!A22="Mage Armor",Q302,
IF(Magic!A22="Magic Missile",Q303,
IF(Magic!A22="Protection from Evil and Good",Q304,
IF(Magic!A22="Purify Food and Drink",Q305,
IF(Magic!A22="Ray of Sickness",Q306,
IF(Magic!A22="Sanctuary",Q307,
IF(Magic!A22="Searing Smite",Q308,
IF(Magic!A22="Shield",Q309,
IF(Magic!A22="Shield of Faith",Q310,
IF(Magic!A22="Silent Image",Q311,
IF(Magic!A22="Sleep",Q312,
IF(Magic!A22="Speak with Animals",Q313,
IF(Magic!A22="Tasha's Hideous Laughter",Q314,
IF(Magic!A22="Tenser's Floating Disk",Q315,
IF(Magic!A22="Thunderous Smite",Q316,
IF(Magic!A22="Thunderwave",Q317,
IF(Magic!A22="Unseen Servant",Q318,
IF(Magic!A22="Witch Bolt",Q319,
IF(Magic!A22="Wrathful Smite",Q320,)))))))))))))))))))))))))))))))))))))))))))))))))))))))))))))))))))</f>
        <v/>
      </c>
      <c r="I654" s="4"/>
      <c r="J654" s="4"/>
      <c r="K654" s="9"/>
      <c r="L654" s="254" t="str">
        <f>IF(Magic!A22="Absorb Elements",P254,
IF(Magic!A22="Alarm",P255,
IF(Magic!A22="Animal Friendship",P256,
IF(Magic!A22="Armor of Agathys",P257,
IF(Magic!A22="Arms of Hadar",P258,
IF(Magic!A22="Bane",P259,
IF(Magic!A22="Beast Bond",P260,
IF(Magic!A22="Bless",P261,
IF(Magic!A22="Burning Hands",P262,
IF(Magic!A22="Catapult",P263,
IF(Magic!A22="Charm Person",P264,
IF(Magic!A22="Chromatic Orb",P265,
IF(Magic!A22="Color Spray",P266,
IF(Magic!A22="Command",P267,
IF(Magic!A22="Compelled Duel",P268,
IF(Magic!A22="Comprehend Languages",P269,
IF(Magic!A22="Create or Destroy Water",P270,
IF(Magic!A22="Cure Wounds",P271,
IF(Magic!A22="Detect Evil and Good",P272,
IF(Magic!A22="Detect Magic",P273,
IF(Magic!A22="Detect Poison and Disease",P274,
IF(Magic!A22="Disguise Self",P275,
IF(Magic!A22="Dissonant Whispers",P276,
IF(Magic!A22="Divine Favor",P277,
IF(Magic!A22="Earth Tremor",P278,
IF(Magic!A22="Ensnaring Strike",P279,
IF(Magic!A22="Entangle",P280,
IF(Magic!A22="Expeditious Retreat",P281,
IF(Magic!A22="Faerie Fire",P282,
IF(Magic!A22="False Life",P283,
IF(Magic!A22="Feather Fall",P284,
IF(Magic!A22="Find Familiar",P285,
IF(Magic!A22="Fog Cloud",P286,
IF(Magic!A22="Goodberry",P287,
IF(Magic!A22="Grease",P288,
IF(Magic!A22="Guiding Bolt",P289,
IF(Magic!A22="Hail of Thorns",P290,
IF(Magic!A22="Healing Word",P291,
IF(Magic!A22="Hellish Rebuke",P292,
IF(Magic!A22="Heroism",P293,
IF(Magic!A22="Hex",P294,
IF(Magic!A22="Hunter's Mark",P295,
IF(Magic!A22="Ice Knife",P296,
IF(Magic!A22="Identify",P297,
IF(Magic!A22="Illusory Script",P298,
IF(Magic!A22="Inflict Wounds",P299,
IF(Magic!A22="Jump",P300,
IF(Magic!A22="Longstrider",P301,
IF(Magic!A22="Mage Armor",P302,
IF(Magic!A22="Magic Missile",P303,
IF(Magic!A22="Protection from Evil and Good",P304,
IF(Magic!A22="Purify Food and Drink",P305,
IF(Magic!A22="Ray of Sickness",P306,
IF(Magic!A22="Sanctuary",P307,
IF(Magic!A22="Searing Smite",P308,
IF(Magic!A22="Shield",P309,
IF(Magic!A22="Shield of Faith",P310,
IF(Magic!A22="Silent Image",P311,
IF(Magic!A22="Sleep",P312,
IF(Magic!A22="Speak with Animals",P313,
IF(Magic!A22="Tasha's Hideous Laughter",P314,
IF(Magic!A22="Tenser's Floating Disk",P315,
IF(Magic!A22="Thunderous Smite",P316,
IF(Magic!A22="Thunderwave",P317,
IF(Magic!A22="Unseen Servant",P318,
IF(Magic!A22="Witch Bolt",P319,
IF(Magic!A22="Wrathful Smite",P320,)))))))))))))))))))))))))))))))))))))))))))))))))))))))))))))))))))</f>
        <v/>
      </c>
      <c r="M654" s="4"/>
      <c r="N654" s="4"/>
      <c r="O654" s="4"/>
      <c r="P654" s="9"/>
      <c r="Q654" s="254" t="str">
        <f>IF(Magic!A22="Absorb Elements",S254,
IF(Magic!A22="Alarm",S255,
IF(Magic!A22="Animal Friendship",S256,
IF(Magic!A22="Armor of Agathys",S257,
IF(Magic!A22="Arms of Hadar",S258,
IF(Magic!A22="Bane",S259,
IF(Magic!A22="Beast Bond",S260,
IF(Magic!A22="Bless",S261,
IF(Magic!A22="Burning Hands",S262,
IF(Magic!A22="Catapult",S263,
IF(Magic!A22="Charm Person",S264,
IF(Magic!A22="Chromatic Orb",S265,
IF(Magic!A22="Color Spray",S266,
IF(Magic!A22="Command",S267,
IF(Magic!A22="Compelled Duel",S268,
IF(Magic!A22="Comprehend Languages",S269,
IF(Magic!A22="Create or Destroy Water",S270,
IF(Magic!A22="Cure Wounds",S271,
IF(Magic!A22="Detect Evil and Good",S272,
IF(Magic!A22="Detect Magic",S273,
IF(Magic!A22="Detect Poison and Disease",S274,
IF(Magic!A22="Disguise Self",S275,
IF(Magic!A22="Dissonant Whispers",S276,
IF(Magic!A22="Divine Favor",S277,
IF(Magic!A22="Earth Tremor",S278,
IF(Magic!A22="Ensnaring Strike",S279,
IF(Magic!A22="Entangle",S280,
IF(Magic!A22="Expeditious Retreat",S281,
IF(Magic!A22="Faerie Fire",S282,
IF(Magic!A22="False Life",S283,
IF(Magic!A22="Feather Fall",S284,
IF(Magic!A22="Find Familiar",S285,
IF(Magic!A22="Fog Cloud",S286,
IF(Magic!A22="Goodberry",S287,
IF(Magic!A22="Grease",S288,
IF(Magic!A22="Guiding Bolt",S289,
IF(Magic!A22="Hail of Thorns",S290,
IF(Magic!A22="Healing Word",S291,
IF(Magic!A22="Hellish Rebuke",S292,
IF(Magic!A22="Heroism",S293,
IF(Magic!A22="Hex",S294,
IF(Magic!A22="Hunter's Mark",S295,
IF(Magic!A22="Ice Knife",S296,
IF(Magic!A22="Identify",S297,
IF(Magic!A22="Illusory Script",S298,
IF(Magic!A22="Inflict Wounds",S299,
IF(Magic!A22="Jump",S300,
IF(Magic!A22="Longstrider",S301,
IF(Magic!A22="Mage Armor",S302,
IF(Magic!A22="Magic Missile",S303,
IF(Magic!A22="Protection from Evil and Good",S304,
IF(Magic!A22="Purify Food and Drink",S305,
IF(Magic!A22="Ray of Sickness",S306,
IF(Magic!A22="Sanctuary",S307,
IF(Magic!A22="Searing Smite",S308,
IF(Magic!A22="Shield",S309,
IF(Magic!A22="Shield of Faith",S310,
IF(Magic!A22="Silent Image",S311,
IF(Magic!A22="Sleep",S312,
IF(Magic!A22="Speak with Animals",S313,
IF(Magic!A22="Tasha's Hideous Laughter",S314,
IF(Magic!A22="Tenser's Floating Disk",S315,
IF(Magic!A22="Thunderous Smite",S316,
IF(Magic!A22="Thunderwave",S317,
IF(Magic!A22="Unseen Servant",S318,
IF(Magic!A22="Witch Bolt",S319,
IF(Magic!A22="Wrathful Smite",S320,)))))))))))))))))))))))))))))))))))))))))))))))))))))))))))))))))))</f>
        <v/>
      </c>
      <c r="R654" s="9"/>
      <c r="S654" s="254" t="str">
        <f>IF(Magic!A22="Absorb Elements",T254,
IF(Magic!A22="Alarm",T255,
IF(Magic!A22="Animal Friendship",T256,
IF(Magic!A22="Armor of Agathys",T257,
IF(Magic!A22="Arms of Hadar",T258,
IF(Magic!A22="Bane",T259,
IF(Magic!A22="Beast Bond",T260,
IF(Magic!A22="Bless",T261,
IF(Magic!A22="Burning Hands",T262,
IF(Magic!A22="Catapult",T263,
IF(Magic!A22="Charm Person",T264,
IF(Magic!A22="Chromatic Orb",T265,
IF(Magic!A22="Color Spray",T266,
IF(Magic!A22="Command",T267,
IF(Magic!A22="Compelled Duel",T268,
IF(Magic!A22="Comprehend Languages",T269,
IF(Magic!A22="Create or Destroy Water",T270,
IF(Magic!A22="Cure Wounds",T271,
IF(Magic!A22="Detect Evil and Good",T272,
IF(Magic!A22="Detect Magic",T273,
IF(Magic!A22="Detect Poison and Disease",T274,
IF(Magic!A22="Disguise Self",T275,
IF(Magic!A22="Dissonant Whispers",T276,
IF(Magic!A22="Divine Favor",T277,
IF(Magic!A22="Earth Tremor",T278,
IF(Magic!A22="Ensnaring Strike",T279,
IF(Magic!A22="Entangle",T280,
IF(Magic!A22="Expeditious Retreat",T281,
IF(Magic!A22="Faerie Fire",T282,
IF(Magic!A22="False Life",T283,
IF(Magic!A22="Feather Fall",T284,
IF(Magic!A22="Find Familiar",T285,
IF(Magic!A22="Fog Cloud",T286,
IF(Magic!A22="Goodberry",T287,
IF(Magic!A22="Grease",T288,
IF(Magic!A22="Guiding Bolt",T289,
IF(Magic!A22="Hail of Thorns",T290,
IF(Magic!A22="Healing Word",T291,
IF(Magic!A22="Hellish Rebuke",T292,
IF(Magic!A22="Heroism",T293,
IF(Magic!A22="Hex",T294,
IF(Magic!A22="Hunter's Mark",T295,
IF(Magic!A22="Ice Knife",T296,
IF(Magic!A22="Identify",T297,
IF(Magic!A22="Illusory Script",T298,
IF(Magic!A22="Inflict Wounds",T299,
IF(Magic!A22="Jump",T300,
IF(Magic!A22="Longstrider",T301,
IF(Magic!A22="Mage Armor",T302,
IF(Magic!A22="Magic Missile",T303,
IF(Magic!A22="Protection from Evil and Good",T304,
IF(Magic!A22="Purify Food and Drink",T305,
IF(Magic!A22="Ray of Sickness",T306,
IF(Magic!A22="Sanctuary",T307,
IF(Magic!A22="Searing Smite",T308,
IF(Magic!A22="Shield",T309,
IF(Magic!A22="Shield of Faith",T310,
IF(Magic!A22="Silent Image",T311,
IF(Magic!A22="Sleep",T312,
IF(Magic!A22="Speak with Animals",T313,
IF(Magic!A22="Tasha's Hideous Laughter",T314,
IF(Magic!A22="Tenser's Floating Disk",T315,
IF(Magic!A22="Thunderous Smite",T316,
IF(Magic!A22="Thunderwave",T317,
IF(Magic!A22="Unseen Servant",T318,
IF(Magic!A22="Witch Bolt",T319,
IF(Magic!A22="Wrathful Smite",T320,)))))))))))))))))))))))))))))))))))))))))))))))))))))))))))))))))))</f>
        <v/>
      </c>
      <c r="T654" s="9"/>
      <c r="U654" s="377"/>
      <c r="V654" s="377"/>
      <c r="W654" s="377"/>
      <c r="X654" s="377"/>
      <c r="Y654" s="377"/>
      <c r="Z654" s="377"/>
      <c r="AA654" s="377"/>
      <c r="AB654" s="377"/>
      <c r="AC654" s="377"/>
      <c r="AD654" s="377"/>
      <c r="AE654" s="377"/>
      <c r="AF654" s="377"/>
      <c r="AG654" s="377"/>
      <c r="AH654" s="377"/>
      <c r="AI654" s="377"/>
      <c r="AJ654" s="377"/>
      <c r="AK654" s="377"/>
      <c r="AL654" s="377"/>
      <c r="AM654" s="377"/>
      <c r="AN654" s="377"/>
      <c r="AO654" s="377"/>
      <c r="AP654" s="377"/>
      <c r="AQ654" s="377"/>
      <c r="AR654" s="377"/>
      <c r="AS654" s="377"/>
      <c r="AT654" s="377"/>
      <c r="AU654" s="377"/>
      <c r="AV654" s="377"/>
      <c r="AW654" s="377"/>
      <c r="AX654" s="377"/>
      <c r="AY654" s="377"/>
      <c r="AZ654" s="377"/>
      <c r="BA654" s="377"/>
      <c r="BB654" s="377"/>
      <c r="BC654" s="377"/>
      <c r="BD654" s="377"/>
      <c r="BE654" s="377"/>
      <c r="BF654" s="377"/>
    </row>
    <row r="655" ht="12.75" customHeight="1">
      <c r="A655" s="254" t="str">
        <f>IF(Magic!A23="Absorb Elements",O254,
IF(Magic!A23="Alarm",O255,
IF(Magic!A23="Animal Friendship",O256,
IF(Magic!A23="Armor of Agathys",O257,
IF(Magic!A23="Arms of Hadar",O258,
IF(Magic!A23="Bane",O259,
IF(Magic!A23="Beast Bond",O260,
IF(Magic!A23="Bless",O261,
IF(Magic!A23="Burning Hands",O262,
IF(Magic!A23="Catapult",O263,
IF(Magic!A23="Charm Person",O264,
IF(Magic!A23="Chromatic Orb",O265,
IF(Magic!A23="Color Spray",O266,
IF(Magic!A23="Command",O267,
IF(Magic!A23="Compelled Duel",O268,
IF(Magic!A23="Comprehend Languages",O269,
IF(Magic!A23="Create or Destroy Water",O270,
IF(Magic!A23="Cure Wounds",O271,
IF(Magic!A23="Detect Evil and Good",O272,
IF(Magic!A23="Detect Magic",O273,
IF(Magic!A23="Detect Poison and Disease",O274,
IF(Magic!A23="Disguise Self",O275,
IF(Magic!A23="Dissonant Whispers",O276,
IF(Magic!A23="Divine Favor",O277,
IF(Magic!A23="Earth Tremor",O278,
IF(Magic!A23="Ensnaring Strike",O279,
IF(Magic!A23="Entangle",O280,
IF(Magic!A23="Expeditious Retreat",O281,
IF(Magic!A23="Faerie Fire",O282,
IF(Magic!A23="False Life",O283,
IF(Magic!A23="Feather Fall",O284,
IF(Magic!A23="Find Familiar",O285,
IF(Magic!A23="Fog Cloud",O286,
IF(Magic!A23="Goodberry",O287,
IF(Magic!A23="Grease",O288,
IF(Magic!A23="Guiding Bolt",O289,
IF(Magic!A23="Hail of Thorns",O290,
IF(Magic!A23="Healing Word",O291,
IF(Magic!A23="Hellish Rebuke",O292,
IF(Magic!A23="Heroism",O293,
IF(Magic!A23="Hex",O294,
IF(Magic!A23="Hunter's Mark",O295,
IF(Magic!A23="Ice Knife",O296,
IF(Magic!A23="Identify",O297,
IF(Magic!A23="Illusory Script",O298,
IF(Magic!A23="Inflict Wounds",O299,
IF(Magic!A23="Jump",O300,
IF(Magic!A23="Longstrider",O301,
IF(Magic!A23="Mage Armor",O302,
IF(Magic!A23="Magic Missile",O303,
IF(Magic!A23="Protection from Evil and Good",O304,
IF(Magic!A23="Purify Food and Drink",O305,
IF(Magic!A23="Ray of Sickness",O306,
IF(Magic!A23="Sanctuary",O307,
IF(Magic!A23="Searing Smite",O308,
IF(Magic!A23="Shield",O309,
IF(Magic!A23="Shield of Faith",O310,
IF(Magic!A23="Silent Image",O311,
IF(Magic!A23="Sleep",O312,
IF(Magic!A23="Speak with Animals",O313,
IF(Magic!A23="Tasha's Hideous Laughter",O314,
IF(Magic!A23="Tenser's Floating Disk",O315,
IF(Magic!A23="Thunderous Smite",O316,
IF(Magic!A23="Thunderwave",O317,
IF(Magic!A23="Unseen Servant",O318,
IF(Magic!A23="Witch Bolt",O319,
IF(Magic!A23="Wrathful Smite",O320,)))))))))))))))))))))))))))))))))))))))))))))))))))))))))))))))))))</f>
        <v/>
      </c>
      <c r="B655" s="4"/>
      <c r="C655" s="4"/>
      <c r="D655" s="9"/>
      <c r="E655" s="254" t="str">
        <f>IF(Magic!A23="Absorb Elements",R254,
IF(Magic!A23="Alarm",R255,
IF(Magic!A23="Animal Friendship",R256,
IF(Magic!A23="Armor of Agathys",R257,
IF(Magic!A23="Arms of Hadar",R258,
IF(Magic!A23="Bane",R259,
IF(Magic!A23="Beast Bond",R260,
IF(Magic!A23="Bless",R261,
IF(Magic!A23="Burning Hands",R262,
IF(Magic!A23="Catapult",R263,
IF(Magic!A23="Charm Person",R264,
IF(Magic!A23="Chromatic Orb",R265,
IF(Magic!A23="Color Spray",R266,
IF(Magic!A23="Command",R267,
IF(Magic!A23="Compelled Duel",R268,
IF(Magic!A23="Comprehend Languages",R269,
IF(Magic!A23="Create or Destroy Water",R270,
IF(Magic!A23="Cure Wounds",R271,
IF(Magic!A23="Detect Evil and Good",R272,
IF(Magic!A23="Detect Magic",R273,
IF(Magic!A23="Detect Poison and Disease",R274,
IF(Magic!A23="Disguise Self",R275,
IF(Magic!A23="Dissonant Whispers",R276,
IF(Magic!A23="Divine Favor",R277,
IF(Magic!A23="Earth Tremor",R278,
IF(Magic!A23="Ensnaring Strike",R279,
IF(Magic!A23="Entangle",R280,
IF(Magic!A23="Expeditious Retreat",R281,
IF(Magic!A23="Faerie Fire",R282,
IF(Magic!A23="False Life",R283,
IF(Magic!A23="Feather Fall",R284,
IF(Magic!A23="Find Familiar",R285,
IF(Magic!A23="Fog Cloud",R286,
IF(Magic!A23="Goodberry",R287,
IF(Magic!A23="Grease",R288,
IF(Magic!A23="Guiding Bolt",R289,
IF(Magic!A23="Hail of Thorns",R290,
IF(Magic!A23="Healing Word",R291,
IF(Magic!A23="Hellish Rebuke",R292,
IF(Magic!A23="Heroism",R293,
IF(Magic!A23="Hex",R294,
IF(Magic!A23="Hunter's Mark",R295,
IF(Magic!A23="Ice Knife",R296,
IF(Magic!A23="Identify",R297,
IF(Magic!A23="Illusory Script",R298,
IF(Magic!A23="Inflict Wounds",R299,
IF(Magic!A23="Jump",R300,
IF(Magic!A23="Longstrider",R301,
IF(Magic!A23="Mage Armor",R302,
IF(Magic!A23="Magic Missile",R303,
IF(Magic!A23="Protection from Evil and Good",R304,
IF(Magic!A23="Purify Food and Drink",R305,
IF(Magic!A23="Ray of Sickness",R306,
IF(Magic!A23="Sanctuary",R307,
IF(Magic!A23="Searing Smite",R308,
IF(Magic!A23="Shield",R309,
IF(Magic!A23="Shield of Faith",R310,
IF(Magic!A23="Silent Image",R311,
IF(Magic!A23="Sleep",R312,
IF(Magic!A23="Speak with Animals",R313,
IF(Magic!A23="Tasha's Hideous Laughter",R314,
IF(Magic!A23="Tenser's Floating Disk",R315,
IF(Magic!A23="Thunderous Smite",R316,
IF(Magic!A23="Thunderwave",R317,
IF(Magic!A23="Unseen Servant",R318,
IF(Magic!A23="Witch Bolt",R319,
IF(Magic!A23="Wrathful Smite",R320,)))))))))))))))))))))))))))))))))))))))))))))))))))))))))))))))))))</f>
        <v/>
      </c>
      <c r="F655" s="4"/>
      <c r="G655" s="9"/>
      <c r="H655" s="254" t="str">
        <f>IF(Magic!A23="Absorb Elements",Q254,
IF(Magic!A23="Alarm",Q255,
IF(Magic!A23="Animal Friendship",Q256,
IF(Magic!A23="Armor of Agathys",Q257,
IF(Magic!A23="Arms of Hadar",Q258,
IF(Magic!A23="Bane",Q259,
IF(Magic!A23="Beast Bond",Q260,
IF(Magic!A23="Bless",Q261,
IF(Magic!A23="Burning Hands",Q262,
IF(Magic!A23="Catapult",Q263,
IF(Magic!A23="Charm Person",Q264,
IF(Magic!A23="Chromatic Orb",Q265,
IF(Magic!A23="Color Spray",Q266,
IF(Magic!A23="Command",Q267,
IF(Magic!A23="Compelled Duel",Q268,
IF(Magic!A23="Comprehend Languages",Q269,
IF(Magic!A23="Create or Destroy Water",Q270,
IF(Magic!A23="Cure Wounds",Q271,
IF(Magic!A23="Detect Evil and Good",Q272,
IF(Magic!A23="Detect Magic",Q273,
IF(Magic!A23="Detect Poison and Disease",Q274,
IF(Magic!A23="Disguise Self",Q275,
IF(Magic!A23="Dissonant Whispers",Q276,
IF(Magic!A23="Divine Favor",Q277,
IF(Magic!A23="Earth Tremor",Q278,
IF(Magic!A23="Ensnaring Strike",Q279,
IF(Magic!A23="Entangle",Q280,
IF(Magic!A23="Expeditious Retreat",Q281,
IF(Magic!A23="Faerie Fire",Q282,
IF(Magic!A23="False Life",Q283,
IF(Magic!A23="Feather Fall",Q284,
IF(Magic!A23="Find Familiar",Q285,
IF(Magic!A23="Fog Cloud",Q286,
IF(Magic!A23="Goodberry",Q287,
IF(Magic!A23="Grease",Q288,
IF(Magic!A23="Guiding Bolt",Q289,
IF(Magic!A23="Hail of Thorns",Q290,
IF(Magic!A23="Healing Word",Q291,
IF(Magic!A23="Hellish Rebuke",Q292,
IF(Magic!A23="Heroism",Q293,
IF(Magic!A23="Hex",Q294,
IF(Magic!A23="Hunter's Mark",Q295,
IF(Magic!A23="Ice Knife",Q296,
IF(Magic!A23="Identify",Q297,
IF(Magic!A23="Illusory Script",Q298,
IF(Magic!A23="Inflict Wounds",Q299,
IF(Magic!A23="Jump",Q300,
IF(Magic!A23="Longstrider",Q301,
IF(Magic!A23="Mage Armor",Q302,
IF(Magic!A23="Magic Missile",Q303,
IF(Magic!A23="Protection from Evil and Good",Q304,
IF(Magic!A23="Purify Food and Drink",Q305,
IF(Magic!A23="Ray of Sickness",Q306,
IF(Magic!A23="Sanctuary",Q307,
IF(Magic!A23="Searing Smite",Q308,
IF(Magic!A23="Shield",Q309,
IF(Magic!A23="Shield of Faith",Q310,
IF(Magic!A23="Silent Image",Q311,
IF(Magic!A23="Sleep",Q312,
IF(Magic!A23="Speak with Animals",Q313,
IF(Magic!A23="Tasha's Hideous Laughter",Q314,
IF(Magic!A23="Tenser's Floating Disk",Q315,
IF(Magic!A23="Thunderous Smite",Q316,
IF(Magic!A23="Thunderwave",Q317,
IF(Magic!A23="Unseen Servant",Q318,
IF(Magic!A23="Witch Bolt",Q319,
IF(Magic!A23="Wrathful Smite",Q320,)))))))))))))))))))))))))))))))))))))))))))))))))))))))))))))))))))</f>
        <v/>
      </c>
      <c r="I655" s="4"/>
      <c r="J655" s="4"/>
      <c r="K655" s="9"/>
      <c r="L655" s="254" t="str">
        <f>IF(Magic!A23="Absorb Elements",P254,
IF(Magic!A23="Alarm",P255,
IF(Magic!A23="Animal Friendship",P256,
IF(Magic!A23="Armor of Agathys",P257,
IF(Magic!A23="Arms of Hadar",P258,
IF(Magic!A23="Bane",P259,
IF(Magic!A23="Beast Bond",P260,
IF(Magic!A23="Bless",P261,
IF(Magic!A23="Burning Hands",P262,
IF(Magic!A23="Catapult",P263,
IF(Magic!A23="Charm Person",P264,
IF(Magic!A23="Chromatic Orb",P265,
IF(Magic!A23="Color Spray",P266,
IF(Magic!A23="Command",P267,
IF(Magic!A23="Compelled Duel",P268,
IF(Magic!A23="Comprehend Languages",P269,
IF(Magic!A23="Create or Destroy Water",P270,
IF(Magic!A23="Cure Wounds",P271,
IF(Magic!A23="Detect Evil and Good",P272,
IF(Magic!A23="Detect Magic",P273,
IF(Magic!A23="Detect Poison and Disease",P274,
IF(Magic!A23="Disguise Self",P275,
IF(Magic!A23="Dissonant Whispers",P276,
IF(Magic!A23="Divine Favor",P277,
IF(Magic!A23="Earth Tremor",P278,
IF(Magic!A23="Ensnaring Strike",P279,
IF(Magic!A23="Entangle",P280,
IF(Magic!A23="Expeditious Retreat",P281,
IF(Magic!A23="Faerie Fire",P282,
IF(Magic!A23="False Life",P283,
IF(Magic!A23="Feather Fall",P284,
IF(Magic!A23="Find Familiar",P285,
IF(Magic!A23="Fog Cloud",P286,
IF(Magic!A23="Goodberry",P287,
IF(Magic!A23="Grease",P288,
IF(Magic!A23="Guiding Bolt",P289,
IF(Magic!A23="Hail of Thorns",P290,
IF(Magic!A23="Healing Word",P291,
IF(Magic!A23="Hellish Rebuke",P292,
IF(Magic!A23="Heroism",P293,
IF(Magic!A23="Hex",P294,
IF(Magic!A23="Hunter's Mark",P295,
IF(Magic!A23="Ice Knife",P296,
IF(Magic!A23="Identify",P297,
IF(Magic!A23="Illusory Script",P298,
IF(Magic!A23="Inflict Wounds",P299,
IF(Magic!A23="Jump",P300,
IF(Magic!A23="Longstrider",P301,
IF(Magic!A23="Mage Armor",P302,
IF(Magic!A23="Magic Missile",P303,
IF(Magic!A23="Protection from Evil and Good",P304,
IF(Magic!A23="Purify Food and Drink",P305,
IF(Magic!A23="Ray of Sickness",P306,
IF(Magic!A23="Sanctuary",P307,
IF(Magic!A23="Searing Smite",P308,
IF(Magic!A23="Shield",P309,
IF(Magic!A23="Shield of Faith",P310,
IF(Magic!A23="Silent Image",P311,
IF(Magic!A23="Sleep",P312,
IF(Magic!A23="Speak with Animals",P313,
IF(Magic!A23="Tasha's Hideous Laughter",P314,
IF(Magic!A23="Tenser's Floating Disk",P315,
IF(Magic!A23="Thunderous Smite",P316,
IF(Magic!A23="Thunderwave",P317,
IF(Magic!A23="Unseen Servant",P318,
IF(Magic!A23="Witch Bolt",P319,
IF(Magic!A23="Wrathful Smite",P320,)))))))))))))))))))))))))))))))))))))))))))))))))))))))))))))))))))</f>
        <v/>
      </c>
      <c r="M655" s="4"/>
      <c r="N655" s="4"/>
      <c r="O655" s="4"/>
      <c r="P655" s="9"/>
      <c r="Q655" s="254" t="str">
        <f>IF(Magic!A23="Absorb Elements",S254,
IF(Magic!A23="Alarm",S255,
IF(Magic!A23="Animal Friendship",S256,
IF(Magic!A23="Armor of Agathys",S257,
IF(Magic!A23="Arms of Hadar",S258,
IF(Magic!A23="Bane",S259,
IF(Magic!A23="Beast Bond",S260,
IF(Magic!A23="Bless",S261,
IF(Magic!A23="Burning Hands",S262,
IF(Magic!A23="Catapult",S263,
IF(Magic!A23="Charm Person",S264,
IF(Magic!A23="Chromatic Orb",S265,
IF(Magic!A23="Color Spray",S266,
IF(Magic!A23="Command",S267,
IF(Magic!A23="Compelled Duel",S268,
IF(Magic!A23="Comprehend Languages",S269,
IF(Magic!A23="Create or Destroy Water",S270,
IF(Magic!A23="Cure Wounds",S271,
IF(Magic!A23="Detect Evil and Good",S272,
IF(Magic!A23="Detect Magic",S273,
IF(Magic!A23="Detect Poison and Disease",S274,
IF(Magic!A23="Disguise Self",S275,
IF(Magic!A23="Dissonant Whispers",S276,
IF(Magic!A23="Divine Favor",S277,
IF(Magic!A23="Earth Tremor",S278,
IF(Magic!A23="Ensnaring Strike",S279,
IF(Magic!A23="Entangle",S280,
IF(Magic!A23="Expeditious Retreat",S281,
IF(Magic!A23="Faerie Fire",S282,
IF(Magic!A23="False Life",S283,
IF(Magic!A23="Feather Fall",S284,
IF(Magic!A23="Find Familiar",S285,
IF(Magic!A23="Fog Cloud",S286,
IF(Magic!A23="Goodberry",S287,
IF(Magic!A23="Grease",S288,
IF(Magic!A23="Guiding Bolt",S289,
IF(Magic!A23="Hail of Thorns",S290,
IF(Magic!A23="Healing Word",S291,
IF(Magic!A23="Hellish Rebuke",S292,
IF(Magic!A23="Heroism",S293,
IF(Magic!A23="Hex",S294,
IF(Magic!A23="Hunter's Mark",S295,
IF(Magic!A23="Ice Knife",S296,
IF(Magic!A23="Identify",S297,
IF(Magic!A23="Illusory Script",S298,
IF(Magic!A23="Inflict Wounds",S299,
IF(Magic!A23="Jump",S300,
IF(Magic!A23="Longstrider",S301,
IF(Magic!A23="Mage Armor",S302,
IF(Magic!A23="Magic Missile",S303,
IF(Magic!A23="Protection from Evil and Good",S304,
IF(Magic!A23="Purify Food and Drink",S305,
IF(Magic!A23="Ray of Sickness",S306,
IF(Magic!A23="Sanctuary",S307,
IF(Magic!A23="Searing Smite",S308,
IF(Magic!A23="Shield",S309,
IF(Magic!A23="Shield of Faith",S310,
IF(Magic!A23="Silent Image",S311,
IF(Magic!A23="Sleep",S312,
IF(Magic!A23="Speak with Animals",S313,
IF(Magic!A23="Tasha's Hideous Laughter",S314,
IF(Magic!A23="Tenser's Floating Disk",S315,
IF(Magic!A23="Thunderous Smite",S316,
IF(Magic!A23="Thunderwave",S317,
IF(Magic!A23="Unseen Servant",S318,
IF(Magic!A23="Witch Bolt",S319,
IF(Magic!A23="Wrathful Smite",S320,)))))))))))))))))))))))))))))))))))))))))))))))))))))))))))))))))))</f>
        <v/>
      </c>
      <c r="R655" s="9"/>
      <c r="S655" s="254" t="str">
        <f>IF(Magic!A23="Absorb Elements",T254,
IF(Magic!A23="Alarm",T255,
IF(Magic!A23="Animal Friendship",T256,
IF(Magic!A23="Armor of Agathys",T257,
IF(Magic!A23="Arms of Hadar",T258,
IF(Magic!A23="Bane",T259,
IF(Magic!A23="Beast Bond",T260,
IF(Magic!A23="Bless",T261,
IF(Magic!A23="Burning Hands",T262,
IF(Magic!A23="Catapult",T263,
IF(Magic!A23="Charm Person",T264,
IF(Magic!A23="Chromatic Orb",T265,
IF(Magic!A23="Color Spray",T266,
IF(Magic!A23="Command",T267,
IF(Magic!A23="Compelled Duel",T268,
IF(Magic!A23="Comprehend Languages",T269,
IF(Magic!A23="Create or Destroy Water",T270,
IF(Magic!A23="Cure Wounds",T271,
IF(Magic!A23="Detect Evil and Good",T272,
IF(Magic!A23="Detect Magic",T273,
IF(Magic!A23="Detect Poison and Disease",T274,
IF(Magic!A23="Disguise Self",T275,
IF(Magic!A23="Dissonant Whispers",T276,
IF(Magic!A23="Divine Favor",T277,
IF(Magic!A23="Earth Tremor",T278,
IF(Magic!A23="Ensnaring Strike",T279,
IF(Magic!A23="Entangle",T280,
IF(Magic!A23="Expeditious Retreat",T281,
IF(Magic!A23="Faerie Fire",T282,
IF(Magic!A23="False Life",T283,
IF(Magic!A23="Feather Fall",T284,
IF(Magic!A23="Find Familiar",T285,
IF(Magic!A23="Fog Cloud",T286,
IF(Magic!A23="Goodberry",T287,
IF(Magic!A23="Grease",T288,
IF(Magic!A23="Guiding Bolt",T289,
IF(Magic!A23="Hail of Thorns",T290,
IF(Magic!A23="Healing Word",T291,
IF(Magic!A23="Hellish Rebuke",T292,
IF(Magic!A23="Heroism",T293,
IF(Magic!A23="Hex",T294,
IF(Magic!A23="Hunter's Mark",T295,
IF(Magic!A23="Ice Knife",T296,
IF(Magic!A23="Identify",T297,
IF(Magic!A23="Illusory Script",T298,
IF(Magic!A23="Inflict Wounds",T299,
IF(Magic!A23="Jump",T300,
IF(Magic!A23="Longstrider",T301,
IF(Magic!A23="Mage Armor",T302,
IF(Magic!A23="Magic Missile",T303,
IF(Magic!A23="Protection from Evil and Good",T304,
IF(Magic!A23="Purify Food and Drink",T305,
IF(Magic!A23="Ray of Sickness",T306,
IF(Magic!A23="Sanctuary",T307,
IF(Magic!A23="Searing Smite",T308,
IF(Magic!A23="Shield",T309,
IF(Magic!A23="Shield of Faith",T310,
IF(Magic!A23="Silent Image",T311,
IF(Magic!A23="Sleep",T312,
IF(Magic!A23="Speak with Animals",T313,
IF(Magic!A23="Tasha's Hideous Laughter",T314,
IF(Magic!A23="Tenser's Floating Disk",T315,
IF(Magic!A23="Thunderous Smite",T316,
IF(Magic!A23="Thunderwave",T317,
IF(Magic!A23="Unseen Servant",T318,
IF(Magic!A23="Witch Bolt",T319,
IF(Magic!A23="Wrathful Smite",T320,)))))))))))))))))))))))))))))))))))))))))))))))))))))))))))))))))))</f>
        <v/>
      </c>
      <c r="T655" s="9"/>
      <c r="U655" s="377"/>
      <c r="V655" s="377"/>
      <c r="W655" s="377"/>
      <c r="X655" s="377"/>
      <c r="Y655" s="377"/>
      <c r="Z655" s="377"/>
      <c r="AA655" s="377"/>
      <c r="AB655" s="377"/>
      <c r="AC655" s="377"/>
      <c r="AD655" s="377"/>
      <c r="AE655" s="377"/>
      <c r="AF655" s="377"/>
      <c r="AG655" s="377"/>
      <c r="AH655" s="377"/>
      <c r="AI655" s="377"/>
      <c r="AJ655" s="377"/>
      <c r="AK655" s="377"/>
      <c r="AL655" s="377"/>
      <c r="AM655" s="377"/>
      <c r="AN655" s="377"/>
      <c r="AO655" s="377"/>
      <c r="AP655" s="377"/>
      <c r="AQ655" s="377"/>
      <c r="AR655" s="377"/>
      <c r="AS655" s="377"/>
      <c r="AT655" s="377"/>
      <c r="AU655" s="377"/>
      <c r="AV655" s="377"/>
      <c r="AW655" s="377"/>
      <c r="AX655" s="377"/>
      <c r="AY655" s="377"/>
      <c r="AZ655" s="377"/>
      <c r="BA655" s="377"/>
      <c r="BB655" s="377"/>
      <c r="BC655" s="377"/>
      <c r="BD655" s="377"/>
      <c r="BE655" s="377"/>
      <c r="BF655" s="377"/>
    </row>
    <row r="656" ht="12.75" customHeight="1">
      <c r="A656" s="254" t="str">
        <f>IF(Magic!A24="Absorb Elements",O254,
IF(Magic!A24="Alarm",O255,
IF(Magic!A24="Animal Friendship",O256,
IF(Magic!A24="Armor of Agathys",O257,
IF(Magic!A24="Arms of Hadar",O258,
IF(Magic!A24="Bane",O259,
IF(Magic!A24="Beast Bond",O260,
IF(Magic!A24="Bless",O261,
IF(Magic!A24="Burning Hands",O262,
IF(Magic!A24="Catapult",O263,
IF(Magic!A24="Charm Person",O264,
IF(Magic!A24="Chromatic Orb",O265,
IF(Magic!A24="Color Spray",O266,
IF(Magic!A24="Command",O267,
IF(Magic!A24="Compelled Duel",O268,
IF(Magic!A24="Comprehend Languages",O269,
IF(Magic!A24="Create or Destroy Water",O270,
IF(Magic!A24="Cure Wounds",O271,
IF(Magic!A24="Detect Evil and Good",O272,
IF(Magic!A24="Detect Magic",O273,
IF(Magic!A24="Detect Poison and Disease",O274,
IF(Magic!A24="Disguise Self",O275,
IF(Magic!A24="Dissonant Whispers",O276,
IF(Magic!A24="Divine Favor",O277,
IF(Magic!A24="Earth Tremor",O278,
IF(Magic!A24="Ensnaring Strike",O279,
IF(Magic!A24="Entangle",O280,
IF(Magic!A24="Expeditious Retreat",O281,
IF(Magic!A24="Faerie Fire",O282,
IF(Magic!A24="False Life",O283,
IF(Magic!A24="Feather Fall",O284,
IF(Magic!A24="Find Familiar",O285,
IF(Magic!A24="Fog Cloud",O286,
IF(Magic!A24="Goodberry",O287,
IF(Magic!A24="Grease",O288,
IF(Magic!A24="Guiding Bolt",O289,
IF(Magic!A24="Hail of Thorns",O290,
IF(Magic!A24="Healing Word",O291,
IF(Magic!A24="Hellish Rebuke",O292,
IF(Magic!A24="Heroism",O293,
IF(Magic!A24="Hex",O294,
IF(Magic!A24="Hunter's Mark",O295,
IF(Magic!A24="Ice Knife",O296,
IF(Magic!A24="Identify",O297,
IF(Magic!A24="Illusory Script",O298,
IF(Magic!A24="Inflict Wounds",O299,
IF(Magic!A24="Jump",O300,
IF(Magic!A24="Longstrider",O301,
IF(Magic!A24="Mage Armor",O302,
IF(Magic!A24="Magic Missile",O303,
IF(Magic!A24="Protection from Evil and Good",O304,
IF(Magic!A24="Purify Food and Drink",O305,
IF(Magic!A24="Ray of Sickness",O306,
IF(Magic!A24="Sanctuary",O307,
IF(Magic!A24="Searing Smite",O308,
IF(Magic!A24="Shield",O309,
IF(Magic!A24="Shield of Faith",O310,
IF(Magic!A24="Silent Image",O311,
IF(Magic!A24="Sleep",O312,
IF(Magic!A24="Speak with Animals",O313,
IF(Magic!A24="Tasha's Hideous Laughter",O314,
IF(Magic!A24="Tenser's Floating Disk",O315,
IF(Magic!A24="Thunderous Smite",O316,
IF(Magic!A24="Thunderwave",O317,
IF(Magic!A24="Unseen Servant",O318,
IF(Magic!A24="Witch Bolt",O319,
IF(Magic!A24="Wrathful Smite",O320,)))))))))))))))))))))))))))))))))))))))))))))))))))))))))))))))))))</f>
        <v/>
      </c>
      <c r="B656" s="4"/>
      <c r="C656" s="4"/>
      <c r="D656" s="9"/>
      <c r="E656" s="254" t="str">
        <f>IF(Magic!A24="Absorb Elements",R254,
IF(Magic!A24="Alarm",R255,
IF(Magic!A24="Animal Friendship",R256,
IF(Magic!A24="Armor of Agathys",R257,
IF(Magic!A24="Arms of Hadar",R258,
IF(Magic!A24="Bane",R259,
IF(Magic!A24="Beast Bond",R260,
IF(Magic!A24="Bless",R261,
IF(Magic!A24="Burning Hands",R262,
IF(Magic!A24="Catapult",R263,
IF(Magic!A24="Charm Person",R264,
IF(Magic!A24="Chromatic Orb",R265,
IF(Magic!A24="Color Spray",R266,
IF(Magic!A24="Command",R267,
IF(Magic!A24="Compelled Duel",R268,
IF(Magic!A24="Comprehend Languages",R269,
IF(Magic!A24="Create or Destroy Water",R270,
IF(Magic!A24="Cure Wounds",R271,
IF(Magic!A24="Detect Evil and Good",R272,
IF(Magic!A24="Detect Magic",R273,
IF(Magic!A24="Detect Poison and Disease",R274,
IF(Magic!A24="Disguise Self",R275,
IF(Magic!A24="Dissonant Whispers",R276,
IF(Magic!A24="Divine Favor",R277,
IF(Magic!A24="Earth Tremor",R278,
IF(Magic!A24="Ensnaring Strike",R279,
IF(Magic!A24="Entangle",R280,
IF(Magic!A24="Expeditious Retreat",R281,
IF(Magic!A24="Faerie Fire",R282,
IF(Magic!A24="False Life",R283,
IF(Magic!A24="Feather Fall",R284,
IF(Magic!A24="Find Familiar",R285,
IF(Magic!A24="Fog Cloud",R286,
IF(Magic!A24="Goodberry",R287,
IF(Magic!A24="Grease",R288,
IF(Magic!A24="Guiding Bolt",R289,
IF(Magic!A24="Hail of Thorns",R290,
IF(Magic!A24="Healing Word",R291,
IF(Magic!A24="Hellish Rebuke",R292,
IF(Magic!A24="Heroism",R293,
IF(Magic!A24="Hex",R294,
IF(Magic!A24="Hunter's Mark",R295,
IF(Magic!A24="Ice Knife",R296,
IF(Magic!A24="Identify",R297,
IF(Magic!A24="Illusory Script",R298,
IF(Magic!A24="Inflict Wounds",R299,
IF(Magic!A24="Jump",R300,
IF(Magic!A24="Longstrider",R301,
IF(Magic!A24="Mage Armor",R302,
IF(Magic!A24="Magic Missile",R303,
IF(Magic!A24="Protection from Evil and Good",R304,
IF(Magic!A24="Purify Food and Drink",R305,
IF(Magic!A24="Ray of Sickness",R306,
IF(Magic!A24="Sanctuary",R307,
IF(Magic!A24="Searing Smite",R308,
IF(Magic!A24="Shield",R309,
IF(Magic!A24="Shield of Faith",R310,
IF(Magic!A24="Silent Image",R311,
IF(Magic!A24="Sleep",R312,
IF(Magic!A24="Speak with Animals",R313,
IF(Magic!A24="Tasha's Hideous Laughter",R314,
IF(Magic!A24="Tenser's Floating Disk",R315,
IF(Magic!A24="Thunderous Smite",R316,
IF(Magic!A24="Thunderwave",R317,
IF(Magic!A24="Unseen Servant",R318,
IF(Magic!A24="Witch Bolt",R319,
IF(Magic!A24="Wrathful Smite",R320,)))))))))))))))))))))))))))))))))))))))))))))))))))))))))))))))))))</f>
        <v/>
      </c>
      <c r="F656" s="4"/>
      <c r="G656" s="9"/>
      <c r="H656" s="254" t="str">
        <f>IF(Magic!A24="Absorb Elements",Q254,
IF(Magic!A24="Alarm",Q255,
IF(Magic!A24="Animal Friendship",Q256,
IF(Magic!A24="Armor of Agathys",Q257,
IF(Magic!A24="Arms of Hadar",Q258,
IF(Magic!A24="Bane",Q259,
IF(Magic!A24="Beast Bond",Q260,
IF(Magic!A24="Bless",Q261,
IF(Magic!A24="Burning Hands",Q262,
IF(Magic!A24="Catapult",Q263,
IF(Magic!A24="Charm Person",Q264,
IF(Magic!A24="Chromatic Orb",Q265,
IF(Magic!A24="Color Spray",Q266,
IF(Magic!A24="Command",Q267,
IF(Magic!A24="Compelled Duel",Q268,
IF(Magic!A24="Comprehend Languages",Q269,
IF(Magic!A24="Create or Destroy Water",Q270,
IF(Magic!A24="Cure Wounds",Q271,
IF(Magic!A24="Detect Evil and Good",Q272,
IF(Magic!A24="Detect Magic",Q273,
IF(Magic!A24="Detect Poison and Disease",Q274,
IF(Magic!A24="Disguise Self",Q275,
IF(Magic!A24="Dissonant Whispers",Q276,
IF(Magic!A24="Divine Favor",Q277,
IF(Magic!A24="Earth Tremor",Q278,
IF(Magic!A24="Ensnaring Strike",Q279,
IF(Magic!A24="Entangle",Q280,
IF(Magic!A24="Expeditious Retreat",Q281,
IF(Magic!A24="Faerie Fire",Q282,
IF(Magic!A24="False Life",Q283,
IF(Magic!A24="Feather Fall",Q284,
IF(Magic!A24="Find Familiar",Q285,
IF(Magic!A24="Fog Cloud",Q286,
IF(Magic!A24="Goodberry",Q287,
IF(Magic!A24="Grease",Q288,
IF(Magic!A24="Guiding Bolt",Q289,
IF(Magic!A24="Hail of Thorns",Q290,
IF(Magic!A24="Healing Word",Q291,
IF(Magic!A24="Hellish Rebuke",Q292,
IF(Magic!A24="Heroism",Q293,
IF(Magic!A24="Hex",Q294,
IF(Magic!A24="Hunter's Mark",Q295,
IF(Magic!A24="Ice Knife",Q296,
IF(Magic!A24="Identify",Q297,
IF(Magic!A24="Illusory Script",Q298,
IF(Magic!A24="Inflict Wounds",Q299,
IF(Magic!A24="Jump",Q300,
IF(Magic!A24="Longstrider",Q301,
IF(Magic!A24="Mage Armor",Q302,
IF(Magic!A24="Magic Missile",Q303,
IF(Magic!A24="Protection from Evil and Good",Q304,
IF(Magic!A24="Purify Food and Drink",Q305,
IF(Magic!A24="Ray of Sickness",Q306,
IF(Magic!A24="Sanctuary",Q307,
IF(Magic!A24="Searing Smite",Q308,
IF(Magic!A24="Shield",Q309,
IF(Magic!A24="Shield of Faith",Q310,
IF(Magic!A24="Silent Image",Q311,
IF(Magic!A24="Sleep",Q312,
IF(Magic!A24="Speak with Animals",Q313,
IF(Magic!A24="Tasha's Hideous Laughter",Q314,
IF(Magic!A24="Tenser's Floating Disk",Q315,
IF(Magic!A24="Thunderous Smite",Q316,
IF(Magic!A24="Thunderwave",Q317,
IF(Magic!A24="Unseen Servant",Q318,
IF(Magic!A24="Witch Bolt",Q319,
IF(Magic!A24="Wrathful Smite",Q320,)))))))))))))))))))))))))))))))))))))))))))))))))))))))))))))))))))</f>
        <v/>
      </c>
      <c r="I656" s="4"/>
      <c r="J656" s="4"/>
      <c r="K656" s="9"/>
      <c r="L656" s="254" t="str">
        <f>IF(Magic!A24="Absorb Elements",P254,
IF(Magic!A24="Alarm",P255,
IF(Magic!A24="Animal Friendship",P256,
IF(Magic!A24="Armor of Agathys",P257,
IF(Magic!A24="Arms of Hadar",P258,
IF(Magic!A24="Bane",P259,
IF(Magic!A24="Beast Bond",P260,
IF(Magic!A24="Bless",P261,
IF(Magic!A24="Burning Hands",P262,
IF(Magic!A24="Catapult",P263,
IF(Magic!A24="Charm Person",P264,
IF(Magic!A24="Chromatic Orb",P265,
IF(Magic!A24="Color Spray",P266,
IF(Magic!A24="Command",P267,
IF(Magic!A24="Compelled Duel",P268,
IF(Magic!A24="Comprehend Languages",P269,
IF(Magic!A24="Create or Destroy Water",P270,
IF(Magic!A24="Cure Wounds",P271,
IF(Magic!A24="Detect Evil and Good",P272,
IF(Magic!A24="Detect Magic",P273,
IF(Magic!A24="Detect Poison and Disease",P274,
IF(Magic!A24="Disguise Self",P275,
IF(Magic!A24="Dissonant Whispers",P276,
IF(Magic!A24="Divine Favor",P277,
IF(Magic!A24="Earth Tremor",P278,
IF(Magic!A24="Ensnaring Strike",P279,
IF(Magic!A24="Entangle",P280,
IF(Magic!A24="Expeditious Retreat",P281,
IF(Magic!A24="Faerie Fire",P282,
IF(Magic!A24="False Life",P283,
IF(Magic!A24="Feather Fall",P284,
IF(Magic!A24="Find Familiar",P285,
IF(Magic!A24="Fog Cloud",P286,
IF(Magic!A24="Goodberry",P287,
IF(Magic!A24="Grease",P288,
IF(Magic!A24="Guiding Bolt",P289,
IF(Magic!A24="Hail of Thorns",P290,
IF(Magic!A24="Healing Word",P291,
IF(Magic!A24="Hellish Rebuke",P292,
IF(Magic!A24="Heroism",P293,
IF(Magic!A24="Hex",P294,
IF(Magic!A24="Hunter's Mark",P295,
IF(Magic!A24="Ice Knife",P296,
IF(Magic!A24="Identify",P297,
IF(Magic!A24="Illusory Script",P298,
IF(Magic!A24="Inflict Wounds",P299,
IF(Magic!A24="Jump",P300,
IF(Magic!A24="Longstrider",P301,
IF(Magic!A24="Mage Armor",P302,
IF(Magic!A24="Magic Missile",P303,
IF(Magic!A24="Protection from Evil and Good",P304,
IF(Magic!A24="Purify Food and Drink",P305,
IF(Magic!A24="Ray of Sickness",P306,
IF(Magic!A24="Sanctuary",P307,
IF(Magic!A24="Searing Smite",P308,
IF(Magic!A24="Shield",P309,
IF(Magic!A24="Shield of Faith",P310,
IF(Magic!A24="Silent Image",P311,
IF(Magic!A24="Sleep",P312,
IF(Magic!A24="Speak with Animals",P313,
IF(Magic!A24="Tasha's Hideous Laughter",P314,
IF(Magic!A24="Tenser's Floating Disk",P315,
IF(Magic!A24="Thunderous Smite",P316,
IF(Magic!A24="Thunderwave",P317,
IF(Magic!A24="Unseen Servant",P318,
IF(Magic!A24="Witch Bolt",P319,
IF(Magic!A24="Wrathful Smite",P320,)))))))))))))))))))))))))))))))))))))))))))))))))))))))))))))))))))</f>
        <v/>
      </c>
      <c r="M656" s="4"/>
      <c r="N656" s="4"/>
      <c r="O656" s="4"/>
      <c r="P656" s="9"/>
      <c r="Q656" s="254" t="str">
        <f>IF(Magic!A24="Absorb Elements",S254,
IF(Magic!A24="Alarm",S255,
IF(Magic!A24="Animal Friendship",S256,
IF(Magic!A24="Armor of Agathys",S257,
IF(Magic!A24="Arms of Hadar",S258,
IF(Magic!A24="Bane",S259,
IF(Magic!A24="Beast Bond",S260,
IF(Magic!A24="Bless",S261,
IF(Magic!A24="Burning Hands",S262,
IF(Magic!A24="Catapult",S263,
IF(Magic!A24="Charm Person",S264,
IF(Magic!A24="Chromatic Orb",S265,
IF(Magic!A24="Color Spray",S266,
IF(Magic!A24="Command",S267,
IF(Magic!A24="Compelled Duel",S268,
IF(Magic!A24="Comprehend Languages",S269,
IF(Magic!A24="Create or Destroy Water",S270,
IF(Magic!A24="Cure Wounds",S271,
IF(Magic!A24="Detect Evil and Good",S272,
IF(Magic!A24="Detect Magic",S273,
IF(Magic!A24="Detect Poison and Disease",S274,
IF(Magic!A24="Disguise Self",S275,
IF(Magic!A24="Dissonant Whispers",S276,
IF(Magic!A24="Divine Favor",S277,
IF(Magic!A24="Earth Tremor",S278,
IF(Magic!A24="Ensnaring Strike",S279,
IF(Magic!A24="Entangle",S280,
IF(Magic!A24="Expeditious Retreat",S281,
IF(Magic!A24="Faerie Fire",S282,
IF(Magic!A24="False Life",S283,
IF(Magic!A24="Feather Fall",S284,
IF(Magic!A24="Find Familiar",S285,
IF(Magic!A24="Fog Cloud",S286,
IF(Magic!A24="Goodberry",S287,
IF(Magic!A24="Grease",S288,
IF(Magic!A24="Guiding Bolt",S289,
IF(Magic!A24="Hail of Thorns",S290,
IF(Magic!A24="Healing Word",S291,
IF(Magic!A24="Hellish Rebuke",S292,
IF(Magic!A24="Heroism",S293,
IF(Magic!A24="Hex",S294,
IF(Magic!A24="Hunter's Mark",S295,
IF(Magic!A24="Ice Knife",S296,
IF(Magic!A24="Identify",S297,
IF(Magic!A24="Illusory Script",S298,
IF(Magic!A24="Inflict Wounds",S299,
IF(Magic!A24="Jump",S300,
IF(Magic!A24="Longstrider",S301,
IF(Magic!A24="Mage Armor",S302,
IF(Magic!A24="Magic Missile",S303,
IF(Magic!A24="Protection from Evil and Good",S304,
IF(Magic!A24="Purify Food and Drink",S305,
IF(Magic!A24="Ray of Sickness",S306,
IF(Magic!A24="Sanctuary",S307,
IF(Magic!A24="Searing Smite",S308,
IF(Magic!A24="Shield",S309,
IF(Magic!A24="Shield of Faith",S310,
IF(Magic!A24="Silent Image",S311,
IF(Magic!A24="Sleep",S312,
IF(Magic!A24="Speak with Animals",S313,
IF(Magic!A24="Tasha's Hideous Laughter",S314,
IF(Magic!A24="Tenser's Floating Disk",S315,
IF(Magic!A24="Thunderous Smite",S316,
IF(Magic!A24="Thunderwave",S317,
IF(Magic!A24="Unseen Servant",S318,
IF(Magic!A24="Witch Bolt",S319,
IF(Magic!A24="Wrathful Smite",S320,)))))))))))))))))))))))))))))))))))))))))))))))))))))))))))))))))))</f>
        <v/>
      </c>
      <c r="R656" s="9"/>
      <c r="S656" s="254" t="str">
        <f>IF(Magic!A24="Absorb Elements",T254,
IF(Magic!A24="Alarm",T255,
IF(Magic!A24="Animal Friendship",T256,
IF(Magic!A24="Armor of Agathys",T257,
IF(Magic!A24="Arms of Hadar",T258,
IF(Magic!A24="Bane",T259,
IF(Magic!A24="Beast Bond",T260,
IF(Magic!A24="Bless",T261,
IF(Magic!A24="Burning Hands",T262,
IF(Magic!A24="Catapult",T263,
IF(Magic!A24="Charm Person",T264,
IF(Magic!A24="Chromatic Orb",T265,
IF(Magic!A24="Color Spray",T266,
IF(Magic!A24="Command",T267,
IF(Magic!A24="Compelled Duel",T268,
IF(Magic!A24="Comprehend Languages",T269,
IF(Magic!A24="Create or Destroy Water",T270,
IF(Magic!A24="Cure Wounds",T271,
IF(Magic!A24="Detect Evil and Good",T272,
IF(Magic!A24="Detect Magic",T273,
IF(Magic!A24="Detect Poison and Disease",T274,
IF(Magic!A24="Disguise Self",T275,
IF(Magic!A24="Dissonant Whispers",T276,
IF(Magic!A24="Divine Favor",T277,
IF(Magic!A24="Earth Tremor",T278,
IF(Magic!A24="Ensnaring Strike",T279,
IF(Magic!A24="Entangle",T280,
IF(Magic!A24="Expeditious Retreat",T281,
IF(Magic!A24="Faerie Fire",T282,
IF(Magic!A24="False Life",T283,
IF(Magic!A24="Feather Fall",T284,
IF(Magic!A24="Find Familiar",T285,
IF(Magic!A24="Fog Cloud",T286,
IF(Magic!A24="Goodberry",T287,
IF(Magic!A24="Grease",T288,
IF(Magic!A24="Guiding Bolt",T289,
IF(Magic!A24="Hail of Thorns",T290,
IF(Magic!A24="Healing Word",T291,
IF(Magic!A24="Hellish Rebuke",T292,
IF(Magic!A24="Heroism",T293,
IF(Magic!A24="Hex",T294,
IF(Magic!A24="Hunter's Mark",T295,
IF(Magic!A24="Ice Knife",T296,
IF(Magic!A24="Identify",T297,
IF(Magic!A24="Illusory Script",T298,
IF(Magic!A24="Inflict Wounds",T299,
IF(Magic!A24="Jump",T300,
IF(Magic!A24="Longstrider",T301,
IF(Magic!A24="Mage Armor",T302,
IF(Magic!A24="Magic Missile",T303,
IF(Magic!A24="Protection from Evil and Good",T304,
IF(Magic!A24="Purify Food and Drink",T305,
IF(Magic!A24="Ray of Sickness",T306,
IF(Magic!A24="Sanctuary",T307,
IF(Magic!A24="Searing Smite",T308,
IF(Magic!A24="Shield",T309,
IF(Magic!A24="Shield of Faith",T310,
IF(Magic!A24="Silent Image",T311,
IF(Magic!A24="Sleep",T312,
IF(Magic!A24="Speak with Animals",T313,
IF(Magic!A24="Tasha's Hideous Laughter",T314,
IF(Magic!A24="Tenser's Floating Disk",T315,
IF(Magic!A24="Thunderous Smite",T316,
IF(Magic!A24="Thunderwave",T317,
IF(Magic!A24="Unseen Servant",T318,
IF(Magic!A24="Witch Bolt",T319,
IF(Magic!A24="Wrathful Smite",T320,)))))))))))))))))))))))))))))))))))))))))))))))))))))))))))))))))))</f>
        <v/>
      </c>
      <c r="T656" s="9"/>
      <c r="U656" s="377"/>
      <c r="V656" s="377"/>
      <c r="W656" s="377"/>
      <c r="X656" s="377"/>
      <c r="Y656" s="377"/>
      <c r="Z656" s="377"/>
      <c r="AA656" s="377"/>
      <c r="AB656" s="377"/>
      <c r="AC656" s="377"/>
      <c r="AD656" s="377"/>
      <c r="AE656" s="377"/>
      <c r="AF656" s="377"/>
      <c r="AG656" s="377"/>
      <c r="AH656" s="377"/>
      <c r="AI656" s="377"/>
      <c r="AJ656" s="377"/>
      <c r="AK656" s="377"/>
      <c r="AL656" s="377"/>
      <c r="AM656" s="377"/>
      <c r="AN656" s="377"/>
      <c r="AO656" s="377"/>
      <c r="AP656" s="377"/>
      <c r="AQ656" s="377"/>
      <c r="AR656" s="377"/>
      <c r="AS656" s="377"/>
      <c r="AT656" s="377"/>
      <c r="AU656" s="377"/>
      <c r="AV656" s="377"/>
      <c r="AW656" s="377"/>
      <c r="AX656" s="377"/>
      <c r="AY656" s="377"/>
      <c r="AZ656" s="377"/>
      <c r="BA656" s="377"/>
      <c r="BB656" s="377"/>
      <c r="BC656" s="377"/>
      <c r="BD656" s="377"/>
      <c r="BE656" s="377"/>
      <c r="BF656" s="377"/>
    </row>
    <row r="657" ht="12.75" customHeight="1">
      <c r="A657" s="541" t="s">
        <v>161</v>
      </c>
      <c r="B657" s="4"/>
      <c r="C657" s="4"/>
      <c r="D657" s="4"/>
      <c r="E657" s="4"/>
      <c r="F657" s="4"/>
      <c r="G657" s="4"/>
      <c r="H657" s="4"/>
      <c r="I657" s="4"/>
      <c r="J657" s="4"/>
      <c r="K657" s="4"/>
      <c r="L657" s="4"/>
      <c r="M657" s="4"/>
      <c r="N657" s="4"/>
      <c r="O657" s="4"/>
      <c r="P657" s="4"/>
      <c r="Q657" s="4"/>
      <c r="R657" s="4"/>
      <c r="S657" s="4"/>
      <c r="T657" s="9"/>
      <c r="U657" s="377"/>
      <c r="V657" s="377"/>
      <c r="W657" s="377"/>
      <c r="X657" s="377"/>
      <c r="Y657" s="377"/>
      <c r="Z657" s="377"/>
      <c r="AA657" s="377"/>
      <c r="AB657" s="377"/>
      <c r="AC657" s="377"/>
      <c r="AD657" s="377"/>
      <c r="AE657" s="377"/>
      <c r="AF657" s="377"/>
      <c r="AG657" s="377"/>
      <c r="AH657" s="377"/>
      <c r="AI657" s="377"/>
      <c r="AJ657" s="377"/>
      <c r="AK657" s="377"/>
      <c r="AL657" s="377"/>
      <c r="AM657" s="377"/>
      <c r="AN657" s="377"/>
      <c r="AO657" s="377"/>
      <c r="AP657" s="377"/>
      <c r="AQ657" s="377"/>
      <c r="AR657" s="377"/>
      <c r="AS657" s="377"/>
      <c r="AT657" s="377"/>
      <c r="AU657" s="377"/>
      <c r="AV657" s="377"/>
      <c r="AW657" s="377"/>
      <c r="AX657" s="377"/>
      <c r="AY657" s="377"/>
      <c r="AZ657" s="377"/>
      <c r="BA657" s="377"/>
      <c r="BB657" s="377"/>
      <c r="BC657" s="377"/>
      <c r="BD657" s="377"/>
      <c r="BE657" s="377"/>
      <c r="BF657" s="377"/>
    </row>
    <row r="658" ht="12.75" customHeight="1">
      <c r="A658" s="542" t="s">
        <v>149</v>
      </c>
      <c r="B658" s="4"/>
      <c r="C658" s="4"/>
      <c r="D658" s="9"/>
      <c r="E658" s="543" t="s">
        <v>74</v>
      </c>
      <c r="F658" s="4"/>
      <c r="G658" s="9"/>
      <c r="H658" s="543" t="s">
        <v>150</v>
      </c>
      <c r="I658" s="4"/>
      <c r="J658" s="4"/>
      <c r="K658" s="9"/>
      <c r="L658" s="543" t="s">
        <v>151</v>
      </c>
      <c r="M658" s="4"/>
      <c r="N658" s="4"/>
      <c r="O658" s="4"/>
      <c r="P658" s="9"/>
      <c r="Q658" s="543" t="s">
        <v>152</v>
      </c>
      <c r="R658" s="9"/>
      <c r="S658" s="543" t="s">
        <v>153</v>
      </c>
      <c r="T658" s="9"/>
      <c r="U658" s="377"/>
      <c r="V658" s="377"/>
      <c r="W658" s="377"/>
      <c r="X658" s="377"/>
      <c r="Y658" s="377"/>
      <c r="Z658" s="377"/>
      <c r="AA658" s="377"/>
      <c r="AB658" s="377"/>
      <c r="AC658" s="377"/>
      <c r="AD658" s="377"/>
      <c r="AE658" s="377"/>
      <c r="AF658" s="377"/>
      <c r="AG658" s="377"/>
      <c r="AH658" s="377"/>
      <c r="AI658" s="377"/>
      <c r="AJ658" s="377"/>
      <c r="AK658" s="377"/>
      <c r="AL658" s="377"/>
      <c r="AM658" s="377"/>
      <c r="AN658" s="377"/>
      <c r="AO658" s="377"/>
      <c r="AP658" s="377"/>
      <c r="AQ658" s="377"/>
      <c r="AR658" s="377"/>
      <c r="AS658" s="377"/>
      <c r="AT658" s="377"/>
      <c r="AU658" s="377"/>
      <c r="AV658" s="377"/>
      <c r="AW658" s="377"/>
      <c r="AX658" s="377"/>
      <c r="AY658" s="377"/>
      <c r="AZ658" s="377"/>
      <c r="BA658" s="377"/>
      <c r="BB658" s="377"/>
      <c r="BC658" s="377"/>
      <c r="BD658" s="377"/>
      <c r="BE658" s="377"/>
      <c r="BF658" s="377"/>
    </row>
    <row r="659" ht="12.75" customHeight="1">
      <c r="A659" s="217" t="str">
        <f>IF(Magic!A27="Aganazzar's Scorcher",O323,
IF(Magic!A27="Aid",O324,
IF(Magic!A27="Alter Self",O325,
IF(Magic!A27="Animal Messenger",O326,
IF(Magic!A27="Arcane Lock",O327,
IF(Magic!A27="Augury",O328,
IF(Magic!A27="Barkskin",O329,
IF(Magic!A27="Beast Sense",O330,
IF(Magic!A27="Blindness/Deafness",O331,
IF(Magic!A27="Blur",O332,
IF(Magic!A27="Branding Smite",O333,
IF(Magic!A27="Calm Emotions",O334,
IF(Magic!A27="Cloud of Daggers",O335,
IF(Magic!A27="Continual Flame",O336,
IF(Magic!A27="Cordon of Arrows",O337,
IF(Magic!A27="Crown of Madness",O338,
IF(Magic!A27="Darkness",O339,
IF(Magic!A27="Darkvision",O340,
IF(Magic!A27="Detect Thoughts",O341,
IF(Magic!A27="Dust Devil",O342,
IF(Magic!A27="Earthbind",O343,
IF(Magic!A27="Enhance Ability",O344,
IF(Magic!A27="Enlarge/Reduce",O345,
IF(Magic!A27="Enthrall",O346,
IF(Magic!A27="Find Steed",O347,
IF(Magic!A27="Find Traps",O348,
IF(Magic!A27="Flame Blade",O349,
IF(Magic!A27="Flaming Sphere",O350,
IF(Magic!A27="Gentle Repose",O351,
IF(Magic!A27="Gust of Wind",O352,
IF(Magic!A27="Heat Metal",O353,
IF(Magic!A27="Hold Person",O354,
IF(Magic!A27="Invisibility",O355,
IF(Magic!A27="Knock",O356,
IF(Magic!A27="Lesser Restoration",O357,
IF(Magic!A27="Levitate",O358,
IF(Magic!A27="Locate Animals or Plants",O359,
IF(Magic!A27="Locate Object",O360,
IF(Magic!A27="Magic Mouth",O361,
IF(Magic!A27="Magic Weapon",O362,
IF(Magic!A27="Maximilian's Earthen Grasp",O363,
IF(Magic!A27="Melf's Acid Arrow",O364,
IF(Magic!A27="Mirror Image",O365,
IF(Magic!A27="Misty Step",O366,
IF(Magic!A27="Moonbeam",O367,
IF(Magic!A27="Nystul's Magic Aura",O368,
IF(Magic!A27="Pass without Trace",O369,
IF(Magic!A27="Phantasmal Force",O370,
IF(Magic!A27="Prayer of Healing",O371,
IF(Magic!A27="Protection from Poison",O372,
IF(Magic!A27="Pyrotechnics",O373,
IF(Magic!A27="Ray of Enfeeblement",O374,
IF(Magic!A27="Rope Trick",O375,
IF(Magic!A27="Scorching Ray",O376,
IF(Magic!A27="See Invisibility",O377,
IF(Magic!A27="Shatter",O378,
IF(Magic!A27="Silence",O379,
IF(Magic!A27="Skywrite",O380,
IF(Magic!A27="Snilloc's Snowball Swarm",O381,
IF(Magic!A27="Spider Climb",O382,
IF(Magic!A27="Spike Growth",O383,
IF(Magic!A27="Spiritual Weapon",O384,
IF(Magic!A27="Suggestion",O385,
IF(Magic!A27="Warding Bond",O386,
IF(Magic!A27="Warding Wind",O387,
IF(Magic!A27="Web",O388,
IF(Magic!A27="Zone of Truth",O389,)))))))))))))))))))))))))))))))))))))))))))))))))))))))))))))))))))</f>
        <v/>
      </c>
      <c r="B659" s="4"/>
      <c r="C659" s="4"/>
      <c r="D659" s="9"/>
      <c r="E659" s="254" t="str">
        <f>IF(Magic!A27="Aganazzar's Scorcher",R323,
IF(Magic!A27="Aid",R324,
IF(Magic!A27="Alter Self",R325,
IF(Magic!A27="Animal Messenger",R326,
IF(Magic!A27="Arcane Lock",R327,
IF(Magic!A27="Augury",R328,
IF(Magic!A27="Barkskin",R329,
IF(Magic!A27="Beast Sense",R330,
IF(Magic!A27="Blindness/Deafness",R331,
IF(Magic!A27="Blur",R332,
IF(Magic!A27="Branding Smite",R333,
IF(Magic!A27="Calm Emotions",R334,
IF(Magic!A27="Cloud of Daggers",R335,
IF(Magic!A27="Continual Flame",R336,
IF(Magic!A27="Cordon of Arrows",R337,
IF(Magic!A27="Crown of Madness",R338,
IF(Magic!A27="Darkness",R339,
IF(Magic!A27="Darkvision",R340,
IF(Magic!A27="Detect Thoughts",R341,
IF(Magic!A27="Dust Devil",R342,
IF(Magic!A27="Earthbind",R343,
IF(Magic!A27="Enhance Ability",R344,
IF(Magic!A27="Enlarge/Reduce",R345,
IF(Magic!A27="Enthrall",R346,
IF(Magic!A27="Find Steed",R347,
IF(Magic!A27="Find Traps",R348,
IF(Magic!A27="Flame Blade",R349,
IF(Magic!A27="Flaming Sphere",R350,
IF(Magic!A27="Gentle Repose",R351,
IF(Magic!A27="Gust of Wind",R352,
IF(Magic!A27="Heat Metal",R353,
IF(Magic!A27="Hold Person",R354,
IF(Magic!A27="Invisibility",R355,
IF(Magic!A27="Knock",R356,
IF(Magic!A27="Lesser Restoration",R357,
IF(Magic!A27="Levitate",R358,
IF(Magic!A27="Locate Animals or Plants",R359,
IF(Magic!A27="Locate Object",R360,
IF(Magic!A27="Magic Mouth",R361,
IF(Magic!A27="Magic Weapon",R362,
IF(Magic!A27="Maximilian's Earthen Grasp",R363,
IF(Magic!A27="Melf's Acid Arrow",R364,
IF(Magic!A27="Mirror Image",R365,
IF(Magic!A27="Misty Step",R366,
IF(Magic!A27="Moonbeam",R367,
IF(Magic!A27="Nystul's Magic Aura",R368,
IF(Magic!A27="Pass without Trace",R369,
IF(Magic!A27="Phantasmal Force",R370,
IF(Magic!A27="Prayer of Healing",R371,
IF(Magic!A27="Protection from Poison",R372,
IF(Magic!A27="Pyrotechnics",R373,
IF(Magic!A27="Ray of Enfeeblement",R374,
IF(Magic!A27="Rope Trick",R375,
IF(Magic!A27="Scorching Ray",R376,
IF(Magic!A27="See Invisibility",R377,
IF(Magic!A27="Shatter",R378,
IF(Magic!A27="Silence",R379,
IF(Magic!A27="Skywrite",R380,
IF(Magic!A27="Snilloc's Snowball Swarm",R381,
IF(Magic!A27="Spider Climb",R382,
IF(Magic!A27="Spike Growth",R383,
IF(Magic!A27="Spiritual Weapon",R384,
IF(Magic!A27="Suggestion",R385,
IF(Magic!A27="Warding Bond",R386,
IF(Magic!A27="Warding Wind",R387,
IF(Magic!A27="Web",R388,
IF(Magic!A27="Zone of Truth",R389,)))))))))))))))))))))))))))))))))))))))))))))))))))))))))))))))))))</f>
        <v/>
      </c>
      <c r="F659" s="4"/>
      <c r="G659" s="9"/>
      <c r="H659" s="254" t="str">
        <f>IF(Magic!A27="Aganazzar's Scorcher",Q323,
IF(Magic!A27="Aid",Q324,
IF(Magic!A27="Alter Self",Q325,
IF(Magic!A27="Animal Messenger",Q326,
IF(Magic!A27="Arcane Lock",Q327,
IF(Magic!A27="Augury",Q328,
IF(Magic!A27="Barkskin",Q329,
IF(Magic!A27="Beast Sense",Q330,
IF(Magic!A27="Blindness/Deafness",Q331,
IF(Magic!A27="Blur",Q332,
IF(Magic!A27="Branding Smite",Q333,
IF(Magic!A27="Calm Emotions",Q334,
IF(Magic!A27="Cloud of Daggers",Q335,
IF(Magic!A27="Continual Flame",Q336,
IF(Magic!A27="Cordon of Arrows",Q337,
IF(Magic!A27="Crown of Madness",Q338,
IF(Magic!A27="Darkness",Q339,
IF(Magic!A27="Darkvision",Q340,
IF(Magic!A27="Detect Thoughts",Q341,
IF(Magic!A27="Dust Devil",Q342,
IF(Magic!A27="Earthbind",Q343,
IF(Magic!A27="Enhance Ability",Q344,
IF(Magic!A27="Enlarge/Reduce",Q345,
IF(Magic!A27="Enthrall",Q346,
IF(Magic!A27="Find Steed",Q347,
IF(Magic!A27="Find Traps",Q348,
IF(Magic!A27="Flame Blade",Q349,
IF(Magic!A27="Flaming Sphere",Q350,
IF(Magic!A27="Gentle Repose",Q351,
IF(Magic!A27="Gust of Wind",Q352,
IF(Magic!A27="Heat Metal",Q353,
IF(Magic!A27="Hold Person",Q354,
IF(Magic!A27="Invisibility",Q355,
IF(Magic!A27="Knock",Q356,
IF(Magic!A27="Lesser Restoration",Q357,
IF(Magic!A27="Levitate",Q358,
IF(Magic!A27="Locate Animals or Plants",Q359,
IF(Magic!A27="Locate Object",Q360,
IF(Magic!A27="Magic Mouth",Q361,
IF(Magic!A27="Magic Weapon",Q362,
IF(Magic!A27="Maximilian's Earthen Grasp",Q363,
IF(Magic!A27="Melf's Acid Arrow",Q364,
IF(Magic!A27="Mirror Image",Q365,
IF(Magic!A27="Misty Step",Q366,
IF(Magic!A27="Moonbeam",Q367,
IF(Magic!A27="Nystul's Magic Aura",Q368,
IF(Magic!A27="Pass without Trace",Q369,
IF(Magic!A27="Phantasmal Force",Q370,
IF(Magic!A27="Prayer of Healing",Q371,
IF(Magic!A27="Protection from Poison",Q372,
IF(Magic!A27="Pyrotechnics",Q373,
IF(Magic!A27="Ray of Enfeeblement",Q374,
IF(Magic!A27="Rope Trick",Q375,
IF(Magic!A27="Scorching Ray",Q376,
IF(Magic!A27="See Invisibility",Q377,
IF(Magic!A27="Shatter",Q378,
IF(Magic!A27="Silence",Q379,
IF(Magic!A27="Skywrite",Q380,
IF(Magic!A27="Snilloc's Snowball Swarm",Q381,
IF(Magic!A27="Spider Climb",Q382,
IF(Magic!A27="Spike Growth",Q383,
IF(Magic!A27="Spiritual Weapon",Q384,
IF(Magic!A27="Suggestion",Q385,
IF(Magic!A27="Warding Bond",Q386,
IF(Magic!A27="Warding Wind",Q387,
IF(Magic!A27="Web",Q388,
IF(Magic!A27="Zone of Truth",Q389,)))))))))))))))))))))))))))))))))))))))))))))))))))))))))))))))))))</f>
        <v/>
      </c>
      <c r="I659" s="4"/>
      <c r="J659" s="4"/>
      <c r="K659" s="9"/>
      <c r="L659" s="254" t="str">
        <f>IF(Magic!A27="Aganazzar's Scorcher",P323,
IF(Magic!A27="Aid",P324,
IF(Magic!A27="Alter Self",P325,
IF(Magic!A27="Animal Messenger",P326,
IF(Magic!A27="Arcane Lock",P327,
IF(Magic!A27="Augury",P328,
IF(Magic!A27="Barkskin",P329,
IF(Magic!A27="Beast Sense",P330,
IF(Magic!A27="Blindness/Deafness",P331,
IF(Magic!A27="Blur",P332,
IF(Magic!A27="Branding Smite",P333,
IF(Magic!A27="Calm Emotions",P334,
IF(Magic!A27="Cloud of Daggers",P335,
IF(Magic!A27="Continual Flame",P336,
IF(Magic!A27="Cordon of Arrows",P337,
IF(Magic!A27="Crown of Madness",P338,
IF(Magic!A27="Darkness",P339,
IF(Magic!A27="Darkvision",P340,
IF(Magic!A27="Detect Thoughts",P341,
IF(Magic!A27="Dust Devil",P342,
IF(Magic!A27="Earthbind",P343,
IF(Magic!A27="Enhance Ability",P344,
IF(Magic!A27="Enlarge/Reduce",P345,
IF(Magic!A27="Enthrall",P346,
IF(Magic!A27="Find Steed",P347,
IF(Magic!A27="Find Traps",P348,
IF(Magic!A27="Flame Blade",P349,
IF(Magic!A27="Flaming Sphere",P350,
IF(Magic!A27="Gentle Repose",P351,
IF(Magic!A27="Gust of Wind",P352,
IF(Magic!A27="Heat Metal",P353,
IF(Magic!A27="Hold Person",P354,
IF(Magic!A27="Invisibility",P355,
IF(Magic!A27="Knock",P356,
IF(Magic!A27="Lesser Restoration",P357,
IF(Magic!A27="Levitate",P358,
IF(Magic!A27="Locate Animals or Plants",P359,
IF(Magic!A27="Locate Object",P360,
IF(Magic!A27="Magic Mouth",P361,
IF(Magic!A27="Magic Weapon",P362,
IF(Magic!A27="Maximilian's Earthen Grasp",P363,
IF(Magic!A27="Melf's Acid Arrow",P364,
IF(Magic!A27="Mirror Image",P365,
IF(Magic!A27="Misty Step",P366,
IF(Magic!A27="Moonbeam",P367,
IF(Magic!A27="Nystul's Magic Aura",P368,
IF(Magic!A27="Pass without Trace",P369,
IF(Magic!A27="Phantasmal Force",P370,
IF(Magic!A27="Prayer of Healing",P371,
IF(Magic!A27="Protection from Poison",P372,
IF(Magic!A27="Pyrotechnics",P373,
IF(Magic!A27="Ray of Enfeeblement",P374,
IF(Magic!A27="Rope Trick",P375,
IF(Magic!A27="Scorching Ray",P376,
IF(Magic!A27="See Invisibility",P377,
IF(Magic!A27="Shatter",P378,
IF(Magic!A27="Silence",P379,
IF(Magic!A27="Skywrite",P380,
IF(Magic!A27="Snilloc's Snowball Swarm",P381,
IF(Magic!A27="Spider Climb",P382,
IF(Magic!A27="Spike Growth",P383,
IF(Magic!A27="Spiritual Weapon",P384,
IF(Magic!A27="Suggestion",P385,
IF(Magic!A27="Warding Bond",P386,
IF(Magic!A27="Warding Wind",P387,
IF(Magic!A27="Web",P388,
IF(Magic!A27="Zone of Truth",P389,)))))))))))))))))))))))))))))))))))))))))))))))))))))))))))))))))))</f>
        <v/>
      </c>
      <c r="M659" s="4"/>
      <c r="N659" s="4"/>
      <c r="O659" s="4"/>
      <c r="P659" s="9"/>
      <c r="Q659" s="254" t="str">
        <f>IF(Magic!A27="Aganazzar's Scorcher",S323,
IF(Magic!A27="Aid",S324,
IF(Magic!A27="Alter Self",S325,
IF(Magic!A27="Animal Messenger",S326,
IF(Magic!A27="Arcane Lock",S327,
IF(Magic!A27="Augury",S328,
IF(Magic!A27="Barkskin",S329,
IF(Magic!A27="Beast Sense",S330,
IF(Magic!A27="Blindness/Deafness",S331,
IF(Magic!A27="Blur",S332,
IF(Magic!A27="Branding Smite",S333,
IF(Magic!A27="Calm Emotions",S334,
IF(Magic!A27="Cloud of Daggers",S335,
IF(Magic!A27="Continual Flame",S336,
IF(Magic!A27="Cordon of Arrows",S337,
IF(Magic!A27="Crown of Madness",S338,
IF(Magic!A27="Darkness",S339,
IF(Magic!A27="Darkvision",S340,
IF(Magic!A27="Detect Thoughts",S341,
IF(Magic!A27="Dust Devil",S342,
IF(Magic!A27="Earthbind",S343,
IF(Magic!A27="Enhance Ability",S344,
IF(Magic!A27="Enlarge/Reduce",S345,
IF(Magic!A27="Enthrall",S346,
IF(Magic!A27="Find Steed",S347,
IF(Magic!A27="Find Traps",S348,
IF(Magic!A27="Flame Blade",S349,
IF(Magic!A27="Flaming Sphere",S350,
IF(Magic!A27="Gentle Repose",S351,
IF(Magic!A27="Gust of Wind",S352,
IF(Magic!A27="Heat Metal",S353,
IF(Magic!A27="Hold Person",S354,
IF(Magic!A27="Invisibility",S355,
IF(Magic!A27="Knock",S356,
IF(Magic!A27="Lesser Restoration",S357,
IF(Magic!A27="Levitate",S358,
IF(Magic!A27="Locate Animals or Plants",S359,
IF(Magic!A27="Locate Object",S360,
IF(Magic!A27="Magic Mouth",S361,
IF(Magic!A27="Magic Weapon",S362,
IF(Magic!A27="Maximilian's Earthen Grasp",S363,
IF(Magic!A27="Melf's Acid Arrow",S364,
IF(Magic!A27="Mirror Image",S365,
IF(Magic!A27="Misty Step",S366,
IF(Magic!A27="Moonbeam",S367,
IF(Magic!A27="Nystul's Magic Aura",S368,
IF(Magic!A27="Pass without Trace",S369,
IF(Magic!A27="Phantasmal Force",S370,
IF(Magic!A27="Prayer of Healing",S371,
IF(Magic!A27="Protection from Poison",S372,
IF(Magic!A27="Pyrotechnics",S373,
IF(Magic!A27="Ray of Enfeeblement",S374,
IF(Magic!A27="Rope Trick",S375,
IF(Magic!A27="Scorching Ray",S376,
IF(Magic!A27="See Invisibility",S377,
IF(Magic!A27="Shatter",S378,
IF(Magic!A27="Silence",S379,
IF(Magic!A27="Skywrite",S380,
IF(Magic!A27="Snilloc's Snowball Swarm",S381,
IF(Magic!A27="Spider Climb",S382,
IF(Magic!A27="Spike Growth",S383,
IF(Magic!A27="Spiritual Weapon",S384,
IF(Magic!A27="Suggestion",S385,
IF(Magic!A27="Warding Bond",S386,
IF(Magic!A27="Warding Wind",S387,
IF(Magic!A27="Web",S388,
IF(Magic!A27="Zone of Truth",S389,)))))))))))))))))))))))))))))))))))))))))))))))))))))))))))))))))))</f>
        <v/>
      </c>
      <c r="R659" s="9"/>
      <c r="S659" s="254" t="str">
        <f>IF(Magic!A27="Aganazzar's Scorcher",T323,
IF(Magic!A27="Aid",T324,
IF(Magic!A27="Alter Self",T325,
IF(Magic!A27="Animal Messenger",T326,
IF(Magic!A27="Arcane Lock",T327,
IF(Magic!A27="Augury",T328,
IF(Magic!A27="Barkskin",T329,
IF(Magic!A27="Beast Sense",T330,
IF(Magic!A27="Blindness/Deafness",T331,
IF(Magic!A27="Blur",T332,
IF(Magic!A27="Branding Smite",T333,
IF(Magic!A27="Calm Emotions",T334,
IF(Magic!A27="Cloud of Daggers",T335,
IF(Magic!A27="Continual Flame",T336,
IF(Magic!A27="Cordon of Arrows",T337,
IF(Magic!A27="Crown of Madness",T338,
IF(Magic!A27="Darkness",T339,
IF(Magic!A27="Darkvision",T340,
IF(Magic!A27="Detect Thoughts",T341,
IF(Magic!A27="Dust Devil",T342,
IF(Magic!A27="Earthbind",T343,
IF(Magic!A27="Enhance Ability",T344,
IF(Magic!A27="Enlarge/Reduce",T345,
IF(Magic!A27="Enthrall",T346,
IF(Magic!A27="Find Steed",T347,
IF(Magic!A27="Find Traps",T348,
IF(Magic!A27="Flame Blade",T349,
IF(Magic!A27="Flaming Sphere",T350,
IF(Magic!A27="Gentle Repose",T351,
IF(Magic!A27="Gust of Wind",T352,
IF(Magic!A27="Heat Metal",T353,
IF(Magic!A27="Hold Person",T354,
IF(Magic!A27="Invisibility",T355,
IF(Magic!A27="Knock",T356,
IF(Magic!A27="Lesser Restoration",T357,
IF(Magic!A27="Levitate",T358,
IF(Magic!A27="Locate Animals or Plants",T359,
IF(Magic!A27="Locate Object",T360,
IF(Magic!A27="Magic Mouth",T361,
IF(Magic!A27="Magic Weapon",T362,
IF(Magic!A27="Maximilian's Earthen Grasp",T363,
IF(Magic!A27="Melf's Acid Arrow",T364,
IF(Magic!A27="Mirror Image",T365,
IF(Magic!A27="Misty Step",T366,
IF(Magic!A27="Moonbeam",T367,
IF(Magic!A27="Nystul's Magic Aura",T368,
IF(Magic!A27="Pass without Trace",T369,
IF(Magic!A27="Phantasmal Force",T370,
IF(Magic!A27="Prayer of Healing",T371,
IF(Magic!A27="Protection from Poison",T372,
IF(Magic!A27="Pyrotechnics",T373,
IF(Magic!A27="Ray of Enfeeblement",T374,
IF(Magic!A27="Rope Trick",T375,
IF(Magic!A27="Scorching Ray",T376,
IF(Magic!A27="See Invisibility",T377,
IF(Magic!A27="Shatter",T378,
IF(Magic!A27="Silence",T379,
IF(Magic!A27="Skywrite",T380,
IF(Magic!A27="Snilloc's Snowball Swarm",T381,
IF(Magic!A27="Spider Climb",T382,
IF(Magic!A27="Spike Growth",T383,
IF(Magic!A27="Spiritual Weapon",T384,
IF(Magic!A27="Suggestion",T385,
IF(Magic!A27="Warding Bond",T386,
IF(Magic!A27="Warding Wind",T387,
IF(Magic!A27="Web",T388,
IF(Magic!A27="Zone of Truth",T389,)))))))))))))))))))))))))))))))))))))))))))))))))))))))))))))))))))</f>
        <v/>
      </c>
      <c r="T659" s="9"/>
      <c r="U659" s="377"/>
      <c r="V659" s="377"/>
      <c r="W659" s="377"/>
      <c r="X659" s="377"/>
      <c r="Y659" s="377"/>
      <c r="Z659" s="377"/>
      <c r="AA659" s="377"/>
      <c r="AB659" s="377"/>
      <c r="AC659" s="377"/>
      <c r="AD659" s="377"/>
      <c r="AE659" s="377"/>
      <c r="AF659" s="377"/>
      <c r="AG659" s="377"/>
      <c r="AH659" s="377"/>
      <c r="AI659" s="377"/>
      <c r="AJ659" s="377"/>
      <c r="AK659" s="377"/>
      <c r="AL659" s="377"/>
      <c r="AM659" s="377"/>
      <c r="AN659" s="377"/>
      <c r="AO659" s="377"/>
      <c r="AP659" s="377"/>
      <c r="AQ659" s="377"/>
      <c r="AR659" s="377"/>
      <c r="AS659" s="377"/>
      <c r="AT659" s="377"/>
      <c r="AU659" s="377"/>
      <c r="AV659" s="377"/>
      <c r="AW659" s="377"/>
      <c r="AX659" s="377"/>
      <c r="AY659" s="377"/>
      <c r="AZ659" s="377"/>
      <c r="BA659" s="377"/>
      <c r="BB659" s="377"/>
      <c r="BC659" s="377"/>
      <c r="BD659" s="377"/>
      <c r="BE659" s="377"/>
      <c r="BF659" s="377"/>
    </row>
    <row r="660" ht="12.75" customHeight="1">
      <c r="A660" s="217" t="str">
        <f>IF(Magic!A28="Aganazzar's Scorcher",O323,
IF(Magic!A28="Aid",O324,
IF(Magic!A28="Alter Self",O325,
IF(Magic!A28="Animal Messenger",O326,
IF(Magic!A28="Arcane Lock",O327,
IF(Magic!A28="Augury",O328,
IF(Magic!A28="Barkskin",O329,
IF(Magic!A28="Beast Sense",O330,
IF(Magic!A28="Blindness/Deafness",O331,
IF(Magic!A28="Blur",O332,
IF(Magic!A28="Branding Smite",O333,
IF(Magic!A28="Calm Emotions",O334,
IF(Magic!A28="Cloud of Daggers",O335,
IF(Magic!A28="Continual Flame",O336,
IF(Magic!A28="Cordon of Arrows",O337,
IF(Magic!A28="Crown of Madness",O338,
IF(Magic!A28="Darkness",O339,
IF(Magic!A28="Darkvision",O340,
IF(Magic!A28="Detect Thoughts",O341,
IF(Magic!A28="Dust Devil",O342,
IF(Magic!A28="Earthbind",O343,
IF(Magic!A28="Enhance Ability",O344,
IF(Magic!A28="Enlarge/Reduce",O345,
IF(Magic!A28="Enthrall",O346,
IF(Magic!A28="Find Steed",O347,
IF(Magic!A28="Find Traps",O348,
IF(Magic!A28="Flame Blade",O349,
IF(Magic!A28="Flaming Sphere",O350,
IF(Magic!A28="Gentle Repose",O351,
IF(Magic!A28="Gust of Wind",O352,
IF(Magic!A28="Heat Metal",O353,
IF(Magic!A28="Hold Person",O354,
IF(Magic!A28="Invisibility",O355,
IF(Magic!A28="Knock",O356,
IF(Magic!A28="Lesser Restoration",O357,
IF(Magic!A28="Levitate",O358,
IF(Magic!A28="Locate Animals or Plants",O359,
IF(Magic!A28="Locate Object",O360,
IF(Magic!A28="Magic Mouth",O361,
IF(Magic!A28="Magic Weapon",O362,
IF(Magic!A28="Maximilian's Earthen Grasp",O363,
IF(Magic!A28="Melf's Acid Arrow",O364,
IF(Magic!A28="Mirror Image",O365,
IF(Magic!A28="Misty Step",O366,
IF(Magic!A28="Moonbeam",O367,
IF(Magic!A28="Nystul's Magic Aura",O368,
IF(Magic!A28="Pass without Trace",O369,
IF(Magic!A28="Phantasmal Force",O370,
IF(Magic!A28="Prayer of Healing",O371,
IF(Magic!A28="Protection from Poison",O372,
IF(Magic!A28="Pyrotechnics",O373,
IF(Magic!A28="Ray of Enfeeblement",O374,
IF(Magic!A28="Rope Trick",O375,
IF(Magic!A28="Scorching Ray",O376,
IF(Magic!A28="See Invisibility",O377,
IF(Magic!A28="Shatter",O378,
IF(Magic!A28="Silence",O379,
IF(Magic!A28="Skywrite",O380,
IF(Magic!A28="Snilloc's Snowball Swarm",O381,
IF(Magic!A28="Spider Climb",O382,
IF(Magic!A28="Spike Growth",O383,
IF(Magic!A28="Spiritual Weapon",O384,
IF(Magic!A28="Suggestion",O385,
IF(Magic!A28="Warding Bond",O386,
IF(Magic!A28="Warding Wind",O387,
IF(Magic!A28="Web",O388,
IF(Magic!A28="Zone of Truth",O389,)))))))))))))))))))))))))))))))))))))))))))))))))))))))))))))))))))</f>
        <v/>
      </c>
      <c r="B660" s="4"/>
      <c r="C660" s="4"/>
      <c r="D660" s="9"/>
      <c r="E660" s="254" t="str">
        <f>IF(Magic!A28="Aganazzar's Scorcher",R323,
IF(Magic!A28="Aid",R324,
IF(Magic!A28="Alter Self",R325,
IF(Magic!A28="Animal Messenger",R326,
IF(Magic!A28="Arcane Lock",R327,
IF(Magic!A28="Augury",R328,
IF(Magic!A28="Barkskin",R329,
IF(Magic!A28="Beast Sense",R330,
IF(Magic!A28="Blindness/Deafness",R331,
IF(Magic!A28="Blur",R332,
IF(Magic!A28="Branding Smite",R333,
IF(Magic!A28="Calm Emotions",R334,
IF(Magic!A28="Cloud of Daggers",R335,
IF(Magic!A28="Continual Flame",R336,
IF(Magic!A28="Cordon of Arrows",R337,
IF(Magic!A28="Crown of Madness",R338,
IF(Magic!A28="Darkness",R339,
IF(Magic!A28="Darkvision",R340,
IF(Magic!A28="Detect Thoughts",R341,
IF(Magic!A28="Dust Devil",R342,
IF(Magic!A28="Earthbind",R343,
IF(Magic!A28="Enhance Ability",R344,
IF(Magic!A28="Enlarge/Reduce",R345,
IF(Magic!A28="Enthrall",R346,
IF(Magic!A28="Find Steed",R347,
IF(Magic!A28="Find Traps",R348,
IF(Magic!A28="Flame Blade",R349,
IF(Magic!A28="Flaming Sphere",R350,
IF(Magic!A28="Gentle Repose",R351,
IF(Magic!A28="Gust of Wind",R352,
IF(Magic!A28="Heat Metal",R353,
IF(Magic!A28="Hold Person",R354,
IF(Magic!A28="Invisibility",R355,
IF(Magic!A28="Knock",R356,
IF(Magic!A28="Lesser Restoration",R357,
IF(Magic!A28="Levitate",R358,
IF(Magic!A28="Locate Animals or Plants",R359,
IF(Magic!A28="Locate Object",R360,
IF(Magic!A28="Magic Mouth",R361,
IF(Magic!A28="Magic Weapon",R362,
IF(Magic!A28="Maximilian's Earthen Grasp",R363,
IF(Magic!A28="Melf's Acid Arrow",R364,
IF(Magic!A28="Mirror Image",R365,
IF(Magic!A28="Misty Step",R366,
IF(Magic!A28="Moonbeam",R367,
IF(Magic!A28="Nystul's Magic Aura",R368,
IF(Magic!A28="Pass without Trace",R369,
IF(Magic!A28="Phantasmal Force",R370,
IF(Magic!A28="Prayer of Healing",R371,
IF(Magic!A28="Protection from Poison",R372,
IF(Magic!A28="Pyrotechnics",R373,
IF(Magic!A28="Ray of Enfeeblement",R374,
IF(Magic!A28="Rope Trick",R375,
IF(Magic!A28="Scorching Ray",R376,
IF(Magic!A28="See Invisibility",R377,
IF(Magic!A28="Shatter",R378,
IF(Magic!A28="Silence",R379,
IF(Magic!A28="Skywrite",R380,
IF(Magic!A28="Snilloc's Snowball Swarm",R381,
IF(Magic!A28="Spider Climb",R382,
IF(Magic!A28="Spike Growth",R383,
IF(Magic!A28="Spiritual Weapon",R384,
IF(Magic!A28="Suggestion",R385,
IF(Magic!A28="Warding Bond",R386,
IF(Magic!A28="Warding Wind",R387,
IF(Magic!A28="Web",R388,
IF(Magic!A28="Zone of Truth",R389,)))))))))))))))))))))))))))))))))))))))))))))))))))))))))))))))))))</f>
        <v/>
      </c>
      <c r="F660" s="4"/>
      <c r="G660" s="9"/>
      <c r="H660" s="254" t="str">
        <f>IF(Magic!A28="Aganazzar's Scorcher",Q323,
IF(Magic!A28="Aid",Q324,
IF(Magic!A28="Alter Self",Q325,
IF(Magic!A28="Animal Messenger",Q326,
IF(Magic!A28="Arcane Lock",Q327,
IF(Magic!A28="Augury",Q328,
IF(Magic!A28="Barkskin",Q329,
IF(Magic!A28="Beast Sense",Q330,
IF(Magic!A28="Blindness/Deafness",Q331,
IF(Magic!A28="Blur",Q332,
IF(Magic!A28="Branding Smite",Q333,
IF(Magic!A28="Calm Emotions",Q334,
IF(Magic!A28="Cloud of Daggers",Q335,
IF(Magic!A28="Continual Flame",Q336,
IF(Magic!A28="Cordon of Arrows",Q337,
IF(Magic!A28="Crown of Madness",Q338,
IF(Magic!A28="Darkness",Q339,
IF(Magic!A28="Darkvision",Q340,
IF(Magic!A28="Detect Thoughts",Q341,
IF(Magic!A28="Dust Devil",Q342,
IF(Magic!A28="Earthbind",Q343,
IF(Magic!A28="Enhance Ability",Q344,
IF(Magic!A28="Enlarge/Reduce",Q345,
IF(Magic!A28="Enthrall",Q346,
IF(Magic!A28="Find Steed",Q347,
IF(Magic!A28="Find Traps",Q348,
IF(Magic!A28="Flame Blade",Q349,
IF(Magic!A28="Flaming Sphere",Q350,
IF(Magic!A28="Gentle Repose",Q351,
IF(Magic!A28="Gust of Wind",Q352,
IF(Magic!A28="Heat Metal",Q353,
IF(Magic!A28="Hold Person",Q354,
IF(Magic!A28="Invisibility",Q355,
IF(Magic!A28="Knock",Q356,
IF(Magic!A28="Lesser Restoration",Q357,
IF(Magic!A28="Levitate",Q358,
IF(Magic!A28="Locate Animals or Plants",Q359,
IF(Magic!A28="Locate Object",Q360,
IF(Magic!A28="Magic Mouth",Q361,
IF(Magic!A28="Magic Weapon",Q362,
IF(Magic!A28="Maximilian's Earthen Grasp",Q363,
IF(Magic!A28="Melf's Acid Arrow",Q364,
IF(Magic!A28="Mirror Image",Q365,
IF(Magic!A28="Misty Step",Q366,
IF(Magic!A28="Moonbeam",Q367,
IF(Magic!A28="Nystul's Magic Aura",Q368,
IF(Magic!A28="Pass without Trace",Q369,
IF(Magic!A28="Phantasmal Force",Q370,
IF(Magic!A28="Prayer of Healing",Q371,
IF(Magic!A28="Protection from Poison",Q372,
IF(Magic!A28="Pyrotechnics",Q373,
IF(Magic!A28="Ray of Enfeeblement",Q374,
IF(Magic!A28="Rope Trick",Q375,
IF(Magic!A28="Scorching Ray",Q376,
IF(Magic!A28="See Invisibility",Q377,
IF(Magic!A28="Shatter",Q378,
IF(Magic!A28="Silence",Q379,
IF(Magic!A28="Skywrite",Q380,
IF(Magic!A28="Snilloc's Snowball Swarm",Q381,
IF(Magic!A28="Spider Climb",Q382,
IF(Magic!A28="Spike Growth",Q383,
IF(Magic!A28="Spiritual Weapon",Q384,
IF(Magic!A28="Suggestion",Q385,
IF(Magic!A28="Warding Bond",Q386,
IF(Magic!A28="Warding Wind",Q387,
IF(Magic!A28="Web",Q388,
IF(Magic!A28="Zone of Truth",Q389,)))))))))))))))))))))))))))))))))))))))))))))))))))))))))))))))))))</f>
        <v/>
      </c>
      <c r="I660" s="4"/>
      <c r="J660" s="4"/>
      <c r="K660" s="9"/>
      <c r="L660" s="254" t="str">
        <f>IF(Magic!A28="Aganazzar's Scorcher",P323,
IF(Magic!A28="Aid",P324,
IF(Magic!A28="Alter Self",P325,
IF(Magic!A28="Animal Messenger",P326,
IF(Magic!A28="Arcane Lock",P327,
IF(Magic!A28="Augury",P328,
IF(Magic!A28="Barkskin",P329,
IF(Magic!A28="Beast Sense",P330,
IF(Magic!A28="Blindness/Deafness",P331,
IF(Magic!A28="Blur",P332,
IF(Magic!A28="Branding Smite",P333,
IF(Magic!A28="Calm Emotions",P334,
IF(Magic!A28="Cloud of Daggers",P335,
IF(Magic!A28="Continual Flame",P336,
IF(Magic!A28="Cordon of Arrows",P337,
IF(Magic!A28="Crown of Madness",P338,
IF(Magic!A28="Darkness",P339,
IF(Magic!A28="Darkvision",P340,
IF(Magic!A28="Detect Thoughts",P341,
IF(Magic!A28="Dust Devil",P342,
IF(Magic!A28="Earthbind",P343,
IF(Magic!A28="Enhance Ability",P344,
IF(Magic!A28="Enlarge/Reduce",P345,
IF(Magic!A28="Enthrall",P346,
IF(Magic!A28="Find Steed",P347,
IF(Magic!A28="Find Traps",P348,
IF(Magic!A28="Flame Blade",P349,
IF(Magic!A28="Flaming Sphere",P350,
IF(Magic!A28="Gentle Repose",P351,
IF(Magic!A28="Gust of Wind",P352,
IF(Magic!A28="Heat Metal",P353,
IF(Magic!A28="Hold Person",P354,
IF(Magic!A28="Invisibility",P355,
IF(Magic!A28="Knock",P356,
IF(Magic!A28="Lesser Restoration",P357,
IF(Magic!A28="Levitate",P358,
IF(Magic!A28="Locate Animals or Plants",P359,
IF(Magic!A28="Locate Object",P360,
IF(Magic!A28="Magic Mouth",P361,
IF(Magic!A28="Magic Weapon",P362,
IF(Magic!A28="Maximilian's Earthen Grasp",P363,
IF(Magic!A28="Melf's Acid Arrow",P364,
IF(Magic!A28="Mirror Image",P365,
IF(Magic!A28="Misty Step",P366,
IF(Magic!A28="Moonbeam",P367,
IF(Magic!A28="Nystul's Magic Aura",P368,
IF(Magic!A28="Pass without Trace",P369,
IF(Magic!A28="Phantasmal Force",P370,
IF(Magic!A28="Prayer of Healing",P371,
IF(Magic!A28="Protection from Poison",P372,
IF(Magic!A28="Pyrotechnics",P373,
IF(Magic!A28="Ray of Enfeeblement",P374,
IF(Magic!A28="Rope Trick",P375,
IF(Magic!A28="Scorching Ray",P376,
IF(Magic!A28="See Invisibility",P377,
IF(Magic!A28="Shatter",P378,
IF(Magic!A28="Silence",P379,
IF(Magic!A28="Skywrite",P380,
IF(Magic!A28="Snilloc's Snowball Swarm",P381,
IF(Magic!A28="Spider Climb",P382,
IF(Magic!A28="Spike Growth",P383,
IF(Magic!A28="Spiritual Weapon",P384,
IF(Magic!A28="Suggestion",P385,
IF(Magic!A28="Warding Bond",P386,
IF(Magic!A28="Warding Wind",P387,
IF(Magic!A28="Web",P388,
IF(Magic!A28="Zone of Truth",P389,)))))))))))))))))))))))))))))))))))))))))))))))))))))))))))))))))))</f>
        <v/>
      </c>
      <c r="M660" s="4"/>
      <c r="N660" s="4"/>
      <c r="O660" s="4"/>
      <c r="P660" s="9"/>
      <c r="Q660" s="254" t="str">
        <f>IF(Magic!A28="Aganazzar's Scorcher",S323,
IF(Magic!A28="Aid",S324,
IF(Magic!A28="Alter Self",S325,
IF(Magic!A28="Animal Messenger",S326,
IF(Magic!A28="Arcane Lock",S327,
IF(Magic!A28="Augury",S328,
IF(Magic!A28="Barkskin",S329,
IF(Magic!A28="Beast Sense",S330,
IF(Magic!A28="Blindness/Deafness",S331,
IF(Magic!A28="Blur",S332,
IF(Magic!A28="Branding Smite",S333,
IF(Magic!A28="Calm Emotions",S334,
IF(Magic!A28="Cloud of Daggers",S335,
IF(Magic!A28="Continual Flame",S336,
IF(Magic!A28="Cordon of Arrows",S337,
IF(Magic!A28="Crown of Madness",S338,
IF(Magic!A28="Darkness",S339,
IF(Magic!A28="Darkvision",S340,
IF(Magic!A28="Detect Thoughts",S341,
IF(Magic!A28="Dust Devil",S342,
IF(Magic!A28="Earthbind",S343,
IF(Magic!A28="Enhance Ability",S344,
IF(Magic!A28="Enlarge/Reduce",S345,
IF(Magic!A28="Enthrall",S346,
IF(Magic!A28="Find Steed",S347,
IF(Magic!A28="Find Traps",S348,
IF(Magic!A28="Flame Blade",S349,
IF(Magic!A28="Flaming Sphere",S350,
IF(Magic!A28="Gentle Repose",S351,
IF(Magic!A28="Gust of Wind",S352,
IF(Magic!A28="Heat Metal",S353,
IF(Magic!A28="Hold Person",S354,
IF(Magic!A28="Invisibility",S355,
IF(Magic!A28="Knock",S356,
IF(Magic!A28="Lesser Restoration",S357,
IF(Magic!A28="Levitate",S358,
IF(Magic!A28="Locate Animals or Plants",S359,
IF(Magic!A28="Locate Object",S360,
IF(Magic!A28="Magic Mouth",S361,
IF(Magic!A28="Magic Weapon",S362,
IF(Magic!A28="Maximilian's Earthen Grasp",S363,
IF(Magic!A28="Melf's Acid Arrow",S364,
IF(Magic!A28="Mirror Image",S365,
IF(Magic!A28="Misty Step",S366,
IF(Magic!A28="Moonbeam",S367,
IF(Magic!A28="Nystul's Magic Aura",S368,
IF(Magic!A28="Pass without Trace",S369,
IF(Magic!A28="Phantasmal Force",S370,
IF(Magic!A28="Prayer of Healing",S371,
IF(Magic!A28="Protection from Poison",S372,
IF(Magic!A28="Pyrotechnics",S373,
IF(Magic!A28="Ray of Enfeeblement",S374,
IF(Magic!A28="Rope Trick",S375,
IF(Magic!A28="Scorching Ray",S376,
IF(Magic!A28="See Invisibility",S377,
IF(Magic!A28="Shatter",S378,
IF(Magic!A28="Silence",S379,
IF(Magic!A28="Skywrite",S380,
IF(Magic!A28="Snilloc's Snowball Swarm",S381,
IF(Magic!A28="Spider Climb",S382,
IF(Magic!A28="Spike Growth",S383,
IF(Magic!A28="Spiritual Weapon",S384,
IF(Magic!A28="Suggestion",S385,
IF(Magic!A28="Warding Bond",S386,
IF(Magic!A28="Warding Wind",S387,
IF(Magic!A28="Web",S388,
IF(Magic!A28="Zone of Truth",S389,)))))))))))))))))))))))))))))))))))))))))))))))))))))))))))))))))))</f>
        <v/>
      </c>
      <c r="R660" s="9"/>
      <c r="S660" s="254" t="str">
        <f>IF(Magic!A28="Aganazzar's Scorcher",T323,
IF(Magic!A28="Aid",T324,
IF(Magic!A28="Alter Self",T325,
IF(Magic!A28="Animal Messenger",T326,
IF(Magic!A28="Arcane Lock",T327,
IF(Magic!A28="Augury",T328,
IF(Magic!A28="Barkskin",T329,
IF(Magic!A28="Beast Sense",T330,
IF(Magic!A28="Blindness/Deafness",T331,
IF(Magic!A28="Blur",T332,
IF(Magic!A28="Branding Smite",T333,
IF(Magic!A28="Calm Emotions",T334,
IF(Magic!A28="Cloud of Daggers",T335,
IF(Magic!A28="Continual Flame",T336,
IF(Magic!A28="Cordon of Arrows",T337,
IF(Magic!A28="Crown of Madness",T338,
IF(Magic!A28="Darkness",T339,
IF(Magic!A28="Darkvision",T340,
IF(Magic!A28="Detect Thoughts",T341,
IF(Magic!A28="Dust Devil",T342,
IF(Magic!A28="Earthbind",T343,
IF(Magic!A28="Enhance Ability",T344,
IF(Magic!A28="Enlarge/Reduce",T345,
IF(Magic!A28="Enthrall",T346,
IF(Magic!A28="Find Steed",T347,
IF(Magic!A28="Find Traps",T348,
IF(Magic!A28="Flame Blade",T349,
IF(Magic!A28="Flaming Sphere",T350,
IF(Magic!A28="Gentle Repose",T351,
IF(Magic!A28="Gust of Wind",T352,
IF(Magic!A28="Heat Metal",T353,
IF(Magic!A28="Hold Person",T354,
IF(Magic!A28="Invisibility",T355,
IF(Magic!A28="Knock",T356,
IF(Magic!A28="Lesser Restoration",T357,
IF(Magic!A28="Levitate",T358,
IF(Magic!A28="Locate Animals or Plants",T359,
IF(Magic!A28="Locate Object",T360,
IF(Magic!A28="Magic Mouth",T361,
IF(Magic!A28="Magic Weapon",T362,
IF(Magic!A28="Maximilian's Earthen Grasp",T363,
IF(Magic!A28="Melf's Acid Arrow",T364,
IF(Magic!A28="Mirror Image",T365,
IF(Magic!A28="Misty Step",T366,
IF(Magic!A28="Moonbeam",T367,
IF(Magic!A28="Nystul's Magic Aura",T368,
IF(Magic!A28="Pass without Trace",T369,
IF(Magic!A28="Phantasmal Force",T370,
IF(Magic!A28="Prayer of Healing",T371,
IF(Magic!A28="Protection from Poison",T372,
IF(Magic!A28="Pyrotechnics",T373,
IF(Magic!A28="Ray of Enfeeblement",T374,
IF(Magic!A28="Rope Trick",T375,
IF(Magic!A28="Scorching Ray",T376,
IF(Magic!A28="See Invisibility",T377,
IF(Magic!A28="Shatter",T378,
IF(Magic!A28="Silence",T379,
IF(Magic!A28="Skywrite",T380,
IF(Magic!A28="Snilloc's Snowball Swarm",T381,
IF(Magic!A28="Spider Climb",T382,
IF(Magic!A28="Spike Growth",T383,
IF(Magic!A28="Spiritual Weapon",T384,
IF(Magic!A28="Suggestion",T385,
IF(Magic!A28="Warding Bond",T386,
IF(Magic!A28="Warding Wind",T387,
IF(Magic!A28="Web",T388,
IF(Magic!A28="Zone of Truth",T389,)))))))))))))))))))))))))))))))))))))))))))))))))))))))))))))))))))</f>
        <v/>
      </c>
      <c r="T660" s="9"/>
      <c r="U660" s="377"/>
      <c r="V660" s="377"/>
      <c r="W660" s="377"/>
      <c r="X660" s="377"/>
      <c r="Y660" s="377"/>
      <c r="Z660" s="377"/>
      <c r="AA660" s="377"/>
      <c r="AB660" s="377"/>
      <c r="AC660" s="377"/>
      <c r="AD660" s="377"/>
      <c r="AE660" s="377"/>
      <c r="AF660" s="377"/>
      <c r="AG660" s="377"/>
      <c r="AH660" s="377"/>
      <c r="AI660" s="377"/>
      <c r="AJ660" s="377"/>
      <c r="AK660" s="377"/>
      <c r="AL660" s="377"/>
      <c r="AM660" s="377"/>
      <c r="AN660" s="377"/>
      <c r="AO660" s="377"/>
      <c r="AP660" s="377"/>
      <c r="AQ660" s="377"/>
      <c r="AR660" s="377"/>
      <c r="AS660" s="377"/>
      <c r="AT660" s="377"/>
      <c r="AU660" s="377"/>
      <c r="AV660" s="377"/>
      <c r="AW660" s="377"/>
      <c r="AX660" s="377"/>
      <c r="AY660" s="377"/>
      <c r="AZ660" s="377"/>
      <c r="BA660" s="377"/>
      <c r="BB660" s="377"/>
      <c r="BC660" s="377"/>
      <c r="BD660" s="377"/>
      <c r="BE660" s="377"/>
      <c r="BF660" s="377"/>
    </row>
    <row r="661" ht="12.75" customHeight="1">
      <c r="A661" s="217" t="str">
        <f>IF(Magic!A29="Aganazzar's Scorcher",O323,
IF(Magic!A29="Aid",O324,
IF(Magic!A29="Alter Self",O325,
IF(Magic!A29="Animal Messenger",O326,
IF(Magic!A29="Arcane Lock",O327,
IF(Magic!A29="Augury",O328,
IF(Magic!A29="Barkskin",O329,
IF(Magic!A29="Beast Sense",O330,
IF(Magic!A29="Blindness/Deafness",O331,
IF(Magic!A29="Blur",O332,
IF(Magic!A29="Branding Smite",O333,
IF(Magic!A29="Calm Emotions",O334,
IF(Magic!A29="Cloud of Daggers",O335,
IF(Magic!A29="Continual Flame",O336,
IF(Magic!A29="Cordon of Arrows",O337,
IF(Magic!A29="Crown of Madness",O338,
IF(Magic!A29="Darkness",O339,
IF(Magic!A29="Darkvision",O340,
IF(Magic!A29="Detect Thoughts",O341,
IF(Magic!A29="Dust Devil",O342,
IF(Magic!A29="Earthbind",O343,
IF(Magic!A29="Enhance Ability",O344,
IF(Magic!A29="Enlarge/Reduce",O345,
IF(Magic!A29="Enthrall",O346,
IF(Magic!A29="Find Steed",O347,
IF(Magic!A29="Find Traps",O348,
IF(Magic!A29="Flame Blade",O349,
IF(Magic!A29="Flaming Sphere",O350,
IF(Magic!A29="Gentle Repose",O351,
IF(Magic!A29="Gust of Wind",O352,
IF(Magic!A29="Heat Metal",O353,
IF(Magic!A29="Hold Person",O354,
IF(Magic!A29="Invisibility",O355,
IF(Magic!A29="Knock",O356,
IF(Magic!A29="Lesser Restoration",O357,
IF(Magic!A29="Levitate",O358,
IF(Magic!A29="Locate Animals or Plants",O359,
IF(Magic!A29="Locate Object",O360,
IF(Magic!A29="Magic Mouth",O361,
IF(Magic!A29="Magic Weapon",O362,
IF(Magic!A29="Maximilian's Earthen Grasp",O363,
IF(Magic!A29="Melf's Acid Arrow",O364,
IF(Magic!A29="Mirror Image",O365,
IF(Magic!A29="Misty Step",O366,
IF(Magic!A29="Moonbeam",O367,
IF(Magic!A29="Nystul's Magic Aura",O368,
IF(Magic!A29="Pass without Trace",O369,
IF(Magic!A29="Phantasmal Force",O370,
IF(Magic!A29="Prayer of Healing",O371,
IF(Magic!A29="Protection from Poison",O372,
IF(Magic!A29="Pyrotechnics",O373,
IF(Magic!A29="Ray of Enfeeblement",O374,
IF(Magic!A29="Rope Trick",O375,
IF(Magic!A29="Scorching Ray",O376,
IF(Magic!A29="See Invisibility",O377,
IF(Magic!A29="Shatter",O378,
IF(Magic!A29="Silence",O379,
IF(Magic!A29="Skywrite",O380,
IF(Magic!A29="Snilloc's Snowball Swarm",O381,
IF(Magic!A29="Spider Climb",O382,
IF(Magic!A29="Spike Growth",O383,
IF(Magic!A29="Spiritual Weapon",O384,
IF(Magic!A29="Suggestion",O385,
IF(Magic!A29="Warding Bond",O386,
IF(Magic!A29="Warding Wind",O387,
IF(Magic!A29="Web",O388,
IF(Magic!A29="Zone of Truth",O389,)))))))))))))))))))))))))))))))))))))))))))))))))))))))))))))))))))</f>
        <v/>
      </c>
      <c r="B661" s="4"/>
      <c r="C661" s="4"/>
      <c r="D661" s="9"/>
      <c r="E661" s="254" t="str">
        <f>IF(Magic!A29="Aganazzar's Scorcher",R323,
IF(Magic!A29="Aid",R324,
IF(Magic!A29="Alter Self",R325,
IF(Magic!A29="Animal Messenger",R326,
IF(Magic!A29="Arcane Lock",R327,
IF(Magic!A29="Augury",R328,
IF(Magic!A29="Barkskin",R329,
IF(Magic!A29="Beast Sense",R330,
IF(Magic!A29="Blindness/Deafness",R331,
IF(Magic!A29="Blur",R332,
IF(Magic!A29="Branding Smite",R333,
IF(Magic!A29="Calm Emotions",R334,
IF(Magic!A29="Cloud of Daggers",R335,
IF(Magic!A29="Continual Flame",R336,
IF(Magic!A29="Cordon of Arrows",R337,
IF(Magic!A29="Crown of Madness",R338,
IF(Magic!A29="Darkness",R339,
IF(Magic!A29="Darkvision",R340,
IF(Magic!A29="Detect Thoughts",R341,
IF(Magic!A29="Dust Devil",R342,
IF(Magic!A29="Earthbind",R343,
IF(Magic!A29="Enhance Ability",R344,
IF(Magic!A29="Enlarge/Reduce",R345,
IF(Magic!A29="Enthrall",R346,
IF(Magic!A29="Find Steed",R347,
IF(Magic!A29="Find Traps",R348,
IF(Magic!A29="Flame Blade",R349,
IF(Magic!A29="Flaming Sphere",R350,
IF(Magic!A29="Gentle Repose",R351,
IF(Magic!A29="Gust of Wind",R352,
IF(Magic!A29="Heat Metal",R353,
IF(Magic!A29="Hold Person",R354,
IF(Magic!A29="Invisibility",R355,
IF(Magic!A29="Knock",R356,
IF(Magic!A29="Lesser Restoration",R357,
IF(Magic!A29="Levitate",R358,
IF(Magic!A29="Locate Animals or Plants",R359,
IF(Magic!A29="Locate Object",R360,
IF(Magic!A29="Magic Mouth",R361,
IF(Magic!A29="Magic Weapon",R362,
IF(Magic!A29="Maximilian's Earthen Grasp",R363,
IF(Magic!A29="Melf's Acid Arrow",R364,
IF(Magic!A29="Mirror Image",R365,
IF(Magic!A29="Misty Step",R366,
IF(Magic!A29="Moonbeam",R367,
IF(Magic!A29="Nystul's Magic Aura",R368,
IF(Magic!A29="Pass without Trace",R369,
IF(Magic!A29="Phantasmal Force",R370,
IF(Magic!A29="Prayer of Healing",R371,
IF(Magic!A29="Protection from Poison",R372,
IF(Magic!A29="Pyrotechnics",R373,
IF(Magic!A29="Ray of Enfeeblement",R374,
IF(Magic!A29="Rope Trick",R375,
IF(Magic!A29="Scorching Ray",R376,
IF(Magic!A29="See Invisibility",R377,
IF(Magic!A29="Shatter",R378,
IF(Magic!A29="Silence",R379,
IF(Magic!A29="Skywrite",R380,
IF(Magic!A29="Snilloc's Snowball Swarm",R381,
IF(Magic!A29="Spider Climb",R382,
IF(Magic!A29="Spike Growth",R383,
IF(Magic!A29="Spiritual Weapon",R384,
IF(Magic!A29="Suggestion",R385,
IF(Magic!A29="Warding Bond",R386,
IF(Magic!A29="Warding Wind",R387,
IF(Magic!A29="Web",R388,
IF(Magic!A29="Zone of Truth",R389,)))))))))))))))))))))))))))))))))))))))))))))))))))))))))))))))))))</f>
        <v/>
      </c>
      <c r="F661" s="4"/>
      <c r="G661" s="9"/>
      <c r="H661" s="254" t="str">
        <f>IF(Magic!A29="Aganazzar's Scorcher",Q323,
IF(Magic!A29="Aid",Q324,
IF(Magic!A29="Alter Self",Q325,
IF(Magic!A29="Animal Messenger",Q326,
IF(Magic!A29="Arcane Lock",Q327,
IF(Magic!A29="Augury",Q328,
IF(Magic!A29="Barkskin",Q329,
IF(Magic!A29="Beast Sense",Q330,
IF(Magic!A29="Blindness/Deafness",Q331,
IF(Magic!A29="Blur",Q332,
IF(Magic!A29="Branding Smite",Q333,
IF(Magic!A29="Calm Emotions",Q334,
IF(Magic!A29="Cloud of Daggers",Q335,
IF(Magic!A29="Continual Flame",Q336,
IF(Magic!A29="Cordon of Arrows",Q337,
IF(Magic!A29="Crown of Madness",Q338,
IF(Magic!A29="Darkness",Q339,
IF(Magic!A29="Darkvision",Q340,
IF(Magic!A29="Detect Thoughts",Q341,
IF(Magic!A29="Dust Devil",Q342,
IF(Magic!A29="Earthbind",Q343,
IF(Magic!A29="Enhance Ability",Q344,
IF(Magic!A29="Enlarge/Reduce",Q345,
IF(Magic!A29="Enthrall",Q346,
IF(Magic!A29="Find Steed",Q347,
IF(Magic!A29="Find Traps",Q348,
IF(Magic!A29="Flame Blade",Q349,
IF(Magic!A29="Flaming Sphere",Q350,
IF(Magic!A29="Gentle Repose",Q351,
IF(Magic!A29="Gust of Wind",Q352,
IF(Magic!A29="Heat Metal",Q353,
IF(Magic!A29="Hold Person",Q354,
IF(Magic!A29="Invisibility",Q355,
IF(Magic!A29="Knock",Q356,
IF(Magic!A29="Lesser Restoration",Q357,
IF(Magic!A29="Levitate",Q358,
IF(Magic!A29="Locate Animals or Plants",Q359,
IF(Magic!A29="Locate Object",Q360,
IF(Magic!A29="Magic Mouth",Q361,
IF(Magic!A29="Magic Weapon",Q362,
IF(Magic!A29="Maximilian's Earthen Grasp",Q363,
IF(Magic!A29="Melf's Acid Arrow",Q364,
IF(Magic!A29="Mirror Image",Q365,
IF(Magic!A29="Misty Step",Q366,
IF(Magic!A29="Moonbeam",Q367,
IF(Magic!A29="Nystul's Magic Aura",Q368,
IF(Magic!A29="Pass without Trace",Q369,
IF(Magic!A29="Phantasmal Force",Q370,
IF(Magic!A29="Prayer of Healing",Q371,
IF(Magic!A29="Protection from Poison",Q372,
IF(Magic!A29="Pyrotechnics",Q373,
IF(Magic!A29="Ray of Enfeeblement",Q374,
IF(Magic!A29="Rope Trick",Q375,
IF(Magic!A29="Scorching Ray",Q376,
IF(Magic!A29="See Invisibility",Q377,
IF(Magic!A29="Shatter",Q378,
IF(Magic!A29="Silence",Q379,
IF(Magic!A29="Skywrite",Q380,
IF(Magic!A29="Snilloc's Snowball Swarm",Q381,
IF(Magic!A29="Spider Climb",Q382,
IF(Magic!A29="Spike Growth",Q383,
IF(Magic!A29="Spiritual Weapon",Q384,
IF(Magic!A29="Suggestion",Q385,
IF(Magic!A29="Warding Bond",Q386,
IF(Magic!A29="Warding Wind",Q387,
IF(Magic!A29="Web",Q388,
IF(Magic!A29="Zone of Truth",Q389,)))))))))))))))))))))))))))))))))))))))))))))))))))))))))))))))))))</f>
        <v/>
      </c>
      <c r="I661" s="4"/>
      <c r="J661" s="4"/>
      <c r="K661" s="9"/>
      <c r="L661" s="254" t="str">
        <f>IF(Magic!A29="Aganazzar's Scorcher",P323,
IF(Magic!A29="Aid",P324,
IF(Magic!A29="Alter Self",P325,
IF(Magic!A29="Animal Messenger",P326,
IF(Magic!A29="Arcane Lock",P327,
IF(Magic!A29="Augury",P328,
IF(Magic!A29="Barkskin",P329,
IF(Magic!A29="Beast Sense",P330,
IF(Magic!A29="Blindness/Deafness",P331,
IF(Magic!A29="Blur",P332,
IF(Magic!A29="Branding Smite",P333,
IF(Magic!A29="Calm Emotions",P334,
IF(Magic!A29="Cloud of Daggers",P335,
IF(Magic!A29="Continual Flame",P336,
IF(Magic!A29="Cordon of Arrows",P337,
IF(Magic!A29="Crown of Madness",P338,
IF(Magic!A29="Darkness",P339,
IF(Magic!A29="Darkvision",P340,
IF(Magic!A29="Detect Thoughts",P341,
IF(Magic!A29="Dust Devil",P342,
IF(Magic!A29="Earthbind",P343,
IF(Magic!A29="Enhance Ability",P344,
IF(Magic!A29="Enlarge/Reduce",P345,
IF(Magic!A29="Enthrall",P346,
IF(Magic!A29="Find Steed",P347,
IF(Magic!A29="Find Traps",P348,
IF(Magic!A29="Flame Blade",P349,
IF(Magic!A29="Flaming Sphere",P350,
IF(Magic!A29="Gentle Repose",P351,
IF(Magic!A29="Gust of Wind",P352,
IF(Magic!A29="Heat Metal",P353,
IF(Magic!A29="Hold Person",P354,
IF(Magic!A29="Invisibility",P355,
IF(Magic!A29="Knock",P356,
IF(Magic!A29="Lesser Restoration",P357,
IF(Magic!A29="Levitate",P358,
IF(Magic!A29="Locate Animals or Plants",P359,
IF(Magic!A29="Locate Object",P360,
IF(Magic!A29="Magic Mouth",P361,
IF(Magic!A29="Magic Weapon",P362,
IF(Magic!A29="Maximilian's Earthen Grasp",P363,
IF(Magic!A29="Melf's Acid Arrow",P364,
IF(Magic!A29="Mirror Image",P365,
IF(Magic!A29="Misty Step",P366,
IF(Magic!A29="Moonbeam",P367,
IF(Magic!A29="Nystul's Magic Aura",P368,
IF(Magic!A29="Pass without Trace",P369,
IF(Magic!A29="Phantasmal Force",P370,
IF(Magic!A29="Prayer of Healing",P371,
IF(Magic!A29="Protection from Poison",P372,
IF(Magic!A29="Pyrotechnics",P373,
IF(Magic!A29="Ray of Enfeeblement",P374,
IF(Magic!A29="Rope Trick",P375,
IF(Magic!A29="Scorching Ray",P376,
IF(Magic!A29="See Invisibility",P377,
IF(Magic!A29="Shatter",P378,
IF(Magic!A29="Silence",P379,
IF(Magic!A29="Skywrite",P380,
IF(Magic!A29="Snilloc's Snowball Swarm",P381,
IF(Magic!A29="Spider Climb",P382,
IF(Magic!A29="Spike Growth",P383,
IF(Magic!A29="Spiritual Weapon",P384,
IF(Magic!A29="Suggestion",P385,
IF(Magic!A29="Warding Bond",P386,
IF(Magic!A29="Warding Wind",P387,
IF(Magic!A29="Web",P388,
IF(Magic!A29="Zone of Truth",P389,)))))))))))))))))))))))))))))))))))))))))))))))))))))))))))))))))))</f>
        <v/>
      </c>
      <c r="M661" s="4"/>
      <c r="N661" s="4"/>
      <c r="O661" s="4"/>
      <c r="P661" s="9"/>
      <c r="Q661" s="254" t="str">
        <f>IF(Magic!A29="Aganazzar's Scorcher",S323,
IF(Magic!A29="Aid",S324,
IF(Magic!A29="Alter Self",S325,
IF(Magic!A29="Animal Messenger",S326,
IF(Magic!A29="Arcane Lock",S327,
IF(Magic!A29="Augury",S328,
IF(Magic!A29="Barkskin",S329,
IF(Magic!A29="Beast Sense",S330,
IF(Magic!A29="Blindness/Deafness",S331,
IF(Magic!A29="Blur",S332,
IF(Magic!A29="Branding Smite",S333,
IF(Magic!A29="Calm Emotions",S334,
IF(Magic!A29="Cloud of Daggers",S335,
IF(Magic!A29="Continual Flame",S336,
IF(Magic!A29="Cordon of Arrows",S337,
IF(Magic!A29="Crown of Madness",S338,
IF(Magic!A29="Darkness",S339,
IF(Magic!A29="Darkvision",S340,
IF(Magic!A29="Detect Thoughts",S341,
IF(Magic!A29="Dust Devil",S342,
IF(Magic!A29="Earthbind",S343,
IF(Magic!A29="Enhance Ability",S344,
IF(Magic!A29="Enlarge/Reduce",S345,
IF(Magic!A29="Enthrall",S346,
IF(Magic!A29="Find Steed",S347,
IF(Magic!A29="Find Traps",S348,
IF(Magic!A29="Flame Blade",S349,
IF(Magic!A29="Flaming Sphere",S350,
IF(Magic!A29="Gentle Repose",S351,
IF(Magic!A29="Gust of Wind",S352,
IF(Magic!A29="Heat Metal",S353,
IF(Magic!A29="Hold Person",S354,
IF(Magic!A29="Invisibility",S355,
IF(Magic!A29="Knock",S356,
IF(Magic!A29="Lesser Restoration",S357,
IF(Magic!A29="Levitate",S358,
IF(Magic!A29="Locate Animals or Plants",S359,
IF(Magic!A29="Locate Object",S360,
IF(Magic!A29="Magic Mouth",S361,
IF(Magic!A29="Magic Weapon",S362,
IF(Magic!A29="Maximilian's Earthen Grasp",S363,
IF(Magic!A29="Melf's Acid Arrow",S364,
IF(Magic!A29="Mirror Image",S365,
IF(Magic!A29="Misty Step",S366,
IF(Magic!A29="Moonbeam",S367,
IF(Magic!A29="Nystul's Magic Aura",S368,
IF(Magic!A29="Pass without Trace",S369,
IF(Magic!A29="Phantasmal Force",S370,
IF(Magic!A29="Prayer of Healing",S371,
IF(Magic!A29="Protection from Poison",S372,
IF(Magic!A29="Pyrotechnics",S373,
IF(Magic!A29="Ray of Enfeeblement",S374,
IF(Magic!A29="Rope Trick",S375,
IF(Magic!A29="Scorching Ray",S376,
IF(Magic!A29="See Invisibility",S377,
IF(Magic!A29="Shatter",S378,
IF(Magic!A29="Silence",S379,
IF(Magic!A29="Skywrite",S380,
IF(Magic!A29="Snilloc's Snowball Swarm",S381,
IF(Magic!A29="Spider Climb",S382,
IF(Magic!A29="Spike Growth",S383,
IF(Magic!A29="Spiritual Weapon",S384,
IF(Magic!A29="Suggestion",S385,
IF(Magic!A29="Warding Bond",S386,
IF(Magic!A29="Warding Wind",S387,
IF(Magic!A29="Web",S388,
IF(Magic!A29="Zone of Truth",S389,)))))))))))))))))))))))))))))))))))))))))))))))))))))))))))))))))))</f>
        <v/>
      </c>
      <c r="R661" s="9"/>
      <c r="S661" s="254" t="str">
        <f>IF(Magic!A29="Aganazzar's Scorcher",T323,
IF(Magic!A29="Aid",T324,
IF(Magic!A29="Alter Self",T325,
IF(Magic!A29="Animal Messenger",T326,
IF(Magic!A29="Arcane Lock",T327,
IF(Magic!A29="Augury",T328,
IF(Magic!A29="Barkskin",T329,
IF(Magic!A29="Beast Sense",T330,
IF(Magic!A29="Blindness/Deafness",T331,
IF(Magic!A29="Blur",T332,
IF(Magic!A29="Branding Smite",T333,
IF(Magic!A29="Calm Emotions",T334,
IF(Magic!A29="Cloud of Daggers",T335,
IF(Magic!A29="Continual Flame",T336,
IF(Magic!A29="Cordon of Arrows",T337,
IF(Magic!A29="Crown of Madness",T338,
IF(Magic!A29="Darkness",T339,
IF(Magic!A29="Darkvision",T340,
IF(Magic!A29="Detect Thoughts",T341,
IF(Magic!A29="Dust Devil",T342,
IF(Magic!A29="Earthbind",T343,
IF(Magic!A29="Enhance Ability",T344,
IF(Magic!A29="Enlarge/Reduce",T345,
IF(Magic!A29="Enthrall",T346,
IF(Magic!A29="Find Steed",T347,
IF(Magic!A29="Find Traps",T348,
IF(Magic!A29="Flame Blade",T349,
IF(Magic!A29="Flaming Sphere",T350,
IF(Magic!A29="Gentle Repose",T351,
IF(Magic!A29="Gust of Wind",T352,
IF(Magic!A29="Heat Metal",T353,
IF(Magic!A29="Hold Person",T354,
IF(Magic!A29="Invisibility",T355,
IF(Magic!A29="Knock",T356,
IF(Magic!A29="Lesser Restoration",T357,
IF(Magic!A29="Levitate",T358,
IF(Magic!A29="Locate Animals or Plants",T359,
IF(Magic!A29="Locate Object",T360,
IF(Magic!A29="Magic Mouth",T361,
IF(Magic!A29="Magic Weapon",T362,
IF(Magic!A29="Maximilian's Earthen Grasp",T363,
IF(Magic!A29="Melf's Acid Arrow",T364,
IF(Magic!A29="Mirror Image",T365,
IF(Magic!A29="Misty Step",T366,
IF(Magic!A29="Moonbeam",T367,
IF(Magic!A29="Nystul's Magic Aura",T368,
IF(Magic!A29="Pass without Trace",T369,
IF(Magic!A29="Phantasmal Force",T370,
IF(Magic!A29="Prayer of Healing",T371,
IF(Magic!A29="Protection from Poison",T372,
IF(Magic!A29="Pyrotechnics",T373,
IF(Magic!A29="Ray of Enfeeblement",T374,
IF(Magic!A29="Rope Trick",T375,
IF(Magic!A29="Scorching Ray",T376,
IF(Magic!A29="See Invisibility",T377,
IF(Magic!A29="Shatter",T378,
IF(Magic!A29="Silence",T379,
IF(Magic!A29="Skywrite",T380,
IF(Magic!A29="Snilloc's Snowball Swarm",T381,
IF(Magic!A29="Spider Climb",T382,
IF(Magic!A29="Spike Growth",T383,
IF(Magic!A29="Spiritual Weapon",T384,
IF(Magic!A29="Suggestion",T385,
IF(Magic!A29="Warding Bond",T386,
IF(Magic!A29="Warding Wind",T387,
IF(Magic!A29="Web",T388,
IF(Magic!A29="Zone of Truth",T389,)))))))))))))))))))))))))))))))))))))))))))))))))))))))))))))))))))</f>
        <v/>
      </c>
      <c r="T661" s="9"/>
      <c r="U661" s="377"/>
      <c r="V661" s="377"/>
      <c r="W661" s="377"/>
      <c r="X661" s="377"/>
      <c r="Y661" s="377"/>
      <c r="Z661" s="377"/>
      <c r="AA661" s="377"/>
      <c r="AB661" s="377"/>
      <c r="AC661" s="377"/>
      <c r="AD661" s="377"/>
      <c r="AE661" s="377"/>
      <c r="AF661" s="377"/>
      <c r="AG661" s="377"/>
      <c r="AH661" s="377"/>
      <c r="AI661" s="377"/>
      <c r="AJ661" s="377"/>
      <c r="AK661" s="377"/>
      <c r="AL661" s="377"/>
      <c r="AM661" s="377"/>
      <c r="AN661" s="377"/>
      <c r="AO661" s="377"/>
      <c r="AP661" s="377"/>
      <c r="AQ661" s="377"/>
      <c r="AR661" s="377"/>
      <c r="AS661" s="377"/>
      <c r="AT661" s="377"/>
      <c r="AU661" s="377"/>
      <c r="AV661" s="377"/>
      <c r="AW661" s="377"/>
      <c r="AX661" s="377"/>
      <c r="AY661" s="377"/>
      <c r="AZ661" s="377"/>
      <c r="BA661" s="377"/>
      <c r="BB661" s="377"/>
      <c r="BC661" s="377"/>
      <c r="BD661" s="377"/>
      <c r="BE661" s="377"/>
      <c r="BF661" s="377"/>
    </row>
    <row r="662" ht="12.75" customHeight="1">
      <c r="A662" s="254" t="str">
        <f>IF(Magic!A30="Aganazzar's Scorcher",O323,
IF(Magic!A30="Aid",O324,
IF(Magic!A30="Alter Self",O325,
IF(Magic!A30="Animal Messenger",O326,
IF(Magic!A30="Arcane Lock",O327,
IF(Magic!A30="Augury",O328,
IF(Magic!A30="Barkskin",O329,
IF(Magic!A30="Beast Sense",O330,
IF(Magic!A30="Blindness/Deafness",O331,
IF(Magic!A30="Blur",O332,
IF(Magic!A30="Branding Smite",O333,
IF(Magic!A30="Calm Emotions",O334,
IF(Magic!A30="Cloud of Daggers",O335,
IF(Magic!A30="Continual Flame",O336,
IF(Magic!A30="Cordon of Arrows",O337,
IF(Magic!A30="Crown of Madness",O338,
IF(Magic!A30="Darkness",O339,
IF(Magic!A30="Darkvision",O340,
IF(Magic!A30="Detect Thoughts",O341,
IF(Magic!A30="Dust Devil",O342,
IF(Magic!A30="Earthbind",O343,
IF(Magic!A30="Enhance Ability",O344,
IF(Magic!A30="Enlarge/Reduce",O345,
IF(Magic!A30="Enthrall",O346,
IF(Magic!A30="Find Steed",O347,
IF(Magic!A30="Find Traps",O348,
IF(Magic!A30="Flame Blade",O349,
IF(Magic!A30="Flaming Sphere",O350,
IF(Magic!A30="Gentle Repose",O351,
IF(Magic!A30="Gust of Wind",O352,
IF(Magic!A30="Heat Metal",O353,
IF(Magic!A30="Hold Person",O354,
IF(Magic!A30="Invisibility",O355,
IF(Magic!A30="Knock",O356,
IF(Magic!A30="Lesser Restoration",O357,
IF(Magic!A30="Levitate",O358,
IF(Magic!A30="Locate Animals or Plants",O359,
IF(Magic!A30="Locate Object",O360,
IF(Magic!A30="Magic Mouth",O361,
IF(Magic!A30="Magic Weapon",O362,
IF(Magic!A30="Maximilian's Earthen Grasp",O363,
IF(Magic!A30="Melf's Acid Arrow",O364,
IF(Magic!A30="Mirror Image",O365,
IF(Magic!A30="Misty Step",O366,
IF(Magic!A30="Moonbeam",O367,
IF(Magic!A30="Nystul's Magic Aura",O368,
IF(Magic!A30="Pass without Trace",O369,
IF(Magic!A30="Phantasmal Force",O370,
IF(Magic!A30="Prayer of Healing",O371,
IF(Magic!A30="Protection from Poison",O372,
IF(Magic!A30="Pyrotechnics",O373,
IF(Magic!A30="Ray of Enfeeblement",O374,
IF(Magic!A30="Rope Trick",O375,
IF(Magic!A30="Scorching Ray",O376,
IF(Magic!A30="See Invisibility",O377,
IF(Magic!A30="Shatter",O378,
IF(Magic!A30="Silence",O379,
IF(Magic!A30="Skywrite",O380,
IF(Magic!A30="Snilloc's Snowball Swarm",O381,
IF(Magic!A30="Spider Climb",O382,
IF(Magic!A30="Spike Growth",O383,
IF(Magic!A30="Spiritual Weapon",O384,
IF(Magic!A30="Suggestion",O385,
IF(Magic!A30="Warding Bond",O386,
IF(Magic!A30="Warding Wind",O387,
IF(Magic!A30="Web",O388,
IF(Magic!A30="Zone of Truth",O389,)))))))))))))))))))))))))))))))))))))))))))))))))))))))))))))))))))</f>
        <v/>
      </c>
      <c r="B662" s="4"/>
      <c r="C662" s="4"/>
      <c r="D662" s="9"/>
      <c r="E662" s="254" t="str">
        <f>IF(Magic!A30="Aganazzar's Scorcher",R323,
IF(Magic!A30="Aid",R324,
IF(Magic!A30="Alter Self",R325,
IF(Magic!A30="Animal Messenger",R326,
IF(Magic!A30="Arcane Lock",R327,
IF(Magic!A30="Augury",R328,
IF(Magic!A30="Barkskin",R329,
IF(Magic!A30="Beast Sense",R330,
IF(Magic!A30="Blindness/Deafness",R331,
IF(Magic!A30="Blur",R332,
IF(Magic!A30="Branding Smite",R333,
IF(Magic!A30="Calm Emotions",R334,
IF(Magic!A30="Cloud of Daggers",R335,
IF(Magic!A30="Continual Flame",R336,
IF(Magic!A30="Cordon of Arrows",R337,
IF(Magic!A30="Crown of Madness",R338,
IF(Magic!A30="Darkness",R339,
IF(Magic!A30="Darkvision",R340,
IF(Magic!A30="Detect Thoughts",R341,
IF(Magic!A30="Dust Devil",R342,
IF(Magic!A30="Earthbind",R343,
IF(Magic!A30="Enhance Ability",R344,
IF(Magic!A30="Enlarge/Reduce",R345,
IF(Magic!A30="Enthrall",R346,
IF(Magic!A30="Find Steed",R347,
IF(Magic!A30="Find Traps",R348,
IF(Magic!A30="Flame Blade",R349,
IF(Magic!A30="Flaming Sphere",R350,
IF(Magic!A30="Gentle Repose",R351,
IF(Magic!A30="Gust of Wind",R352,
IF(Magic!A30="Heat Metal",R353,
IF(Magic!A30="Hold Person",R354,
IF(Magic!A30="Invisibility",R355,
IF(Magic!A30="Knock",R356,
IF(Magic!A30="Lesser Restoration",R357,
IF(Magic!A30="Levitate",R358,
IF(Magic!A30="Locate Animals or Plants",R359,
IF(Magic!A30="Locate Object",R360,
IF(Magic!A30="Magic Mouth",R361,
IF(Magic!A30="Magic Weapon",R362,
IF(Magic!A30="Maximilian's Earthen Grasp",R363,
IF(Magic!A30="Melf's Acid Arrow",R364,
IF(Magic!A30="Mirror Image",R365,
IF(Magic!A30="Misty Step",R366,
IF(Magic!A30="Moonbeam",R367,
IF(Magic!A30="Nystul's Magic Aura",R368,
IF(Magic!A30="Pass without Trace",R369,
IF(Magic!A30="Phantasmal Force",R370,
IF(Magic!A30="Prayer of Healing",R371,
IF(Magic!A30="Protection from Poison",R372,
IF(Magic!A30="Pyrotechnics",R373,
IF(Magic!A30="Ray of Enfeeblement",R374,
IF(Magic!A30="Rope Trick",R375,
IF(Magic!A30="Scorching Ray",R376,
IF(Magic!A30="See Invisibility",R377,
IF(Magic!A30="Shatter",R378,
IF(Magic!A30="Silence",R379,
IF(Magic!A30="Skywrite",R380,
IF(Magic!A30="Snilloc's Snowball Swarm",R381,
IF(Magic!A30="Spider Climb",R382,
IF(Magic!A30="Spike Growth",R383,
IF(Magic!A30="Spiritual Weapon",R384,
IF(Magic!A30="Suggestion",R385,
IF(Magic!A30="Warding Bond",R386,
IF(Magic!A30="Warding Wind",R387,
IF(Magic!A30="Web",R388,
IF(Magic!A30="Zone of Truth",R389,)))))))))))))))))))))))))))))))))))))))))))))))))))))))))))))))))))</f>
        <v/>
      </c>
      <c r="F662" s="4"/>
      <c r="G662" s="9"/>
      <c r="H662" s="254" t="str">
        <f>IF(Magic!A30="Aganazzar's Scorcher",Q323,
IF(Magic!A30="Aid",Q324,
IF(Magic!A30="Alter Self",Q325,
IF(Magic!A30="Animal Messenger",Q326,
IF(Magic!A30="Arcane Lock",Q327,
IF(Magic!A30="Augury",Q328,
IF(Magic!A30="Barkskin",Q329,
IF(Magic!A30="Beast Sense",Q330,
IF(Magic!A30="Blindness/Deafness",Q331,
IF(Magic!A30="Blur",Q332,
IF(Magic!A30="Branding Smite",Q333,
IF(Magic!A30="Calm Emotions",Q334,
IF(Magic!A30="Cloud of Daggers",Q335,
IF(Magic!A30="Continual Flame",Q336,
IF(Magic!A30="Cordon of Arrows",Q337,
IF(Magic!A30="Crown of Madness",Q338,
IF(Magic!A30="Darkness",Q339,
IF(Magic!A30="Darkvision",Q340,
IF(Magic!A30="Detect Thoughts",Q341,
IF(Magic!A30="Dust Devil",Q342,
IF(Magic!A30="Earthbind",Q343,
IF(Magic!A30="Enhance Ability",Q344,
IF(Magic!A30="Enlarge/Reduce",Q345,
IF(Magic!A30="Enthrall",Q346,
IF(Magic!A30="Find Steed",Q347,
IF(Magic!A30="Find Traps",Q348,
IF(Magic!A30="Flame Blade",Q349,
IF(Magic!A30="Flaming Sphere",Q350,
IF(Magic!A30="Gentle Repose",Q351,
IF(Magic!A30="Gust of Wind",Q352,
IF(Magic!A30="Heat Metal",Q353,
IF(Magic!A30="Hold Person",Q354,
IF(Magic!A30="Invisibility",Q355,
IF(Magic!A30="Knock",Q356,
IF(Magic!A30="Lesser Restoration",Q357,
IF(Magic!A30="Levitate",Q358,
IF(Magic!A30="Locate Animals or Plants",Q359,
IF(Magic!A30="Locate Object",Q360,
IF(Magic!A30="Magic Mouth",Q361,
IF(Magic!A30="Magic Weapon",Q362,
IF(Magic!A30="Maximilian's Earthen Grasp",Q363,
IF(Magic!A30="Melf's Acid Arrow",Q364,
IF(Magic!A30="Mirror Image",Q365,
IF(Magic!A30="Misty Step",Q366,
IF(Magic!A30="Moonbeam",Q367,
IF(Magic!A30="Nystul's Magic Aura",Q368,
IF(Magic!A30="Pass without Trace",Q369,
IF(Magic!A30="Phantasmal Force",Q370,
IF(Magic!A30="Prayer of Healing",Q371,
IF(Magic!A30="Protection from Poison",Q372,
IF(Magic!A30="Pyrotechnics",Q373,
IF(Magic!A30="Ray of Enfeeblement",Q374,
IF(Magic!A30="Rope Trick",Q375,
IF(Magic!A30="Scorching Ray",Q376,
IF(Magic!A30="See Invisibility",Q377,
IF(Magic!A30="Shatter",Q378,
IF(Magic!A30="Silence",Q379,
IF(Magic!A30="Skywrite",Q380,
IF(Magic!A30="Snilloc's Snowball Swarm",Q381,
IF(Magic!A30="Spider Climb",Q382,
IF(Magic!A30="Spike Growth",Q383,
IF(Magic!A30="Spiritual Weapon",Q384,
IF(Magic!A30="Suggestion",Q385,
IF(Magic!A30="Warding Bond",Q386,
IF(Magic!A30="Warding Wind",Q387,
IF(Magic!A30="Web",Q388,
IF(Magic!A30="Zone of Truth",Q389,)))))))))))))))))))))))))))))))))))))))))))))))))))))))))))))))))))</f>
        <v/>
      </c>
      <c r="I662" s="4"/>
      <c r="J662" s="4"/>
      <c r="K662" s="9"/>
      <c r="L662" s="254" t="str">
        <f>IF(Magic!A30="Aganazzar's Scorcher",P323,
IF(Magic!A30="Aid",P324,
IF(Magic!A30="Alter Self",P325,
IF(Magic!A30="Animal Messenger",P326,
IF(Magic!A30="Arcane Lock",P327,
IF(Magic!A30="Augury",P328,
IF(Magic!A30="Barkskin",P329,
IF(Magic!A30="Beast Sense",P330,
IF(Magic!A30="Blindness/Deafness",P331,
IF(Magic!A30="Blur",P332,
IF(Magic!A30="Branding Smite",P333,
IF(Magic!A30="Calm Emotions",P334,
IF(Magic!A30="Cloud of Daggers",P335,
IF(Magic!A30="Continual Flame",P336,
IF(Magic!A30="Cordon of Arrows",P337,
IF(Magic!A30="Crown of Madness",P338,
IF(Magic!A30="Darkness",P339,
IF(Magic!A30="Darkvision",P340,
IF(Magic!A30="Detect Thoughts",P341,
IF(Magic!A30="Dust Devil",P342,
IF(Magic!A30="Earthbind",P343,
IF(Magic!A30="Enhance Ability",P344,
IF(Magic!A30="Enlarge/Reduce",P345,
IF(Magic!A30="Enthrall",P346,
IF(Magic!A30="Find Steed",P347,
IF(Magic!A30="Find Traps",P348,
IF(Magic!A30="Flame Blade",P349,
IF(Magic!A30="Flaming Sphere",P350,
IF(Magic!A30="Gentle Repose",P351,
IF(Magic!A30="Gust of Wind",P352,
IF(Magic!A30="Heat Metal",P353,
IF(Magic!A30="Hold Person",P354,
IF(Magic!A30="Invisibility",P355,
IF(Magic!A30="Knock",P356,
IF(Magic!A30="Lesser Restoration",P357,
IF(Magic!A30="Levitate",P358,
IF(Magic!A30="Locate Animals or Plants",P359,
IF(Magic!A30="Locate Object",P360,
IF(Magic!A30="Magic Mouth",P361,
IF(Magic!A30="Magic Weapon",P362,
IF(Magic!A30="Maximilian's Earthen Grasp",P363,
IF(Magic!A30="Melf's Acid Arrow",P364,
IF(Magic!A30="Mirror Image",P365,
IF(Magic!A30="Misty Step",P366,
IF(Magic!A30="Moonbeam",P367,
IF(Magic!A30="Nystul's Magic Aura",P368,
IF(Magic!A30="Pass without Trace",P369,
IF(Magic!A30="Phantasmal Force",P370,
IF(Magic!A30="Prayer of Healing",P371,
IF(Magic!A30="Protection from Poison",P372,
IF(Magic!A30="Pyrotechnics",P373,
IF(Magic!A30="Ray of Enfeeblement",P374,
IF(Magic!A30="Rope Trick",P375,
IF(Magic!A30="Scorching Ray",P376,
IF(Magic!A30="See Invisibility",P377,
IF(Magic!A30="Shatter",P378,
IF(Magic!A30="Silence",P379,
IF(Magic!A30="Skywrite",P380,
IF(Magic!A30="Snilloc's Snowball Swarm",P381,
IF(Magic!A30="Spider Climb",P382,
IF(Magic!A30="Spike Growth",P383,
IF(Magic!A30="Spiritual Weapon",P384,
IF(Magic!A30="Suggestion",P385,
IF(Magic!A30="Warding Bond",P386,
IF(Magic!A30="Warding Wind",P387,
IF(Magic!A30="Web",P388,
IF(Magic!A30="Zone of Truth",P389,)))))))))))))))))))))))))))))))))))))))))))))))))))))))))))))))))))</f>
        <v/>
      </c>
      <c r="M662" s="4"/>
      <c r="N662" s="4"/>
      <c r="O662" s="4"/>
      <c r="P662" s="9"/>
      <c r="Q662" s="254" t="str">
        <f>IF(Magic!A30="Aganazzar's Scorcher",S323,
IF(Magic!A30="Aid",S324,
IF(Magic!A30="Alter Self",S325,
IF(Magic!A30="Animal Messenger",S326,
IF(Magic!A30="Arcane Lock",S327,
IF(Magic!A30="Augury",S328,
IF(Magic!A30="Barkskin",S329,
IF(Magic!A30="Beast Sense",S330,
IF(Magic!A30="Blindness/Deafness",S331,
IF(Magic!A30="Blur",S332,
IF(Magic!A30="Branding Smite",S333,
IF(Magic!A30="Calm Emotions",S334,
IF(Magic!A30="Cloud of Daggers",S335,
IF(Magic!A30="Continual Flame",S336,
IF(Magic!A30="Cordon of Arrows",S337,
IF(Magic!A30="Crown of Madness",S338,
IF(Magic!A30="Darkness",S339,
IF(Magic!A30="Darkvision",S340,
IF(Magic!A30="Detect Thoughts",S341,
IF(Magic!A30="Dust Devil",S342,
IF(Magic!A30="Earthbind",S343,
IF(Magic!A30="Enhance Ability",S344,
IF(Magic!A30="Enlarge/Reduce",S345,
IF(Magic!A30="Enthrall",S346,
IF(Magic!A30="Find Steed",S347,
IF(Magic!A30="Find Traps",S348,
IF(Magic!A30="Flame Blade",S349,
IF(Magic!A30="Flaming Sphere",S350,
IF(Magic!A30="Gentle Repose",S351,
IF(Magic!A30="Gust of Wind",S352,
IF(Magic!A30="Heat Metal",S353,
IF(Magic!A30="Hold Person",S354,
IF(Magic!A30="Invisibility",S355,
IF(Magic!A30="Knock",S356,
IF(Magic!A30="Lesser Restoration",S357,
IF(Magic!A30="Levitate",S358,
IF(Magic!A30="Locate Animals or Plants",S359,
IF(Magic!A30="Locate Object",S360,
IF(Magic!A30="Magic Mouth",S361,
IF(Magic!A30="Magic Weapon",S362,
IF(Magic!A30="Maximilian's Earthen Grasp",S363,
IF(Magic!A30="Melf's Acid Arrow",S364,
IF(Magic!A30="Mirror Image",S365,
IF(Magic!A30="Misty Step",S366,
IF(Magic!A30="Moonbeam",S367,
IF(Magic!A30="Nystul's Magic Aura",S368,
IF(Magic!A30="Pass without Trace",S369,
IF(Magic!A30="Phantasmal Force",S370,
IF(Magic!A30="Prayer of Healing",S371,
IF(Magic!A30="Protection from Poison",S372,
IF(Magic!A30="Pyrotechnics",S373,
IF(Magic!A30="Ray of Enfeeblement",S374,
IF(Magic!A30="Rope Trick",S375,
IF(Magic!A30="Scorching Ray",S376,
IF(Magic!A30="See Invisibility",S377,
IF(Magic!A30="Shatter",S378,
IF(Magic!A30="Silence",S379,
IF(Magic!A30="Skywrite",S380,
IF(Magic!A30="Snilloc's Snowball Swarm",S381,
IF(Magic!A30="Spider Climb",S382,
IF(Magic!A30="Spike Growth",S383,
IF(Magic!A30="Spiritual Weapon",S384,
IF(Magic!A30="Suggestion",S385,
IF(Magic!A30="Warding Bond",S386,
IF(Magic!A30="Warding Wind",S387,
IF(Magic!A30="Web",S388,
IF(Magic!A30="Zone of Truth",S389,)))))))))))))))))))))))))))))))))))))))))))))))))))))))))))))))))))</f>
        <v/>
      </c>
      <c r="R662" s="9"/>
      <c r="S662" s="254" t="str">
        <f>IF(Magic!A30="Aganazzar's Scorcher",T323,
IF(Magic!A30="Aid",T324,
IF(Magic!A30="Alter Self",T325,
IF(Magic!A30="Animal Messenger",T326,
IF(Magic!A30="Arcane Lock",T327,
IF(Magic!A30="Augury",T328,
IF(Magic!A30="Barkskin",T329,
IF(Magic!A30="Beast Sense",T330,
IF(Magic!A30="Blindness/Deafness",T331,
IF(Magic!A30="Blur",T332,
IF(Magic!A30="Branding Smite",T333,
IF(Magic!A30="Calm Emotions",T334,
IF(Magic!A30="Cloud of Daggers",T335,
IF(Magic!A30="Continual Flame",T336,
IF(Magic!A30="Cordon of Arrows",T337,
IF(Magic!A30="Crown of Madness",T338,
IF(Magic!A30="Darkness",T339,
IF(Magic!A30="Darkvision",T340,
IF(Magic!A30="Detect Thoughts",T341,
IF(Magic!A30="Dust Devil",T342,
IF(Magic!A30="Earthbind",T343,
IF(Magic!A30="Enhance Ability",T344,
IF(Magic!A30="Enlarge/Reduce",T345,
IF(Magic!A30="Enthrall",T346,
IF(Magic!A30="Find Steed",T347,
IF(Magic!A30="Find Traps",T348,
IF(Magic!A30="Flame Blade",T349,
IF(Magic!A30="Flaming Sphere",T350,
IF(Magic!A30="Gentle Repose",T351,
IF(Magic!A30="Gust of Wind",T352,
IF(Magic!A30="Heat Metal",T353,
IF(Magic!A30="Hold Person",T354,
IF(Magic!A30="Invisibility",T355,
IF(Magic!A30="Knock",T356,
IF(Magic!A30="Lesser Restoration",T357,
IF(Magic!A30="Levitate",T358,
IF(Magic!A30="Locate Animals or Plants",T359,
IF(Magic!A30="Locate Object",T360,
IF(Magic!A30="Magic Mouth",T361,
IF(Magic!A30="Magic Weapon",T362,
IF(Magic!A30="Maximilian's Earthen Grasp",T363,
IF(Magic!A30="Melf's Acid Arrow",T364,
IF(Magic!A30="Mirror Image",T365,
IF(Magic!A30="Misty Step",T366,
IF(Magic!A30="Moonbeam",T367,
IF(Magic!A30="Nystul's Magic Aura",T368,
IF(Magic!A30="Pass without Trace",T369,
IF(Magic!A30="Phantasmal Force",T370,
IF(Magic!A30="Prayer of Healing",T371,
IF(Magic!A30="Protection from Poison",T372,
IF(Magic!A30="Pyrotechnics",T373,
IF(Magic!A30="Ray of Enfeeblement",T374,
IF(Magic!A30="Rope Trick",T375,
IF(Magic!A30="Scorching Ray",T376,
IF(Magic!A30="See Invisibility",T377,
IF(Magic!A30="Shatter",T378,
IF(Magic!A30="Silence",T379,
IF(Magic!A30="Skywrite",T380,
IF(Magic!A30="Snilloc's Snowball Swarm",T381,
IF(Magic!A30="Spider Climb",T382,
IF(Magic!A30="Spike Growth",T383,
IF(Magic!A30="Spiritual Weapon",T384,
IF(Magic!A30="Suggestion",T385,
IF(Magic!A30="Warding Bond",T386,
IF(Magic!A30="Warding Wind",T387,
IF(Magic!A30="Web",T388,
IF(Magic!A30="Zone of Truth",T389,)))))))))))))))))))))))))))))))))))))))))))))))))))))))))))))))))))</f>
        <v/>
      </c>
      <c r="T662" s="9"/>
      <c r="U662" s="377"/>
      <c r="V662" s="377"/>
      <c r="W662" s="377"/>
      <c r="X662" s="377"/>
      <c r="Y662" s="377"/>
      <c r="Z662" s="377"/>
      <c r="AA662" s="377"/>
      <c r="AB662" s="377"/>
      <c r="AC662" s="377"/>
      <c r="AD662" s="377"/>
      <c r="AE662" s="377"/>
      <c r="AF662" s="377"/>
      <c r="AG662" s="377"/>
      <c r="AH662" s="377"/>
      <c r="AI662" s="377"/>
      <c r="AJ662" s="377"/>
      <c r="AK662" s="377"/>
      <c r="AL662" s="377"/>
      <c r="AM662" s="377"/>
      <c r="AN662" s="377"/>
      <c r="AO662" s="377"/>
      <c r="AP662" s="377"/>
      <c r="AQ662" s="377"/>
      <c r="AR662" s="377"/>
      <c r="AS662" s="377"/>
      <c r="AT662" s="377"/>
      <c r="AU662" s="377"/>
      <c r="AV662" s="377"/>
      <c r="AW662" s="377"/>
      <c r="AX662" s="377"/>
      <c r="AY662" s="377"/>
      <c r="AZ662" s="377"/>
      <c r="BA662" s="377"/>
      <c r="BB662" s="377"/>
      <c r="BC662" s="377"/>
      <c r="BD662" s="377"/>
      <c r="BE662" s="377"/>
      <c r="BF662" s="377"/>
    </row>
    <row r="663" ht="12.75" customHeight="1">
      <c r="A663" s="254" t="str">
        <f>IF(Magic!A31="Aganazzar's Scorcher",O323,
IF(Magic!A31="Aid",O324,
IF(Magic!A31="Alter Self",O325,
IF(Magic!A31="Animal Messenger",O326,
IF(Magic!A31="Arcane Lock",O327,
IF(Magic!A31="Augury",O328,
IF(Magic!A31="Barkskin",O329,
IF(Magic!A31="Beast Sense",O330,
IF(Magic!A31="Blindness/Deafness",O331,
IF(Magic!A31="Blur",O332,
IF(Magic!A31="Branding Smite",O333,
IF(Magic!A31="Calm Emotions",O334,
IF(Magic!A31="Cloud of Daggers",O335,
IF(Magic!A31="Continual Flame",O336,
IF(Magic!A31="Cordon of Arrows",O337,
IF(Magic!A31="Crown of Madness",O338,
IF(Magic!A31="Darkness",O339,
IF(Magic!A31="Darkvision",O340,
IF(Magic!A31="Detect Thoughts",O341,
IF(Magic!A31="Dust Devil",O342,
IF(Magic!A31="Earthbind",O343,
IF(Magic!A31="Enhance Ability",O344,
IF(Magic!A31="Enlarge/Reduce",O345,
IF(Magic!A31="Enthrall",O346,
IF(Magic!A31="Find Steed",O347,
IF(Magic!A31="Find Traps",O348,
IF(Magic!A31="Flame Blade",O349,
IF(Magic!A31="Flaming Sphere",O350,
IF(Magic!A31="Gentle Repose",O351,
IF(Magic!A31="Gust of Wind",O352,
IF(Magic!A31="Heat Metal",O353,
IF(Magic!A31="Hold Person",O354,
IF(Magic!A31="Invisibility",O355,
IF(Magic!A31="Knock",O356,
IF(Magic!A31="Lesser Restoration",O357,
IF(Magic!A31="Levitate",O358,
IF(Magic!A31="Locate Animals or Plants",O359,
IF(Magic!A31="Locate Object",O360,
IF(Magic!A31="Magic Mouth",O361,
IF(Magic!A31="Magic Weapon",O362,
IF(Magic!A31="Maximilian's Earthen Grasp",O363,
IF(Magic!A31="Melf's Acid Arrow",O364,
IF(Magic!A31="Mirror Image",O365,
IF(Magic!A31="Misty Step",O366,
IF(Magic!A31="Moonbeam",O367,
IF(Magic!A31="Nystul's Magic Aura",O368,
IF(Magic!A31="Pass without Trace",O369,
IF(Magic!A31="Phantasmal Force",O370,
IF(Magic!A31="Prayer of Healing",O371,
IF(Magic!A31="Protection from Poison",O372,
IF(Magic!A31="Pyrotechnics",O373,
IF(Magic!A31="Ray of Enfeeblement",O374,
IF(Magic!A31="Rope Trick",O375,
IF(Magic!A31="Scorching Ray",O376,
IF(Magic!A31="See Invisibility",O377,
IF(Magic!A31="Shatter",O378,
IF(Magic!A31="Silence",O379,
IF(Magic!A31="Skywrite",O380,
IF(Magic!A31="Snilloc's Snowball Swarm",O381,
IF(Magic!A31="Spider Climb",O382,
IF(Magic!A31="Spike Growth",O383,
IF(Magic!A31="Spiritual Weapon",O384,
IF(Magic!A31="Suggestion",O385,
IF(Magic!A31="Warding Bond",O386,
IF(Magic!A31="Warding Wind",O387,
IF(Magic!A31="Web",O388,
IF(Magic!A31="Zone of Truth",O389,)))))))))))))))))))))))))))))))))))))))))))))))))))))))))))))))))))</f>
        <v/>
      </c>
      <c r="B663" s="4"/>
      <c r="C663" s="4"/>
      <c r="D663" s="9"/>
      <c r="E663" s="254" t="str">
        <f>IF(Magic!A31="Aganazzar's Scorcher",R323,
IF(Magic!A31="Aid",R324,
IF(Magic!A31="Alter Self",R325,
IF(Magic!A31="Animal Messenger",R326,
IF(Magic!A31="Arcane Lock",R327,
IF(Magic!A31="Augury",R328,
IF(Magic!A31="Barkskin",R329,
IF(Magic!A31="Beast Sense",R330,
IF(Magic!A31="Blindness/Deafness",R331,
IF(Magic!A31="Blur",R332,
IF(Magic!A31="Branding Smite",R333,
IF(Magic!A31="Calm Emotions",R334,
IF(Magic!A31="Cloud of Daggers",R335,
IF(Magic!A31="Continual Flame",R336,
IF(Magic!A31="Cordon of Arrows",R337,
IF(Magic!A31="Crown of Madness",R338,
IF(Magic!A31="Darkness",R339,
IF(Magic!A31="Darkvision",R340,
IF(Magic!A31="Detect Thoughts",R341,
IF(Magic!A31="Dust Devil",R342,
IF(Magic!A31="Earthbind",R343,
IF(Magic!A31="Enhance Ability",R344,
IF(Magic!A31="Enlarge/Reduce",R345,
IF(Magic!A31="Enthrall",R346,
IF(Magic!A31="Find Steed",R347,
IF(Magic!A31="Find Traps",R348,
IF(Magic!A31="Flame Blade",R349,
IF(Magic!A31="Flaming Sphere",R350,
IF(Magic!A31="Gentle Repose",R351,
IF(Magic!A31="Gust of Wind",R352,
IF(Magic!A31="Heat Metal",R353,
IF(Magic!A31="Hold Person",R354,
IF(Magic!A31="Invisibility",R355,
IF(Magic!A31="Knock",R356,
IF(Magic!A31="Lesser Restoration",R357,
IF(Magic!A31="Levitate",R358,
IF(Magic!A31="Locate Animals or Plants",R359,
IF(Magic!A31="Locate Object",R360,
IF(Magic!A31="Magic Mouth",R361,
IF(Magic!A31="Magic Weapon",R362,
IF(Magic!A31="Maximilian's Earthen Grasp",R363,
IF(Magic!A31="Melf's Acid Arrow",R364,
IF(Magic!A31="Mirror Image",R365,
IF(Magic!A31="Misty Step",R366,
IF(Magic!A31="Moonbeam",R367,
IF(Magic!A31="Nystul's Magic Aura",R368,
IF(Magic!A31="Pass without Trace",R369,
IF(Magic!A31="Phantasmal Force",R370,
IF(Magic!A31="Prayer of Healing",R371,
IF(Magic!A31="Protection from Poison",R372,
IF(Magic!A31="Pyrotechnics",R373,
IF(Magic!A31="Ray of Enfeeblement",R374,
IF(Magic!A31="Rope Trick",R375,
IF(Magic!A31="Scorching Ray",R376,
IF(Magic!A31="See Invisibility",R377,
IF(Magic!A31="Shatter",R378,
IF(Magic!A31="Silence",R379,
IF(Magic!A31="Skywrite",R380,
IF(Magic!A31="Snilloc's Snowball Swarm",R381,
IF(Magic!A31="Spider Climb",R382,
IF(Magic!A31="Spike Growth",R383,
IF(Magic!A31="Spiritual Weapon",R384,
IF(Magic!A31="Suggestion",R385,
IF(Magic!A31="Warding Bond",R386,
IF(Magic!A31="Warding Wind",R387,
IF(Magic!A31="Web",R388,
IF(Magic!A31="Zone of Truth",R389,)))))))))))))))))))))))))))))))))))))))))))))))))))))))))))))))))))</f>
        <v/>
      </c>
      <c r="F663" s="4"/>
      <c r="G663" s="9"/>
      <c r="H663" s="254" t="str">
        <f>IF(Magic!A31="Aganazzar's Scorcher",Q323,
IF(Magic!A31="Aid",Q324,
IF(Magic!A31="Alter Self",Q325,
IF(Magic!A31="Animal Messenger",Q326,
IF(Magic!A31="Arcane Lock",Q327,
IF(Magic!A31="Augury",Q328,
IF(Magic!A31="Barkskin",Q329,
IF(Magic!A31="Beast Sense",Q330,
IF(Magic!A31="Blindness/Deafness",Q331,
IF(Magic!A31="Blur",Q332,
IF(Magic!A31="Branding Smite",Q333,
IF(Magic!A31="Calm Emotions",Q334,
IF(Magic!A31="Cloud of Daggers",Q335,
IF(Magic!A31="Continual Flame",Q336,
IF(Magic!A31="Cordon of Arrows",Q337,
IF(Magic!A31="Crown of Madness",Q338,
IF(Magic!A31="Darkness",Q339,
IF(Magic!A31="Darkvision",Q340,
IF(Magic!A31="Detect Thoughts",Q341,
IF(Magic!A31="Dust Devil",Q342,
IF(Magic!A31="Earthbind",Q343,
IF(Magic!A31="Enhance Ability",Q344,
IF(Magic!A31="Enlarge/Reduce",Q345,
IF(Magic!A31="Enthrall",Q346,
IF(Magic!A31="Find Steed",Q347,
IF(Magic!A31="Find Traps",Q348,
IF(Magic!A31="Flame Blade",Q349,
IF(Magic!A31="Flaming Sphere",Q350,
IF(Magic!A31="Gentle Repose",Q351,
IF(Magic!A31="Gust of Wind",Q352,
IF(Magic!A31="Heat Metal",Q353,
IF(Magic!A31="Hold Person",Q354,
IF(Magic!A31="Invisibility",Q355,
IF(Magic!A31="Knock",Q356,
IF(Magic!A31="Lesser Restoration",Q357,
IF(Magic!A31="Levitate",Q358,
IF(Magic!A31="Locate Animals or Plants",Q359,
IF(Magic!A31="Locate Object",Q360,
IF(Magic!A31="Magic Mouth",Q361,
IF(Magic!A31="Magic Weapon",Q362,
IF(Magic!A31="Maximilian's Earthen Grasp",Q363,
IF(Magic!A31="Melf's Acid Arrow",Q364,
IF(Magic!A31="Mirror Image",Q365,
IF(Magic!A31="Misty Step",Q366,
IF(Magic!A31="Moonbeam",Q367,
IF(Magic!A31="Nystul's Magic Aura",Q368,
IF(Magic!A31="Pass without Trace",Q369,
IF(Magic!A31="Phantasmal Force",Q370,
IF(Magic!A31="Prayer of Healing",Q371,
IF(Magic!A31="Protection from Poison",Q372,
IF(Magic!A31="Pyrotechnics",Q373,
IF(Magic!A31="Ray of Enfeeblement",Q374,
IF(Magic!A31="Rope Trick",Q375,
IF(Magic!A31="Scorching Ray",Q376,
IF(Magic!A31="See Invisibility",Q377,
IF(Magic!A31="Shatter",Q378,
IF(Magic!A31="Silence",Q379,
IF(Magic!A31="Skywrite",Q380,
IF(Magic!A31="Snilloc's Snowball Swarm",Q381,
IF(Magic!A31="Spider Climb",Q382,
IF(Magic!A31="Spike Growth",Q383,
IF(Magic!A31="Spiritual Weapon",Q384,
IF(Magic!A31="Suggestion",Q385,
IF(Magic!A31="Warding Bond",Q386,
IF(Magic!A31="Warding Wind",Q387,
IF(Magic!A31="Web",Q388,
IF(Magic!A31="Zone of Truth",Q389,)))))))))))))))))))))))))))))))))))))))))))))))))))))))))))))))))))</f>
        <v/>
      </c>
      <c r="I663" s="4"/>
      <c r="J663" s="4"/>
      <c r="K663" s="9"/>
      <c r="L663" s="254" t="str">
        <f>IF(Magic!A31="Aganazzar's Scorcher",P323,
IF(Magic!A31="Aid",P324,
IF(Magic!A31="Alter Self",P325,
IF(Magic!A31="Animal Messenger",P326,
IF(Magic!A31="Arcane Lock",P327,
IF(Magic!A31="Augury",P328,
IF(Magic!A31="Barkskin",P329,
IF(Magic!A31="Beast Sense",P330,
IF(Magic!A31="Blindness/Deafness",P331,
IF(Magic!A31="Blur",P332,
IF(Magic!A31="Branding Smite",P333,
IF(Magic!A31="Calm Emotions",P334,
IF(Magic!A31="Cloud of Daggers",P335,
IF(Magic!A31="Continual Flame",P336,
IF(Magic!A31="Cordon of Arrows",P337,
IF(Magic!A31="Crown of Madness",P338,
IF(Magic!A31="Darkness",P339,
IF(Magic!A31="Darkvision",P340,
IF(Magic!A31="Detect Thoughts",P341,
IF(Magic!A31="Dust Devil",P342,
IF(Magic!A31="Earthbind",P343,
IF(Magic!A31="Enhance Ability",P344,
IF(Magic!A31="Enlarge/Reduce",P345,
IF(Magic!A31="Enthrall",P346,
IF(Magic!A31="Find Steed",P347,
IF(Magic!A31="Find Traps",P348,
IF(Magic!A31="Flame Blade",P349,
IF(Magic!A31="Flaming Sphere",P350,
IF(Magic!A31="Gentle Repose",P351,
IF(Magic!A31="Gust of Wind",P352,
IF(Magic!A31="Heat Metal",P353,
IF(Magic!A31="Hold Person",P354,
IF(Magic!A31="Invisibility",P355,
IF(Magic!A31="Knock",P356,
IF(Magic!A31="Lesser Restoration",P357,
IF(Magic!A31="Levitate",P358,
IF(Magic!A31="Locate Animals or Plants",P359,
IF(Magic!A31="Locate Object",P360,
IF(Magic!A31="Magic Mouth",P361,
IF(Magic!A31="Magic Weapon",P362,
IF(Magic!A31="Maximilian's Earthen Grasp",P363,
IF(Magic!A31="Melf's Acid Arrow",P364,
IF(Magic!A31="Mirror Image",P365,
IF(Magic!A31="Misty Step",P366,
IF(Magic!A31="Moonbeam",P367,
IF(Magic!A31="Nystul's Magic Aura",P368,
IF(Magic!A31="Pass without Trace",P369,
IF(Magic!A31="Phantasmal Force",P370,
IF(Magic!A31="Prayer of Healing",P371,
IF(Magic!A31="Protection from Poison",P372,
IF(Magic!A31="Pyrotechnics",P373,
IF(Magic!A31="Ray of Enfeeblement",P374,
IF(Magic!A31="Rope Trick",P375,
IF(Magic!A31="Scorching Ray",P376,
IF(Magic!A31="See Invisibility",P377,
IF(Magic!A31="Shatter",P378,
IF(Magic!A31="Silence",P379,
IF(Magic!A31="Skywrite",P380,
IF(Magic!A31="Snilloc's Snowball Swarm",P381,
IF(Magic!A31="Spider Climb",P382,
IF(Magic!A31="Spike Growth",P383,
IF(Magic!A31="Spiritual Weapon",P384,
IF(Magic!A31="Suggestion",P385,
IF(Magic!A31="Warding Bond",P386,
IF(Magic!A31="Warding Wind",P387,
IF(Magic!A31="Web",P388,
IF(Magic!A31="Zone of Truth",P389,)))))))))))))))))))))))))))))))))))))))))))))))))))))))))))))))))))</f>
        <v/>
      </c>
      <c r="M663" s="4"/>
      <c r="N663" s="4"/>
      <c r="O663" s="4"/>
      <c r="P663" s="9"/>
      <c r="Q663" s="254" t="str">
        <f>IF(Magic!A31="Aganazzar's Scorcher",S323,
IF(Magic!A31="Aid",S324,
IF(Magic!A31="Alter Self",S325,
IF(Magic!A31="Animal Messenger",S326,
IF(Magic!A31="Arcane Lock",S327,
IF(Magic!A31="Augury",S328,
IF(Magic!A31="Barkskin",S329,
IF(Magic!A31="Beast Sense",S330,
IF(Magic!A31="Blindness/Deafness",S331,
IF(Magic!A31="Blur",S332,
IF(Magic!A31="Branding Smite",S333,
IF(Magic!A31="Calm Emotions",S334,
IF(Magic!A31="Cloud of Daggers",S335,
IF(Magic!A31="Continual Flame",S336,
IF(Magic!A31="Cordon of Arrows",S337,
IF(Magic!A31="Crown of Madness",S338,
IF(Magic!A31="Darkness",S339,
IF(Magic!A31="Darkvision",S340,
IF(Magic!A31="Detect Thoughts",S341,
IF(Magic!A31="Dust Devil",S342,
IF(Magic!A31="Earthbind",S343,
IF(Magic!A31="Enhance Ability",S344,
IF(Magic!A31="Enlarge/Reduce",S345,
IF(Magic!A31="Enthrall",S346,
IF(Magic!A31="Find Steed",S347,
IF(Magic!A31="Find Traps",S348,
IF(Magic!A31="Flame Blade",S349,
IF(Magic!A31="Flaming Sphere",S350,
IF(Magic!A31="Gentle Repose",S351,
IF(Magic!A31="Gust of Wind",S352,
IF(Magic!A31="Heat Metal",S353,
IF(Magic!A31="Hold Person",S354,
IF(Magic!A31="Invisibility",S355,
IF(Magic!A31="Knock",S356,
IF(Magic!A31="Lesser Restoration",S357,
IF(Magic!A31="Levitate",S358,
IF(Magic!A31="Locate Animals or Plants",S359,
IF(Magic!A31="Locate Object",S360,
IF(Magic!A31="Magic Mouth",S361,
IF(Magic!A31="Magic Weapon",S362,
IF(Magic!A31="Maximilian's Earthen Grasp",S363,
IF(Magic!A31="Melf's Acid Arrow",S364,
IF(Magic!A31="Mirror Image",S365,
IF(Magic!A31="Misty Step",S366,
IF(Magic!A31="Moonbeam",S367,
IF(Magic!A31="Nystul's Magic Aura",S368,
IF(Magic!A31="Pass without Trace",S369,
IF(Magic!A31="Phantasmal Force",S370,
IF(Magic!A31="Prayer of Healing",S371,
IF(Magic!A31="Protection from Poison",S372,
IF(Magic!A31="Pyrotechnics",S373,
IF(Magic!A31="Ray of Enfeeblement",S374,
IF(Magic!A31="Rope Trick",S375,
IF(Magic!A31="Scorching Ray",S376,
IF(Magic!A31="See Invisibility",S377,
IF(Magic!A31="Shatter",S378,
IF(Magic!A31="Silence",S379,
IF(Magic!A31="Skywrite",S380,
IF(Magic!A31="Snilloc's Snowball Swarm",S381,
IF(Magic!A31="Spider Climb",S382,
IF(Magic!A31="Spike Growth",S383,
IF(Magic!A31="Spiritual Weapon",S384,
IF(Magic!A31="Suggestion",S385,
IF(Magic!A31="Warding Bond",S386,
IF(Magic!A31="Warding Wind",S387,
IF(Magic!A31="Web",S388,
IF(Magic!A31="Zone of Truth",S389,)))))))))))))))))))))))))))))))))))))))))))))))))))))))))))))))))))</f>
        <v/>
      </c>
      <c r="R663" s="9"/>
      <c r="S663" s="254" t="str">
        <f>IF(Magic!A31="Aganazzar's Scorcher",T323,
IF(Magic!A31="Aid",T324,
IF(Magic!A31="Alter Self",T325,
IF(Magic!A31="Animal Messenger",T326,
IF(Magic!A31="Arcane Lock",T327,
IF(Magic!A31="Augury",T328,
IF(Magic!A31="Barkskin",T329,
IF(Magic!A31="Beast Sense",T330,
IF(Magic!A31="Blindness/Deafness",T331,
IF(Magic!A31="Blur",T332,
IF(Magic!A31="Branding Smite",T333,
IF(Magic!A31="Calm Emotions",T334,
IF(Magic!A31="Cloud of Daggers",T335,
IF(Magic!A31="Continual Flame",T336,
IF(Magic!A31="Cordon of Arrows",T337,
IF(Magic!A31="Crown of Madness",T338,
IF(Magic!A31="Darkness",T339,
IF(Magic!A31="Darkvision",T340,
IF(Magic!A31="Detect Thoughts",T341,
IF(Magic!A31="Dust Devil",T342,
IF(Magic!A31="Earthbind",T343,
IF(Magic!A31="Enhance Ability",T344,
IF(Magic!A31="Enlarge/Reduce",T345,
IF(Magic!A31="Enthrall",T346,
IF(Magic!A31="Find Steed",T347,
IF(Magic!A31="Find Traps",T348,
IF(Magic!A31="Flame Blade",T349,
IF(Magic!A31="Flaming Sphere",T350,
IF(Magic!A31="Gentle Repose",T351,
IF(Magic!A31="Gust of Wind",T352,
IF(Magic!A31="Heat Metal",T353,
IF(Magic!A31="Hold Person",T354,
IF(Magic!A31="Invisibility",T355,
IF(Magic!A31="Knock",T356,
IF(Magic!A31="Lesser Restoration",T357,
IF(Magic!A31="Levitate",T358,
IF(Magic!A31="Locate Animals or Plants",T359,
IF(Magic!A31="Locate Object",T360,
IF(Magic!A31="Magic Mouth",T361,
IF(Magic!A31="Magic Weapon",T362,
IF(Magic!A31="Maximilian's Earthen Grasp",T363,
IF(Magic!A31="Melf's Acid Arrow",T364,
IF(Magic!A31="Mirror Image",T365,
IF(Magic!A31="Misty Step",T366,
IF(Magic!A31="Moonbeam",T367,
IF(Magic!A31="Nystul's Magic Aura",T368,
IF(Magic!A31="Pass without Trace",T369,
IF(Magic!A31="Phantasmal Force",T370,
IF(Magic!A31="Prayer of Healing",T371,
IF(Magic!A31="Protection from Poison",T372,
IF(Magic!A31="Pyrotechnics",T373,
IF(Magic!A31="Ray of Enfeeblement",T374,
IF(Magic!A31="Rope Trick",T375,
IF(Magic!A31="Scorching Ray",T376,
IF(Magic!A31="See Invisibility",T377,
IF(Magic!A31="Shatter",T378,
IF(Magic!A31="Silence",T379,
IF(Magic!A31="Skywrite",T380,
IF(Magic!A31="Snilloc's Snowball Swarm",T381,
IF(Magic!A31="Spider Climb",T382,
IF(Magic!A31="Spike Growth",T383,
IF(Magic!A31="Spiritual Weapon",T384,
IF(Magic!A31="Suggestion",T385,
IF(Magic!A31="Warding Bond",T386,
IF(Magic!A31="Warding Wind",T387,
IF(Magic!A31="Web",T388,
IF(Magic!A31="Zone of Truth",T389,)))))))))))))))))))))))))))))))))))))))))))))))))))))))))))))))))))</f>
        <v/>
      </c>
      <c r="T663" s="9"/>
      <c r="U663" s="377"/>
      <c r="V663" s="377"/>
      <c r="W663" s="377"/>
      <c r="X663" s="377"/>
      <c r="Y663" s="377"/>
      <c r="Z663" s="377"/>
      <c r="AA663" s="377"/>
      <c r="AB663" s="377"/>
      <c r="AC663" s="377"/>
      <c r="AD663" s="377"/>
      <c r="AE663" s="377"/>
      <c r="AF663" s="377"/>
      <c r="AG663" s="377"/>
      <c r="AH663" s="377"/>
      <c r="AI663" s="377"/>
      <c r="AJ663" s="377"/>
      <c r="AK663" s="377"/>
      <c r="AL663" s="377"/>
      <c r="AM663" s="377"/>
      <c r="AN663" s="377"/>
      <c r="AO663" s="377"/>
      <c r="AP663" s="377"/>
      <c r="AQ663" s="377"/>
      <c r="AR663" s="377"/>
      <c r="AS663" s="377"/>
      <c r="AT663" s="377"/>
      <c r="AU663" s="377"/>
      <c r="AV663" s="377"/>
      <c r="AW663" s="377"/>
      <c r="AX663" s="377"/>
      <c r="AY663" s="377"/>
      <c r="AZ663" s="377"/>
      <c r="BA663" s="377"/>
      <c r="BB663" s="377"/>
      <c r="BC663" s="377"/>
      <c r="BD663" s="377"/>
      <c r="BE663" s="377"/>
      <c r="BF663" s="377"/>
    </row>
    <row r="664" ht="12.75" customHeight="1">
      <c r="A664" s="254" t="str">
        <f>IF(Magic!A32="Aganazzar's Scorcher",O323,
IF(Magic!A32="Aid",O324,
IF(Magic!A32="Alter Self",O325,
IF(Magic!A32="Animal Messenger",O326,
IF(Magic!A32="Arcane Lock",O327,
IF(Magic!A32="Augury",O328,
IF(Magic!A32="Barkskin",O329,
IF(Magic!A32="Beast Sense",O330,
IF(Magic!A32="Blindness/Deafness",O331,
IF(Magic!A32="Blur",O332,
IF(Magic!A32="Branding Smite",O333,
IF(Magic!A32="Calm Emotions",O334,
IF(Magic!A32="Cloud of Daggers",O335,
IF(Magic!A32="Continual Flame",O336,
IF(Magic!A32="Cordon of Arrows",O337,
IF(Magic!A32="Crown of Madness",O338,
IF(Magic!A32="Darkness",O339,
IF(Magic!A32="Darkvision",O340,
IF(Magic!A32="Detect Thoughts",O341,
IF(Magic!A32="Dust Devil",O342,
IF(Magic!A32="Earthbind",O343,
IF(Magic!A32="Enhance Ability",O344,
IF(Magic!A32="Enlarge/Reduce",O345,
IF(Magic!A32="Enthrall",O346,
IF(Magic!A32="Find Steed",O347,
IF(Magic!A32="Find Traps",O348,
IF(Magic!A32="Flame Blade",O349,
IF(Magic!A32="Flaming Sphere",O350,
IF(Magic!A32="Gentle Repose",O351,
IF(Magic!A32="Gust of Wind",O352,
IF(Magic!A32="Heat Metal",O353,
IF(Magic!A32="Hold Person",O354,
IF(Magic!A32="Invisibility",O355,
IF(Magic!A32="Knock",O356,
IF(Magic!A32="Lesser Restoration",O357,
IF(Magic!A32="Levitate",O358,
IF(Magic!A32="Locate Animals or Plants",O359,
IF(Magic!A32="Locate Object",O360,
IF(Magic!A32="Magic Mouth",O361,
IF(Magic!A32="Magic Weapon",O362,
IF(Magic!A32="Maximilian's Earthen Grasp",O363,
IF(Magic!A32="Melf's Acid Arrow",O364,
IF(Magic!A32="Mirror Image",O365,
IF(Magic!A32="Misty Step",O366,
IF(Magic!A32="Moonbeam",O367,
IF(Magic!A32="Nystul's Magic Aura",O368,
IF(Magic!A32="Pass without Trace",O369,
IF(Magic!A32="Phantasmal Force",O370,
IF(Magic!A32="Prayer of Healing",O371,
IF(Magic!A32="Protection from Poison",O372,
IF(Magic!A32="Pyrotechnics",O373,
IF(Magic!A32="Ray of Enfeeblement",O374,
IF(Magic!A32="Rope Trick",O375,
IF(Magic!A32="Scorching Ray",O376,
IF(Magic!A32="See Invisibility",O377,
IF(Magic!A32="Shatter",O378,
IF(Magic!A32="Silence",O379,
IF(Magic!A32="Skywrite",O380,
IF(Magic!A32="Snilloc's Snowball Swarm",O381,
IF(Magic!A32="Spider Climb",O382,
IF(Magic!A32="Spike Growth",O383,
IF(Magic!A32="Spiritual Weapon",O384,
IF(Magic!A32="Suggestion",O385,
IF(Magic!A32="Warding Bond",O386,
IF(Magic!A32="Warding Wind",O387,
IF(Magic!A32="Web",O388,
IF(Magic!A32="Zone of Truth",O389,)))))))))))))))))))))))))))))))))))))))))))))))))))))))))))))))))))</f>
        <v/>
      </c>
      <c r="B664" s="4"/>
      <c r="C664" s="4"/>
      <c r="D664" s="9"/>
      <c r="E664" s="254" t="str">
        <f>IF(Magic!A32="Aganazzar's Scorcher",R323,
IF(Magic!A32="Aid",R324,
IF(Magic!A32="Alter Self",R325,
IF(Magic!A32="Animal Messenger",R326,
IF(Magic!A32="Arcane Lock",R327,
IF(Magic!A32="Augury",R328,
IF(Magic!A32="Barkskin",R329,
IF(Magic!A32="Beast Sense",R330,
IF(Magic!A32="Blindness/Deafness",R331,
IF(Magic!A32="Blur",R332,
IF(Magic!A32="Branding Smite",R333,
IF(Magic!A32="Calm Emotions",R334,
IF(Magic!A32="Cloud of Daggers",R335,
IF(Magic!A32="Continual Flame",R336,
IF(Magic!A32="Cordon of Arrows",R337,
IF(Magic!A32="Crown of Madness",R338,
IF(Magic!A32="Darkness",R339,
IF(Magic!A32="Darkvision",R340,
IF(Magic!A32="Detect Thoughts",R341,
IF(Magic!A32="Dust Devil",R342,
IF(Magic!A32="Earthbind",R343,
IF(Magic!A32="Enhance Ability",R344,
IF(Magic!A32="Enlarge/Reduce",R345,
IF(Magic!A32="Enthrall",R346,
IF(Magic!A32="Find Steed",R347,
IF(Magic!A32="Find Traps",R348,
IF(Magic!A32="Flame Blade",R349,
IF(Magic!A32="Flaming Sphere",R350,
IF(Magic!A32="Gentle Repose",R351,
IF(Magic!A32="Gust of Wind",R352,
IF(Magic!A32="Heat Metal",R353,
IF(Magic!A32="Hold Person",R354,
IF(Magic!A32="Invisibility",R355,
IF(Magic!A32="Knock",R356,
IF(Magic!A32="Lesser Restoration",R357,
IF(Magic!A32="Levitate",R358,
IF(Magic!A32="Locate Animals or Plants",R359,
IF(Magic!A32="Locate Object",R360,
IF(Magic!A32="Magic Mouth",R361,
IF(Magic!A32="Magic Weapon",R362,
IF(Magic!A32="Maximilian's Earthen Grasp",R363,
IF(Magic!A32="Melf's Acid Arrow",R364,
IF(Magic!A32="Mirror Image",R365,
IF(Magic!A32="Misty Step",R366,
IF(Magic!A32="Moonbeam",R367,
IF(Magic!A32="Nystul's Magic Aura",R368,
IF(Magic!A32="Pass without Trace",R369,
IF(Magic!A32="Phantasmal Force",R370,
IF(Magic!A32="Prayer of Healing",R371,
IF(Magic!A32="Protection from Poison",R372,
IF(Magic!A32="Pyrotechnics",R373,
IF(Magic!A32="Ray of Enfeeblement",R374,
IF(Magic!A32="Rope Trick",R375,
IF(Magic!A32="Scorching Ray",R376,
IF(Magic!A32="See Invisibility",R377,
IF(Magic!A32="Shatter",R378,
IF(Magic!A32="Silence",R379,
IF(Magic!A32="Skywrite",R380,
IF(Magic!A32="Snilloc's Snowball Swarm",R381,
IF(Magic!A32="Spider Climb",R382,
IF(Magic!A32="Spike Growth",R383,
IF(Magic!A32="Spiritual Weapon",R384,
IF(Magic!A32="Suggestion",R385,
IF(Magic!A32="Warding Bond",R386,
IF(Magic!A32="Warding Wind",R387,
IF(Magic!A32="Web",R388,
IF(Magic!A32="Zone of Truth",R389,)))))))))))))))))))))))))))))))))))))))))))))))))))))))))))))))))))</f>
        <v/>
      </c>
      <c r="F664" s="4"/>
      <c r="G664" s="9"/>
      <c r="H664" s="254" t="str">
        <f>IF(Magic!A32="Aganazzar's Scorcher",Q323,
IF(Magic!A32="Aid",Q324,
IF(Magic!A32="Alter Self",Q325,
IF(Magic!A32="Animal Messenger",Q326,
IF(Magic!A32="Arcane Lock",Q327,
IF(Magic!A32="Augury",Q328,
IF(Magic!A32="Barkskin",Q329,
IF(Magic!A32="Beast Sense",Q330,
IF(Magic!A32="Blindness/Deafness",Q331,
IF(Magic!A32="Blur",Q332,
IF(Magic!A32="Branding Smite",Q333,
IF(Magic!A32="Calm Emotions",Q334,
IF(Magic!A32="Cloud of Daggers",Q335,
IF(Magic!A32="Continual Flame",Q336,
IF(Magic!A32="Cordon of Arrows",Q337,
IF(Magic!A32="Crown of Madness",Q338,
IF(Magic!A32="Darkness",Q339,
IF(Magic!A32="Darkvision",Q340,
IF(Magic!A32="Detect Thoughts",Q341,
IF(Magic!A32="Dust Devil",Q342,
IF(Magic!A32="Earthbind",Q343,
IF(Magic!A32="Enhance Ability",Q344,
IF(Magic!A32="Enlarge/Reduce",Q345,
IF(Magic!A32="Enthrall",Q346,
IF(Magic!A32="Find Steed",Q347,
IF(Magic!A32="Find Traps",Q348,
IF(Magic!A32="Flame Blade",Q349,
IF(Magic!A32="Flaming Sphere",Q350,
IF(Magic!A32="Gentle Repose",Q351,
IF(Magic!A32="Gust of Wind",Q352,
IF(Magic!A32="Heat Metal",Q353,
IF(Magic!A32="Hold Person",Q354,
IF(Magic!A32="Invisibility",Q355,
IF(Magic!A32="Knock",Q356,
IF(Magic!A32="Lesser Restoration",Q357,
IF(Magic!A32="Levitate",Q358,
IF(Magic!A32="Locate Animals or Plants",Q359,
IF(Magic!A32="Locate Object",Q360,
IF(Magic!A32="Magic Mouth",Q361,
IF(Magic!A32="Magic Weapon",Q362,
IF(Magic!A32="Maximilian's Earthen Grasp",Q363,
IF(Magic!A32="Melf's Acid Arrow",Q364,
IF(Magic!A32="Mirror Image",Q365,
IF(Magic!A32="Misty Step",Q366,
IF(Magic!A32="Moonbeam",Q367,
IF(Magic!A32="Nystul's Magic Aura",Q368,
IF(Magic!A32="Pass without Trace",Q369,
IF(Magic!A32="Phantasmal Force",Q370,
IF(Magic!A32="Prayer of Healing",Q371,
IF(Magic!A32="Protection from Poison",Q372,
IF(Magic!A32="Pyrotechnics",Q373,
IF(Magic!A32="Ray of Enfeeblement",Q374,
IF(Magic!A32="Rope Trick",Q375,
IF(Magic!A32="Scorching Ray",Q376,
IF(Magic!A32="See Invisibility",Q377,
IF(Magic!A32="Shatter",Q378,
IF(Magic!A32="Silence",Q379,
IF(Magic!A32="Skywrite",Q380,
IF(Magic!A32="Snilloc's Snowball Swarm",Q381,
IF(Magic!A32="Spider Climb",Q382,
IF(Magic!A32="Spike Growth",Q383,
IF(Magic!A32="Spiritual Weapon",Q384,
IF(Magic!A32="Suggestion",Q385,
IF(Magic!A32="Warding Bond",Q386,
IF(Magic!A32="Warding Wind",Q387,
IF(Magic!A32="Web",Q388,
IF(Magic!A32="Zone of Truth",Q389,)))))))))))))))))))))))))))))))))))))))))))))))))))))))))))))))))))</f>
        <v/>
      </c>
      <c r="I664" s="4"/>
      <c r="J664" s="4"/>
      <c r="K664" s="9"/>
      <c r="L664" s="254" t="str">
        <f>IF(Magic!A32="Aganazzar's Scorcher",P323,
IF(Magic!A32="Aid",P324,
IF(Magic!A32="Alter Self",P325,
IF(Magic!A32="Animal Messenger",P326,
IF(Magic!A32="Arcane Lock",P327,
IF(Magic!A32="Augury",P328,
IF(Magic!A32="Barkskin",P329,
IF(Magic!A32="Beast Sense",P330,
IF(Magic!A32="Blindness/Deafness",P331,
IF(Magic!A32="Blur",P332,
IF(Magic!A32="Branding Smite",P333,
IF(Magic!A32="Calm Emotions",P334,
IF(Magic!A32="Cloud of Daggers",P335,
IF(Magic!A32="Continual Flame",P336,
IF(Magic!A32="Cordon of Arrows",P337,
IF(Magic!A32="Crown of Madness",P338,
IF(Magic!A32="Darkness",P339,
IF(Magic!A32="Darkvision",P340,
IF(Magic!A32="Detect Thoughts",P341,
IF(Magic!A32="Dust Devil",P342,
IF(Magic!A32="Earthbind",P343,
IF(Magic!A32="Enhance Ability",P344,
IF(Magic!A32="Enlarge/Reduce",P345,
IF(Magic!A32="Enthrall",P346,
IF(Magic!A32="Find Steed",P347,
IF(Magic!A32="Find Traps",P348,
IF(Magic!A32="Flame Blade",P349,
IF(Magic!A32="Flaming Sphere",P350,
IF(Magic!A32="Gentle Repose",P351,
IF(Magic!A32="Gust of Wind",P352,
IF(Magic!A32="Heat Metal",P353,
IF(Magic!A32="Hold Person",P354,
IF(Magic!A32="Invisibility",P355,
IF(Magic!A32="Knock",P356,
IF(Magic!A32="Lesser Restoration",P357,
IF(Magic!A32="Levitate",P358,
IF(Magic!A32="Locate Animals or Plants",P359,
IF(Magic!A32="Locate Object",P360,
IF(Magic!A32="Magic Mouth",P361,
IF(Magic!A32="Magic Weapon",P362,
IF(Magic!A32="Maximilian's Earthen Grasp",P363,
IF(Magic!A32="Melf's Acid Arrow",P364,
IF(Magic!A32="Mirror Image",P365,
IF(Magic!A32="Misty Step",P366,
IF(Magic!A32="Moonbeam",P367,
IF(Magic!A32="Nystul's Magic Aura",P368,
IF(Magic!A32="Pass without Trace",P369,
IF(Magic!A32="Phantasmal Force",P370,
IF(Magic!A32="Prayer of Healing",P371,
IF(Magic!A32="Protection from Poison",P372,
IF(Magic!A32="Pyrotechnics",P373,
IF(Magic!A32="Ray of Enfeeblement",P374,
IF(Magic!A32="Rope Trick",P375,
IF(Magic!A32="Scorching Ray",P376,
IF(Magic!A32="See Invisibility",P377,
IF(Magic!A32="Shatter",P378,
IF(Magic!A32="Silence",P379,
IF(Magic!A32="Skywrite",P380,
IF(Magic!A32="Snilloc's Snowball Swarm",P381,
IF(Magic!A32="Spider Climb",P382,
IF(Magic!A32="Spike Growth",P383,
IF(Magic!A32="Spiritual Weapon",P384,
IF(Magic!A32="Suggestion",P385,
IF(Magic!A32="Warding Bond",P386,
IF(Magic!A32="Warding Wind",P387,
IF(Magic!A32="Web",P388,
IF(Magic!A32="Zone of Truth",P389,)))))))))))))))))))))))))))))))))))))))))))))))))))))))))))))))))))</f>
        <v/>
      </c>
      <c r="M664" s="4"/>
      <c r="N664" s="4"/>
      <c r="O664" s="4"/>
      <c r="P664" s="9"/>
      <c r="Q664" s="254" t="str">
        <f>IF(Magic!A32="Aganazzar's Scorcher",S323,
IF(Magic!A32="Aid",S324,
IF(Magic!A32="Alter Self",S325,
IF(Magic!A32="Animal Messenger",S326,
IF(Magic!A32="Arcane Lock",S327,
IF(Magic!A32="Augury",S328,
IF(Magic!A32="Barkskin",S329,
IF(Magic!A32="Beast Sense",S330,
IF(Magic!A32="Blindness/Deafness",S331,
IF(Magic!A32="Blur",S332,
IF(Magic!A32="Branding Smite",S333,
IF(Magic!A32="Calm Emotions",S334,
IF(Magic!A32="Cloud of Daggers",S335,
IF(Magic!A32="Continual Flame",S336,
IF(Magic!A32="Cordon of Arrows",S337,
IF(Magic!A32="Crown of Madness",S338,
IF(Magic!A32="Darkness",S339,
IF(Magic!A32="Darkvision",S340,
IF(Magic!A32="Detect Thoughts",S341,
IF(Magic!A32="Dust Devil",S342,
IF(Magic!A32="Earthbind",S343,
IF(Magic!A32="Enhance Ability",S344,
IF(Magic!A32="Enlarge/Reduce",S345,
IF(Magic!A32="Enthrall",S346,
IF(Magic!A32="Find Steed",S347,
IF(Magic!A32="Find Traps",S348,
IF(Magic!A32="Flame Blade",S349,
IF(Magic!A32="Flaming Sphere",S350,
IF(Magic!A32="Gentle Repose",S351,
IF(Magic!A32="Gust of Wind",S352,
IF(Magic!A32="Heat Metal",S353,
IF(Magic!A32="Hold Person",S354,
IF(Magic!A32="Invisibility",S355,
IF(Magic!A32="Knock",S356,
IF(Magic!A32="Lesser Restoration",S357,
IF(Magic!A32="Levitate",S358,
IF(Magic!A32="Locate Animals or Plants",S359,
IF(Magic!A32="Locate Object",S360,
IF(Magic!A32="Magic Mouth",S361,
IF(Magic!A32="Magic Weapon",S362,
IF(Magic!A32="Maximilian's Earthen Grasp",S363,
IF(Magic!A32="Melf's Acid Arrow",S364,
IF(Magic!A32="Mirror Image",S365,
IF(Magic!A32="Misty Step",S366,
IF(Magic!A32="Moonbeam",S367,
IF(Magic!A32="Nystul's Magic Aura",S368,
IF(Magic!A32="Pass without Trace",S369,
IF(Magic!A32="Phantasmal Force",S370,
IF(Magic!A32="Prayer of Healing",S371,
IF(Magic!A32="Protection from Poison",S372,
IF(Magic!A32="Pyrotechnics",S373,
IF(Magic!A32="Ray of Enfeeblement",S374,
IF(Magic!A32="Rope Trick",S375,
IF(Magic!A32="Scorching Ray",S376,
IF(Magic!A32="See Invisibility",S377,
IF(Magic!A32="Shatter",S378,
IF(Magic!A32="Silence",S379,
IF(Magic!A32="Skywrite",S380,
IF(Magic!A32="Snilloc's Snowball Swarm",S381,
IF(Magic!A32="Spider Climb",S382,
IF(Magic!A32="Spike Growth",S383,
IF(Magic!A32="Spiritual Weapon",S384,
IF(Magic!A32="Suggestion",S385,
IF(Magic!A32="Warding Bond",S386,
IF(Magic!A32="Warding Wind",S387,
IF(Magic!A32="Web",S388,
IF(Magic!A32="Zone of Truth",S389,)))))))))))))))))))))))))))))))))))))))))))))))))))))))))))))))))))</f>
        <v/>
      </c>
      <c r="R664" s="9"/>
      <c r="S664" s="254" t="str">
        <f>IF(Magic!A32="Aganazzar's Scorcher",T323,
IF(Magic!A32="Aid",T324,
IF(Magic!A32="Alter Self",T325,
IF(Magic!A32="Animal Messenger",T326,
IF(Magic!A32="Arcane Lock",T327,
IF(Magic!A32="Augury",T328,
IF(Magic!A32="Barkskin",T329,
IF(Magic!A32="Beast Sense",T330,
IF(Magic!A32="Blindness/Deafness",T331,
IF(Magic!A32="Blur",T332,
IF(Magic!A32="Branding Smite",T333,
IF(Magic!A32="Calm Emotions",T334,
IF(Magic!A32="Cloud of Daggers",T335,
IF(Magic!A32="Continual Flame",T336,
IF(Magic!A32="Cordon of Arrows",T337,
IF(Magic!A32="Crown of Madness",T338,
IF(Magic!A32="Darkness",T339,
IF(Magic!A32="Darkvision",T340,
IF(Magic!A32="Detect Thoughts",T341,
IF(Magic!A32="Dust Devil",T342,
IF(Magic!A32="Earthbind",T343,
IF(Magic!A32="Enhance Ability",T344,
IF(Magic!A32="Enlarge/Reduce",T345,
IF(Magic!A32="Enthrall",T346,
IF(Magic!A32="Find Steed",T347,
IF(Magic!A32="Find Traps",T348,
IF(Magic!A32="Flame Blade",T349,
IF(Magic!A32="Flaming Sphere",T350,
IF(Magic!A32="Gentle Repose",T351,
IF(Magic!A32="Gust of Wind",T352,
IF(Magic!A32="Heat Metal",T353,
IF(Magic!A32="Hold Person",T354,
IF(Magic!A32="Invisibility",T355,
IF(Magic!A32="Knock",T356,
IF(Magic!A32="Lesser Restoration",T357,
IF(Magic!A32="Levitate",T358,
IF(Magic!A32="Locate Animals or Plants",T359,
IF(Magic!A32="Locate Object",T360,
IF(Magic!A32="Magic Mouth",T361,
IF(Magic!A32="Magic Weapon",T362,
IF(Magic!A32="Maximilian's Earthen Grasp",T363,
IF(Magic!A32="Melf's Acid Arrow",T364,
IF(Magic!A32="Mirror Image",T365,
IF(Magic!A32="Misty Step",T366,
IF(Magic!A32="Moonbeam",T367,
IF(Magic!A32="Nystul's Magic Aura",T368,
IF(Magic!A32="Pass without Trace",T369,
IF(Magic!A32="Phantasmal Force",T370,
IF(Magic!A32="Prayer of Healing",T371,
IF(Magic!A32="Protection from Poison",T372,
IF(Magic!A32="Pyrotechnics",T373,
IF(Magic!A32="Ray of Enfeeblement",T374,
IF(Magic!A32="Rope Trick",T375,
IF(Magic!A32="Scorching Ray",T376,
IF(Magic!A32="See Invisibility",T377,
IF(Magic!A32="Shatter",T378,
IF(Magic!A32="Silence",T379,
IF(Magic!A32="Skywrite",T380,
IF(Magic!A32="Snilloc's Snowball Swarm",T381,
IF(Magic!A32="Spider Climb",T382,
IF(Magic!A32="Spike Growth",T383,
IF(Magic!A32="Spiritual Weapon",T384,
IF(Magic!A32="Suggestion",T385,
IF(Magic!A32="Warding Bond",T386,
IF(Magic!A32="Warding Wind",T387,
IF(Magic!A32="Web",T388,
IF(Magic!A32="Zone of Truth",T389,)))))))))))))))))))))))))))))))))))))))))))))))))))))))))))))))))))</f>
        <v/>
      </c>
      <c r="T664" s="9"/>
      <c r="U664" s="377"/>
      <c r="V664" s="377"/>
      <c r="W664" s="377"/>
      <c r="X664" s="377"/>
      <c r="Y664" s="377"/>
      <c r="Z664" s="377"/>
      <c r="AA664" s="377"/>
      <c r="AB664" s="377"/>
      <c r="AC664" s="377"/>
      <c r="AD664" s="377"/>
      <c r="AE664" s="377"/>
      <c r="AF664" s="377"/>
      <c r="AG664" s="377"/>
      <c r="AH664" s="377"/>
      <c r="AI664" s="377"/>
      <c r="AJ664" s="377"/>
      <c r="AK664" s="377"/>
      <c r="AL664" s="377"/>
      <c r="AM664" s="377"/>
      <c r="AN664" s="377"/>
      <c r="AO664" s="377"/>
      <c r="AP664" s="377"/>
      <c r="AQ664" s="377"/>
      <c r="AR664" s="377"/>
      <c r="AS664" s="377"/>
      <c r="AT664" s="377"/>
      <c r="AU664" s="377"/>
      <c r="AV664" s="377"/>
      <c r="AW664" s="377"/>
      <c r="AX664" s="377"/>
      <c r="AY664" s="377"/>
      <c r="AZ664" s="377"/>
      <c r="BA664" s="377"/>
      <c r="BB664" s="377"/>
      <c r="BC664" s="377"/>
      <c r="BD664" s="377"/>
      <c r="BE664" s="377"/>
      <c r="BF664" s="377"/>
    </row>
    <row r="665" ht="12.75" customHeight="1">
      <c r="A665" s="544" t="s">
        <v>162</v>
      </c>
      <c r="B665" s="4"/>
      <c r="C665" s="4"/>
      <c r="D665" s="4"/>
      <c r="E665" s="4"/>
      <c r="F665" s="4"/>
      <c r="G665" s="4"/>
      <c r="H665" s="4"/>
      <c r="I665" s="4"/>
      <c r="J665" s="4"/>
      <c r="K665" s="4"/>
      <c r="L665" s="4"/>
      <c r="M665" s="4"/>
      <c r="N665" s="4"/>
      <c r="O665" s="4"/>
      <c r="P665" s="4"/>
      <c r="Q665" s="4"/>
      <c r="R665" s="4"/>
      <c r="S665" s="4"/>
      <c r="T665" s="9"/>
      <c r="U665" s="377"/>
      <c r="V665" s="377"/>
      <c r="W665" s="377"/>
      <c r="X665" s="377"/>
      <c r="Y665" s="377"/>
      <c r="Z665" s="377"/>
      <c r="AA665" s="377"/>
      <c r="AB665" s="377"/>
      <c r="AC665" s="377"/>
      <c r="AD665" s="377"/>
      <c r="AE665" s="377"/>
      <c r="AF665" s="377"/>
      <c r="AG665" s="377"/>
      <c r="AH665" s="377"/>
      <c r="AI665" s="377"/>
      <c r="AJ665" s="377"/>
      <c r="AK665" s="377"/>
      <c r="AL665" s="377"/>
      <c r="AM665" s="377"/>
      <c r="AN665" s="377"/>
      <c r="AO665" s="377"/>
      <c r="AP665" s="377"/>
      <c r="AQ665" s="377"/>
      <c r="AR665" s="377"/>
      <c r="AS665" s="377"/>
      <c r="AT665" s="377"/>
      <c r="AU665" s="377"/>
      <c r="AV665" s="377"/>
      <c r="AW665" s="377"/>
      <c r="AX665" s="377"/>
      <c r="AY665" s="377"/>
      <c r="AZ665" s="377"/>
      <c r="BA665" s="377"/>
      <c r="BB665" s="377"/>
      <c r="BC665" s="377"/>
      <c r="BD665" s="377"/>
      <c r="BE665" s="377"/>
      <c r="BF665" s="377"/>
    </row>
    <row r="666" ht="12.75" customHeight="1">
      <c r="A666" s="545" t="s">
        <v>149</v>
      </c>
      <c r="B666" s="4"/>
      <c r="C666" s="4"/>
      <c r="D666" s="9"/>
      <c r="E666" s="546" t="s">
        <v>74</v>
      </c>
      <c r="F666" s="4"/>
      <c r="G666" s="9"/>
      <c r="H666" s="546" t="s">
        <v>150</v>
      </c>
      <c r="I666" s="4"/>
      <c r="J666" s="4"/>
      <c r="K666" s="9"/>
      <c r="L666" s="546" t="s">
        <v>151</v>
      </c>
      <c r="M666" s="4"/>
      <c r="N666" s="4"/>
      <c r="O666" s="4"/>
      <c r="P666" s="9"/>
      <c r="Q666" s="546" t="s">
        <v>152</v>
      </c>
      <c r="R666" s="9"/>
      <c r="S666" s="546" t="s">
        <v>153</v>
      </c>
      <c r="T666" s="9"/>
      <c r="U666" s="377"/>
      <c r="V666" s="377"/>
      <c r="W666" s="377"/>
      <c r="X666" s="377"/>
      <c r="Y666" s="377"/>
      <c r="Z666" s="377"/>
      <c r="AA666" s="377"/>
      <c r="AB666" s="377"/>
      <c r="AC666" s="377"/>
      <c r="AD666" s="377"/>
      <c r="AE666" s="377"/>
      <c r="AF666" s="377"/>
      <c r="AG666" s="377"/>
      <c r="AH666" s="377"/>
      <c r="AI666" s="377"/>
      <c r="AJ666" s="377"/>
      <c r="AK666" s="377"/>
      <c r="AL666" s="377"/>
      <c r="AM666" s="377"/>
      <c r="AN666" s="377"/>
      <c r="AO666" s="377"/>
      <c r="AP666" s="377"/>
      <c r="AQ666" s="377"/>
      <c r="AR666" s="377"/>
      <c r="AS666" s="377"/>
      <c r="AT666" s="377"/>
      <c r="AU666" s="377"/>
      <c r="AV666" s="377"/>
      <c r="AW666" s="377"/>
      <c r="AX666" s="377"/>
      <c r="AY666" s="377"/>
      <c r="AZ666" s="377"/>
      <c r="BA666" s="377"/>
      <c r="BB666" s="377"/>
      <c r="BC666" s="377"/>
      <c r="BD666" s="377"/>
      <c r="BE666" s="377"/>
      <c r="BF666" s="377"/>
    </row>
    <row r="667" ht="12.75" customHeight="1">
      <c r="A667" s="217" t="str">
        <f>IF(Magic!A35="Animate Dead",O392,
IF(Magic!A35="Aura of Vitality",O393,
IF(Magic!A35="Beacon of Hope",O394,
IF(Magic!A35="Bestow Curse",O395,
IF(Magic!A35="Blinding Smite",O396,
IF(Magic!A35="Blink",O397,
IF(Magic!A35="Call Lightning",O398,
IF(Magic!A35="Clairvoyance",O399,
IF(Magic!A35="Conjure Animals",O400,
IF(Magic!A35="Conjure Barrage",O401,
IF(Magic!A35="Counterspell",O402,
IF(Magic!A35="Create Food and Water",O403,
IF(Magic!A35="Crusader's Mantle",O404,
IF(Magic!A35="Daylight",O405,
IF(Magic!A35="Dispel Magic",O406,
IF(Magic!A35="Elemental Weapon",O407,
IF(Magic!A35="Erupting Earth",O408,
IF(Magic!A35="Fear",O409,
IF(Magic!A35="Feign Death",O410,
IF(Magic!A35="Fireball",O411,
IF(Magic!A35="Flame Arrows",O412,
IF(Magic!A35="Fly",O413,
IF(Magic!A35="Gaseous Form",O414,
IF(Magic!A35="Glyph of Warding",O415,
IF(Magic!A35="Haste",O416,
IF(Magic!A35="Hunger of Hadar",O417,
IF(Magic!A35="Hypnotic Pattern",O418,
IF(Magic!A35="Leomund's Tiny Hut",O419,
IF(Magic!A35="Lightning Arrow",O420,
IF(Magic!A35="Lightning Bolt",O421,
IF(Magic!A35="Magic Circle",O422,
IF(Magic!A35="Major Image",O423,
IF(Magic!A35="Mass Healing Word",O424,
IF(Magic!A35="Meld into Stone",O425,
IF(Magic!A35="Melf's Minute Meteors",O426,
IF(Magic!A35="Nondetection",O427,
IF(Magic!A35="Phantom Steed",O428,
IF(Magic!A35="Plant Growth",O429,
IF(Magic!A35="Protection from Energy",O430,
IF(Magic!A35="Remove Curse",O431,
IF(Magic!A35="Revivify",O432,
IF(Magic!A35="Sending",O433,
IF(Magic!A35="Sleet Storm",O434,
IF(Magic!A35="Slow",O435,
IF(Magic!A35="Speak with Dead",O436,
IF(Magic!A35="Speak with Plants",O437,
IF(Magic!A35="Spirit Guardians",O438,
IF(Magic!A35="Stinking Cloud",O439,
IF(Magic!A35="Tidal Wave",O440,
IF(Magic!A35="Tongues",O441,
IF(Magic!A35="Vampiric Touch",O442,
IF(Magic!A35="Wall of Sand",O443,
IF(Magic!A35="Wall of Water",O444,
IF(Magic!A35="Water Breathing",O445,
IF(Magic!A35="Water Walk",O446,
IF(Magic!A35="Wind Wall",O447,))))))))))))))))))))))))))))))))))))))))))))))))))))))))</f>
        <v/>
      </c>
      <c r="B667" s="4"/>
      <c r="C667" s="4"/>
      <c r="D667" s="9"/>
      <c r="E667" s="254" t="str">
        <f>IF(Magic!A35="Animate Dead",R392,
IF(Magic!A35="Aura of Vitality",R393,
IF(Magic!A35="Beacon of Hope",R394,
IF(Magic!A35="Bestow Curse",R395,
IF(Magic!A35="Blinding Smite",R396,
IF(Magic!A35="Blink",R397,
IF(Magic!A35="Call Lightning",R398,
IF(Magic!A35="Clairvoyance",R399,
IF(Magic!A35="Conjure Animals",R400,
IF(Magic!A35="Conjure Barrage",R401,
IF(Magic!A35="Counterspell",R402,
IF(Magic!A35="Create Food and Water",R403,
IF(Magic!A35="Crusader's Mantle",R404,
IF(Magic!A35="Daylight",R405,
IF(Magic!A35="Dispel Magic",R406,
IF(Magic!A35="Elemental Weapon",R407,
IF(Magic!A35="Erupting Earth",R408,
IF(Magic!A35="Fear",R409,
IF(Magic!A35="Feign Death",R410,
IF(Magic!A35="Fireball",R411,
IF(Magic!A35="Flame Arrows",R412,
IF(Magic!A35="Fly",R413,
IF(Magic!A35="Gaseous Form",R414,
IF(Magic!A35="Glyph of Warding",R415,
IF(Magic!A35="Haste",R416,
IF(Magic!A35="Hunger of Hadar",R417,
IF(Magic!A35="Hypnotic Pattern",R418,
IF(Magic!A35="Leomund's Tiny Hut",R419,
IF(Magic!A35="Lightning Arrow",R420,
IF(Magic!A35="Lightning Bolt",R421,
IF(Magic!A35="Magic Circle",R422,
IF(Magic!A35="Major Image",R423,
IF(Magic!A35="Mass Healing Word",R424,
IF(Magic!A35="Meld into Stone",R425,
IF(Magic!A35="Melf's Minute Meteors",R426,
IF(Magic!A35="Nondetection",R427,
IF(Magic!A35="Phantom Steed",R428,
IF(Magic!A35="Plant Growth",R429,
IF(Magic!A35="Protection from Energy",R430,
IF(Magic!A35="Remove Curse",R431,
IF(Magic!A35="Revivify",R432,
IF(Magic!A35="Sending",R433,
IF(Magic!A35="Sleet Storm",R434,
IF(Magic!A35="Slow",R435,
IF(Magic!A35="Speak with Dead",R436,
IF(Magic!A35="Speak with Plants",R437,
IF(Magic!A35="Spirit Guardians",R438,
IF(Magic!A35="Stinking Cloud",R439,
IF(Magic!A35="Tidal Wave",R440,
IF(Magic!A35="Tongues",R441,
IF(Magic!A35="Vampiric Touch",R442,
IF(Magic!A35="Wall of Sand",R443,
IF(Magic!A35="Wall of Water",R444,
IF(Magic!A35="Water Breathing",R445,
IF(Magic!A35="Water Walk",R446,
IF(Magic!A35="Wind Wall",R447,))))))))))))))))))))))))))))))))))))))))))))))))))))))))</f>
        <v/>
      </c>
      <c r="F667" s="4"/>
      <c r="G667" s="9"/>
      <c r="H667" s="254" t="str">
        <f>IF(Magic!A35="Animate Dead",Q392,
IF(Magic!A35="Aura of Vitality",Q393,
IF(Magic!A35="Beacon of Hope",Q394,
IF(Magic!A35="Bestow Curse",Q395,
IF(Magic!A35="Blinding Smite",Q396,
IF(Magic!A35="Blink",Q397,
IF(Magic!A35="Call Lightning",Q398,
IF(Magic!A35="Clairvoyance",Q399,
IF(Magic!A35="Conjure Animals",Q400,
IF(Magic!A35="Conjure Barrage",Q401,
IF(Magic!A35="Counterspell",Q402,
IF(Magic!A35="Create Food and Water",Q403,
IF(Magic!A35="Crusader's Mantle",Q404,
IF(Magic!A35="Daylight",Q405,
IF(Magic!A35="Dispel Magic",Q406,
IF(Magic!A35="Elemental Weapon",Q407,
IF(Magic!A35="Erupting Earth",Q408,
IF(Magic!A35="Fear",Q409,
IF(Magic!A35="Feign Death",Q410,
IF(Magic!A35="Fireball",Q411,
IF(Magic!A35="Flame Arrows",Q412,
IF(Magic!A35="Fly",Q413,
IF(Magic!A35="Gaseous Form",Q414,
IF(Magic!A35="Glyph of Warding",Q415,
IF(Magic!A35="Haste",Q416,
IF(Magic!A35="Hunger of Hadar",Q417,
IF(Magic!A35="Hypnotic Pattern",Q418,
IF(Magic!A35="Leomund's Tiny Hut",Q419,
IF(Magic!A35="Lightning Arrow",Q420,
IF(Magic!A35="Lightning Bolt",Q421,
IF(Magic!A35="Magic Circle",Q422,
IF(Magic!A35="Major Image",Q423,
IF(Magic!A35="Mass Healing Word",Q424,
IF(Magic!A35="Meld into Stone",Q425,
IF(Magic!A35="Melf's Minute Meteors",Q426,
IF(Magic!A35="Nondetection",Q427,
IF(Magic!A35="Phantom Steed",Q428,
IF(Magic!A35="Plant Growth",Q429,
IF(Magic!A35="Protection from Energy",Q430,
IF(Magic!A35="Remove Curse",Q431,
IF(Magic!A35="Revivify",Q432,
IF(Magic!A35="Sending",Q433,
IF(Magic!A35="Sleet Storm",Q434,
IF(Magic!A35="Slow",Q435,
IF(Magic!A35="Speak with Dead",Q436,
IF(Magic!A35="Speak with Plants",Q437,
IF(Magic!A35="Spirit Guardians",Q438,
IF(Magic!A35="Stinking Cloud",Q439,
IF(Magic!A35="Tidal Wave",Q440,
IF(Magic!A35="Tongues",Q441,
IF(Magic!A35="Vampiric Touch",Q442,
IF(Magic!A35="Wall of Sand",Q443,
IF(Magic!A35="Wall of Water",Q444,
IF(Magic!A35="Water Breathing",Q445,
IF(Magic!A35="Water Walk",Q446,
IF(Magic!A35="Wind Wall",Q447,))))))))))))))))))))))))))))))))))))))))))))))))))))))))</f>
        <v/>
      </c>
      <c r="I667" s="4"/>
      <c r="J667" s="4"/>
      <c r="K667" s="9"/>
      <c r="L667" s="254" t="str">
        <f>IF(Magic!A35="Animate Dead",P392,
IF(Magic!A35="Aura of Vitality",P393,
IF(Magic!A35="Beacon of Hope",P394,
IF(Magic!A35="Bestow Curse",P395,
IF(Magic!A35="Blinding Smite",P396,
IF(Magic!A35="Blink",P397,
IF(Magic!A35="Call Lightning",P398,
IF(Magic!A35="Clairvoyance",P399,
IF(Magic!A35="Conjure Animals",P400,
IF(Magic!A35="Conjure Barrage",P401,
IF(Magic!A35="Counterspell",P402,
IF(Magic!A35="Create Food and Water",P403,
IF(Magic!A35="Crusader's Mantle",P404,
IF(Magic!A35="Daylight",P405,
IF(Magic!A35="Dispel Magic",P406,
IF(Magic!A35="Elemental Weapon",P407,
IF(Magic!A35="Erupting Earth",P408,
IF(Magic!A35="Fear",P409,
IF(Magic!A35="Feign Death",P410,
IF(Magic!A35="Fireball",P411,
IF(Magic!A35="Flame Arrows",P412,
IF(Magic!A35="Fly",P413,
IF(Magic!A35="Gaseous Form",P414,
IF(Magic!A35="Glyph of Warding",P415,
IF(Magic!A35="Haste",P416,
IF(Magic!A35="Hunger of Hadar",P417,
IF(Magic!A35="Hypnotic Pattern",P418,
IF(Magic!A35="Leomund's Tiny Hut",P419,
IF(Magic!A35="Lightning Arrow",P420,
IF(Magic!A35="Lightning Bolt",P421,
IF(Magic!A35="Magic Circle",P422,
IF(Magic!A35="Major Image",P423,
IF(Magic!A35="Mass Healing Word",P424,
IF(Magic!A35="Meld into Stone",P425,
IF(Magic!A35="Melf's Minute Meteors",P426,
IF(Magic!A35="Nondetection",P427,
IF(Magic!A35="Phantom Steed",P428,
IF(Magic!A35="Plant Growth",P429,
IF(Magic!A35="Protection from Energy",P430,
IF(Magic!A35="Remove Curse",P431,
IF(Magic!A35="Revivify",P432,
IF(Magic!A35="Sending",P433,
IF(Magic!A35="Sleet Storm",P434,
IF(Magic!A35="Slow",P435,
IF(Magic!A35="Speak with Dead",P436,
IF(Magic!A35="Speak with Plants",P437,
IF(Magic!A35="Spirit Guardians",P438,
IF(Magic!A35="Stinking Cloud",P439,
IF(Magic!A35="Tidal Wave",P440,
IF(Magic!A35="Tongues",P441,
IF(Magic!A35="Vampiric Touch",P442,
IF(Magic!A35="Wall of Sand",P443,
IF(Magic!A35="Wall of Water",P444,
IF(Magic!A35="Water Breathing",P445,
IF(Magic!A35="Water Walk",P446,
IF(Magic!A35="Wind Wall",P447,))))))))))))))))))))))))))))))))))))))))))))))))))))))))</f>
        <v/>
      </c>
      <c r="M667" s="4"/>
      <c r="N667" s="4"/>
      <c r="O667" s="4"/>
      <c r="P667" s="9"/>
      <c r="Q667" s="254" t="str">
        <f>IF(Magic!A35="Animate Dead",S392,
IF(Magic!A35="Aura of Vitality",S393,
IF(Magic!A35="Beacon of Hope",S394,
IF(Magic!A35="Bestow Curse",S395,
IF(Magic!A35="Blinding Smite",S396,
IF(Magic!A35="Blink",S397,
IF(Magic!A35="Call Lightning",S398,
IF(Magic!A35="Clairvoyance",S399,
IF(Magic!A35="Conjure Animals",S400,
IF(Magic!A35="Conjure Barrage",S401,
IF(Magic!A35="Counterspell",S402,
IF(Magic!A35="Create Food and Water",S403,
IF(Magic!A35="Crusader's Mantle",S404,
IF(Magic!A35="Daylight",S405,
IF(Magic!A35="Dispel Magic",S406,
IF(Magic!A35="Elemental Weapon",S407,
IF(Magic!A35="Erupting Earth",S408,
IF(Magic!A35="Fear",S409,
IF(Magic!A35="Feign Death",S410,
IF(Magic!A35="Fireball",S411,
IF(Magic!A35="Flame Arrows",S412,
IF(Magic!A35="Fly",S413,
IF(Magic!A35="Gaseous Form",S414,
IF(Magic!A35="Glyph of Warding",S415,
IF(Magic!A35="Haste",S416,
IF(Magic!A35="Hunger of Hadar",S417,
IF(Magic!A35="Hypnotic Pattern",S418,
IF(Magic!A35="Leomund's Tiny Hut",S419,
IF(Magic!A35="Lightning Arrow",S420,
IF(Magic!A35="Lightning Bolt",S421,
IF(Magic!A35="Magic Circle",S422,
IF(Magic!A35="Major Image",S423,
IF(Magic!A35="Mass Healing Word",S424,
IF(Magic!A35="Meld into Stone",S425,
IF(Magic!A35="Melf's Minute Meteors",S426,
IF(Magic!A35="Nondetection",S427,
IF(Magic!A35="Phantom Steed",S428,
IF(Magic!A35="Plant Growth",S429,
IF(Magic!A35="Protection from Energy",S430,
IF(Magic!A35="Remove Curse",S431,
IF(Magic!A35="Revivify",S432,
IF(Magic!A35="Sending",S433,
IF(Magic!A35="Sleet Storm",S434,
IF(Magic!A35="Slow",S435,
IF(Magic!A35="Speak with Dead",S436,
IF(Magic!A35="Speak with Plants",S437,
IF(Magic!A35="Spirit Guardians",S438,
IF(Magic!A35="Stinking Cloud",S439,
IF(Magic!A35="Tidal Wave",S440,
IF(Magic!A35="Tongues",S441,
IF(Magic!A35="Vampiric Touch",S442,
IF(Magic!A35="Wall of Sand",S443,
IF(Magic!A35="Wall of Water",S444,
IF(Magic!A35="Water Breathing",S445,
IF(Magic!A35="Water Walk",S446,
IF(Magic!A35="Wind Wall",S447,))))))))))))))))))))))))))))))))))))))))))))))))))))))))</f>
        <v/>
      </c>
      <c r="R667" s="9"/>
      <c r="S667" s="254" t="str">
        <f>IF(Magic!A35="Animate Dead",T392,
IF(Magic!A35="Aura of Vitality",T393,
IF(Magic!A35="Beacon of Hope",T394,
IF(Magic!A35="Bestow Curse",T395,
IF(Magic!A35="Blinding Smite",T396,
IF(Magic!A35="Blink",T397,
IF(Magic!A35="Call Lightning",T398,
IF(Magic!A35="Clairvoyance",T399,
IF(Magic!A35="Conjure Animals",T400,
IF(Magic!A35="Conjure Barrage",T401,
IF(Magic!A35="Counterspell",T402,
IF(Magic!A35="Create Food and Water",T403,
IF(Magic!A35="Crusader's Mantle",T404,
IF(Magic!A35="Daylight",T405,
IF(Magic!A35="Dispel Magic",T406,
IF(Magic!A35="Elemental Weapon",T407,
IF(Magic!A35="Erupting Earth",T408,
IF(Magic!A35="Fear",T409,
IF(Magic!A35="Feign Death",T410,
IF(Magic!A35="Fireball",T411,
IF(Magic!A35="Flame Arrows",T412,
IF(Magic!A35="Fly",T413,
IF(Magic!A35="Gaseous Form",T414,
IF(Magic!A35="Glyph of Warding",T415,
IF(Magic!A35="Haste",T416,
IF(Magic!A35="Hunger of Hadar",T417,
IF(Magic!A35="Hypnotic Pattern",T418,
IF(Magic!A35="Leomund's Tiny Hut",T419,
IF(Magic!A35="Lightning Arrow",T420,
IF(Magic!A35="Lightning Bolt",T421,
IF(Magic!A35="Magic Circle",T422,
IF(Magic!A35="Major Image",T423,
IF(Magic!A35="Mass Healing Word",T424,
IF(Magic!A35="Meld into Stone",T425,
IF(Magic!A35="Melf's Minute Meteors",T426,
IF(Magic!A35="Nondetection",T427,
IF(Magic!A35="Phantom Steed",T428,
IF(Magic!A35="Plant Growth",T429,
IF(Magic!A35="Protection from Energy",T430,
IF(Magic!A35="Remove Curse",T431,
IF(Magic!A35="Revivify",T432,
IF(Magic!A35="Sending",T433,
IF(Magic!A35="Sleet Storm",T434,
IF(Magic!A35="Slow",T435,
IF(Magic!A35="Speak with Dead",T436,
IF(Magic!A35="Speak with Plants",T437,
IF(Magic!A35="Spirit Guardians",T438,
IF(Magic!A35="Stinking Cloud",T439,
IF(Magic!A35="Tidal Wave",T440,
IF(Magic!A35="Tongues",T441,
IF(Magic!A35="Vampiric Touch",T442,
IF(Magic!A35="Wall of Sand",T443,
IF(Magic!A35="Wall of Water",T444,
IF(Magic!A35="Water Breathing",T445,
IF(Magic!A35="Water Walk",T446,
IF(Magic!A35="Wind Wall",T447,))))))))))))))))))))))))))))))))))))))))))))))))))))))))</f>
        <v/>
      </c>
      <c r="T667" s="9"/>
      <c r="U667" s="377"/>
      <c r="V667" s="377"/>
      <c r="W667" s="377"/>
      <c r="X667" s="377"/>
      <c r="Y667" s="377"/>
      <c r="Z667" s="377"/>
      <c r="AA667" s="377"/>
      <c r="AB667" s="377"/>
      <c r="AC667" s="377"/>
      <c r="AD667" s="377"/>
      <c r="AE667" s="377"/>
      <c r="AF667" s="377"/>
      <c r="AG667" s="377"/>
      <c r="AH667" s="377"/>
      <c r="AI667" s="377"/>
      <c r="AJ667" s="377"/>
      <c r="AK667" s="377"/>
      <c r="AL667" s="377"/>
      <c r="AM667" s="377"/>
      <c r="AN667" s="377"/>
      <c r="AO667" s="377"/>
      <c r="AP667" s="377"/>
      <c r="AQ667" s="377"/>
      <c r="AR667" s="377"/>
      <c r="AS667" s="377"/>
      <c r="AT667" s="377"/>
      <c r="AU667" s="377"/>
      <c r="AV667" s="377"/>
      <c r="AW667" s="377"/>
      <c r="AX667" s="377"/>
      <c r="AY667" s="377"/>
      <c r="AZ667" s="377"/>
      <c r="BA667" s="377"/>
      <c r="BB667" s="377"/>
      <c r="BC667" s="377"/>
      <c r="BD667" s="377"/>
      <c r="BE667" s="377"/>
      <c r="BF667" s="377"/>
    </row>
    <row r="668" ht="12.75" customHeight="1">
      <c r="A668" s="217" t="str">
        <f>IF(Magic!A36="Animate Dead",O392,
IF(Magic!A36="Aura of Vitality",O393,
IF(Magic!A36="Beacon of Hope",O394,
IF(Magic!A36="Bestow Curse",O395,
IF(Magic!A36="Blinding Smite",O396,
IF(Magic!A36="Blink",O397,
IF(Magic!A36="Call Lightning",O398,
IF(Magic!A36="Clairvoyance",O399,
IF(Magic!A36="Conjure Animals",O400,
IF(Magic!A36="Conjure Barrage",O401,
IF(Magic!A36="Counterspell",O402,
IF(Magic!A36="Create Food and Water",O403,
IF(Magic!A36="Crusader's Mantle",O404,
IF(Magic!A36="Daylight",O405,
IF(Magic!A36="Dispel Magic",O406,
IF(Magic!A36="Elemental Weapon",O407,
IF(Magic!A36="Erupting Earth",O408,
IF(Magic!A36="Fear",O409,
IF(Magic!A36="Feign Death",O410,
IF(Magic!A36="Fireball",O411,
IF(Magic!A36="Flame Arrows",O412,
IF(Magic!A36="Fly",O413,
IF(Magic!A36="Gaseous Form",O414,
IF(Magic!A36="Glyph of Warding",O415,
IF(Magic!A36="Haste",O416,
IF(Magic!A36="Hunger of Hadar",O417,
IF(Magic!A36="Hypnotic Pattern",O418,
IF(Magic!A36="Leomund's Tiny Hut",O419,
IF(Magic!A36="Lightning Arrow",O420,
IF(Magic!A36="Lightning Bolt",O421,
IF(Magic!A36="Magic Circle",O422,
IF(Magic!A36="Major Image",O423,
IF(Magic!A36="Mass Healing Word",O424,
IF(Magic!A36="Meld into Stone",O425,
IF(Magic!A36="Melf's Minute Meteors",O426,
IF(Magic!A36="Nondetection",O427,
IF(Magic!A36="Phantom Steed",O428,
IF(Magic!A36="Plant Growth",O429,
IF(Magic!A36="Protection from Energy",O430,
IF(Magic!A36="Remove Curse",O431,
IF(Magic!A36="Revivify",O432,
IF(Magic!A36="Sending",O433,
IF(Magic!A36="Sleet Storm",O434,
IF(Magic!A36="Slow",O435,
IF(Magic!A36="Speak with Dead",O436,
IF(Magic!A36="Speak with Plants",O437,
IF(Magic!A36="Spirit Guardians",O438,
IF(Magic!A36="Stinking Cloud",O439,
IF(Magic!A36="Tidal Wave",O440,
IF(Magic!A36="Tongues",O441,
IF(Magic!A36="Vampiric Touch",O442,
IF(Magic!A36="Wall of Sand",O443,
IF(Magic!A36="Wall of Water",O444,
IF(Magic!A36="Water Breathing",O445,
IF(Magic!A36="Water Walk",O446,
IF(Magic!A36="Wind Wall",O447,))))))))))))))))))))))))))))))))))))))))))))))))))))))))</f>
        <v/>
      </c>
      <c r="B668" s="4"/>
      <c r="C668" s="4"/>
      <c r="D668" s="9"/>
      <c r="E668" s="254" t="str">
        <f>IF(Magic!A36="Animate Dead",R392,
IF(Magic!A36="Aura of Vitality",R393,
IF(Magic!A36="Beacon of Hope",R394,
IF(Magic!A36="Bestow Curse",R395,
IF(Magic!A36="Blinding Smite",R396,
IF(Magic!A36="Blink",R397,
IF(Magic!A36="Call Lightning",R398,
IF(Magic!A36="Clairvoyance",R399,
IF(Magic!A36="Conjure Animals",R400,
IF(Magic!A36="Conjure Barrage",R401,
IF(Magic!A36="Counterspell",R402,
IF(Magic!A36="Create Food and Water",R403,
IF(Magic!A36="Crusader's Mantle",R404,
IF(Magic!A36="Daylight",R405,
IF(Magic!A36="Dispel Magic",R406,
IF(Magic!A36="Elemental Weapon",R407,
IF(Magic!A36="Erupting Earth",R408,
IF(Magic!A36="Fear",R409,
IF(Magic!A36="Feign Death",R410,
IF(Magic!A36="Fireball",R411,
IF(Magic!A36="Flame Arrows",R412,
IF(Magic!A36="Fly",R413,
IF(Magic!A36="Gaseous Form",R414,
IF(Magic!A36="Glyph of Warding",R415,
IF(Magic!A36="Haste",R416,
IF(Magic!A36="Hunger of Hadar",R417,
IF(Magic!A36="Hypnotic Pattern",R418,
IF(Magic!A36="Leomund's Tiny Hut",R419,
IF(Magic!A36="Lightning Arrow",R420,
IF(Magic!A36="Lightning Bolt",R421,
IF(Magic!A36="Magic Circle",R422,
IF(Magic!A36="Major Image",R423,
IF(Magic!A36="Mass Healing Word",R424,
IF(Magic!A36="Meld into Stone",R425,
IF(Magic!A36="Melf's Minute Meteors",R426,
IF(Magic!A36="Nondetection",R427,
IF(Magic!A36="Phantom Steed",R428,
IF(Magic!A36="Plant Growth",R429,
IF(Magic!A36="Protection from Energy",R430,
IF(Magic!A36="Remove Curse",R431,
IF(Magic!A36="Revivify",R432,
IF(Magic!A36="Sending",R433,
IF(Magic!A36="Sleet Storm",R434,
IF(Magic!A36="Slow",R435,
IF(Magic!A36="Speak with Dead",R436,
IF(Magic!A36="Speak with Plants",R437,
IF(Magic!A36="Spirit Guardians",R438,
IF(Magic!A36="Stinking Cloud",R439,
IF(Magic!A36="Tidal Wave",R440,
IF(Magic!A36="Tongues",R441,
IF(Magic!A36="Vampiric Touch",R442,
IF(Magic!A36="Wall of Sand",R443,
IF(Magic!A36="Wall of Water",R444,
IF(Magic!A36="Water Breathing",R445,
IF(Magic!A36="Water Walk",R446,
IF(Magic!A36="Wind Wall",R447,))))))))))))))))))))))))))))))))))))))))))))))))))))))))</f>
        <v/>
      </c>
      <c r="F668" s="4"/>
      <c r="G668" s="9"/>
      <c r="H668" s="254" t="str">
        <f>IF(Magic!A36="Animate Dead",Q392,
IF(Magic!A36="Aura of Vitality",Q393,
IF(Magic!A36="Beacon of Hope",Q394,
IF(Magic!A36="Bestow Curse",Q395,
IF(Magic!A36="Blinding Smite",Q396,
IF(Magic!A36="Blink",Q397,
IF(Magic!A36="Call Lightning",Q398,
IF(Magic!A36="Clairvoyance",Q399,
IF(Magic!A36="Conjure Animals",Q400,
IF(Magic!A36="Conjure Barrage",Q401,
IF(Magic!A36="Counterspell",Q402,
IF(Magic!A36="Create Food and Water",Q403,
IF(Magic!A36="Crusader's Mantle",Q404,
IF(Magic!A36="Daylight",Q405,
IF(Magic!A36="Dispel Magic",Q406,
IF(Magic!A36="Elemental Weapon",Q407,
IF(Magic!A36="Erupting Earth",Q408,
IF(Magic!A36="Fear",Q409,
IF(Magic!A36="Feign Death",Q410,
IF(Magic!A36="Fireball",Q411,
IF(Magic!A36="Flame Arrows",Q412,
IF(Magic!A36="Fly",Q413,
IF(Magic!A36="Gaseous Form",Q414,
IF(Magic!A36="Glyph of Warding",Q415,
IF(Magic!A36="Haste",Q416,
IF(Magic!A36="Hunger of Hadar",Q417,
IF(Magic!A36="Hypnotic Pattern",Q418,
IF(Magic!A36="Leomund's Tiny Hut",Q419,
IF(Magic!A36="Lightning Arrow",Q420,
IF(Magic!A36="Lightning Bolt",Q421,
IF(Magic!A36="Magic Circle",Q422,
IF(Magic!A36="Major Image",Q423,
IF(Magic!A36="Mass Healing Word",Q424,
IF(Magic!A36="Meld into Stone",Q425,
IF(Magic!A36="Melf's Minute Meteors",Q426,
IF(Magic!A36="Nondetection",Q427,
IF(Magic!A36="Phantom Steed",Q428,
IF(Magic!A36="Plant Growth",Q429,
IF(Magic!A36="Protection from Energy",Q430,
IF(Magic!A36="Remove Curse",Q431,
IF(Magic!A36="Revivify",Q432,
IF(Magic!A36="Sending",Q433,
IF(Magic!A36="Sleet Storm",Q434,
IF(Magic!A36="Slow",Q435,
IF(Magic!A36="Speak with Dead",Q436,
IF(Magic!A36="Speak with Plants",Q437,
IF(Magic!A36="Spirit Guardians",Q438,
IF(Magic!A36="Stinking Cloud",Q439,
IF(Magic!A36="Tidal Wave",Q440,
IF(Magic!A36="Tongues",Q441,
IF(Magic!A36="Vampiric Touch",Q442,
IF(Magic!A36="Wall of Sand",Q443,
IF(Magic!A36="Wall of Water",Q444,
IF(Magic!A36="Water Breathing",Q445,
IF(Magic!A36="Water Walk",Q446,
IF(Magic!A36="Wind Wall",Q447,))))))))))))))))))))))))))))))))))))))))))))))))))))))))</f>
        <v/>
      </c>
      <c r="I668" s="4"/>
      <c r="J668" s="4"/>
      <c r="K668" s="9"/>
      <c r="L668" s="254" t="str">
        <f>IF(Magic!A36="Animate Dead",P392,
IF(Magic!A36="Aura of Vitality",P393,
IF(Magic!A36="Beacon of Hope",P394,
IF(Magic!A36="Bestow Curse",P395,
IF(Magic!A36="Blinding Smite",P396,
IF(Magic!A36="Blink",P397,
IF(Magic!A36="Call Lightning",P398,
IF(Magic!A36="Clairvoyance",P399,
IF(Magic!A36="Conjure Animals",P400,
IF(Magic!A36="Conjure Barrage",P401,
IF(Magic!A36="Counterspell",P402,
IF(Magic!A36="Create Food and Water",P403,
IF(Magic!A36="Crusader's Mantle",P404,
IF(Magic!A36="Daylight",P405,
IF(Magic!A36="Dispel Magic",P406,
IF(Magic!A36="Elemental Weapon",P407,
IF(Magic!A36="Erupting Earth",P408,
IF(Magic!A36="Fear",P409,
IF(Magic!A36="Feign Death",P410,
IF(Magic!A36="Fireball",P411,
IF(Magic!A36="Flame Arrows",P412,
IF(Magic!A36="Fly",P413,
IF(Magic!A36="Gaseous Form",P414,
IF(Magic!A36="Glyph of Warding",P415,
IF(Magic!A36="Haste",P416,
IF(Magic!A36="Hunger of Hadar",P417,
IF(Magic!A36="Hypnotic Pattern",P418,
IF(Magic!A36="Leomund's Tiny Hut",P419,
IF(Magic!A36="Lightning Arrow",P420,
IF(Magic!A36="Lightning Bolt",P421,
IF(Magic!A36="Magic Circle",P422,
IF(Magic!A36="Major Image",P423,
IF(Magic!A36="Mass Healing Word",P424,
IF(Magic!A36="Meld into Stone",P425,
IF(Magic!A36="Melf's Minute Meteors",P426,
IF(Magic!A36="Nondetection",P427,
IF(Magic!A36="Phantom Steed",P428,
IF(Magic!A36="Plant Growth",P429,
IF(Magic!A36="Protection from Energy",P430,
IF(Magic!A36="Remove Curse",P431,
IF(Magic!A36="Revivify",P432,
IF(Magic!A36="Sending",P433,
IF(Magic!A36="Sleet Storm",P434,
IF(Magic!A36="Slow",P435,
IF(Magic!A36="Speak with Dead",P436,
IF(Magic!A36="Speak with Plants",P437,
IF(Magic!A36="Spirit Guardians",P438,
IF(Magic!A36="Stinking Cloud",P439,
IF(Magic!A36="Tidal Wave",P440,
IF(Magic!A36="Tongues",P441,
IF(Magic!A36="Vampiric Touch",P442,
IF(Magic!A36="Wall of Sand",P443,
IF(Magic!A36="Wall of Water",P444,
IF(Magic!A36="Water Breathing",P445,
IF(Magic!A36="Water Walk",P446,
IF(Magic!A36="Wind Wall",P447,))))))))))))))))))))))))))))))))))))))))))))))))))))))))</f>
        <v/>
      </c>
      <c r="M668" s="4"/>
      <c r="N668" s="4"/>
      <c r="O668" s="4"/>
      <c r="P668" s="9"/>
      <c r="Q668" s="254" t="str">
        <f>IF(Magic!A36="Animate Dead",S392,
IF(Magic!A36="Aura of Vitality",S393,
IF(Magic!A36="Beacon of Hope",S394,
IF(Magic!A36="Bestow Curse",S395,
IF(Magic!A36="Blinding Smite",S396,
IF(Magic!A36="Blink",S397,
IF(Magic!A36="Call Lightning",S398,
IF(Magic!A36="Clairvoyance",S399,
IF(Magic!A36="Conjure Animals",S400,
IF(Magic!A36="Conjure Barrage",S401,
IF(Magic!A36="Counterspell",S402,
IF(Magic!A36="Create Food and Water",S403,
IF(Magic!A36="Crusader's Mantle",S404,
IF(Magic!A36="Daylight",S405,
IF(Magic!A36="Dispel Magic",S406,
IF(Magic!A36="Elemental Weapon",S407,
IF(Magic!A36="Erupting Earth",S408,
IF(Magic!A36="Fear",S409,
IF(Magic!A36="Feign Death",S410,
IF(Magic!A36="Fireball",S411,
IF(Magic!A36="Flame Arrows",S412,
IF(Magic!A36="Fly",S413,
IF(Magic!A36="Gaseous Form",S414,
IF(Magic!A36="Glyph of Warding",S415,
IF(Magic!A36="Haste",S416,
IF(Magic!A36="Hunger of Hadar",S417,
IF(Magic!A36="Hypnotic Pattern",S418,
IF(Magic!A36="Leomund's Tiny Hut",S419,
IF(Magic!A36="Lightning Arrow",S420,
IF(Magic!A36="Lightning Bolt",S421,
IF(Magic!A36="Magic Circle",S422,
IF(Magic!A36="Major Image",S423,
IF(Magic!A36="Mass Healing Word",S424,
IF(Magic!A36="Meld into Stone",S425,
IF(Magic!A36="Melf's Minute Meteors",S426,
IF(Magic!A36="Nondetection",S427,
IF(Magic!A36="Phantom Steed",S428,
IF(Magic!A36="Plant Growth",S429,
IF(Magic!A36="Protection from Energy",S430,
IF(Magic!A36="Remove Curse",S431,
IF(Magic!A36="Revivify",S432,
IF(Magic!A36="Sending",S433,
IF(Magic!A36="Sleet Storm",S434,
IF(Magic!A36="Slow",S435,
IF(Magic!A36="Speak with Dead",S436,
IF(Magic!A36="Speak with Plants",S437,
IF(Magic!A36="Spirit Guardians",S438,
IF(Magic!A36="Stinking Cloud",S439,
IF(Magic!A36="Tidal Wave",S440,
IF(Magic!A36="Tongues",S441,
IF(Magic!A36="Vampiric Touch",S442,
IF(Magic!A36="Wall of Sand",S443,
IF(Magic!A36="Wall of Water",S444,
IF(Magic!A36="Water Breathing",S445,
IF(Magic!A36="Water Walk",S446,
IF(Magic!A36="Wind Wall",S447,))))))))))))))))))))))))))))))))))))))))))))))))))))))))</f>
        <v/>
      </c>
      <c r="R668" s="9"/>
      <c r="S668" s="254" t="str">
        <f>IF(Magic!A36="Animate Dead",T392,
IF(Magic!A36="Aura of Vitality",T393,
IF(Magic!A36="Beacon of Hope",T394,
IF(Magic!A36="Bestow Curse",T395,
IF(Magic!A36="Blinding Smite",T396,
IF(Magic!A36="Blink",T397,
IF(Magic!A36="Call Lightning",T398,
IF(Magic!A36="Clairvoyance",T399,
IF(Magic!A36="Conjure Animals",T400,
IF(Magic!A36="Conjure Barrage",T401,
IF(Magic!A36="Counterspell",T402,
IF(Magic!A36="Create Food and Water",T403,
IF(Magic!A36="Crusader's Mantle",T404,
IF(Magic!A36="Daylight",T405,
IF(Magic!A36="Dispel Magic",T406,
IF(Magic!A36="Elemental Weapon",T407,
IF(Magic!A36="Erupting Earth",T408,
IF(Magic!A36="Fear",T409,
IF(Magic!A36="Feign Death",T410,
IF(Magic!A36="Fireball",T411,
IF(Magic!A36="Flame Arrows",T412,
IF(Magic!A36="Fly",T413,
IF(Magic!A36="Gaseous Form",T414,
IF(Magic!A36="Glyph of Warding",T415,
IF(Magic!A36="Haste",T416,
IF(Magic!A36="Hunger of Hadar",T417,
IF(Magic!A36="Hypnotic Pattern",T418,
IF(Magic!A36="Leomund's Tiny Hut",T419,
IF(Magic!A36="Lightning Arrow",T420,
IF(Magic!A36="Lightning Bolt",T421,
IF(Magic!A36="Magic Circle",T422,
IF(Magic!A36="Major Image",T423,
IF(Magic!A36="Mass Healing Word",T424,
IF(Magic!A36="Meld into Stone",T425,
IF(Magic!A36="Melf's Minute Meteors",T426,
IF(Magic!A36="Nondetection",T427,
IF(Magic!A36="Phantom Steed",T428,
IF(Magic!A36="Plant Growth",T429,
IF(Magic!A36="Protection from Energy",T430,
IF(Magic!A36="Remove Curse",T431,
IF(Magic!A36="Revivify",T432,
IF(Magic!A36="Sending",T433,
IF(Magic!A36="Sleet Storm",T434,
IF(Magic!A36="Slow",T435,
IF(Magic!A36="Speak with Dead",T436,
IF(Magic!A36="Speak with Plants",T437,
IF(Magic!A36="Spirit Guardians",T438,
IF(Magic!A36="Stinking Cloud",T439,
IF(Magic!A36="Tidal Wave",T440,
IF(Magic!A36="Tongues",T441,
IF(Magic!A36="Vampiric Touch",T442,
IF(Magic!A36="Wall of Sand",T443,
IF(Magic!A36="Wall of Water",T444,
IF(Magic!A36="Water Breathing",T445,
IF(Magic!A36="Water Walk",T446,
IF(Magic!A36="Wind Wall",T447,))))))))))))))))))))))))))))))))))))))))))))))))))))))))</f>
        <v/>
      </c>
      <c r="T668" s="9"/>
      <c r="U668" s="377"/>
      <c r="V668" s="377"/>
      <c r="W668" s="377"/>
      <c r="X668" s="377"/>
      <c r="Y668" s="377"/>
      <c r="Z668" s="377"/>
      <c r="AA668" s="377"/>
      <c r="AB668" s="377"/>
      <c r="AC668" s="377"/>
      <c r="AD668" s="377"/>
      <c r="AE668" s="377"/>
      <c r="AF668" s="377"/>
      <c r="AG668" s="377"/>
      <c r="AH668" s="377"/>
      <c r="AI668" s="377"/>
      <c r="AJ668" s="377"/>
      <c r="AK668" s="377"/>
      <c r="AL668" s="377"/>
      <c r="AM668" s="377"/>
      <c r="AN668" s="377"/>
      <c r="AO668" s="377"/>
      <c r="AP668" s="377"/>
      <c r="AQ668" s="377"/>
      <c r="AR668" s="377"/>
      <c r="AS668" s="377"/>
      <c r="AT668" s="377"/>
      <c r="AU668" s="377"/>
      <c r="AV668" s="377"/>
      <c r="AW668" s="377"/>
      <c r="AX668" s="377"/>
      <c r="AY668" s="377"/>
      <c r="AZ668" s="377"/>
      <c r="BA668" s="377"/>
      <c r="BB668" s="377"/>
      <c r="BC668" s="377"/>
      <c r="BD668" s="377"/>
      <c r="BE668" s="377"/>
      <c r="BF668" s="377"/>
    </row>
    <row r="669" ht="12.75" customHeight="1">
      <c r="A669" s="217" t="str">
        <f>IF(Magic!A37="Animate Dead",O392,
IF(Magic!A37="Aura of Vitality",O393,
IF(Magic!A37="Beacon of Hope",O394,
IF(Magic!A37="Bestow Curse",O395,
IF(Magic!A37="Blinding Smite",O396,
IF(Magic!A37="Blink",O397,
IF(Magic!A37="Call Lightning",O398,
IF(Magic!A37="Clairvoyance",O399,
IF(Magic!A37="Conjure Animals",O400,
IF(Magic!A37="Conjure Barrage",O401,
IF(Magic!A37="Counterspell",O402,
IF(Magic!A37="Create Food and Water",O403,
IF(Magic!A37="Crusader's Mantle",O404,
IF(Magic!A37="Daylight",O405,
IF(Magic!A37="Dispel Magic",O406,
IF(Magic!A37="Elemental Weapon",O407,
IF(Magic!A37="Erupting Earth",O408,
IF(Magic!A37="Fear",O409,
IF(Magic!A37="Feign Death",O410,
IF(Magic!A37="Fireball",O411,
IF(Magic!A37="Flame Arrows",O412,
IF(Magic!A37="Fly",O413,
IF(Magic!A37="Gaseous Form",O414,
IF(Magic!A37="Glyph of Warding",O415,
IF(Magic!A37="Haste",O416,
IF(Magic!A37="Hunger of Hadar",O417,
IF(Magic!A37="Hypnotic Pattern",O418,
IF(Magic!A37="Leomund's Tiny Hut",O419,
IF(Magic!A37="Lightning Arrow",O420,
IF(Magic!A37="Lightning Bolt",O421,
IF(Magic!A37="Magic Circle",O422,
IF(Magic!A37="Major Image",O423,
IF(Magic!A37="Mass Healing Word",O424,
IF(Magic!A37="Meld into Stone",O425,
IF(Magic!A37="Melf's Minute Meteors",O426,
IF(Magic!A37="Nondetection",O427,
IF(Magic!A37="Phantom Steed",O428,
IF(Magic!A37="Plant Growth",O429,
IF(Magic!A37="Protection from Energy",O430,
IF(Magic!A37="Remove Curse",O431,
IF(Magic!A37="Revivify",O432,
IF(Magic!A37="Sending",O433,
IF(Magic!A37="Sleet Storm",O434,
IF(Magic!A37="Slow",O435,
IF(Magic!A37="Speak with Dead",O436,
IF(Magic!A37="Speak with Plants",O437,
IF(Magic!A37="Spirit Guardians",O438,
IF(Magic!A37="Stinking Cloud",O439,
IF(Magic!A37="Tidal Wave",O440,
IF(Magic!A37="Tongues",O441,
IF(Magic!A37="Vampiric Touch",O442,
IF(Magic!A37="Wall of Sand",O443,
IF(Magic!A37="Wall of Water",O444,
IF(Magic!A37="Water Breathing",O445,
IF(Magic!A37="Water Walk",O446,
IF(Magic!A37="Wind Wall",O447,))))))))))))))))))))))))))))))))))))))))))))))))))))))))</f>
        <v/>
      </c>
      <c r="B669" s="4"/>
      <c r="C669" s="4"/>
      <c r="D669" s="9"/>
      <c r="E669" s="254" t="str">
        <f>IF(Magic!A37="Animate Dead",R392,
IF(Magic!A37="Aura of Vitality",R393,
IF(Magic!A37="Beacon of Hope",R394,
IF(Magic!A37="Bestow Curse",R395,
IF(Magic!A37="Blinding Smite",R396,
IF(Magic!A37="Blink",R397,
IF(Magic!A37="Call Lightning",R398,
IF(Magic!A37="Clairvoyance",R399,
IF(Magic!A37="Conjure Animals",R400,
IF(Magic!A37="Conjure Barrage",R401,
IF(Magic!A37="Counterspell",R402,
IF(Magic!A37="Create Food and Water",R403,
IF(Magic!A37="Crusader's Mantle",R404,
IF(Magic!A37="Daylight",R405,
IF(Magic!A37="Dispel Magic",R406,
IF(Magic!A37="Elemental Weapon",R407,
IF(Magic!A37="Erupting Earth",R408,
IF(Magic!A37="Fear",R409,
IF(Magic!A37="Feign Death",R410,
IF(Magic!A37="Fireball",R411,
IF(Magic!A37="Flame Arrows",R412,
IF(Magic!A37="Fly",R413,
IF(Magic!A37="Gaseous Form",R414,
IF(Magic!A37="Glyph of Warding",R415,
IF(Magic!A37="Haste",R416,
IF(Magic!A37="Hunger of Hadar",R417,
IF(Magic!A37="Hypnotic Pattern",R418,
IF(Magic!A37="Leomund's Tiny Hut",R419,
IF(Magic!A37="Lightning Arrow",R420,
IF(Magic!A37="Lightning Bolt",R421,
IF(Magic!A37="Magic Circle",R422,
IF(Magic!A37="Major Image",R423,
IF(Magic!A37="Mass Healing Word",R424,
IF(Magic!A37="Meld into Stone",R425,
IF(Magic!A37="Melf's Minute Meteors",R426,
IF(Magic!A37="Nondetection",R427,
IF(Magic!A37="Phantom Steed",R428,
IF(Magic!A37="Plant Growth",R429,
IF(Magic!A37="Protection from Energy",R430,
IF(Magic!A37="Remove Curse",R431,
IF(Magic!A37="Revivify",R432,
IF(Magic!A37="Sending",R433,
IF(Magic!A37="Sleet Storm",R434,
IF(Magic!A37="Slow",R435,
IF(Magic!A37="Speak with Dead",R436,
IF(Magic!A37="Speak with Plants",R437,
IF(Magic!A37="Spirit Guardians",R438,
IF(Magic!A37="Stinking Cloud",R439,
IF(Magic!A37="Tidal Wave",R440,
IF(Magic!A37="Tongues",R441,
IF(Magic!A37="Vampiric Touch",R442,
IF(Magic!A37="Wall of Sand",R443,
IF(Magic!A37="Wall of Water",R444,
IF(Magic!A37="Water Breathing",R445,
IF(Magic!A37="Water Walk",R446,
IF(Magic!A37="Wind Wall",R447,))))))))))))))))))))))))))))))))))))))))))))))))))))))))</f>
        <v/>
      </c>
      <c r="F669" s="4"/>
      <c r="G669" s="9"/>
      <c r="H669" s="254" t="str">
        <f>IF(Magic!A37="Animate Dead",Q392,
IF(Magic!A37="Aura of Vitality",Q393,
IF(Magic!A37="Beacon of Hope",Q394,
IF(Magic!A37="Bestow Curse",Q395,
IF(Magic!A37="Blinding Smite",Q396,
IF(Magic!A37="Blink",Q397,
IF(Magic!A37="Call Lightning",Q398,
IF(Magic!A37="Clairvoyance",Q399,
IF(Magic!A37="Conjure Animals",Q400,
IF(Magic!A37="Conjure Barrage",Q401,
IF(Magic!A37="Counterspell",Q402,
IF(Magic!A37="Create Food and Water",Q403,
IF(Magic!A37="Crusader's Mantle",Q404,
IF(Magic!A37="Daylight",Q405,
IF(Magic!A37="Dispel Magic",Q406,
IF(Magic!A37="Elemental Weapon",Q407,
IF(Magic!A37="Erupting Earth",Q408,
IF(Magic!A37="Fear",Q409,
IF(Magic!A37="Feign Death",Q410,
IF(Magic!A37="Fireball",Q411,
IF(Magic!A37="Flame Arrows",Q412,
IF(Magic!A37="Fly",Q413,
IF(Magic!A37="Gaseous Form",Q414,
IF(Magic!A37="Glyph of Warding",Q415,
IF(Magic!A37="Haste",Q416,
IF(Magic!A37="Hunger of Hadar",Q417,
IF(Magic!A37="Hypnotic Pattern",Q418,
IF(Magic!A37="Leomund's Tiny Hut",Q419,
IF(Magic!A37="Lightning Arrow",Q420,
IF(Magic!A37="Lightning Bolt",Q421,
IF(Magic!A37="Magic Circle",Q422,
IF(Magic!A37="Major Image",Q423,
IF(Magic!A37="Mass Healing Word",Q424,
IF(Magic!A37="Meld into Stone",Q425,
IF(Magic!A37="Melf's Minute Meteors",Q426,
IF(Magic!A37="Nondetection",Q427,
IF(Magic!A37="Phantom Steed",Q428,
IF(Magic!A37="Plant Growth",Q429,
IF(Magic!A37="Protection from Energy",Q430,
IF(Magic!A37="Remove Curse",Q431,
IF(Magic!A37="Revivify",Q432,
IF(Magic!A37="Sending",Q433,
IF(Magic!A37="Sleet Storm",Q434,
IF(Magic!A37="Slow",Q435,
IF(Magic!A37="Speak with Dead",Q436,
IF(Magic!A37="Speak with Plants",Q437,
IF(Magic!A37="Spirit Guardians",Q438,
IF(Magic!A37="Stinking Cloud",Q439,
IF(Magic!A37="Tidal Wave",Q440,
IF(Magic!A37="Tongues",Q441,
IF(Magic!A37="Vampiric Touch",Q442,
IF(Magic!A37="Wall of Sand",Q443,
IF(Magic!A37="Wall of Water",Q444,
IF(Magic!A37="Water Breathing",Q445,
IF(Magic!A37="Water Walk",Q446,
IF(Magic!A37="Wind Wall",Q447,))))))))))))))))))))))))))))))))))))))))))))))))))))))))</f>
        <v/>
      </c>
      <c r="I669" s="4"/>
      <c r="J669" s="4"/>
      <c r="K669" s="9"/>
      <c r="L669" s="254" t="str">
        <f>IF(Magic!A37="Animate Dead",P392,
IF(Magic!A37="Aura of Vitality",P393,
IF(Magic!A37="Beacon of Hope",P394,
IF(Magic!A37="Bestow Curse",P395,
IF(Magic!A37="Blinding Smite",P396,
IF(Magic!A37="Blink",P397,
IF(Magic!A37="Call Lightning",P398,
IF(Magic!A37="Clairvoyance",P399,
IF(Magic!A37="Conjure Animals",P400,
IF(Magic!A37="Conjure Barrage",P401,
IF(Magic!A37="Counterspell",P402,
IF(Magic!A37="Create Food and Water",P403,
IF(Magic!A37="Crusader's Mantle",P404,
IF(Magic!A37="Daylight",P405,
IF(Magic!A37="Dispel Magic",P406,
IF(Magic!A37="Elemental Weapon",P407,
IF(Magic!A37="Erupting Earth",P408,
IF(Magic!A37="Fear",P409,
IF(Magic!A37="Feign Death",P410,
IF(Magic!A37="Fireball",P411,
IF(Magic!A37="Flame Arrows",P412,
IF(Magic!A37="Fly",P413,
IF(Magic!A37="Gaseous Form",P414,
IF(Magic!A37="Glyph of Warding",P415,
IF(Magic!A37="Haste",P416,
IF(Magic!A37="Hunger of Hadar",P417,
IF(Magic!A37="Hypnotic Pattern",P418,
IF(Magic!A37="Leomund's Tiny Hut",P419,
IF(Magic!A37="Lightning Arrow",P420,
IF(Magic!A37="Lightning Bolt",P421,
IF(Magic!A37="Magic Circle",P422,
IF(Magic!A37="Major Image",P423,
IF(Magic!A37="Mass Healing Word",P424,
IF(Magic!A37="Meld into Stone",P425,
IF(Magic!A37="Melf's Minute Meteors",P426,
IF(Magic!A37="Nondetection",P427,
IF(Magic!A37="Phantom Steed",P428,
IF(Magic!A37="Plant Growth",P429,
IF(Magic!A37="Protection from Energy",P430,
IF(Magic!A37="Remove Curse",P431,
IF(Magic!A37="Revivify",P432,
IF(Magic!A37="Sending",P433,
IF(Magic!A37="Sleet Storm",P434,
IF(Magic!A37="Slow",P435,
IF(Magic!A37="Speak with Dead",P436,
IF(Magic!A37="Speak with Plants",P437,
IF(Magic!A37="Spirit Guardians",P438,
IF(Magic!A37="Stinking Cloud",P439,
IF(Magic!A37="Tidal Wave",P440,
IF(Magic!A37="Tongues",P441,
IF(Magic!A37="Vampiric Touch",P442,
IF(Magic!A37="Wall of Sand",P443,
IF(Magic!A37="Wall of Water",P444,
IF(Magic!A37="Water Breathing",P445,
IF(Magic!A37="Water Walk",P446,
IF(Magic!A37="Wind Wall",P447,))))))))))))))))))))))))))))))))))))))))))))))))))))))))</f>
        <v/>
      </c>
      <c r="M669" s="4"/>
      <c r="N669" s="4"/>
      <c r="O669" s="4"/>
      <c r="P669" s="9"/>
      <c r="Q669" s="254" t="str">
        <f>IF(Magic!A37="Animate Dead",S392,
IF(Magic!A37="Aura of Vitality",S393,
IF(Magic!A37="Beacon of Hope",S394,
IF(Magic!A37="Bestow Curse",S395,
IF(Magic!A37="Blinding Smite",S396,
IF(Magic!A37="Blink",S397,
IF(Magic!A37="Call Lightning",S398,
IF(Magic!A37="Clairvoyance",S399,
IF(Magic!A37="Conjure Animals",S400,
IF(Magic!A37="Conjure Barrage",S401,
IF(Magic!A37="Counterspell",S402,
IF(Magic!A37="Create Food and Water",S403,
IF(Magic!A37="Crusader's Mantle",S404,
IF(Magic!A37="Daylight",S405,
IF(Magic!A37="Dispel Magic",S406,
IF(Magic!A37="Elemental Weapon",S407,
IF(Magic!A37="Erupting Earth",S408,
IF(Magic!A37="Fear",S409,
IF(Magic!A37="Feign Death",S410,
IF(Magic!A37="Fireball",S411,
IF(Magic!A37="Flame Arrows",S412,
IF(Magic!A37="Fly",S413,
IF(Magic!A37="Gaseous Form",S414,
IF(Magic!A37="Glyph of Warding",S415,
IF(Magic!A37="Haste",S416,
IF(Magic!A37="Hunger of Hadar",S417,
IF(Magic!A37="Hypnotic Pattern",S418,
IF(Magic!A37="Leomund's Tiny Hut",S419,
IF(Magic!A37="Lightning Arrow",S420,
IF(Magic!A37="Lightning Bolt",S421,
IF(Magic!A37="Magic Circle",S422,
IF(Magic!A37="Major Image",S423,
IF(Magic!A37="Mass Healing Word",S424,
IF(Magic!A37="Meld into Stone",S425,
IF(Magic!A37="Melf's Minute Meteors",S426,
IF(Magic!A37="Nondetection",S427,
IF(Magic!A37="Phantom Steed",S428,
IF(Magic!A37="Plant Growth",S429,
IF(Magic!A37="Protection from Energy",S430,
IF(Magic!A37="Remove Curse",S431,
IF(Magic!A37="Revivify",S432,
IF(Magic!A37="Sending",S433,
IF(Magic!A37="Sleet Storm",S434,
IF(Magic!A37="Slow",S435,
IF(Magic!A37="Speak with Dead",S436,
IF(Magic!A37="Speak with Plants",S437,
IF(Magic!A37="Spirit Guardians",S438,
IF(Magic!A37="Stinking Cloud",S439,
IF(Magic!A37="Tidal Wave",S440,
IF(Magic!A37="Tongues",S441,
IF(Magic!A37="Vampiric Touch",S442,
IF(Magic!A37="Wall of Sand",S443,
IF(Magic!A37="Wall of Water",S444,
IF(Magic!A37="Water Breathing",S445,
IF(Magic!A37="Water Walk",S446,
IF(Magic!A37="Wind Wall",S447,))))))))))))))))))))))))))))))))))))))))))))))))))))))))</f>
        <v/>
      </c>
      <c r="R669" s="9"/>
      <c r="S669" s="254" t="str">
        <f>IF(Magic!A37="Animate Dead",T392,
IF(Magic!A37="Aura of Vitality",T393,
IF(Magic!A37="Beacon of Hope",T394,
IF(Magic!A37="Bestow Curse",T395,
IF(Magic!A37="Blinding Smite",T396,
IF(Magic!A37="Blink",T397,
IF(Magic!A37="Call Lightning",T398,
IF(Magic!A37="Clairvoyance",T399,
IF(Magic!A37="Conjure Animals",T400,
IF(Magic!A37="Conjure Barrage",T401,
IF(Magic!A37="Counterspell",T402,
IF(Magic!A37="Create Food and Water",T403,
IF(Magic!A37="Crusader's Mantle",T404,
IF(Magic!A37="Daylight",T405,
IF(Magic!A37="Dispel Magic",T406,
IF(Magic!A37="Elemental Weapon",T407,
IF(Magic!A37="Erupting Earth",T408,
IF(Magic!A37="Fear",T409,
IF(Magic!A37="Feign Death",T410,
IF(Magic!A37="Fireball",T411,
IF(Magic!A37="Flame Arrows",T412,
IF(Magic!A37="Fly",T413,
IF(Magic!A37="Gaseous Form",T414,
IF(Magic!A37="Glyph of Warding",T415,
IF(Magic!A37="Haste",T416,
IF(Magic!A37="Hunger of Hadar",T417,
IF(Magic!A37="Hypnotic Pattern",T418,
IF(Magic!A37="Leomund's Tiny Hut",T419,
IF(Magic!A37="Lightning Arrow",T420,
IF(Magic!A37="Lightning Bolt",T421,
IF(Magic!A37="Magic Circle",T422,
IF(Magic!A37="Major Image",T423,
IF(Magic!A37="Mass Healing Word",T424,
IF(Magic!A37="Meld into Stone",T425,
IF(Magic!A37="Melf's Minute Meteors",T426,
IF(Magic!A37="Nondetection",T427,
IF(Magic!A37="Phantom Steed",T428,
IF(Magic!A37="Plant Growth",T429,
IF(Magic!A37="Protection from Energy",T430,
IF(Magic!A37="Remove Curse",T431,
IF(Magic!A37="Revivify",T432,
IF(Magic!A37="Sending",T433,
IF(Magic!A37="Sleet Storm",T434,
IF(Magic!A37="Slow",T435,
IF(Magic!A37="Speak with Dead",T436,
IF(Magic!A37="Speak with Plants",T437,
IF(Magic!A37="Spirit Guardians",T438,
IF(Magic!A37="Stinking Cloud",T439,
IF(Magic!A37="Tidal Wave",T440,
IF(Magic!A37="Tongues",T441,
IF(Magic!A37="Vampiric Touch",T442,
IF(Magic!A37="Wall of Sand",T443,
IF(Magic!A37="Wall of Water",T444,
IF(Magic!A37="Water Breathing",T445,
IF(Magic!A37="Water Walk",T446,
IF(Magic!A37="Wind Wall",T447,))))))))))))))))))))))))))))))))))))))))))))))))))))))))</f>
        <v/>
      </c>
      <c r="T669" s="9"/>
      <c r="U669" s="377"/>
      <c r="V669" s="377"/>
      <c r="W669" s="377"/>
      <c r="X669" s="377"/>
      <c r="Y669" s="377"/>
      <c r="Z669" s="377"/>
      <c r="AA669" s="377"/>
      <c r="AB669" s="377"/>
      <c r="AC669" s="377"/>
      <c r="AD669" s="377"/>
      <c r="AE669" s="377"/>
      <c r="AF669" s="377"/>
      <c r="AG669" s="377"/>
      <c r="AH669" s="377"/>
      <c r="AI669" s="377"/>
      <c r="AJ669" s="377"/>
      <c r="AK669" s="377"/>
      <c r="AL669" s="377"/>
      <c r="AM669" s="377"/>
      <c r="AN669" s="377"/>
      <c r="AO669" s="377"/>
      <c r="AP669" s="377"/>
      <c r="AQ669" s="377"/>
      <c r="AR669" s="377"/>
      <c r="AS669" s="377"/>
      <c r="AT669" s="377"/>
      <c r="AU669" s="377"/>
      <c r="AV669" s="377"/>
      <c r="AW669" s="377"/>
      <c r="AX669" s="377"/>
      <c r="AY669" s="377"/>
      <c r="AZ669" s="377"/>
      <c r="BA669" s="377"/>
      <c r="BB669" s="377"/>
      <c r="BC669" s="377"/>
      <c r="BD669" s="377"/>
      <c r="BE669" s="377"/>
      <c r="BF669" s="377"/>
    </row>
    <row r="670" ht="12.75" customHeight="1">
      <c r="A670" s="254" t="str">
        <f>IF(Magic!A38="Animate Dead",O392,
IF(Magic!A38="Aura of Vitality",O393,
IF(Magic!A38="Beacon of Hope",O394,
IF(Magic!A38="Bestow Curse",O395,
IF(Magic!A38="Blinding Smite",O396,
IF(Magic!A38="Blink",O397,
IF(Magic!A38="Call Lightning",O398,
IF(Magic!A38="Clairvoyance",O399,
IF(Magic!A38="Conjure Animals",O400,
IF(Magic!A38="Conjure Barrage",O401,
IF(Magic!A38="Counterspell",O402,
IF(Magic!A38="Create Food and Water",O403,
IF(Magic!A38="Crusader's Mantle",O404,
IF(Magic!A38="Daylight",O405,
IF(Magic!A38="Dispel Magic",O406,
IF(Magic!A38="Elemental Weapon",O407,
IF(Magic!A38="Erupting Earth",O408,
IF(Magic!A38="Fear",O409,
IF(Magic!A38="Feign Death",O410,
IF(Magic!A38="Fireball",O411,
IF(Magic!A38="Flame Arrows",O412,
IF(Magic!A38="Fly",O413,
IF(Magic!A38="Gaseous Form",O414,
IF(Magic!A38="Glyph of Warding",O415,
IF(Magic!A38="Haste",O416,
IF(Magic!A38="Hunger of Hadar",O417,
IF(Magic!A38="Hypnotic Pattern",O418,
IF(Magic!A38="Leomund's Tiny Hut",O419,
IF(Magic!A38="Lightning Arrow",O420,
IF(Magic!A38="Lightning Bolt",O421,
IF(Magic!A38="Magic Circle",O422,
IF(Magic!A38="Major Image",O423,
IF(Magic!A38="Mass Healing Word",O424,
IF(Magic!A38="Meld into Stone",O425,
IF(Magic!A38="Melf's Minute Meteors",O426,
IF(Magic!A38="Nondetection",O427,
IF(Magic!A38="Phantom Steed",O428,
IF(Magic!A38="Plant Growth",O429,
IF(Magic!A38="Protection from Energy",O430,
IF(Magic!A38="Remove Curse",O431,
IF(Magic!A38="Revivify",O432,
IF(Magic!A38="Sending",O433,
IF(Magic!A38="Sleet Storm",O434,
IF(Magic!A38="Slow",O435,
IF(Magic!A38="Speak with Dead",O436,
IF(Magic!A38="Speak with Plants",O437,
IF(Magic!A38="Spirit Guardians",O438,
IF(Magic!A38="Stinking Cloud",O439,
IF(Magic!A38="Tidal Wave",O440,
IF(Magic!A38="Tongues",O441,
IF(Magic!A38="Vampiric Touch",O442,
IF(Magic!A38="Wall of Sand",O443,
IF(Magic!A38="Wall of Water",O444,
IF(Magic!A38="Water Breathing",O445,
IF(Magic!A38="Water Walk",O446,
IF(Magic!A38="Wind Wall",O447,))))))))))))))))))))))))))))))))))))))))))))))))))))))))</f>
        <v/>
      </c>
      <c r="B670" s="4"/>
      <c r="C670" s="4"/>
      <c r="D670" s="9"/>
      <c r="E670" s="254" t="str">
        <f>IF(Magic!A38="Animate Dead",R392,
IF(Magic!A38="Aura of Vitality",R393,
IF(Magic!A38="Beacon of Hope",R394,
IF(Magic!A38="Bestow Curse",R395,
IF(Magic!A38="Blinding Smite",R396,
IF(Magic!A38="Blink",R397,
IF(Magic!A38="Call Lightning",R398,
IF(Magic!A38="Clairvoyance",R399,
IF(Magic!A38="Conjure Animals",R400,
IF(Magic!A38="Conjure Barrage",R401,
IF(Magic!A38="Counterspell",R402,
IF(Magic!A38="Create Food and Water",R403,
IF(Magic!A38="Crusader's Mantle",R404,
IF(Magic!A38="Daylight",R405,
IF(Magic!A38="Dispel Magic",R406,
IF(Magic!A38="Elemental Weapon",R407,
IF(Magic!A38="Erupting Earth",R408,
IF(Magic!A38="Fear",R409,
IF(Magic!A38="Feign Death",R410,
IF(Magic!A38="Fireball",R411,
IF(Magic!A38="Flame Arrows",R412,
IF(Magic!A38="Fly",R413,
IF(Magic!A38="Gaseous Form",R414,
IF(Magic!A38="Glyph of Warding",R415,
IF(Magic!A38="Haste",R416,
IF(Magic!A38="Hunger of Hadar",R417,
IF(Magic!A38="Hypnotic Pattern",R418,
IF(Magic!A38="Leomund's Tiny Hut",R419,
IF(Magic!A38="Lightning Arrow",R420,
IF(Magic!A38="Lightning Bolt",R421,
IF(Magic!A38="Magic Circle",R422,
IF(Magic!A38="Major Image",R423,
IF(Magic!A38="Mass Healing Word",R424,
IF(Magic!A38="Meld into Stone",R425,
IF(Magic!A38="Melf's Minute Meteors",R426,
IF(Magic!A38="Nondetection",R427,
IF(Magic!A38="Phantom Steed",R428,
IF(Magic!A38="Plant Growth",R429,
IF(Magic!A38="Protection from Energy",R430,
IF(Magic!A38="Remove Curse",R431,
IF(Magic!A38="Revivify",R432,
IF(Magic!A38="Sending",R433,
IF(Magic!A38="Sleet Storm",R434,
IF(Magic!A38="Slow",R435,
IF(Magic!A38="Speak with Dead",R436,
IF(Magic!A38="Speak with Plants",R437,
IF(Magic!A38="Spirit Guardians",R438,
IF(Magic!A38="Stinking Cloud",R439,
IF(Magic!A38="Tidal Wave",R440,
IF(Magic!A38="Tongues",R441,
IF(Magic!A38="Vampiric Touch",R442,
IF(Magic!A38="Wall of Sand",R443,
IF(Magic!A38="Wall of Water",R444,
IF(Magic!A38="Water Breathing",R445,
IF(Magic!A38="Water Walk",R446,
IF(Magic!A38="Wind Wall",R447,))))))))))))))))))))))))))))))))))))))))))))))))))))))))</f>
        <v/>
      </c>
      <c r="F670" s="4"/>
      <c r="G670" s="9"/>
      <c r="H670" s="254" t="str">
        <f>IF(Magic!A38="Animate Dead",Q392,
IF(Magic!A38="Aura of Vitality",Q393,
IF(Magic!A38="Beacon of Hope",Q394,
IF(Magic!A38="Bestow Curse",Q395,
IF(Magic!A38="Blinding Smite",Q396,
IF(Magic!A38="Blink",Q397,
IF(Magic!A38="Call Lightning",Q398,
IF(Magic!A38="Clairvoyance",Q399,
IF(Magic!A38="Conjure Animals",Q400,
IF(Magic!A38="Conjure Barrage",Q401,
IF(Magic!A38="Counterspell",Q402,
IF(Magic!A38="Create Food and Water",Q403,
IF(Magic!A38="Crusader's Mantle",Q404,
IF(Magic!A38="Daylight",Q405,
IF(Magic!A38="Dispel Magic",Q406,
IF(Magic!A38="Elemental Weapon",Q407,
IF(Magic!A38="Erupting Earth",Q408,
IF(Magic!A38="Fear",Q409,
IF(Magic!A38="Feign Death",Q410,
IF(Magic!A38="Fireball",Q411,
IF(Magic!A38="Flame Arrows",Q412,
IF(Magic!A38="Fly",Q413,
IF(Magic!A38="Gaseous Form",Q414,
IF(Magic!A38="Glyph of Warding",Q415,
IF(Magic!A38="Haste",Q416,
IF(Magic!A38="Hunger of Hadar",Q417,
IF(Magic!A38="Hypnotic Pattern",Q418,
IF(Magic!A38="Leomund's Tiny Hut",Q419,
IF(Magic!A38="Lightning Arrow",Q420,
IF(Magic!A38="Lightning Bolt",Q421,
IF(Magic!A38="Magic Circle",Q422,
IF(Magic!A38="Major Image",Q423,
IF(Magic!A38="Mass Healing Word",Q424,
IF(Magic!A38="Meld into Stone",Q425,
IF(Magic!A38="Melf's Minute Meteors",Q426,
IF(Magic!A38="Nondetection",Q427,
IF(Magic!A38="Phantom Steed",Q428,
IF(Magic!A38="Plant Growth",Q429,
IF(Magic!A38="Protection from Energy",Q430,
IF(Magic!A38="Remove Curse",Q431,
IF(Magic!A38="Revivify",Q432,
IF(Magic!A38="Sending",Q433,
IF(Magic!A38="Sleet Storm",Q434,
IF(Magic!A38="Slow",Q435,
IF(Magic!A38="Speak with Dead",Q436,
IF(Magic!A38="Speak with Plants",Q437,
IF(Magic!A38="Spirit Guardians",Q438,
IF(Magic!A38="Stinking Cloud",Q439,
IF(Magic!A38="Tidal Wave",Q440,
IF(Magic!A38="Tongues",Q441,
IF(Magic!A38="Vampiric Touch",Q442,
IF(Magic!A38="Wall of Sand",Q443,
IF(Magic!A38="Wall of Water",Q444,
IF(Magic!A38="Water Breathing",Q445,
IF(Magic!A38="Water Walk",Q446,
IF(Magic!A38="Wind Wall",Q447,))))))))))))))))))))))))))))))))))))))))))))))))))))))))</f>
        <v/>
      </c>
      <c r="I670" s="4"/>
      <c r="J670" s="4"/>
      <c r="K670" s="9"/>
      <c r="L670" s="254" t="str">
        <f>IF(Magic!A38="Animate Dead",P392,
IF(Magic!A38="Aura of Vitality",P393,
IF(Magic!A38="Beacon of Hope",P394,
IF(Magic!A38="Bestow Curse",P395,
IF(Magic!A38="Blinding Smite",P396,
IF(Magic!A38="Blink",P397,
IF(Magic!A38="Call Lightning",P398,
IF(Magic!A38="Clairvoyance",P399,
IF(Magic!A38="Conjure Animals",P400,
IF(Magic!A38="Conjure Barrage",P401,
IF(Magic!A38="Counterspell",P402,
IF(Magic!A38="Create Food and Water",P403,
IF(Magic!A38="Crusader's Mantle",P404,
IF(Magic!A38="Daylight",P405,
IF(Magic!A38="Dispel Magic",P406,
IF(Magic!A38="Elemental Weapon",P407,
IF(Magic!A38="Erupting Earth",P408,
IF(Magic!A38="Fear",P409,
IF(Magic!A38="Feign Death",P410,
IF(Magic!A38="Fireball",P411,
IF(Magic!A38="Flame Arrows",P412,
IF(Magic!A38="Fly",P413,
IF(Magic!A38="Gaseous Form",P414,
IF(Magic!A38="Glyph of Warding",P415,
IF(Magic!A38="Haste",P416,
IF(Magic!A38="Hunger of Hadar",P417,
IF(Magic!A38="Hypnotic Pattern",P418,
IF(Magic!A38="Leomund's Tiny Hut",P419,
IF(Magic!A38="Lightning Arrow",P420,
IF(Magic!A38="Lightning Bolt",P421,
IF(Magic!A38="Magic Circle",P422,
IF(Magic!A38="Major Image",P423,
IF(Magic!A38="Mass Healing Word",P424,
IF(Magic!A38="Meld into Stone",P425,
IF(Magic!A38="Melf's Minute Meteors",P426,
IF(Magic!A38="Nondetection",P427,
IF(Magic!A38="Phantom Steed",P428,
IF(Magic!A38="Plant Growth",P429,
IF(Magic!A38="Protection from Energy",P430,
IF(Magic!A38="Remove Curse",P431,
IF(Magic!A38="Revivify",P432,
IF(Magic!A38="Sending",P433,
IF(Magic!A38="Sleet Storm",P434,
IF(Magic!A38="Slow",P435,
IF(Magic!A38="Speak with Dead",P436,
IF(Magic!A38="Speak with Plants",P437,
IF(Magic!A38="Spirit Guardians",P438,
IF(Magic!A38="Stinking Cloud",P439,
IF(Magic!A38="Tidal Wave",P440,
IF(Magic!A38="Tongues",P441,
IF(Magic!A38="Vampiric Touch",P442,
IF(Magic!A38="Wall of Sand",P443,
IF(Magic!A38="Wall of Water",P444,
IF(Magic!A38="Water Breathing",P445,
IF(Magic!A38="Water Walk",P446,
IF(Magic!A38="Wind Wall",P447,))))))))))))))))))))))))))))))))))))))))))))))))))))))))</f>
        <v/>
      </c>
      <c r="M670" s="4"/>
      <c r="N670" s="4"/>
      <c r="O670" s="4"/>
      <c r="P670" s="9"/>
      <c r="Q670" s="254" t="str">
        <f>IF(Magic!A38="Animate Dead",S392,
IF(Magic!A38="Aura of Vitality",S393,
IF(Magic!A38="Beacon of Hope",S394,
IF(Magic!A38="Bestow Curse",S395,
IF(Magic!A38="Blinding Smite",S396,
IF(Magic!A38="Blink",S397,
IF(Magic!A38="Call Lightning",S398,
IF(Magic!A38="Clairvoyance",S399,
IF(Magic!A38="Conjure Animals",S400,
IF(Magic!A38="Conjure Barrage",S401,
IF(Magic!A38="Counterspell",S402,
IF(Magic!A38="Create Food and Water",S403,
IF(Magic!A38="Crusader's Mantle",S404,
IF(Magic!A38="Daylight",S405,
IF(Magic!A38="Dispel Magic",S406,
IF(Magic!A38="Elemental Weapon",S407,
IF(Magic!A38="Erupting Earth",S408,
IF(Magic!A38="Fear",S409,
IF(Magic!A38="Feign Death",S410,
IF(Magic!A38="Fireball",S411,
IF(Magic!A38="Flame Arrows",S412,
IF(Magic!A38="Fly",S413,
IF(Magic!A38="Gaseous Form",S414,
IF(Magic!A38="Glyph of Warding",S415,
IF(Magic!A38="Haste",S416,
IF(Magic!A38="Hunger of Hadar",S417,
IF(Magic!A38="Hypnotic Pattern",S418,
IF(Magic!A38="Leomund's Tiny Hut",S419,
IF(Magic!A38="Lightning Arrow",S420,
IF(Magic!A38="Lightning Bolt",S421,
IF(Magic!A38="Magic Circle",S422,
IF(Magic!A38="Major Image",S423,
IF(Magic!A38="Mass Healing Word",S424,
IF(Magic!A38="Meld into Stone",S425,
IF(Magic!A38="Melf's Minute Meteors",S426,
IF(Magic!A38="Nondetection",S427,
IF(Magic!A38="Phantom Steed",S428,
IF(Magic!A38="Plant Growth",S429,
IF(Magic!A38="Protection from Energy",S430,
IF(Magic!A38="Remove Curse",S431,
IF(Magic!A38="Revivify",S432,
IF(Magic!A38="Sending",S433,
IF(Magic!A38="Sleet Storm",S434,
IF(Magic!A38="Slow",S435,
IF(Magic!A38="Speak with Dead",S436,
IF(Magic!A38="Speak with Plants",S437,
IF(Magic!A38="Spirit Guardians",S438,
IF(Magic!A38="Stinking Cloud",S439,
IF(Magic!A38="Tidal Wave",S440,
IF(Magic!A38="Tongues",S441,
IF(Magic!A38="Vampiric Touch",S442,
IF(Magic!A38="Wall of Sand",S443,
IF(Magic!A38="Wall of Water",S444,
IF(Magic!A38="Water Breathing",S445,
IF(Magic!A38="Water Walk",S446,
IF(Magic!A38="Wind Wall",S447,))))))))))))))))))))))))))))))))))))))))))))))))))))))))</f>
        <v/>
      </c>
      <c r="R670" s="9"/>
      <c r="S670" s="254" t="str">
        <f>IF(Magic!A38="Animate Dead",T392,
IF(Magic!A38="Aura of Vitality",T393,
IF(Magic!A38="Beacon of Hope",T394,
IF(Magic!A38="Bestow Curse",T395,
IF(Magic!A38="Blinding Smite",T396,
IF(Magic!A38="Blink",T397,
IF(Magic!A38="Call Lightning",T398,
IF(Magic!A38="Clairvoyance",T399,
IF(Magic!A38="Conjure Animals",T400,
IF(Magic!A38="Conjure Barrage",T401,
IF(Magic!A38="Counterspell",T402,
IF(Magic!A38="Create Food and Water",T403,
IF(Magic!A38="Crusader's Mantle",T404,
IF(Magic!A38="Daylight",T405,
IF(Magic!A38="Dispel Magic",T406,
IF(Magic!A38="Elemental Weapon",T407,
IF(Magic!A38="Erupting Earth",T408,
IF(Magic!A38="Fear",T409,
IF(Magic!A38="Feign Death",T410,
IF(Magic!A38="Fireball",T411,
IF(Magic!A38="Flame Arrows",T412,
IF(Magic!A38="Fly",T413,
IF(Magic!A38="Gaseous Form",T414,
IF(Magic!A38="Glyph of Warding",T415,
IF(Magic!A38="Haste",T416,
IF(Magic!A38="Hunger of Hadar",T417,
IF(Magic!A38="Hypnotic Pattern",T418,
IF(Magic!A38="Leomund's Tiny Hut",T419,
IF(Magic!A38="Lightning Arrow",T420,
IF(Magic!A38="Lightning Bolt",T421,
IF(Magic!A38="Magic Circle",T422,
IF(Magic!A38="Major Image",T423,
IF(Magic!A38="Mass Healing Word",T424,
IF(Magic!A38="Meld into Stone",T425,
IF(Magic!A38="Melf's Minute Meteors",T426,
IF(Magic!A38="Nondetection",T427,
IF(Magic!A38="Phantom Steed",T428,
IF(Magic!A38="Plant Growth",T429,
IF(Magic!A38="Protection from Energy",T430,
IF(Magic!A38="Remove Curse",T431,
IF(Magic!A38="Revivify",T432,
IF(Magic!A38="Sending",T433,
IF(Magic!A38="Sleet Storm",T434,
IF(Magic!A38="Slow",T435,
IF(Magic!A38="Speak with Dead",T436,
IF(Magic!A38="Speak with Plants",T437,
IF(Magic!A38="Spirit Guardians",T438,
IF(Magic!A38="Stinking Cloud",T439,
IF(Magic!A38="Tidal Wave",T440,
IF(Magic!A38="Tongues",T441,
IF(Magic!A38="Vampiric Touch",T442,
IF(Magic!A38="Wall of Sand",T443,
IF(Magic!A38="Wall of Water",T444,
IF(Magic!A38="Water Breathing",T445,
IF(Magic!A38="Water Walk",T446,
IF(Magic!A38="Wind Wall",T447,))))))))))))))))))))))))))))))))))))))))))))))))))))))))</f>
        <v/>
      </c>
      <c r="T670" s="9"/>
      <c r="U670" s="377"/>
      <c r="V670" s="377"/>
      <c r="W670" s="377"/>
      <c r="X670" s="377"/>
      <c r="Y670" s="377"/>
      <c r="Z670" s="377"/>
      <c r="AA670" s="377"/>
      <c r="AB670" s="377"/>
      <c r="AC670" s="377"/>
      <c r="AD670" s="377"/>
      <c r="AE670" s="377"/>
      <c r="AF670" s="377"/>
      <c r="AG670" s="377"/>
      <c r="AH670" s="377"/>
      <c r="AI670" s="377"/>
      <c r="AJ670" s="377"/>
      <c r="AK670" s="377"/>
      <c r="AL670" s="377"/>
      <c r="AM670" s="377"/>
      <c r="AN670" s="377"/>
      <c r="AO670" s="377"/>
      <c r="AP670" s="377"/>
      <c r="AQ670" s="377"/>
      <c r="AR670" s="377"/>
      <c r="AS670" s="377"/>
      <c r="AT670" s="377"/>
      <c r="AU670" s="377"/>
      <c r="AV670" s="377"/>
      <c r="AW670" s="377"/>
      <c r="AX670" s="377"/>
      <c r="AY670" s="377"/>
      <c r="AZ670" s="377"/>
      <c r="BA670" s="377"/>
      <c r="BB670" s="377"/>
      <c r="BC670" s="377"/>
      <c r="BD670" s="377"/>
      <c r="BE670" s="377"/>
      <c r="BF670" s="377"/>
    </row>
    <row r="671" ht="12.75" customHeight="1">
      <c r="A671" s="254" t="str">
        <f>IF(Magic!A39="Animate Dead",O392,IF(Magic!A39="Aura of Vitality",O393,IF(Magic!A39="Beacon of Hope",O394,IF(Magic!A39="Bestow Curse",O395,IF(Magic!A39="Blinding Smite",O396,IF(Magic!A39="Blink",O397,IF(Magic!A39="Call Lightning",O398,IF(Magic!A39="Clairvoyance",O399,IF(Magic!A39="Conjure Animals",O400,IF(Magic!A39="Conjure Barrage",O401,IF(Magic!A39="Counterspell",O402,IF(Magic!A39="Create Food and Water",O403,IF(Magic!A39="Crusader's Mantle",O404,IF(Magic!A39="Daylight",O405,IF(Magic!A39="Dispel Magic",O406,IF(Magic!A39="Elemental Weapon",O407,IF(Magic!A39="Erupting Earth",O408,IF(Magic!A39="Fear",O409,IF(Magic!A39="Feign Death",O410,IF(Magic!A39="Fireball",O411,IF(Magic!A39="Flame Arrows",O412,IF(Magic!A39="Fly",O413,IF(Magic!A39="Gaseous Form",O414,IF(Magic!A39="Glyph of Warding",O415,IF(Magic!A39="Haste",O416,IF(Magic!A39="Hunger of Hadar",O417,IF(Magic!A39="Hypnotic Pattern",O418,IF(Magic!A39="Leomund's Tiny Hut",O419,IF(Magic!A39="Lightning Arrow",O420,IF(Magic!A39="Lightning Bolt",O421,IF(Magic!A39="Magic Circle",O422,IF(Magic!A39="Major Image",O423,IF(Magic!A39="Mass Healing Word",O424,IF(Magic!A39="Meld into Stone",O425,IF(Magic!A39="Melf's Minute Meteors",O426,IF(Magic!A39="Nondetection",O427,IF(Magic!A39="Phantom Steed",O428,IF(Magic!A39="Plant Growth",O429,IF(Magic!A39="Protection from Energy",O430,IF(Magic!A39="Remove Curse",O431,IF(Magic!A39="Revivify",O432,IF(Magic!A39="Sending",O433,IF(Magic!A39="Sleet Storm",O434,IF(Magic!A39="Slow",O435,IF(Magic!A39="Speak with Dead",O436,IF(Magic!A39="Speak with Plants",O437,IF(Magic!A39="Spirit Guardians",O438,IF(Magic!A39="Stinking Cloud",O439,IF(Magic!A39="Tidal Wave",O440,IF(Magic!A39="Tongues",O441,IF(Magic!A39="Vampiric Touch",O442,IF(Magic!A39="Wall of Sand",O443,IF(Magic!A39="Wall of Water",O444,IF(Magic!A39="Water Breathing",O445,IF(Magic!A39="Water Walk",O446,IF(Magic!A39="Wind Wall",O447,))))))))))))))))))))))))))))))))))))))))))))))))))))))))</f>
        <v/>
      </c>
      <c r="B671" s="4"/>
      <c r="C671" s="4"/>
      <c r="D671" s="9"/>
      <c r="E671" s="254" t="str">
        <f>IF(Magic!A39="Animate Dead",R392,IF(Magic!A39="Aura of Vitality",R393,IF(Magic!A39="Beacon of Hope",R394,IF(Magic!A39="Bestow Curse",R395,IF(Magic!A39="Blinding Smite",R396,IF(Magic!A39="Blink",R397,IF(Magic!A39="Call Lightning",R398,IF(Magic!A39="Clairvoyance",R399,IF(Magic!A39="Conjure Animals",R400,IF(Magic!A39="Conjure Barrage",R401,IF(Magic!A39="Counterspell",R402,IF(Magic!A39="Create Food and Water",R403,IF(Magic!A39="Crusader's Mantle",R404,IF(Magic!A39="Daylight",R405,IF(Magic!A39="Dispel Magic",R406,IF(Magic!A39="Elemental Weapon",R407,IF(Magic!A39="Erupting Earth",R408,IF(Magic!A39="Fear",R409,IF(Magic!A39="Feign Death",R410,IF(Magic!A39="Fireball",R411,IF(Magic!A39="Flame Arrows",R412,IF(Magic!A39="Fly",R413,IF(Magic!A39="Gaseous Form",R414,IF(Magic!A39="Glyph of Warding",R415,IF(Magic!A39="Haste",R416,IF(Magic!A39="Hunger of Hadar",R417,IF(Magic!A39="Hypnotic Pattern",R418,IF(Magic!A39="Leomund's Tiny Hut",R419,IF(Magic!A39="Lightning Arrow",R420,IF(Magic!A39="Lightning Bolt",R421,IF(Magic!A39="Magic Circle",R422,IF(Magic!A39="Major Image",R423,IF(Magic!A39="Mass Healing Word",R424,IF(Magic!A39="Meld into Stone",R425,IF(Magic!A39="Melf's Minute Meteors",R426,IF(Magic!A39="Nondetection",R427,IF(Magic!A39="Phantom Steed",R428,IF(Magic!A39="Plant Growth",R429,IF(Magic!A39="Protection from Energy",R430,IF(Magic!A39="Remove Curse",R431,IF(Magic!A39="Revivify",R432,IF(Magic!A39="Sending",R433,IF(Magic!A39="Sleet Storm",R434,IF(Magic!A39="Slow",R435,IF(Magic!A39="Speak with Dead",R436,IF(Magic!A39="Speak with Plants",R437,IF(Magic!A39="Spirit Guardians",R438,IF(Magic!A39="Stinking Cloud",R439,IF(Magic!A39="Tidal Wave",R440,IF(Magic!A39="Tongues",R441,IF(Magic!A39="Vampiric Touch",R442,IF(Magic!A39="Wall of Sand",R443,IF(Magic!A39="Wall of Water",R444,IF(Magic!A39="Water Breathing",R445,IF(Magic!A39="Water Walk",R446,IF(Magic!A39="Wind Wall",R447,))))))))))))))))))))))))))))))))))))))))))))))))))))))))</f>
        <v/>
      </c>
      <c r="F671" s="4"/>
      <c r="G671" s="9"/>
      <c r="H671" s="254" t="str">
        <f>IF(Magic!A39="Animate Dead",Q392,IF(Magic!A39="Aura of Vitality",Q393,IF(Magic!A39="Beacon of Hope",Q394,IF(Magic!A39="Bestow Curse",Q395,IF(Magic!A39="Blinding Smite",Q396,IF(Magic!A39="Blink",Q397,IF(Magic!A39="Call Lightning",Q398,IF(Magic!A39="Clairvoyance",Q399,IF(Magic!A39="Conjure Animals",Q400,IF(Magic!A39="Conjure Barrage",Q401,IF(Magic!A39="Counterspell",Q402,IF(Magic!A39="Create Food and Water",Q403,IF(Magic!A39="Crusader's Mantle",Q404,IF(Magic!A39="Daylight",Q405,IF(Magic!A39="Dispel Magic",Q406,IF(Magic!A39="Elemental Weapon",Q407,IF(Magic!A39="Erupting Earth",Q408,IF(Magic!A39="Fear",Q409,IF(Magic!A39="Feign Death",Q410,IF(Magic!A39="Fireball",Q411,IF(Magic!A39="Flame Arrows",Q412,IF(Magic!A39="Fly",Q413,IF(Magic!A39="Gaseous Form",Q414,IF(Magic!A39="Glyph of Warding",Q415,IF(Magic!A39="Haste",Q416,IF(Magic!A39="Hunger of Hadar",Q417,IF(Magic!A39="Hypnotic Pattern",Q418,IF(Magic!A39="Leomund's Tiny Hut",Q419,IF(Magic!A39="Lightning Arrow",Q420,IF(Magic!A39="Lightning Bolt",Q421,IF(Magic!A39="Magic Circle",Q422,IF(Magic!A39="Major Image",Q423,IF(Magic!A39="Mass Healing Word",Q424,IF(Magic!A39="Meld into Stone",Q425,IF(Magic!A39="Melf's Minute Meteors",Q426,IF(Magic!A39="Nondetection",Q427,IF(Magic!A39="Phantom Steed",Q428,IF(Magic!A39="Plant Growth",Q429,IF(Magic!A39="Protection from Energy",Q430,IF(Magic!A39="Remove Curse",Q431,IF(Magic!A39="Revivify",Q432,IF(Magic!A39="Sending",Q433,IF(Magic!A39="Sleet Storm",Q434,IF(Magic!A39="Slow",Q435,IF(Magic!A39="Speak with Dead",Q436,IF(Magic!A39="Speak with Plants",Q437,IF(Magic!A39="Spirit Guardians",Q438,IF(Magic!A39="Stinking Cloud",Q439,IF(Magic!A39="Tidal Wave",Q440,IF(Magic!A39="Tongues",Q441,IF(Magic!A39="Vampiric Touch",Q442,IF(Magic!A39="Wall of Sand",Q443,IF(Magic!A39="Wall of Water",Q444,IF(Magic!A39="Water Breathing",Q445,IF(Magic!A39="Water Walk",Q446,IF(Magic!A39="Wind Wall",Q447,))))))))))))))))))))))))))))))))))))))))))))))))))))))))</f>
        <v/>
      </c>
      <c r="I671" s="4"/>
      <c r="J671" s="4"/>
      <c r="K671" s="9"/>
      <c r="L671" s="254" t="str">
        <f>IF(Magic!A39="Animate Dead",P392,IF(Magic!A39="Aura of Vitality",P393,IF(Magic!A39="Beacon of Hope",P394,IF(Magic!A39="Bestow Curse",P395,IF(Magic!A39="Blinding Smite",P396,IF(Magic!A39="Blink",P397,IF(Magic!A39="Call Lightning",P398,IF(Magic!A39="Clairvoyance",P399,IF(Magic!A39="Conjure Animals",P400,IF(Magic!A39="Conjure Barrage",P401,IF(Magic!A39="Counterspell",P402,IF(Magic!A39="Create Food and Water",P403,IF(Magic!A39="Crusader's Mantle",P404,IF(Magic!A39="Daylight",P405,IF(Magic!A39="Dispel Magic",P406,IF(Magic!A39="Elemental Weapon",P407,IF(Magic!A39="Erupting Earth",P408,IF(Magic!A39="Fear",P409,IF(Magic!A39="Feign Death",P410,IF(Magic!A39="Fireball",P411,IF(Magic!A39="Flame Arrows",P412,IF(Magic!A39="Fly",P413,IF(Magic!A39="Gaseous Form",P414,IF(Magic!A39="Glyph of Warding",P415,IF(Magic!A39="Haste",P416,IF(Magic!A39="Hunger of Hadar",P417,IF(Magic!A39="Hypnotic Pattern",P418,IF(Magic!A39="Leomund's Tiny Hut",P419,IF(Magic!A39="Lightning Arrow",P420,IF(Magic!A39="Lightning Bolt",P421,IF(Magic!A39="Magic Circle",P422,IF(Magic!A39="Major Image",P423,IF(Magic!A39="Mass Healing Word",P424,IF(Magic!A39="Meld into Stone",P425,IF(Magic!A39="Melf's Minute Meteors",P426,IF(Magic!A39="Nondetection",P427,IF(Magic!A39="Phantom Steed",P428,IF(Magic!A39="Plant Growth",P429,IF(Magic!A39="Protection from Energy",P430,IF(Magic!A39="Remove Curse",P431,IF(Magic!A39="Revivify",P432,IF(Magic!A39="Sending",P433,IF(Magic!A39="Sleet Storm",P434,IF(Magic!A39="Slow",P435,IF(Magic!A39="Speak with Dead",P436,IF(Magic!A39="Speak with Plants",P437,IF(Magic!A39="Spirit Guardians",P438,IF(Magic!A39="Stinking Cloud",P439,IF(Magic!A39="Tidal Wave",P440,IF(Magic!A39="Tongues",P441,IF(Magic!A39="Vampiric Touch",P442,IF(Magic!A39="Wall of Sand",P443,IF(Magic!A39="Wall of Water",P444,IF(Magic!A39="Water Breathing",P445,IF(Magic!A39="Water Walk",P446,IF(Magic!A39="Wind Wall",P447,))))))))))))))))))))))))))))))))))))))))))))))))))))))))</f>
        <v/>
      </c>
      <c r="M671" s="4"/>
      <c r="N671" s="4"/>
      <c r="O671" s="4"/>
      <c r="P671" s="9"/>
      <c r="Q671" s="254" t="str">
        <f>IF(Magic!A39="Animate Dead",S392,IF(Magic!A39="Aura of Vitality",S393,IF(Magic!A39="Beacon of Hope",S394,IF(Magic!A39="Bestow Curse",S395,IF(Magic!A39="Blinding Smite",S396,IF(Magic!A39="Blink",S397,IF(Magic!A39="Call Lightning",S398,IF(Magic!A39="Clairvoyance",S399,IF(Magic!A39="Conjure Animals",S400,IF(Magic!A39="Conjure Barrage",S401,IF(Magic!A39="Counterspell",S402,IF(Magic!A39="Create Food and Water",S403,IF(Magic!A39="Crusader's Mantle",S404,IF(Magic!A39="Daylight",S405,IF(Magic!A39="Dispel Magic",S406,IF(Magic!A39="Elemental Weapon",S407,IF(Magic!A39="Erupting Earth",S408,IF(Magic!A39="Fear",S409,IF(Magic!A39="Feign Death",S410,IF(Magic!A39="Fireball",S411,IF(Magic!A39="Flame Arrows",S412,IF(Magic!A39="Fly",S413,IF(Magic!A39="Gaseous Form",S414,IF(Magic!A39="Glyph of Warding",S415,IF(Magic!A39="Haste",S416,IF(Magic!A39="Hunger of Hadar",S417,IF(Magic!A39="Hypnotic Pattern",S418,IF(Magic!A39="Leomund's Tiny Hut",S419,IF(Magic!A39="Lightning Arrow",S420,IF(Magic!A39="Lightning Bolt",S421,IF(Magic!A39="Magic Circle",S422,IF(Magic!A39="Major Image",S423,IF(Magic!A39="Mass Healing Word",S424,IF(Magic!A39="Meld into Stone",S425,IF(Magic!A39="Melf's Minute Meteors",S426,IF(Magic!A39="Nondetection",S427,IF(Magic!A39="Phantom Steed",S428,IF(Magic!A39="Plant Growth",S429,IF(Magic!A39="Protection from Energy",S430,IF(Magic!A39="Remove Curse",S431,IF(Magic!A39="Revivify",S432,IF(Magic!A39="Sending",S433,IF(Magic!A39="Sleet Storm",S434,IF(Magic!A39="Slow",S435,IF(Magic!A39="Speak with Dead",S436,IF(Magic!A39="Speak with Plants",S437,IF(Magic!A39="Spirit Guardians",S438,IF(Magic!A39="Stinking Cloud",S439,IF(Magic!A39="Tidal Wave",S440,IF(Magic!A39="Tongues",S441,IF(Magic!A39="Vampiric Touch",S442,IF(Magic!A39="Wall of Sand",S443,IF(Magic!A39="Wall of Water",S444,IF(Magic!A39="Water Breathing",S445,IF(Magic!A39="Water Walk",S446,IF(Magic!A39="Wind Wall",S447,))))))))))))))))))))))))))))))))))))))))))))))))))))))))</f>
        <v/>
      </c>
      <c r="R671" s="9"/>
      <c r="S671" s="254" t="str">
        <f>IF(Magic!A39="Animate Dead",T392,IF(Magic!A39="Aura of Vitality",T393,IF(Magic!A39="Beacon of Hope",T394,IF(Magic!A39="Bestow Curse",T395,IF(Magic!A39="Blinding Smite",T396,IF(Magic!A39="Blink",T397,IF(Magic!A39="Call Lightning",T398,IF(Magic!A39="Clairvoyance",T399,IF(Magic!A39="Conjure Animals",T400,IF(Magic!A39="Conjure Barrage",T401,IF(Magic!A39="Counterspell",T402,IF(Magic!A39="Create Food and Water",T403,IF(Magic!A39="Crusader's Mantle",T404,IF(Magic!A39="Daylight",T405,IF(Magic!A39="Dispel Magic",T406,IF(Magic!A39="Elemental Weapon",T407,IF(Magic!A39="Erupting Earth",T408,IF(Magic!A39="Fear",T409,IF(Magic!A39="Feign Death",T410,IF(Magic!A39="Fireball",T411,IF(Magic!A39="Flame Arrows",T412,IF(Magic!A39="Fly",T413,IF(Magic!A39="Gaseous Form",T414,IF(Magic!A39="Glyph of Warding",T415,IF(Magic!A39="Haste",T416,IF(Magic!A39="Hunger of Hadar",T417,IF(Magic!A39="Hypnotic Pattern",T418,IF(Magic!A39="Leomund's Tiny Hut",T419,IF(Magic!A39="Lightning Arrow",T420,IF(Magic!A39="Lightning Bolt",T421,IF(Magic!A39="Magic Circle",T422,IF(Magic!A39="Major Image",T423,IF(Magic!A39="Mass Healing Word",T424,IF(Magic!A39="Meld into Stone",T425,IF(Magic!A39="Melf's Minute Meteors",T426,IF(Magic!A39="Nondetection",T427,IF(Magic!A39="Phantom Steed",T428,IF(Magic!A39="Plant Growth",T429,IF(Magic!A39="Protection from Energy",T430,IF(Magic!A39="Remove Curse",T431,IF(Magic!A39="Revivify",T432,IF(Magic!A39="Sending",T433,IF(Magic!A39="Sleet Storm",T434,IF(Magic!A39="Slow",T435,IF(Magic!A39="Speak with Dead",T436,IF(Magic!A39="Speak with Plants",T437,IF(Magic!A39="Spirit Guardians",T438,IF(Magic!A39="Stinking Cloud",T439,IF(Magic!A39="Tidal Wave",T440,IF(Magic!A39="Tongues",T441,IF(Magic!A39="Vampiric Touch",T442,IF(Magic!A39="Wall of Sand",T443,IF(Magic!A39="Wall of Water",T444,IF(Magic!A39="Water Breathing",T445,IF(Magic!A39="Water Walk",T446,IF(Magic!A39="Wind Wall",T447,))))))))))))))))))))))))))))))))))))))))))))))))))))))))</f>
        <v/>
      </c>
      <c r="T671" s="9"/>
      <c r="U671" s="377"/>
      <c r="V671" s="377"/>
      <c r="W671" s="377"/>
      <c r="X671" s="377"/>
      <c r="Y671" s="377"/>
      <c r="Z671" s="377"/>
      <c r="AA671" s="377"/>
      <c r="AB671" s="377"/>
      <c r="AC671" s="377"/>
      <c r="AD671" s="377"/>
      <c r="AE671" s="377"/>
      <c r="AF671" s="377"/>
      <c r="AG671" s="377"/>
      <c r="AH671" s="377"/>
      <c r="AI671" s="377"/>
      <c r="AJ671" s="377"/>
      <c r="AK671" s="377"/>
      <c r="AL671" s="377"/>
      <c r="AM671" s="377"/>
      <c r="AN671" s="377"/>
      <c r="AO671" s="377"/>
      <c r="AP671" s="377"/>
      <c r="AQ671" s="377"/>
      <c r="AR671" s="377"/>
      <c r="AS671" s="377"/>
      <c r="AT671" s="377"/>
      <c r="AU671" s="377"/>
      <c r="AV671" s="377"/>
      <c r="AW671" s="377"/>
      <c r="AX671" s="377"/>
      <c r="AY671" s="377"/>
      <c r="AZ671" s="377"/>
      <c r="BA671" s="377"/>
      <c r="BB671" s="377"/>
      <c r="BC671" s="377"/>
      <c r="BD671" s="377"/>
      <c r="BE671" s="377"/>
      <c r="BF671" s="377"/>
    </row>
    <row r="672" ht="12.75" customHeight="1">
      <c r="A672" s="254" t="str">
        <f>IF(Magic!A40="Animate Dead",O392,IF(Magic!A40="Aura of Vitality",O393,IF(Magic!A40="Beacon of Hope",O394,IF(Magic!A40="Bestow Curse",O395,IF(Magic!A40="Blinding Smite",O396,IF(Magic!A40="Blink",O397,IF(Magic!A40="Call Lightning",O398,IF(Magic!A40="Clairvoyance",O399,IF(Magic!A40="Conjure Animals",O400,IF(Magic!A40="Conjure Barrage",O401,IF(Magic!A40="Counterspell",O402,IF(Magic!A40="Create Food and Water",O403,IF(Magic!A40="Crusader's Mantle",O404,IF(Magic!A40="Daylight",O405,IF(Magic!A40="Dispel Magic",O406,IF(Magic!A40="Elemental Weapon",O407,IF(Magic!A40="Erupting Earth",O408,IF(Magic!A40="Fear",O409,IF(Magic!A40="Feign Death",O410,IF(Magic!A40="Fireball",O411,IF(Magic!A40="Flame Arrows",O412,IF(Magic!A40="Fly",O413,IF(Magic!A40="Gaseous Form",O414,IF(Magic!A40="Glyph of Warding",O415,IF(Magic!A40="Haste",O416,IF(Magic!A40="Hunger of Hadar",O417,IF(Magic!A40="Hypnotic Pattern",O418,IF(Magic!A40="Leomund's Tiny Hut",O419,IF(Magic!A40="Lightning Arrow",O420,IF(Magic!A40="Lightning Bolt",O421,IF(Magic!A40="Magic Circle",O422,IF(Magic!A40="Major Image",O423,IF(Magic!A40="Mass Healing Word",O424,IF(Magic!A40="Meld into Stone",O425,IF(Magic!A40="Melf's Minute Meteors",O426,IF(Magic!A40="Nondetection",O427,IF(Magic!A40="Phantom Steed",O428,IF(Magic!A40="Plant Growth",O429,IF(Magic!A40="Protection from Energy",O430,IF(Magic!A40="Remove Curse",O431,IF(Magic!A40="Revivify",O432,IF(Magic!A40="Sending",O433,IF(Magic!A40="Sleet Storm",O434,IF(Magic!A40="Slow",O435,IF(Magic!A40="Speak with Dead",O436,IF(Magic!A40="Speak with Plants",O437,IF(Magic!A40="Spirit Guardians",O438,IF(Magic!A40="Stinking Cloud",O439,IF(Magic!A40="Tidal Wave",O440,IF(Magic!A40="Tongues",O441,IF(Magic!A40="Vampiric Touch",O442,IF(Magic!A40="Wall of Sand",O443,IF(Magic!A40="Wall of Water",O444,IF(Magic!A40="Water Breathing",O445,IF(Magic!A40="Water Walk",O446,IF(Magic!A40="Wind Wall",O447,))))))))))))))))))))))))))))))))))))))))))))))))))))))))</f>
        <v/>
      </c>
      <c r="B672" s="4"/>
      <c r="C672" s="4"/>
      <c r="D672" s="9"/>
      <c r="E672" s="254" t="str">
        <f>IF(Magic!A40="Animate Dead",R392,IF(Magic!A40="Aura of Vitality",R393,IF(Magic!A40="Beacon of Hope",R394,IF(Magic!A40="Bestow Curse",R395,IF(Magic!A40="Blinding Smite",R396,IF(Magic!A40="Blink",R397,IF(Magic!A40="Call Lightning",R398,IF(Magic!A40="Clairvoyance",R399,IF(Magic!A40="Conjure Animals",R400,IF(Magic!A40="Conjure Barrage",R401,IF(Magic!A40="Counterspell",R402,IF(Magic!A40="Create Food and Water",R403,IF(Magic!A40="Crusader's Mantle",R404,IF(Magic!A40="Daylight",R405,IF(Magic!A40="Dispel Magic",R406,IF(Magic!A40="Elemental Weapon",R407,IF(Magic!A40="Erupting Earth",R408,IF(Magic!A40="Fear",R409,IF(Magic!A40="Feign Death",R410,IF(Magic!A40="Fireball",R411,IF(Magic!A40="Flame Arrows",R412,IF(Magic!A40="Fly",R413,IF(Magic!A40="Gaseous Form",R414,IF(Magic!A40="Glyph of Warding",R415,IF(Magic!A40="Haste",R416,IF(Magic!A40="Hunger of Hadar",R417,IF(Magic!A40="Hypnotic Pattern",R418,IF(Magic!A40="Leomund's Tiny Hut",R419,IF(Magic!A40="Lightning Arrow",R420,IF(Magic!A40="Lightning Bolt",R421,IF(Magic!A40="Magic Circle",R422,IF(Magic!A40="Major Image",R423,IF(Magic!A40="Mass Healing Word",R424,IF(Magic!A40="Meld into Stone",R425,IF(Magic!A40="Melf's Minute Meteors",R426,IF(Magic!A40="Nondetection",R427,IF(Magic!A40="Phantom Steed",R428,IF(Magic!A40="Plant Growth",R429,IF(Magic!A40="Protection from Energy",R430,IF(Magic!A40="Remove Curse",R431,IF(Magic!A40="Revivify",R432,IF(Magic!A40="Sending",R433,IF(Magic!A40="Sleet Storm",R434,IF(Magic!A40="Slow",R435,IF(Magic!A40="Speak with Dead",R436,IF(Magic!A40="Speak with Plants",R437,IF(Magic!A40="Spirit Guardians",R438,IF(Magic!A40="Stinking Cloud",R439,IF(Magic!A40="Tidal Wave",R440,IF(Magic!A40="Tongues",R441,IF(Magic!A40="Vampiric Touch",R442,IF(Magic!A40="Wall of Sand",R443,IF(Magic!A40="Wall of Water",R444,IF(Magic!A40="Water Breathing",R445,IF(Magic!A40="Water Walk",R446,IF(Magic!A40="Wind Wall",R447,))))))))))))))))))))))))))))))))))))))))))))))))))))))))</f>
        <v/>
      </c>
      <c r="F672" s="4"/>
      <c r="G672" s="9"/>
      <c r="H672" s="254" t="str">
        <f>IF(Magic!A40="Animate Dead",Q392,IF(Magic!A40="Aura of Vitality",Q393,IF(Magic!A40="Beacon of Hope",Q394,IF(Magic!A40="Bestow Curse",Q395,IF(Magic!A40="Blinding Smite",Q396,IF(Magic!A40="Blink",Q397,IF(Magic!A40="Call Lightning",Q398,IF(Magic!A40="Clairvoyance",Q399,IF(Magic!A40="Conjure Animals",Q400,IF(Magic!A40="Conjure Barrage",Q401,IF(Magic!A40="Counterspell",Q402,IF(Magic!A40="Create Food and Water",Q403,IF(Magic!A40="Crusader's Mantle",Q404,IF(Magic!A40="Daylight",Q405,IF(Magic!A40="Dispel Magic",Q406,IF(Magic!A40="Elemental Weapon",Q407,IF(Magic!A40="Erupting Earth",Q408,IF(Magic!A40="Fear",Q409,IF(Magic!A40="Feign Death",Q410,IF(Magic!A40="Fireball",Q411,IF(Magic!A40="Flame Arrows",Q412,IF(Magic!A40="Fly",Q413,IF(Magic!A40="Gaseous Form",Q414,IF(Magic!A40="Glyph of Warding",Q415,IF(Magic!A40="Haste",Q416,IF(Magic!A40="Hunger of Hadar",Q417,IF(Magic!A40="Hypnotic Pattern",Q418,IF(Magic!A40="Leomund's Tiny Hut",Q419,IF(Magic!A40="Lightning Arrow",Q420,IF(Magic!A40="Lightning Bolt",Q421,IF(Magic!A40="Magic Circle",Q422,IF(Magic!A40="Major Image",Q423,IF(Magic!A40="Mass Healing Word",Q424,IF(Magic!A40="Meld into Stone",Q425,IF(Magic!A40="Melf's Minute Meteors",Q426,IF(Magic!A40="Nondetection",Q427,IF(Magic!A40="Phantom Steed",Q428,IF(Magic!A40="Plant Growth",Q429,IF(Magic!A40="Protection from Energy",Q430,IF(Magic!A40="Remove Curse",Q431,IF(Magic!A40="Revivify",Q432,IF(Magic!A40="Sending",Q433,IF(Magic!A40="Sleet Storm",Q434,IF(Magic!A40="Slow",Q435,IF(Magic!A40="Speak with Dead",Q436,IF(Magic!A40="Speak with Plants",Q437,IF(Magic!A40="Spirit Guardians",Q438,IF(Magic!A40="Stinking Cloud",Q439,IF(Magic!A40="Tidal Wave",Q440,IF(Magic!A40="Tongues",Q441,IF(Magic!A40="Vampiric Touch",Q442,IF(Magic!A40="Wall of Sand",Q443,IF(Magic!A40="Wall of Water",Q444,IF(Magic!A40="Water Breathing",Q445,IF(Magic!A40="Water Walk",Q446,IF(Magic!A40="Wind Wall",Q447,))))))))))))))))))))))))))))))))))))))))))))))))))))))))</f>
        <v/>
      </c>
      <c r="I672" s="4"/>
      <c r="J672" s="4"/>
      <c r="K672" s="9"/>
      <c r="L672" s="254" t="str">
        <f>IF(Magic!A40="Animate Dead",P392,IF(Magic!A40="Aura of Vitality",P393,IF(Magic!A40="Beacon of Hope",P394,IF(Magic!A40="Bestow Curse",P395,IF(Magic!A40="Blinding Smite",P396,IF(Magic!A40="Blink",P397,IF(Magic!A40="Call Lightning",P398,IF(Magic!A40="Clairvoyance",P399,IF(Magic!A40="Conjure Animals",P400,IF(Magic!A40="Conjure Barrage",P401,IF(Magic!A40="Counterspell",P402,IF(Magic!A40="Create Food and Water",P403,IF(Magic!A40="Crusader's Mantle",P404,IF(Magic!A40="Daylight",P405,IF(Magic!A40="Dispel Magic",P406,IF(Magic!A40="Elemental Weapon",P407,IF(Magic!A40="Erupting Earth",P408,IF(Magic!A40="Fear",P409,IF(Magic!A40="Feign Death",P410,IF(Magic!A40="Fireball",P411,IF(Magic!A40="Flame Arrows",P412,IF(Magic!A40="Fly",P413,IF(Magic!A40="Gaseous Form",P414,IF(Magic!A40="Glyph of Warding",P415,IF(Magic!A40="Haste",P416,IF(Magic!A40="Hunger of Hadar",P417,IF(Magic!A40="Hypnotic Pattern",P418,IF(Magic!A40="Leomund's Tiny Hut",P419,IF(Magic!A40="Lightning Arrow",P420,IF(Magic!A40="Lightning Bolt",P421,IF(Magic!A40="Magic Circle",P422,IF(Magic!A40="Major Image",P423,IF(Magic!A40="Mass Healing Word",P424,IF(Magic!A40="Meld into Stone",P425,IF(Magic!A40="Melf's Minute Meteors",P426,IF(Magic!A40="Nondetection",P427,IF(Magic!A40="Phantom Steed",P428,IF(Magic!A40="Plant Growth",P429,IF(Magic!A40="Protection from Energy",P430,IF(Magic!A40="Remove Curse",P431,IF(Magic!A40="Revivify",P432,IF(Magic!A40="Sending",P433,IF(Magic!A40="Sleet Storm",P434,IF(Magic!A40="Slow",P435,IF(Magic!A40="Speak with Dead",P436,IF(Magic!A40="Speak with Plants",P437,IF(Magic!A40="Spirit Guardians",P438,IF(Magic!A40="Stinking Cloud",P439,IF(Magic!A40="Tidal Wave",P440,IF(Magic!A40="Tongues",P441,IF(Magic!A40="Vampiric Touch",P442,IF(Magic!A40="Wall of Sand",P443,IF(Magic!A40="Wall of Water",P444,IF(Magic!A40="Water Breathing",P445,IF(Magic!A40="Water Walk",P446,IF(Magic!A40="Wind Wall",P447,))))))))))))))))))))))))))))))))))))))))))))))))))))))))</f>
        <v/>
      </c>
      <c r="M672" s="4"/>
      <c r="N672" s="4"/>
      <c r="O672" s="4"/>
      <c r="P672" s="9"/>
      <c r="Q672" s="254" t="str">
        <f>IF(Magic!A40="Animate Dead",S392,IF(Magic!A40="Aura of Vitality",S393,IF(Magic!A40="Beacon of Hope",S394,IF(Magic!A40="Bestow Curse",S395,IF(Magic!A40="Blinding Smite",S396,IF(Magic!A40="Blink",S397,IF(Magic!A40="Call Lightning",S398,IF(Magic!A40="Clairvoyance",S399,IF(Magic!A40="Conjure Animals",S400,IF(Magic!A40="Conjure Barrage",S401,IF(Magic!A40="Counterspell",S402,IF(Magic!A40="Create Food and Water",S403,IF(Magic!A40="Crusader's Mantle",S404,IF(Magic!A40="Daylight",S405,IF(Magic!A40="Dispel Magic",S406,IF(Magic!A40="Elemental Weapon",S407,IF(Magic!A40="Erupting Earth",S408,IF(Magic!A40="Fear",S409,IF(Magic!A40="Feign Death",S410,IF(Magic!A40="Fireball",S411,IF(Magic!A40="Flame Arrows",S412,IF(Magic!A40="Fly",S413,IF(Magic!A40="Gaseous Form",S414,IF(Magic!A40="Glyph of Warding",S415,IF(Magic!A40="Haste",S416,IF(Magic!A40="Hunger of Hadar",S417,IF(Magic!A40="Hypnotic Pattern",S418,IF(Magic!A40="Leomund's Tiny Hut",S419,IF(Magic!A40="Lightning Arrow",S420,IF(Magic!A40="Lightning Bolt",S421,IF(Magic!A40="Magic Circle",S422,IF(Magic!A40="Major Image",S423,IF(Magic!A40="Mass Healing Word",S424,IF(Magic!A40="Meld into Stone",S425,IF(Magic!A40="Melf's Minute Meteors",S426,IF(Magic!A40="Nondetection",S427,IF(Magic!A40="Phantom Steed",S428,IF(Magic!A40="Plant Growth",S429,IF(Magic!A40="Protection from Energy",S430,IF(Magic!A40="Remove Curse",S431,IF(Magic!A40="Revivify",S432,IF(Magic!A40="Sending",S433,IF(Magic!A40="Sleet Storm",S434,IF(Magic!A40="Slow",S435,IF(Magic!A40="Speak with Dead",S436,IF(Magic!A40="Speak with Plants",S437,IF(Magic!A40="Spirit Guardians",S438,IF(Magic!A40="Stinking Cloud",S439,IF(Magic!A40="Tidal Wave",S440,IF(Magic!A40="Tongues",S441,IF(Magic!A40="Vampiric Touch",S442,IF(Magic!A40="Wall of Sand",S443,IF(Magic!A40="Wall of Water",S444,IF(Magic!A40="Water Breathing",S445,IF(Magic!A40="Water Walk",S446,IF(Magic!A40="Wind Wall",S447,))))))))))))))))))))))))))))))))))))))))))))))))))))))))</f>
        <v/>
      </c>
      <c r="R672" s="9"/>
      <c r="S672" s="254" t="str">
        <f>IF(Magic!A40="Animate Dead",T392,IF(Magic!A40="Aura of Vitality",T393,IF(Magic!A40="Beacon of Hope",T394,IF(Magic!A40="Bestow Curse",T395,IF(Magic!A40="Blinding Smite",T396,IF(Magic!A40="Blink",T397,IF(Magic!A40="Call Lightning",T398,IF(Magic!A40="Clairvoyance",T399,IF(Magic!A40="Conjure Animals",T400,IF(Magic!A40="Conjure Barrage",T401,IF(Magic!A40="Counterspell",T402,IF(Magic!A40="Create Food and Water",T403,IF(Magic!A40="Crusader's Mantle",T404,IF(Magic!A40="Daylight",T405,IF(Magic!A40="Dispel Magic",T406,IF(Magic!A40="Elemental Weapon",T407,IF(Magic!A40="Erupting Earth",T408,IF(Magic!A40="Fear",T409,IF(Magic!A40="Feign Death",T410,IF(Magic!A40="Fireball",T411,IF(Magic!A40="Flame Arrows",T412,IF(Magic!A40="Fly",T413,IF(Magic!A40="Gaseous Form",T414,IF(Magic!A40="Glyph of Warding",T415,IF(Magic!A40="Haste",T416,IF(Magic!A40="Hunger of Hadar",T417,IF(Magic!A40="Hypnotic Pattern",T418,IF(Magic!A40="Leomund's Tiny Hut",T419,IF(Magic!A40="Lightning Arrow",T420,IF(Magic!A40="Lightning Bolt",T421,IF(Magic!A40="Magic Circle",T422,IF(Magic!A40="Major Image",T423,IF(Magic!A40="Mass Healing Word",T424,IF(Magic!A40="Meld into Stone",T425,IF(Magic!A40="Melf's Minute Meteors",T426,IF(Magic!A40="Nondetection",T427,IF(Magic!A40="Phantom Steed",T428,IF(Magic!A40="Plant Growth",T429,IF(Magic!A40="Protection from Energy",T430,IF(Magic!A40="Remove Curse",T431,IF(Magic!A40="Revivify",T432,IF(Magic!A40="Sending",T433,IF(Magic!A40="Sleet Storm",T434,IF(Magic!A40="Slow",T435,IF(Magic!A40="Speak with Dead",T436,IF(Magic!A40="Speak with Plants",T437,IF(Magic!A40="Spirit Guardians",T438,IF(Magic!A40="Stinking Cloud",T439,IF(Magic!A40="Tidal Wave",T440,IF(Magic!A40="Tongues",T441,IF(Magic!A40="Vampiric Touch",T442,IF(Magic!A40="Wall of Sand",T443,IF(Magic!A40="Wall of Water",T444,IF(Magic!A40="Water Breathing",T445,IF(Magic!A40="Water Walk",T446,IF(Magic!A40="Wind Wall",T447,))))))))))))))))))))))))))))))))))))))))))))))))))))))))</f>
        <v/>
      </c>
      <c r="T672" s="9"/>
      <c r="U672" s="377"/>
      <c r="V672" s="377"/>
      <c r="W672" s="377"/>
      <c r="X672" s="377"/>
      <c r="Y672" s="377"/>
      <c r="Z672" s="377"/>
      <c r="AA672" s="377"/>
      <c r="AB672" s="377"/>
      <c r="AC672" s="377"/>
      <c r="AD672" s="377"/>
      <c r="AE672" s="377"/>
      <c r="AF672" s="377"/>
      <c r="AG672" s="377"/>
      <c r="AH672" s="377"/>
      <c r="AI672" s="377"/>
      <c r="AJ672" s="377"/>
      <c r="AK672" s="377"/>
      <c r="AL672" s="377"/>
      <c r="AM672" s="377"/>
      <c r="AN672" s="377"/>
      <c r="AO672" s="377"/>
      <c r="AP672" s="377"/>
      <c r="AQ672" s="377"/>
      <c r="AR672" s="377"/>
      <c r="AS672" s="377"/>
      <c r="AT672" s="377"/>
      <c r="AU672" s="377"/>
      <c r="AV672" s="377"/>
      <c r="AW672" s="377"/>
      <c r="AX672" s="377"/>
      <c r="AY672" s="377"/>
      <c r="AZ672" s="377"/>
      <c r="BA672" s="377"/>
      <c r="BB672" s="377"/>
      <c r="BC672" s="377"/>
      <c r="BD672" s="377"/>
      <c r="BE672" s="377"/>
      <c r="BF672" s="377"/>
    </row>
    <row r="673" ht="12.75" customHeight="1">
      <c r="A673" s="547" t="s">
        <v>163</v>
      </c>
      <c r="B673" s="4"/>
      <c r="C673" s="4"/>
      <c r="D673" s="4"/>
      <c r="E673" s="4"/>
      <c r="F673" s="4"/>
      <c r="G673" s="4"/>
      <c r="H673" s="4"/>
      <c r="I673" s="4"/>
      <c r="J673" s="4"/>
      <c r="K673" s="4"/>
      <c r="L673" s="4"/>
      <c r="M673" s="4"/>
      <c r="N673" s="4"/>
      <c r="O673" s="4"/>
      <c r="P673" s="4"/>
      <c r="Q673" s="4"/>
      <c r="R673" s="4"/>
      <c r="S673" s="4"/>
      <c r="T673" s="9"/>
      <c r="U673" s="377"/>
      <c r="V673" s="377"/>
      <c r="W673" s="377"/>
      <c r="X673" s="377"/>
      <c r="Y673" s="377"/>
      <c r="Z673" s="377"/>
      <c r="AA673" s="377"/>
      <c r="AB673" s="377"/>
      <c r="AC673" s="377"/>
      <c r="AD673" s="377"/>
      <c r="AE673" s="377"/>
      <c r="AF673" s="377"/>
      <c r="AG673" s="377"/>
      <c r="AH673" s="377"/>
      <c r="AI673" s="377"/>
      <c r="AJ673" s="377"/>
      <c r="AK673" s="377"/>
      <c r="AL673" s="377"/>
      <c r="AM673" s="377"/>
      <c r="AN673" s="377"/>
      <c r="AO673" s="377"/>
      <c r="AP673" s="377"/>
      <c r="AQ673" s="377"/>
      <c r="AR673" s="377"/>
      <c r="AS673" s="377"/>
      <c r="AT673" s="377"/>
      <c r="AU673" s="377"/>
      <c r="AV673" s="377"/>
      <c r="AW673" s="377"/>
      <c r="AX673" s="377"/>
      <c r="AY673" s="377"/>
      <c r="AZ673" s="377"/>
      <c r="BA673" s="377"/>
      <c r="BB673" s="377"/>
      <c r="BC673" s="377"/>
      <c r="BD673" s="377"/>
      <c r="BE673" s="377"/>
      <c r="BF673" s="377"/>
    </row>
    <row r="674" ht="12.75" customHeight="1">
      <c r="A674" s="548" t="s">
        <v>149</v>
      </c>
      <c r="B674" s="4"/>
      <c r="C674" s="4"/>
      <c r="D674" s="9"/>
      <c r="E674" s="549" t="s">
        <v>74</v>
      </c>
      <c r="F674" s="4"/>
      <c r="G674" s="9"/>
      <c r="H674" s="549" t="s">
        <v>150</v>
      </c>
      <c r="I674" s="4"/>
      <c r="J674" s="4"/>
      <c r="K674" s="9"/>
      <c r="L674" s="549" t="s">
        <v>151</v>
      </c>
      <c r="M674" s="4"/>
      <c r="N674" s="4"/>
      <c r="O674" s="4"/>
      <c r="P674" s="9"/>
      <c r="Q674" s="549" t="s">
        <v>152</v>
      </c>
      <c r="R674" s="9"/>
      <c r="S674" s="549" t="s">
        <v>153</v>
      </c>
      <c r="T674" s="9"/>
      <c r="U674" s="377"/>
      <c r="V674" s="377"/>
      <c r="W674" s="377"/>
      <c r="X674" s="377"/>
      <c r="Y674" s="377"/>
      <c r="Z674" s="377"/>
      <c r="AA674" s="377"/>
      <c r="AB674" s="377"/>
      <c r="AC674" s="377"/>
      <c r="AD674" s="377"/>
      <c r="AE674" s="377"/>
      <c r="AF674" s="377"/>
      <c r="AG674" s="377"/>
      <c r="AH674" s="377"/>
      <c r="AI674" s="377"/>
      <c r="AJ674" s="377"/>
      <c r="AK674" s="377"/>
      <c r="AL674" s="377"/>
      <c r="AM674" s="377"/>
      <c r="AN674" s="377"/>
      <c r="AO674" s="377"/>
      <c r="AP674" s="377"/>
      <c r="AQ674" s="377"/>
      <c r="AR674" s="377"/>
      <c r="AS674" s="377"/>
      <c r="AT674" s="377"/>
      <c r="AU674" s="377"/>
      <c r="AV674" s="377"/>
      <c r="AW674" s="377"/>
      <c r="AX674" s="377"/>
      <c r="AY674" s="377"/>
      <c r="AZ674" s="377"/>
      <c r="BA674" s="377"/>
      <c r="BB674" s="377"/>
      <c r="BC674" s="377"/>
      <c r="BD674" s="377"/>
      <c r="BE674" s="377"/>
      <c r="BF674" s="377"/>
    </row>
    <row r="675" ht="12.75" customHeight="1">
      <c r="A675" s="217" t="str">
        <f>IF(Magic!A43="Arcane Eye",O450,IF(Magic!A43="Aura of Life",O451,IF(Magic!A43="Aura of Purity",O452,IF(Magic!A43="Banishment",O453,IF(Magic!A43="Blight",O454,IF(Magic!A43="Compulsion",O455,IF(Magic!A43="Confusion",O456,IF(Magic!A43="Conjure Minor Elementals",O457,IF(Magic!A43="Conjure Woodland Beings",O458,IF(Magic!A43="Control Water",O459,IF(Magic!A43="Death Ward",O460,IF(Magic!A43="Dimension Door",O461,IF(Magic!A43="Divination",O462,IF(Magic!A43="Dominate Beast",O463,IF(Magic!A43="Elemental Bane",O464,IF(Magic!A43="Evard's Black Tentacles",O465,IF(Magic!A43="Fabricate",O466,IF(Magic!A43="Fire Shield",O467,IF(Magic!A43="Freedom of Movement",O468,IF(Magic!A43="Giant Insect",O469,IF(Magic!A43="Grasping Vine",O470,IF(Magic!A43="Greater Invisibility",O471,IF(Magic!A43="Guardian of Faith",O472,IF(Magic!A43="Hallucinatory Terrain",O473,IF(Magic!A43="Ice Storm",O474,IF(Magic!A43="Leomund's Secret Chest",O475,IF(Magic!A43="Locate Creature",O476,IF(Magic!A43="Mordenkainen's Faithful Hound",O477,IF(Magic!A43="Mordenkainen's Private Sanctum",O478,IF(Magic!A43="Otiluke's Resilient Sphere",O479,IF(Magic!A43="Phantasmal Killer",O480,IF(Magic!A43="Polymorph",O481,IF(Magic!A43="Staggering Smite",O482,IF(Magic!A43="Stone Shape",O483,IF(Magic!A43="Stoneskin",O484,IF(Magic!A43="Storm Sphere",O485,IF(Magic!A43="Vitriolic Sphere",O486,IF(Magic!A43="Wall of Fire",O487,IF(Magic!A43="Watery Sphere",O488,)))))))))))))))))))))))))))))))))))))))</f>
        <v/>
      </c>
      <c r="B675" s="4"/>
      <c r="C675" s="4"/>
      <c r="D675" s="9"/>
      <c r="E675" s="254" t="str">
        <f>IF(Magic!A43="Arcane Eye",R450,IF(Magic!A43="Aura of Life",R451,IF(Magic!A43="Aura of Purity",R452,IF(Magic!A43="Banishment",R453,IF(Magic!A43="Blight",R454,IF(Magic!A43="Compulsion",R455,IF(Magic!A43="Confusion",R456,IF(Magic!A43="Conjure Minor Elementals",R457,IF(Magic!A43="Conjure Woodland Beings",R458,IF(Magic!A43="Control Water",R459,IF(Magic!A43="Death Ward",R460,IF(Magic!A43="Dimension Door",R461,IF(Magic!A43="Divination",R462,IF(Magic!A43="Dominate Beast",R463,IF(Magic!A43="Elemental Bane",R464,IF(Magic!A43="Evard's Black Tentacles",R465,IF(Magic!A43="Fabricate",R466,IF(Magic!A43="Fire Shield",R467,IF(Magic!A43="Freedom of Movement",R468,IF(Magic!A43="Giant Insect",R469,IF(Magic!A43="Grasping Vine",R470,IF(Magic!A43="Greater Invisibility",R471,IF(Magic!A43="Guardian of Faith",R472,IF(Magic!A43="Hallucinatory Terrain",R473,IF(Magic!A43="Ice Storm",R474,IF(Magic!A43="Leomund's Secret Chest",R475,IF(Magic!A43="Locate Creature",R476,IF(Magic!A43="Mordenkainen's Faithful Hound",R477,IF(Magic!A43="Mordenkainen's Private Sanctum",R478,IF(Magic!A43="Otiluke's Resilient Sphere",R479,IF(Magic!A43="Phantasmal Killer",R480,IF(Magic!A43="Polymorph",R481,IF(Magic!A43="Staggering Smite",R482,IF(Magic!A43="Stone Shape",R483,IF(Magic!A43="Stoneskin",R484,IF(Magic!A43="Storm Sphere",R485,IF(Magic!A43="Vitriolic Sphere",R486,IF(Magic!A43="Wall of Fire",R487,IF(Magic!A43="Watery Sphere",R488,)))))))))))))))))))))))))))))))))))))))</f>
        <v/>
      </c>
      <c r="F675" s="4"/>
      <c r="G675" s="9"/>
      <c r="H675" s="254" t="str">
        <f>IF(Magic!A43="Arcane Eye",Q450,IF(Magic!A43="Aura of Life",Q451,IF(Magic!A43="Aura of Purity",Q452,IF(Magic!A43="Banishment",Q453,IF(Magic!A43="Blight",Q454,IF(Magic!A43="Compulsion",Q455,IF(Magic!A43="Confusion",Q456,IF(Magic!A43="Conjure Minor Elementals",Q457,IF(Magic!A43="Conjure Woodland Beings",Q458,IF(Magic!A43="Control Water",Q459,IF(Magic!A43="Death Ward",Q460,IF(Magic!A43="Dimension Door",Q461,IF(Magic!A43="Divination",Q462,IF(Magic!A43="Dominate Beast",Q463,IF(Magic!A43="Elemental Bane",Q464,IF(Magic!A43="Evard's Black Tentacles",Q465,IF(Magic!A43="Fabricate",Q466,IF(Magic!A43="Fire Shield",Q467,IF(Magic!A43="Freedom of Movement",Q468,IF(Magic!A43="Giant Insect",Q469,IF(Magic!A43="Grasping Vine",Q470,IF(Magic!A43="Greater Invisibility",Q471,IF(Magic!A43="Guardian of Faith",Q472,IF(Magic!A43="Hallucinatory Terrain",Q473,IF(Magic!A43="Ice Storm",Q474,IF(Magic!A43="Leomund's Secret Chest",Q475,IF(Magic!A43="Locate Creature",Q476,IF(Magic!A43="Mordenkainen's Faithful Hound",Q477,IF(Magic!A43="Mordenkainen's Private Sanctum",Q478,IF(Magic!A43="Otiluke's Resilient Sphere",Q479,IF(Magic!A43="Phantasmal Killer",Q480,IF(Magic!A43="Polymorph",Q481,IF(Magic!A43="Staggering Smite",Q482,IF(Magic!A43="Stone Shape",Q483,IF(Magic!A43="Stoneskin",Q484,IF(Magic!A43="Storm Sphere",Q485,IF(Magic!A43="Vitriolic Sphere",Q486,IF(Magic!A43="Wall of Fire",Q487,IF(Magic!A43="Watery Sphere",Q488,)))))))))))))))))))))))))))))))))))))))</f>
        <v/>
      </c>
      <c r="I675" s="4"/>
      <c r="J675" s="4"/>
      <c r="K675" s="9"/>
      <c r="L675" s="254" t="str">
        <f>IF(Magic!A43="Arcane Eye",P450,IF(Magic!A43="Aura of Life",P451,IF(Magic!A43="Aura of Purity",P452,IF(Magic!A43="Banishment",P453,IF(Magic!A43="Blight",P454,IF(Magic!A43="Compulsion",P455,IF(Magic!A43="Confusion",P456,IF(Magic!A43="Conjure Minor Elementals",P457,IF(Magic!A43="Conjure Woodland Beings",P458,IF(Magic!A43="Control Water",P459,IF(Magic!A43="Death Ward",P460,IF(Magic!A43="Dimension Door",P461,IF(Magic!A43="Divination",P462,IF(Magic!A43="Dominate Beast",P463,IF(Magic!A43="Elemental Bane",P464,IF(Magic!A43="Evard's Black Tentacles",P465,IF(Magic!A43="Fabricate",P466,IF(Magic!A43="Fire Shield",P467,IF(Magic!A43="Freedom of Movement",P468,IF(Magic!A43="Giant Insect",P469,IF(Magic!A43="Grasping Vine",P470,IF(Magic!A43="Greater Invisibility",P471,IF(Magic!A43="Guardian of Faith",P472,IF(Magic!A43="Hallucinatory Terrain",P473,IF(Magic!A43="Ice Storm",P474,IF(Magic!A43="Leomund's Secret Chest",P475,IF(Magic!A43="Locate Creature",P476,IF(Magic!A43="Mordenkainen's Faithful Hound",P477,IF(Magic!A43="Mordenkainen's Private Sanctum",P478,IF(Magic!A43="Otiluke's Resilient Sphere",P479,IF(Magic!A43="Phantasmal Killer",P480,IF(Magic!A43="Polymorph",P481,IF(Magic!A43="Staggering Smite",P482,IF(Magic!A43="Stone Shape",P483,IF(Magic!A43="Stoneskin",P484,IF(Magic!A43="Storm Sphere",P485,IF(Magic!A43="Vitriolic Sphere",P486,IF(Magic!A43="Wall of Fire",P487,IF(Magic!A43="Watery Sphere",P488,)))))))))))))))))))))))))))))))))))))))</f>
        <v/>
      </c>
      <c r="M675" s="4"/>
      <c r="N675" s="4"/>
      <c r="O675" s="4"/>
      <c r="P675" s="9"/>
      <c r="Q675" s="254" t="str">
        <f>IF(Magic!A43="Arcane Eye",S450,IF(Magic!A43="Aura of Life",S451,IF(Magic!A43="Aura of Purity",S452,IF(Magic!A43="Banishment",S453,IF(Magic!A43="Blight",S454,IF(Magic!A43="Compulsion",S455,IF(Magic!A43="Confusion",S456,IF(Magic!A43="Conjure Minor Elementals",S457,IF(Magic!A43="Conjure Woodland Beings",S458,IF(Magic!A43="Control Water",S459,IF(Magic!A43="Death Ward",S460,IF(Magic!A43="Dimension Door",S461,IF(Magic!A43="Divination",S462,IF(Magic!A43="Dominate Beast",S463,IF(Magic!A43="Elemental Bane",S464,IF(Magic!A43="Evard's Black Tentacles",S465,IF(Magic!A43="Fabricate",S466,IF(Magic!A43="Fire Shield",S467,IF(Magic!A43="Freedom of Movement",S468,IF(Magic!A43="Giant Insect",S469,IF(Magic!A43="Grasping Vine",S470,IF(Magic!A43="Greater Invisibility",S471,IF(Magic!A43="Guardian of Faith",S472,IF(Magic!A43="Hallucinatory Terrain",S473,IF(Magic!A43="Ice Storm",S474,IF(Magic!A43="Leomund's Secret Chest",S475,IF(Magic!A43="Locate Creature",S476,IF(Magic!A43="Mordenkainen's Faithful Hound",S477,IF(Magic!A43="Mordenkainen's Private Sanctum",S478,IF(Magic!A43="Otiluke's Resilient Sphere",S479,IF(Magic!A43="Phantasmal Killer",S480,IF(Magic!A43="Polymorph",S481,IF(Magic!A43="Staggering Smite",S482,IF(Magic!A43="Stone Shape",S483,IF(Magic!A43="Stoneskin",S484,IF(Magic!A43="Storm Sphere",S485,IF(Magic!A43="Vitriolic Sphere",S486,IF(Magic!A43="Wall of Fire",S487,IF(Magic!A43="Watery Sphere",S488,)))))))))))))))))))))))))))))))))))))))</f>
        <v/>
      </c>
      <c r="R675" s="9"/>
      <c r="S675" s="254" t="str">
        <f>IF(Magic!A43="Arcane Eye",T450,IF(Magic!A43="Aura of Life",T451,IF(Magic!A43="Aura of Purity",T452,IF(Magic!A43="Banishment",T453,IF(Magic!A43="Blight",T454,IF(Magic!A43="Compulsion",T455,IF(Magic!A43="Confusion",T456,IF(Magic!A43="Conjure Minor Elementals",T457,IF(Magic!A43="Conjure Woodland Beings",T458,IF(Magic!A43="Control Water",T459,IF(Magic!A43="Death Ward",T460,IF(Magic!A43="Dimension Door",T461,IF(Magic!A43="Divination",T462,IF(Magic!A43="Dominate Beast",T463,IF(Magic!A43="Elemental Bane",T464,IF(Magic!A43="Evard's Black Tentacles",T465,IF(Magic!A43="Fabricate",T466,IF(Magic!A43="Fire Shield",T467,IF(Magic!A43="Freedom of Movement",T468,IF(Magic!A43="Giant Insect",T469,IF(Magic!A43="Grasping Vine",T470,IF(Magic!A43="Greater Invisibility",T471,IF(Magic!A43="Guardian of Faith",T472,IF(Magic!A43="Hallucinatory Terrain",T473,IF(Magic!A43="Ice Storm",T474,IF(Magic!A43="Leomund's Secret Chest",T475,IF(Magic!A43="Locate Creature",T476,IF(Magic!A43="Mordenkainen's Faithful Hound",T477,IF(Magic!A43="Mordenkainen's Private Sanctum",T478,IF(Magic!A43="Otiluke's Resilient Sphere",T479,IF(Magic!A43="Phantasmal Killer",T480,IF(Magic!A43="Polymorph",T481,IF(Magic!A43="Staggering Smite",T482,IF(Magic!A43="Stone Shape",T483,IF(Magic!A43="Stoneskin",T484,IF(Magic!A43="Storm Sphere",T485,IF(Magic!A43="Vitriolic Sphere",T486,IF(Magic!A43="Wall of Fire",T487,IF(Magic!A43="Watery Sphere",T488,)))))))))))))))))))))))))))))))))))))))</f>
        <v/>
      </c>
      <c r="T675" s="9"/>
      <c r="U675" s="377"/>
      <c r="V675" s="377"/>
      <c r="W675" s="377"/>
      <c r="X675" s="377"/>
      <c r="Y675" s="377"/>
      <c r="Z675" s="377"/>
      <c r="AA675" s="377"/>
      <c r="AB675" s="377"/>
      <c r="AC675" s="377"/>
      <c r="AD675" s="377"/>
      <c r="AE675" s="377"/>
      <c r="AF675" s="377"/>
      <c r="AG675" s="377"/>
      <c r="AH675" s="377"/>
      <c r="AI675" s="377"/>
      <c r="AJ675" s="377"/>
      <c r="AK675" s="377"/>
      <c r="AL675" s="377"/>
      <c r="AM675" s="377"/>
      <c r="AN675" s="377"/>
      <c r="AO675" s="377"/>
      <c r="AP675" s="377"/>
      <c r="AQ675" s="377"/>
      <c r="AR675" s="377"/>
      <c r="AS675" s="377"/>
      <c r="AT675" s="377"/>
      <c r="AU675" s="377"/>
      <c r="AV675" s="377"/>
      <c r="AW675" s="377"/>
      <c r="AX675" s="377"/>
      <c r="AY675" s="377"/>
      <c r="AZ675" s="377"/>
      <c r="BA675" s="377"/>
      <c r="BB675" s="377"/>
      <c r="BC675" s="377"/>
      <c r="BD675" s="377"/>
      <c r="BE675" s="377"/>
      <c r="BF675" s="377"/>
    </row>
    <row r="676" ht="12.75" customHeight="1">
      <c r="A676" s="217" t="str">
        <f>IF(Magic!A44="Arcane Eye",O450,IF(Magic!A44="Aura of Life",O451,IF(Magic!A44="Aura of Purity",O452,IF(Magic!A44="Banishment",O453,IF(Magic!A44="Blight",O454,IF(Magic!A44="Compulsion",O455,IF(Magic!A44="Confusion",O456,IF(Magic!A44="Conjure Minor Elementals",O457,IF(Magic!A44="Conjure Woodland Beings",O458,IF(Magic!A44="Control Water",O459,IF(Magic!A44="Death Ward",O460,IF(Magic!A44="Dimension Door",O461,IF(Magic!A44="Divination",O462,IF(Magic!A44="Dominate Beast",O463,IF(Magic!A44="Elemental Bane",O464,IF(Magic!A44="Evard's Black Tentacles",O465,IF(Magic!A44="Fabricate",O466,IF(Magic!A44="Fire Shield",O467,IF(Magic!A44="Freedom of Movement",O468,IF(Magic!A44="Giant Insect",O469,IF(Magic!A44="Grasping Vine",O470,IF(Magic!A44="Greater Invisibility",O471,IF(Magic!A44="Guardian of Faith",O472,IF(Magic!A44="Hallucinatory Terrain",O473,IF(Magic!A44="Ice Storm",O474,IF(Magic!A44="Leomund's Secret Chest",O475,IF(Magic!A44="Locate Creature",O476,IF(Magic!A44="Mordenkainen's Faithful Hound",O477,IF(Magic!A44="Mordenkainen's Private Sanctum",O478,IF(Magic!A44="Otiluke's Resilient Sphere",O479,IF(Magic!A44="Phantasmal Killer",O480,IF(Magic!A44="Polymorph",O481,IF(Magic!A44="Staggering Smite",O482,IF(Magic!A44="Stone Shape",O483,IF(Magic!A44="Stoneskin",O484,IF(Magic!A44="Storm Sphere",O485,IF(Magic!A44="Vitriolic Sphere",O486,IF(Magic!A44="Wall of Fire",O487,IF(Magic!A44="Watery Sphere",O488,)))))))))))))))))))))))))))))))))))))))</f>
        <v/>
      </c>
      <c r="B676" s="4"/>
      <c r="C676" s="4"/>
      <c r="D676" s="9"/>
      <c r="E676" s="254" t="str">
        <f>IF(Magic!A44="Arcane Eye",R450,IF(Magic!A44="Aura of Life",R451,IF(Magic!A44="Aura of Purity",R452,IF(Magic!A44="Banishment",R453,IF(Magic!A44="Blight",R454,IF(Magic!A44="Compulsion",R455,IF(Magic!A44="Confusion",R456,IF(Magic!A44="Conjure Minor Elementals",R457,IF(Magic!A44="Conjure Woodland Beings",R458,IF(Magic!A44="Control Water",R459,IF(Magic!A44="Death Ward",R460,IF(Magic!A44="Dimension Door",R461,IF(Magic!A44="Divination",R462,IF(Magic!A44="Dominate Beast",R463,IF(Magic!A44="Elemental Bane",R464,IF(Magic!A44="Evard's Black Tentacles",R465,IF(Magic!A44="Fabricate",R466,IF(Magic!A44="Fire Shield",R467,IF(Magic!A44="Freedom of Movement",R468,IF(Magic!A44="Giant Insect",R469,IF(Magic!A44="Grasping Vine",R470,IF(Magic!A44="Greater Invisibility",R471,IF(Magic!A44="Guardian of Faith",R472,IF(Magic!A44="Hallucinatory Terrain",R473,IF(Magic!A44="Ice Storm",R474,IF(Magic!A44="Leomund's Secret Chest",R475,IF(Magic!A44="Locate Creature",R476,IF(Magic!A44="Mordenkainen's Faithful Hound",R477,IF(Magic!A44="Mordenkainen's Private Sanctum",R478,IF(Magic!A44="Otiluke's Resilient Sphere",R479,IF(Magic!A44="Phantasmal Killer",R480,IF(Magic!A44="Polymorph",R481,IF(Magic!A44="Staggering Smite",R482,IF(Magic!A44="Stone Shape",R483,IF(Magic!A44="Stoneskin",R484,IF(Magic!A44="Storm Sphere",R485,IF(Magic!A44="Vitriolic Sphere",R486,IF(Magic!A44="Wall of Fire",R487,IF(Magic!A44="Watery Sphere",R488,)))))))))))))))))))))))))))))))))))))))</f>
        <v/>
      </c>
      <c r="F676" s="4"/>
      <c r="G676" s="9"/>
      <c r="H676" s="254" t="str">
        <f>IF(Magic!A44="Arcane Eye",Q450,IF(Magic!A44="Aura of Life",Q451,IF(Magic!A44="Aura of Purity",Q452,IF(Magic!A44="Banishment",Q453,IF(Magic!A44="Blight",Q454,IF(Magic!A44="Compulsion",Q455,IF(Magic!A44="Confusion",Q456,IF(Magic!A44="Conjure Minor Elementals",Q457,IF(Magic!A44="Conjure Woodland Beings",Q458,IF(Magic!A44="Control Water",Q459,IF(Magic!A44="Death Ward",Q460,IF(Magic!A44="Dimension Door",Q461,IF(Magic!A44="Divination",Q462,IF(Magic!A44="Dominate Beast",Q463,IF(Magic!A44="Elemental Bane",Q464,IF(Magic!A44="Evard's Black Tentacles",Q465,IF(Magic!A44="Fabricate",Q466,IF(Magic!A44="Fire Shield",Q467,IF(Magic!A44="Freedom of Movement",Q468,IF(Magic!A44="Giant Insect",Q469,IF(Magic!A44="Grasping Vine",Q470,IF(Magic!A44="Greater Invisibility",Q471,IF(Magic!A44="Guardian of Faith",Q472,IF(Magic!A44="Hallucinatory Terrain",Q473,IF(Magic!A44="Ice Storm",Q474,IF(Magic!A44="Leomund's Secret Chest",Q475,IF(Magic!A44="Locate Creature",Q476,IF(Magic!A44="Mordenkainen's Faithful Hound",Q477,IF(Magic!A44="Mordenkainen's Private Sanctum",Q478,IF(Magic!A44="Otiluke's Resilient Sphere",Q479,IF(Magic!A44="Phantasmal Killer",Q480,IF(Magic!A44="Polymorph",Q481,IF(Magic!A44="Staggering Smite",Q482,IF(Magic!A44="Stone Shape",Q483,IF(Magic!A44="Stoneskin",Q484,IF(Magic!A44="Storm Sphere",Q485,IF(Magic!A44="Vitriolic Sphere",Q486,IF(Magic!A44="Wall of Fire",Q487,IF(Magic!A44="Watery Sphere",Q488,)))))))))))))))))))))))))))))))))))))))</f>
        <v/>
      </c>
      <c r="I676" s="4"/>
      <c r="J676" s="4"/>
      <c r="K676" s="9"/>
      <c r="L676" s="254" t="str">
        <f>IF(Magic!A44="Arcane Eye",P450,IF(Magic!A44="Aura of Life",P451,IF(Magic!A44="Aura of Purity",P452,IF(Magic!A44="Banishment",P453,IF(Magic!A44="Blight",P454,IF(Magic!A44="Compulsion",P455,IF(Magic!A44="Confusion",P456,IF(Magic!A44="Conjure Minor Elementals",P457,IF(Magic!A44="Conjure Woodland Beings",P458,IF(Magic!A44="Control Water",P459,IF(Magic!A44="Death Ward",P460,IF(Magic!A44="Dimension Door",P461,IF(Magic!A44="Divination",P462,IF(Magic!A44="Dominate Beast",P463,IF(Magic!A44="Elemental Bane",P464,IF(Magic!A44="Evard's Black Tentacles",P465,IF(Magic!A44="Fabricate",P466,IF(Magic!A44="Fire Shield",P467,IF(Magic!A44="Freedom of Movement",P468,IF(Magic!A44="Giant Insect",P469,IF(Magic!A44="Grasping Vine",P470,IF(Magic!A44="Greater Invisibility",P471,IF(Magic!A44="Guardian of Faith",P472,IF(Magic!A44="Hallucinatory Terrain",P473,IF(Magic!A44="Ice Storm",P474,IF(Magic!A44="Leomund's Secret Chest",P475,IF(Magic!A44="Locate Creature",P476,IF(Magic!A44="Mordenkainen's Faithful Hound",P477,IF(Magic!A44="Mordenkainen's Private Sanctum",P478,IF(Magic!A44="Otiluke's Resilient Sphere",P479,IF(Magic!A44="Phantasmal Killer",P480,IF(Magic!A44="Polymorph",P481,IF(Magic!A44="Staggering Smite",P482,IF(Magic!A44="Stone Shape",P483,IF(Magic!A44="Stoneskin",P484,IF(Magic!A44="Storm Sphere",P485,IF(Magic!A44="Vitriolic Sphere",P486,IF(Magic!A44="Wall of Fire",P487,IF(Magic!A44="Watery Sphere",P488,)))))))))))))))))))))))))))))))))))))))</f>
        <v/>
      </c>
      <c r="M676" s="4"/>
      <c r="N676" s="4"/>
      <c r="O676" s="4"/>
      <c r="P676" s="9"/>
      <c r="Q676" s="254" t="str">
        <f>IF(Magic!A44="Arcane Eye",S450,IF(Magic!A44="Aura of Life",S451,IF(Magic!A44="Aura of Purity",S452,IF(Magic!A44="Banishment",S453,IF(Magic!A44="Blight",S454,IF(Magic!A44="Compulsion",S455,IF(Magic!A44="Confusion",S456,IF(Magic!A44="Conjure Minor Elementals",S457,IF(Magic!A44="Conjure Woodland Beings",S458,IF(Magic!A44="Control Water",S459,IF(Magic!A44="Death Ward",S460,IF(Magic!A44="Dimension Door",S461,IF(Magic!A44="Divination",S462,IF(Magic!A44="Dominate Beast",S463,IF(Magic!A44="Elemental Bane",S464,IF(Magic!A44="Evard's Black Tentacles",S465,IF(Magic!A44="Fabricate",S466,IF(Magic!A44="Fire Shield",S467,IF(Magic!A44="Freedom of Movement",S468,IF(Magic!A44="Giant Insect",S469,IF(Magic!A44="Grasping Vine",S470,IF(Magic!A44="Greater Invisibility",S471,IF(Magic!A44="Guardian of Faith",S472,IF(Magic!A44="Hallucinatory Terrain",S473,IF(Magic!A44="Ice Storm",S474,IF(Magic!A44="Leomund's Secret Chest",S475,IF(Magic!A44="Locate Creature",S476,IF(Magic!A44="Mordenkainen's Faithful Hound",S477,IF(Magic!A44="Mordenkainen's Private Sanctum",S478,IF(Magic!A44="Otiluke's Resilient Sphere",S479,IF(Magic!A44="Phantasmal Killer",S480,IF(Magic!A44="Polymorph",S481,IF(Magic!A44="Staggering Smite",S482,IF(Magic!A44="Stone Shape",S483,IF(Magic!A44="Stoneskin",S484,IF(Magic!A44="Storm Sphere",S485,IF(Magic!A44="Vitriolic Sphere",S486,IF(Magic!A44="Wall of Fire",S487,IF(Magic!A44="Watery Sphere",S488,)))))))))))))))))))))))))))))))))))))))</f>
        <v/>
      </c>
      <c r="R676" s="9"/>
      <c r="S676" s="254" t="str">
        <f>IF(Magic!A44="Arcane Eye",T450,IF(Magic!A44="Aura of Life",T451,IF(Magic!A44="Aura of Purity",T452,IF(Magic!A44="Banishment",T453,IF(Magic!A44="Blight",T454,IF(Magic!A44="Compulsion",T455,IF(Magic!A44="Confusion",T456,IF(Magic!A44="Conjure Minor Elementals",T457,IF(Magic!A44="Conjure Woodland Beings",T458,IF(Magic!A44="Control Water",T459,IF(Magic!A44="Death Ward",T460,IF(Magic!A44="Dimension Door",T461,IF(Magic!A44="Divination",T462,IF(Magic!A44="Dominate Beast",T463,IF(Magic!A44="Elemental Bane",T464,IF(Magic!A44="Evard's Black Tentacles",T465,IF(Magic!A44="Fabricate",T466,IF(Magic!A44="Fire Shield",T467,IF(Magic!A44="Freedom of Movement",T468,IF(Magic!A44="Giant Insect",T469,IF(Magic!A44="Grasping Vine",T470,IF(Magic!A44="Greater Invisibility",T471,IF(Magic!A44="Guardian of Faith",T472,IF(Magic!A44="Hallucinatory Terrain",T473,IF(Magic!A44="Ice Storm",T474,IF(Magic!A44="Leomund's Secret Chest",T475,IF(Magic!A44="Locate Creature",T476,IF(Magic!A44="Mordenkainen's Faithful Hound",T477,IF(Magic!A44="Mordenkainen's Private Sanctum",T478,IF(Magic!A44="Otiluke's Resilient Sphere",T479,IF(Magic!A44="Phantasmal Killer",T480,IF(Magic!A44="Polymorph",T481,IF(Magic!A44="Staggering Smite",T482,IF(Magic!A44="Stone Shape",T483,IF(Magic!A44="Stoneskin",T484,IF(Magic!A44="Storm Sphere",T485,IF(Magic!A44="Vitriolic Sphere",T486,IF(Magic!A44="Wall of Fire",T487,IF(Magic!A44="Watery Sphere",T488,)))))))))))))))))))))))))))))))))))))))</f>
        <v/>
      </c>
      <c r="T676" s="9"/>
      <c r="U676" s="377"/>
      <c r="V676" s="377"/>
      <c r="W676" s="377"/>
      <c r="X676" s="377"/>
      <c r="Y676" s="377"/>
      <c r="Z676" s="377"/>
      <c r="AA676" s="377"/>
      <c r="AB676" s="377"/>
      <c r="AC676" s="377"/>
      <c r="AD676" s="377"/>
      <c r="AE676" s="377"/>
      <c r="AF676" s="377"/>
      <c r="AG676" s="377"/>
      <c r="AH676" s="377"/>
      <c r="AI676" s="377"/>
      <c r="AJ676" s="377"/>
      <c r="AK676" s="377"/>
      <c r="AL676" s="377"/>
      <c r="AM676" s="377"/>
      <c r="AN676" s="377"/>
      <c r="AO676" s="377"/>
      <c r="AP676" s="377"/>
      <c r="AQ676" s="377"/>
      <c r="AR676" s="377"/>
      <c r="AS676" s="377"/>
      <c r="AT676" s="377"/>
      <c r="AU676" s="377"/>
      <c r="AV676" s="377"/>
      <c r="AW676" s="377"/>
      <c r="AX676" s="377"/>
      <c r="AY676" s="377"/>
      <c r="AZ676" s="377"/>
      <c r="BA676" s="377"/>
      <c r="BB676" s="377"/>
      <c r="BC676" s="377"/>
      <c r="BD676" s="377"/>
      <c r="BE676" s="377"/>
      <c r="BF676" s="377"/>
    </row>
    <row r="677" ht="12.75" customHeight="1">
      <c r="A677" s="217" t="str">
        <f>IF(Magic!A45="Arcane Eye",O450,IF(Magic!A45="Aura of Life",O451,IF(Magic!A45="Aura of Purity",O452,IF(Magic!A45="Banishment",O453,IF(Magic!A45="Blight",O454,IF(Magic!A45="Compulsion",O455,IF(Magic!A45="Confusion",O456,IF(Magic!A45="Conjure Minor Elementals",O457,IF(Magic!A45="Conjure Woodland Beings",O458,IF(Magic!A45="Control Water",O459,IF(Magic!A45="Death Ward",O460,IF(Magic!A45="Dimension Door",O461,IF(Magic!A45="Divination",O462,IF(Magic!A45="Dominate Beast",O463,IF(Magic!A45="Elemental Bane",O464,IF(Magic!A45="Evard's Black Tentacles",O465,IF(Magic!A45="Fabricate",O466,IF(Magic!A45="Fire Shield",O467,IF(Magic!A45="Freedom of Movement",O468,IF(Magic!A45="Giant Insect",O469,IF(Magic!A45="Grasping Vine",O470,IF(Magic!A45="Greater Invisibility",O471,IF(Magic!A45="Guardian of Faith",O472,IF(Magic!A45="Hallucinatory Terrain",O473,IF(Magic!A45="Ice Storm",O474,IF(Magic!A45="Leomund's Secret Chest",O475,IF(Magic!A45="Locate Creature",O476,IF(Magic!A45="Mordenkainen's Faithful Hound",O477,IF(Magic!A45="Mordenkainen's Private Sanctum",O478,IF(Magic!A45="Otiluke's Resilient Sphere",O479,IF(Magic!A45="Phantasmal Killer",O480,IF(Magic!A45="Polymorph",O481,IF(Magic!A45="Staggering Smite",O482,IF(Magic!A45="Stone Shape",O483,IF(Magic!A45="Stoneskin",O484,IF(Magic!A45="Storm Sphere",O485,IF(Magic!A45="Vitriolic Sphere",O486,IF(Magic!A45="Wall of Fire",O487,IF(Magic!A45="Watery Sphere",O488,)))))))))))))))))))))))))))))))))))))))</f>
        <v/>
      </c>
      <c r="B677" s="4"/>
      <c r="C677" s="4"/>
      <c r="D677" s="9"/>
      <c r="E677" s="254" t="str">
        <f>IF(Magic!A45="Arcane Eye",R450,IF(Magic!A45="Aura of Life",R451,IF(Magic!A45="Aura of Purity",R452,IF(Magic!A45="Banishment",R453,IF(Magic!A45="Blight",R454,IF(Magic!A45="Compulsion",R455,IF(Magic!A45="Confusion",R456,IF(Magic!A45="Conjure Minor Elementals",R457,IF(Magic!A45="Conjure Woodland Beings",R458,IF(Magic!A45="Control Water",R459,IF(Magic!A45="Death Ward",R460,IF(Magic!A45="Dimension Door",R461,IF(Magic!A45="Divination",R462,IF(Magic!A45="Dominate Beast",R463,IF(Magic!A45="Elemental Bane",R464,IF(Magic!A45="Evard's Black Tentacles",R465,IF(Magic!A45="Fabricate",R466,IF(Magic!A45="Fire Shield",R467,IF(Magic!A45="Freedom of Movement",R468,IF(Magic!A45="Giant Insect",R469,IF(Magic!A45="Grasping Vine",R470,IF(Magic!A45="Greater Invisibility",R471,IF(Magic!A45="Guardian of Faith",R472,IF(Magic!A45="Hallucinatory Terrain",R473,IF(Magic!A45="Ice Storm",R474,IF(Magic!A45="Leomund's Secret Chest",R475,IF(Magic!A45="Locate Creature",R476,IF(Magic!A45="Mordenkainen's Faithful Hound",R477,IF(Magic!A45="Mordenkainen's Private Sanctum",R478,IF(Magic!A45="Otiluke's Resilient Sphere",R479,IF(Magic!A45="Phantasmal Killer",R480,IF(Magic!A45="Polymorph",R481,IF(Magic!A45="Staggering Smite",R482,IF(Magic!A45="Stone Shape",R483,IF(Magic!A45="Stoneskin",R484,IF(Magic!A45="Storm Sphere",R485,IF(Magic!A45="Vitriolic Sphere",R486,IF(Magic!A45="Wall of Fire",R487,IF(Magic!A45="Watery Sphere",R488,)))))))))))))))))))))))))))))))))))))))</f>
        <v/>
      </c>
      <c r="F677" s="4"/>
      <c r="G677" s="9"/>
      <c r="H677" s="254" t="str">
        <f>IF(Magic!A45="Arcane Eye",Q450,IF(Magic!A45="Aura of Life",Q451,IF(Magic!A45="Aura of Purity",Q452,IF(Magic!A45="Banishment",Q453,IF(Magic!A45="Blight",Q454,IF(Magic!A45="Compulsion",Q455,IF(Magic!A45="Confusion",Q456,IF(Magic!A45="Conjure Minor Elementals",Q457,IF(Magic!A45="Conjure Woodland Beings",Q458,IF(Magic!A45="Control Water",Q459,IF(Magic!A45="Death Ward",Q460,IF(Magic!A45="Dimension Door",Q461,IF(Magic!A45="Divination",Q462,IF(Magic!A45="Dominate Beast",Q463,IF(Magic!A45="Elemental Bane",Q464,IF(Magic!A45="Evard's Black Tentacles",Q465,IF(Magic!A45="Fabricate",Q466,IF(Magic!A45="Fire Shield",Q467,IF(Magic!A45="Freedom of Movement",Q468,IF(Magic!A45="Giant Insect",Q469,IF(Magic!A45="Grasping Vine",Q470,IF(Magic!A45="Greater Invisibility",Q471,IF(Magic!A45="Guardian of Faith",Q472,IF(Magic!A45="Hallucinatory Terrain",Q473,IF(Magic!A45="Ice Storm",Q474,IF(Magic!A45="Leomund's Secret Chest",Q475,IF(Magic!A45="Locate Creature",Q476,IF(Magic!A45="Mordenkainen's Faithful Hound",Q477,IF(Magic!A45="Mordenkainen's Private Sanctum",Q478,IF(Magic!A45="Otiluke's Resilient Sphere",Q479,IF(Magic!A45="Phantasmal Killer",Q480,IF(Magic!A45="Polymorph",Q481,IF(Magic!A45="Staggering Smite",Q482,IF(Magic!A45="Stone Shape",Q483,IF(Magic!A45="Stoneskin",Q484,IF(Magic!A45="Storm Sphere",Q485,IF(Magic!A45="Vitriolic Sphere",Q486,IF(Magic!A45="Wall of Fire",Q487,IF(Magic!A45="Watery Sphere",Q488,)))))))))))))))))))))))))))))))))))))))</f>
        <v/>
      </c>
      <c r="I677" s="4"/>
      <c r="J677" s="4"/>
      <c r="K677" s="9"/>
      <c r="L677" s="254" t="str">
        <f>IF(Magic!A45="Arcane Eye",P450,IF(Magic!A45="Aura of Life",P451,IF(Magic!A45="Aura of Purity",P452,IF(Magic!A45="Banishment",P453,IF(Magic!A45="Blight",P454,IF(Magic!A45="Compulsion",P455,IF(Magic!A45="Confusion",P456,IF(Magic!A45="Conjure Minor Elementals",P457,IF(Magic!A45="Conjure Woodland Beings",P458,IF(Magic!A45="Control Water",P459,IF(Magic!A45="Death Ward",P460,IF(Magic!A45="Dimension Door",P461,IF(Magic!A45="Divination",P462,IF(Magic!A45="Dominate Beast",P463,IF(Magic!A45="Elemental Bane",P464,IF(Magic!A45="Evard's Black Tentacles",P465,IF(Magic!A45="Fabricate",P466,IF(Magic!A45="Fire Shield",P467,IF(Magic!A45="Freedom of Movement",P468,IF(Magic!A45="Giant Insect",P469,IF(Magic!A45="Grasping Vine",P470,IF(Magic!A45="Greater Invisibility",P471,IF(Magic!A45="Guardian of Faith",P472,IF(Magic!A45="Hallucinatory Terrain",P473,IF(Magic!A45="Ice Storm",P474,IF(Magic!A45="Leomund's Secret Chest",P475,IF(Magic!A45="Locate Creature",P476,IF(Magic!A45="Mordenkainen's Faithful Hound",P477,IF(Magic!A45="Mordenkainen's Private Sanctum",P478,IF(Magic!A45="Otiluke's Resilient Sphere",P479,IF(Magic!A45="Phantasmal Killer",P480,IF(Magic!A45="Polymorph",P481,IF(Magic!A45="Staggering Smite",P482,IF(Magic!A45="Stone Shape",P483,IF(Magic!A45="Stoneskin",P484,IF(Magic!A45="Storm Sphere",P485,IF(Magic!A45="Vitriolic Sphere",P486,IF(Magic!A45="Wall of Fire",P487,IF(Magic!A45="Watery Sphere",P488,)))))))))))))))))))))))))))))))))))))))</f>
        <v/>
      </c>
      <c r="M677" s="4"/>
      <c r="N677" s="4"/>
      <c r="O677" s="4"/>
      <c r="P677" s="9"/>
      <c r="Q677" s="254" t="str">
        <f>IF(Magic!A45="Arcane Eye",S450,IF(Magic!A45="Aura of Life",S451,IF(Magic!A45="Aura of Purity",S452,IF(Magic!A45="Banishment",S453,IF(Magic!A45="Blight",S454,IF(Magic!A45="Compulsion",S455,IF(Magic!A45="Confusion",S456,IF(Magic!A45="Conjure Minor Elementals",S457,IF(Magic!A45="Conjure Woodland Beings",S458,IF(Magic!A45="Control Water",S459,IF(Magic!A45="Death Ward",S460,IF(Magic!A45="Dimension Door",S461,IF(Magic!A45="Divination",S462,IF(Magic!A45="Dominate Beast",S463,IF(Magic!A45="Elemental Bane",S464,IF(Magic!A45="Evard's Black Tentacles",S465,IF(Magic!A45="Fabricate",S466,IF(Magic!A45="Fire Shield",S467,IF(Magic!A45="Freedom of Movement",S468,IF(Magic!A45="Giant Insect",S469,IF(Magic!A45="Grasping Vine",S470,IF(Magic!A45="Greater Invisibility",S471,IF(Magic!A45="Guardian of Faith",S472,IF(Magic!A45="Hallucinatory Terrain",S473,IF(Magic!A45="Ice Storm",S474,IF(Magic!A45="Leomund's Secret Chest",S475,IF(Magic!A45="Locate Creature",S476,IF(Magic!A45="Mordenkainen's Faithful Hound",S477,IF(Magic!A45="Mordenkainen's Private Sanctum",S478,IF(Magic!A45="Otiluke's Resilient Sphere",S479,IF(Magic!A45="Phantasmal Killer",S480,IF(Magic!A45="Polymorph",S481,IF(Magic!A45="Staggering Smite",S482,IF(Magic!A45="Stone Shape",S483,IF(Magic!A45="Stoneskin",S484,IF(Magic!A45="Storm Sphere",S485,IF(Magic!A45="Vitriolic Sphere",S486,IF(Magic!A45="Wall of Fire",S487,IF(Magic!A45="Watery Sphere",S488,)))))))))))))))))))))))))))))))))))))))</f>
        <v/>
      </c>
      <c r="R677" s="9"/>
      <c r="S677" s="254" t="str">
        <f>IF(Magic!A45="Arcane Eye",T450,IF(Magic!A45="Aura of Life",T451,IF(Magic!A45="Aura of Purity",T452,IF(Magic!A45="Banishment",T453,IF(Magic!A45="Blight",T454,IF(Magic!A45="Compulsion",T455,IF(Magic!A45="Confusion",T456,IF(Magic!A45="Conjure Minor Elementals",T457,IF(Magic!A45="Conjure Woodland Beings",T458,IF(Magic!A45="Control Water",T459,IF(Magic!A45="Death Ward",T460,IF(Magic!A45="Dimension Door",T461,IF(Magic!A45="Divination",T462,IF(Magic!A45="Dominate Beast",T463,IF(Magic!A45="Elemental Bane",T464,IF(Magic!A45="Evard's Black Tentacles",T465,IF(Magic!A45="Fabricate",T466,IF(Magic!A45="Fire Shield",T467,IF(Magic!A45="Freedom of Movement",T468,IF(Magic!A45="Giant Insect",T469,IF(Magic!A45="Grasping Vine",T470,IF(Magic!A45="Greater Invisibility",T471,IF(Magic!A45="Guardian of Faith",T472,IF(Magic!A45="Hallucinatory Terrain",T473,IF(Magic!A45="Ice Storm",T474,IF(Magic!A45="Leomund's Secret Chest",T475,IF(Magic!A45="Locate Creature",T476,IF(Magic!A45="Mordenkainen's Faithful Hound",T477,IF(Magic!A45="Mordenkainen's Private Sanctum",T478,IF(Magic!A45="Otiluke's Resilient Sphere",T479,IF(Magic!A45="Phantasmal Killer",T480,IF(Magic!A45="Polymorph",T481,IF(Magic!A45="Staggering Smite",T482,IF(Magic!A45="Stone Shape",T483,IF(Magic!A45="Stoneskin",T484,IF(Magic!A45="Storm Sphere",T485,IF(Magic!A45="Vitriolic Sphere",T486,IF(Magic!A45="Wall of Fire",T487,IF(Magic!A45="Watery Sphere",T488,)))))))))))))))))))))))))))))))))))))))</f>
        <v/>
      </c>
      <c r="T677" s="9"/>
      <c r="U677" s="377"/>
      <c r="V677" s="377"/>
      <c r="W677" s="377"/>
      <c r="X677" s="377"/>
      <c r="Y677" s="377"/>
      <c r="Z677" s="377"/>
      <c r="AA677" s="377"/>
      <c r="AB677" s="377"/>
      <c r="AC677" s="377"/>
      <c r="AD677" s="377"/>
      <c r="AE677" s="377"/>
      <c r="AF677" s="377"/>
      <c r="AG677" s="377"/>
      <c r="AH677" s="377"/>
      <c r="AI677" s="377"/>
      <c r="AJ677" s="377"/>
      <c r="AK677" s="377"/>
      <c r="AL677" s="377"/>
      <c r="AM677" s="377"/>
      <c r="AN677" s="377"/>
      <c r="AO677" s="377"/>
      <c r="AP677" s="377"/>
      <c r="AQ677" s="377"/>
      <c r="AR677" s="377"/>
      <c r="AS677" s="377"/>
      <c r="AT677" s="377"/>
      <c r="AU677" s="377"/>
      <c r="AV677" s="377"/>
      <c r="AW677" s="377"/>
      <c r="AX677" s="377"/>
      <c r="AY677" s="377"/>
      <c r="AZ677" s="377"/>
      <c r="BA677" s="377"/>
      <c r="BB677" s="377"/>
      <c r="BC677" s="377"/>
      <c r="BD677" s="377"/>
      <c r="BE677" s="377"/>
      <c r="BF677" s="377"/>
    </row>
    <row r="678" ht="12.75" customHeight="1">
      <c r="A678" s="254" t="str">
        <f>IF(Magic!A46="Arcane Eye",O450,IF(Magic!A46="Aura of Life",O451,IF(Magic!A46="Aura of Purity",O452,IF(Magic!A46="Banishment",O453,IF(Magic!A46="Blight",O454,IF(Magic!A46="Compulsion",O455,IF(Magic!A46="Confusion",O456,IF(Magic!A46="Conjure Minor Elementals",O457,IF(Magic!A46="Conjure Woodland Beings",O458,IF(Magic!A46="Control Water",O459,IF(Magic!A46="Death Ward",O460,IF(Magic!A46="Dimension Door",O461,IF(Magic!A46="Divination",O462,IF(Magic!A46="Dominate Beast",O463,IF(Magic!A46="Elemental Bane",O464,IF(Magic!A46="Evard's Black Tentacles",O465,IF(Magic!A46="Fabricate",O466,IF(Magic!A46="Fire Shield",O467,IF(Magic!A46="Freedom of Movement",O468,IF(Magic!A46="Giant Insect",O469,IF(Magic!A46="Grasping Vine",O470,IF(Magic!A46="Greater Invisibility",O471,IF(Magic!A46="Guardian of Faith",O472,IF(Magic!A46="Hallucinatory Terrain",O473,IF(Magic!A46="Ice Storm",O474,IF(Magic!A46="Leomund's Secret Chest",O475,IF(Magic!A46="Locate Creature",O476,IF(Magic!A46="Mordenkainen's Faithful Hound",O477,IF(Magic!A46="Mordenkainen's Private Sanctum",O478,IF(Magic!A46="Otiluke's Resilient Sphere",O479,IF(Magic!A46="Phantasmal Killer",O480,IF(Magic!A46="Polymorph",O481,IF(Magic!A46="Staggering Smite",O482,IF(Magic!A46="Stone Shape",O483,IF(Magic!A46="Stoneskin",O484,IF(Magic!A46="Storm Sphere",O485,IF(Magic!A46="Vitriolic Sphere",O486,IF(Magic!A46="Wall of Fire",O487,IF(Magic!A46="Watery Sphere",O488,)))))))))))))))))))))))))))))))))))))))</f>
        <v/>
      </c>
      <c r="B678" s="4"/>
      <c r="C678" s="4"/>
      <c r="D678" s="9"/>
      <c r="E678" s="254" t="str">
        <f>IF(Magic!A46="Arcane Eye",R450,IF(Magic!A46="Aura of Life",R451,IF(Magic!A46="Aura of Purity",R452,IF(Magic!A46="Banishment",R453,IF(Magic!A46="Blight",R454,IF(Magic!A46="Compulsion",R455,IF(Magic!A46="Confusion",R456,IF(Magic!A46="Conjure Minor Elementals",R457,IF(Magic!A46="Conjure Woodland Beings",R458,IF(Magic!A46="Control Water",R459,IF(Magic!A46="Death Ward",R460,IF(Magic!A46="Dimension Door",R461,IF(Magic!A46="Divination",R462,IF(Magic!A46="Dominate Beast",R463,IF(Magic!A46="Elemental Bane",R464,IF(Magic!A46="Evard's Black Tentacles",R465,IF(Magic!A46="Fabricate",R466,IF(Magic!A46="Fire Shield",R467,IF(Magic!A46="Freedom of Movement",R468,IF(Magic!A46="Giant Insect",R469,IF(Magic!A46="Grasping Vine",R470,IF(Magic!A46="Greater Invisibility",R471,IF(Magic!A46="Guardian of Faith",R472,IF(Magic!A46="Hallucinatory Terrain",R473,IF(Magic!A46="Ice Storm",R474,IF(Magic!A46="Leomund's Secret Chest",R475,IF(Magic!A46="Locate Creature",R476,IF(Magic!A46="Mordenkainen's Faithful Hound",R477,IF(Magic!A46="Mordenkainen's Private Sanctum",R478,IF(Magic!A46="Otiluke's Resilient Sphere",R479,IF(Magic!A46="Phantasmal Killer",R480,IF(Magic!A46="Polymorph",R481,IF(Magic!A46="Staggering Smite",R482,IF(Magic!A46="Stone Shape",R483,IF(Magic!A46="Stoneskin",R484,IF(Magic!A46="Storm Sphere",R485,IF(Magic!A46="Vitriolic Sphere",R486,IF(Magic!A46="Wall of Fire",R487,IF(Magic!A46="Watery Sphere",R488,)))))))))))))))))))))))))))))))))))))))</f>
        <v/>
      </c>
      <c r="F678" s="4"/>
      <c r="G678" s="9"/>
      <c r="H678" s="254" t="str">
        <f>IF(Magic!A46="Arcane Eye",Q450,IF(Magic!A46="Aura of Life",Q451,IF(Magic!A46="Aura of Purity",Q452,IF(Magic!A46="Banishment",Q453,IF(Magic!A46="Blight",Q454,IF(Magic!A46="Compulsion",Q455,IF(Magic!A46="Confusion",Q456,IF(Magic!A46="Conjure Minor Elementals",Q457,IF(Magic!A46="Conjure Woodland Beings",Q458,IF(Magic!A46="Control Water",Q459,IF(Magic!A46="Death Ward",Q460,IF(Magic!A46="Dimension Door",Q461,IF(Magic!A46="Divination",Q462,IF(Magic!A46="Dominate Beast",Q463,IF(Magic!A46="Elemental Bane",Q464,IF(Magic!A46="Evard's Black Tentacles",Q465,IF(Magic!A46="Fabricate",Q466,IF(Magic!A46="Fire Shield",Q467,IF(Magic!A46="Freedom of Movement",Q468,IF(Magic!A46="Giant Insect",Q469,IF(Magic!A46="Grasping Vine",Q470,IF(Magic!A46="Greater Invisibility",Q471,IF(Magic!A46="Guardian of Faith",Q472,IF(Magic!A46="Hallucinatory Terrain",Q473,IF(Magic!A46="Ice Storm",Q474,IF(Magic!A46="Leomund's Secret Chest",Q475,IF(Magic!A46="Locate Creature",Q476,IF(Magic!A46="Mordenkainen's Faithful Hound",Q477,IF(Magic!A46="Mordenkainen's Private Sanctum",Q478,IF(Magic!A46="Otiluke's Resilient Sphere",Q479,IF(Magic!A46="Phantasmal Killer",Q480,IF(Magic!A46="Polymorph",Q481,IF(Magic!A46="Staggering Smite",Q482,IF(Magic!A46="Stone Shape",Q483,IF(Magic!A46="Stoneskin",Q484,IF(Magic!A46="Storm Sphere",Q485,IF(Magic!A46="Vitriolic Sphere",Q486,IF(Magic!A46="Wall of Fire",Q487,IF(Magic!A46="Watery Sphere",Q488,)))))))))))))))))))))))))))))))))))))))</f>
        <v/>
      </c>
      <c r="I678" s="4"/>
      <c r="J678" s="4"/>
      <c r="K678" s="9"/>
      <c r="L678" s="254" t="str">
        <f>IF(Magic!A46="Arcane Eye",P450,IF(Magic!A46="Aura of Life",P451,IF(Magic!A46="Aura of Purity",P452,IF(Magic!A46="Banishment",P453,IF(Magic!A46="Blight",P454,IF(Magic!A46="Compulsion",P455,IF(Magic!A46="Confusion",P456,IF(Magic!A46="Conjure Minor Elementals",P457,IF(Magic!A46="Conjure Woodland Beings",P458,IF(Magic!A46="Control Water",P459,IF(Magic!A46="Death Ward",P460,IF(Magic!A46="Dimension Door",P461,IF(Magic!A46="Divination",P462,IF(Magic!A46="Dominate Beast",P463,IF(Magic!A46="Elemental Bane",P464,IF(Magic!A46="Evard's Black Tentacles",P465,IF(Magic!A46="Fabricate",P466,IF(Magic!A46="Fire Shield",P467,IF(Magic!A46="Freedom of Movement",P468,IF(Magic!A46="Giant Insect",P469,IF(Magic!A46="Grasping Vine",P470,IF(Magic!A46="Greater Invisibility",P471,IF(Magic!A46="Guardian of Faith",P472,IF(Magic!A46="Hallucinatory Terrain",P473,IF(Magic!A46="Ice Storm",P474,IF(Magic!A46="Leomund's Secret Chest",P475,IF(Magic!A46="Locate Creature",P476,IF(Magic!A46="Mordenkainen's Faithful Hound",P477,IF(Magic!A46="Mordenkainen's Private Sanctum",P478,IF(Magic!A46="Otiluke's Resilient Sphere",P479,IF(Magic!A46="Phantasmal Killer",P480,IF(Magic!A46="Polymorph",P481,IF(Magic!A46="Staggering Smite",P482,IF(Magic!A46="Stone Shape",P483,IF(Magic!A46="Stoneskin",P484,IF(Magic!A46="Storm Sphere",P485,IF(Magic!A46="Vitriolic Sphere",P486,IF(Magic!A46="Wall of Fire",P487,IF(Magic!A46="Watery Sphere",P488,)))))))))))))))))))))))))))))))))))))))</f>
        <v/>
      </c>
      <c r="M678" s="4"/>
      <c r="N678" s="4"/>
      <c r="O678" s="4"/>
      <c r="P678" s="9"/>
      <c r="Q678" s="254" t="str">
        <f>IF(Magic!A46="Arcane Eye",S450,IF(Magic!A46="Aura of Life",S451,IF(Magic!A46="Aura of Purity",S452,IF(Magic!A46="Banishment",S453,IF(Magic!A46="Blight",S454,IF(Magic!A46="Compulsion",S455,IF(Magic!A46="Confusion",S456,IF(Magic!A46="Conjure Minor Elementals",S457,IF(Magic!A46="Conjure Woodland Beings",S458,IF(Magic!A46="Control Water",S459,IF(Magic!A46="Death Ward",S460,IF(Magic!A46="Dimension Door",S461,IF(Magic!A46="Divination",S462,IF(Magic!A46="Dominate Beast",S463,IF(Magic!A46="Elemental Bane",S464,IF(Magic!A46="Evard's Black Tentacles",S465,IF(Magic!A46="Fabricate",S466,IF(Magic!A46="Fire Shield",S467,IF(Magic!A46="Freedom of Movement",S468,IF(Magic!A46="Giant Insect",S469,IF(Magic!A46="Grasping Vine",S470,IF(Magic!A46="Greater Invisibility",S471,IF(Magic!A46="Guardian of Faith",S472,IF(Magic!A46="Hallucinatory Terrain",S473,IF(Magic!A46="Ice Storm",S474,IF(Magic!A46="Leomund's Secret Chest",S475,IF(Magic!A46="Locate Creature",S476,IF(Magic!A46="Mordenkainen's Faithful Hound",S477,IF(Magic!A46="Mordenkainen's Private Sanctum",S478,IF(Magic!A46="Otiluke's Resilient Sphere",S479,IF(Magic!A46="Phantasmal Killer",S480,IF(Magic!A46="Polymorph",S481,IF(Magic!A46="Staggering Smite",S482,IF(Magic!A46="Stone Shape",S483,IF(Magic!A46="Stoneskin",S484,IF(Magic!A46="Storm Sphere",S485,IF(Magic!A46="Vitriolic Sphere",S486,IF(Magic!A46="Wall of Fire",S487,IF(Magic!A46="Watery Sphere",S488,)))))))))))))))))))))))))))))))))))))))</f>
        <v/>
      </c>
      <c r="R678" s="9"/>
      <c r="S678" s="254" t="str">
        <f>IF(Magic!A46="Arcane Eye",T450,IF(Magic!A46="Aura of Life",T451,IF(Magic!A46="Aura of Purity",T452,IF(Magic!A46="Banishment",T453,IF(Magic!A46="Blight",T454,IF(Magic!A46="Compulsion",T455,IF(Magic!A46="Confusion",T456,IF(Magic!A46="Conjure Minor Elementals",T457,IF(Magic!A46="Conjure Woodland Beings",T458,IF(Magic!A46="Control Water",T459,IF(Magic!A46="Death Ward",T460,IF(Magic!A46="Dimension Door",T461,IF(Magic!A46="Divination",T462,IF(Magic!A46="Dominate Beast",T463,IF(Magic!A46="Elemental Bane",T464,IF(Magic!A46="Evard's Black Tentacles",T465,IF(Magic!A46="Fabricate",T466,IF(Magic!A46="Fire Shield",T467,IF(Magic!A46="Freedom of Movement",T468,IF(Magic!A46="Giant Insect",T469,IF(Magic!A46="Grasping Vine",T470,IF(Magic!A46="Greater Invisibility",T471,IF(Magic!A46="Guardian of Faith",T472,IF(Magic!A46="Hallucinatory Terrain",T473,IF(Magic!A46="Ice Storm",T474,IF(Magic!A46="Leomund's Secret Chest",T475,IF(Magic!A46="Locate Creature",T476,IF(Magic!A46="Mordenkainen's Faithful Hound",T477,IF(Magic!A46="Mordenkainen's Private Sanctum",T478,IF(Magic!A46="Otiluke's Resilient Sphere",T479,IF(Magic!A46="Phantasmal Killer",T480,IF(Magic!A46="Polymorph",T481,IF(Magic!A46="Staggering Smite",T482,IF(Magic!A46="Stone Shape",T483,IF(Magic!A46="Stoneskin",T484,IF(Magic!A46="Storm Sphere",T485,IF(Magic!A46="Vitriolic Sphere",T486,IF(Magic!A46="Wall of Fire",T487,IF(Magic!A46="Watery Sphere",T488,)))))))))))))))))))))))))))))))))))))))</f>
        <v/>
      </c>
      <c r="T678" s="9"/>
      <c r="U678" s="377"/>
      <c r="V678" s="377"/>
      <c r="W678" s="377"/>
      <c r="X678" s="377"/>
      <c r="Y678" s="377"/>
      <c r="Z678" s="377"/>
      <c r="AA678" s="377"/>
      <c r="AB678" s="377"/>
      <c r="AC678" s="377"/>
      <c r="AD678" s="377"/>
      <c r="AE678" s="377"/>
      <c r="AF678" s="377"/>
      <c r="AG678" s="377"/>
      <c r="AH678" s="377"/>
      <c r="AI678" s="377"/>
      <c r="AJ678" s="377"/>
      <c r="AK678" s="377"/>
      <c r="AL678" s="377"/>
      <c r="AM678" s="377"/>
      <c r="AN678" s="377"/>
      <c r="AO678" s="377"/>
      <c r="AP678" s="377"/>
      <c r="AQ678" s="377"/>
      <c r="AR678" s="377"/>
      <c r="AS678" s="377"/>
      <c r="AT678" s="377"/>
      <c r="AU678" s="377"/>
      <c r="AV678" s="377"/>
      <c r="AW678" s="377"/>
      <c r="AX678" s="377"/>
      <c r="AY678" s="377"/>
      <c r="AZ678" s="377"/>
      <c r="BA678" s="377"/>
      <c r="BB678" s="377"/>
      <c r="BC678" s="377"/>
      <c r="BD678" s="377"/>
      <c r="BE678" s="377"/>
      <c r="BF678" s="377"/>
    </row>
    <row r="679" ht="12.75" customHeight="1">
      <c r="A679" s="254" t="str">
        <f>IF(Magic!A47="Arcane Eye",O450,IF(Magic!A47="Aura of Life",O451,IF(Magic!A47="Aura of Purity",O452,IF(Magic!A47="Banishment",O453,IF(Magic!A47="Blight",O454,IF(Magic!A47="Compulsion",O455,IF(Magic!A47="Confusion",O456,IF(Magic!A47="Conjure Minor Elementals",O457,IF(Magic!A47="Conjure Woodland Beings",O458,IF(Magic!A47="Control Water",O459,IF(Magic!A47="Death Ward",O460,IF(Magic!A47="Dimension Door",O461,IF(Magic!A47="Divination",O462,IF(Magic!A47="Dominate Beast",O463,IF(Magic!A47="Elemental Bane",O464,IF(Magic!A47="Evard's Black Tentacles",O465,IF(Magic!A47="Fabricate",O466,IF(Magic!A47="Fire Shield",O467,IF(Magic!A47="Freedom of Movement",O468,IF(Magic!A47="Giant Insect",O469,IF(Magic!A47="Grasping Vine",O470,IF(Magic!A47="Greater Invisibility",O471,IF(Magic!A47="Guardian of Faith",O472,IF(Magic!A47="Hallucinatory Terrain",O473,IF(Magic!A47="Ice Storm",O474,IF(Magic!A47="Leomund's Secret Chest",O475,IF(Magic!A47="Locate Creature",O476,IF(Magic!A47="Mordenkainen's Faithful Hound",O477,IF(Magic!A47="Mordenkainen's Private Sanctum",O478,IF(Magic!A47="Otiluke's Resilient Sphere",O479,IF(Magic!A47="Phantasmal Killer",O480,IF(Magic!A47="Polymorph",O481,IF(Magic!A47="Staggering Smite",O482,IF(Magic!A47="Stone Shape",O483,IF(Magic!A47="Stoneskin",O484,IF(Magic!A47="Storm Sphere",O485,IF(Magic!A47="Vitriolic Sphere",O486,IF(Magic!A47="Wall of Fire",O487,IF(Magic!A47="Watery Sphere",O488,)))))))))))))))))))))))))))))))))))))))</f>
        <v/>
      </c>
      <c r="B679" s="4"/>
      <c r="C679" s="4"/>
      <c r="D679" s="9"/>
      <c r="E679" s="254" t="str">
        <f>IF(Magic!A47="Arcane Eye",R450,IF(Magic!A47="Aura of Life",R451,IF(Magic!A47="Aura of Purity",R452,IF(Magic!A47="Banishment",R453,IF(Magic!A47="Blight",R454,IF(Magic!A47="Compulsion",R455,IF(Magic!A47="Confusion",R456,IF(Magic!A47="Conjure Minor Elementals",R457,IF(Magic!A47="Conjure Woodland Beings",R458,IF(Magic!A47="Control Water",R459,IF(Magic!A47="Death Ward",R460,IF(Magic!A47="Dimension Door",R461,IF(Magic!A47="Divination",R462,IF(Magic!A47="Dominate Beast",R463,IF(Magic!A47="Elemental Bane",R464,IF(Magic!A47="Evard's Black Tentacles",R465,IF(Magic!A47="Fabricate",R466,IF(Magic!A47="Fire Shield",R467,IF(Magic!A47="Freedom of Movement",R468,IF(Magic!A47="Giant Insect",R469,IF(Magic!A47="Grasping Vine",R470,IF(Magic!A47="Greater Invisibility",R471,IF(Magic!A47="Guardian of Faith",R472,IF(Magic!A47="Hallucinatory Terrain",R473,IF(Magic!A47="Ice Storm",R474,IF(Magic!A47="Leomund's Secret Chest",R475,IF(Magic!A47="Locate Creature",R476,IF(Magic!A47="Mordenkainen's Faithful Hound",R477,IF(Magic!A47="Mordenkainen's Private Sanctum",R478,IF(Magic!A47="Otiluke's Resilient Sphere",R479,IF(Magic!A47="Phantasmal Killer",R480,IF(Magic!A47="Polymorph",R481,IF(Magic!A47="Staggering Smite",R482,IF(Magic!A47="Stone Shape",R483,IF(Magic!A47="Stoneskin",R484,IF(Magic!A47="Storm Sphere",R485,IF(Magic!A47="Vitriolic Sphere",R486,IF(Magic!A47="Wall of Fire",R487,IF(Magic!A47="Watery Sphere",R488,)))))))))))))))))))))))))))))))))))))))</f>
        <v/>
      </c>
      <c r="F679" s="4"/>
      <c r="G679" s="9"/>
      <c r="H679" s="254" t="str">
        <f>IF(Magic!A47="Arcane Eye",Q450,IF(Magic!A47="Aura of Life",Q451,IF(Magic!A47="Aura of Purity",Q452,IF(Magic!A47="Banishment",Q453,IF(Magic!A47="Blight",Q454,IF(Magic!A47="Compulsion",Q455,IF(Magic!A47="Confusion",Q456,IF(Magic!A47="Conjure Minor Elementals",Q457,IF(Magic!A47="Conjure Woodland Beings",Q458,IF(Magic!A47="Control Water",Q459,IF(Magic!A47="Death Ward",Q460,IF(Magic!A47="Dimension Door",Q461,IF(Magic!A47="Divination",Q462,IF(Magic!A47="Dominate Beast",Q463,IF(Magic!A47="Elemental Bane",Q464,IF(Magic!A47="Evard's Black Tentacles",Q465,IF(Magic!A47="Fabricate",Q466,IF(Magic!A47="Fire Shield",Q467,IF(Magic!A47="Freedom of Movement",Q468,IF(Magic!A47="Giant Insect",Q469,IF(Magic!A47="Grasping Vine",Q470,IF(Magic!A47="Greater Invisibility",Q471,IF(Magic!A47="Guardian of Faith",Q472,IF(Magic!A47="Hallucinatory Terrain",Q473,IF(Magic!A47="Ice Storm",Q474,IF(Magic!A47="Leomund's Secret Chest",Q475,IF(Magic!A47="Locate Creature",Q476,IF(Magic!A47="Mordenkainen's Faithful Hound",Q477,IF(Magic!A47="Mordenkainen's Private Sanctum",Q478,IF(Magic!A47="Otiluke's Resilient Sphere",Q479,IF(Magic!A47="Phantasmal Killer",Q480,IF(Magic!A47="Polymorph",Q481,IF(Magic!A47="Staggering Smite",Q482,IF(Magic!A47="Stone Shape",Q483,IF(Magic!A47="Stoneskin",Q484,IF(Magic!A47="Storm Sphere",Q485,IF(Magic!A47="Vitriolic Sphere",Q486,IF(Magic!A47="Wall of Fire",Q487,IF(Magic!A47="Watery Sphere",Q488,)))))))))))))))))))))))))))))))))))))))</f>
        <v/>
      </c>
      <c r="I679" s="4"/>
      <c r="J679" s="4"/>
      <c r="K679" s="9"/>
      <c r="L679" s="254" t="str">
        <f>IF(Magic!A47="Arcane Eye",P450,IF(Magic!A47="Aura of Life",P451,IF(Magic!A47="Aura of Purity",P452,IF(Magic!A47="Banishment",P453,IF(Magic!A47="Blight",P454,IF(Magic!A47="Compulsion",P455,IF(Magic!A47="Confusion",P456,IF(Magic!A47="Conjure Minor Elementals",P457,IF(Magic!A47="Conjure Woodland Beings",P458,IF(Magic!A47="Control Water",P459,IF(Magic!A47="Death Ward",P460,IF(Magic!A47="Dimension Door",P461,IF(Magic!A47="Divination",P462,IF(Magic!A47="Dominate Beast",P463,IF(Magic!A47="Elemental Bane",P464,IF(Magic!A47="Evard's Black Tentacles",P465,IF(Magic!A47="Fabricate",P466,IF(Magic!A47="Fire Shield",P467,IF(Magic!A47="Freedom of Movement",P468,IF(Magic!A47="Giant Insect",P469,IF(Magic!A47="Grasping Vine",P470,IF(Magic!A47="Greater Invisibility",P471,IF(Magic!A47="Guardian of Faith",P472,IF(Magic!A47="Hallucinatory Terrain",P473,IF(Magic!A47="Ice Storm",P474,IF(Magic!A47="Leomund's Secret Chest",P475,IF(Magic!A47="Locate Creature",P476,IF(Magic!A47="Mordenkainen's Faithful Hound",P477,IF(Magic!A47="Mordenkainen's Private Sanctum",P478,IF(Magic!A47="Otiluke's Resilient Sphere",P479,IF(Magic!A47="Phantasmal Killer",P480,IF(Magic!A47="Polymorph",P481,IF(Magic!A47="Staggering Smite",P482,IF(Magic!A47="Stone Shape",P483,IF(Magic!A47="Stoneskin",P484,IF(Magic!A47="Storm Sphere",P485,IF(Magic!A47="Vitriolic Sphere",P486,IF(Magic!A47="Wall of Fire",P487,IF(Magic!A47="Watery Sphere",P488,)))))))))))))))))))))))))))))))))))))))</f>
        <v/>
      </c>
      <c r="M679" s="4"/>
      <c r="N679" s="4"/>
      <c r="O679" s="4"/>
      <c r="P679" s="9"/>
      <c r="Q679" s="254" t="str">
        <f>IF(Magic!A47="Arcane Eye",S450,IF(Magic!A47="Aura of Life",S451,IF(Magic!A47="Aura of Purity",S452,IF(Magic!A47="Banishment",S453,IF(Magic!A47="Blight",S454,IF(Magic!A47="Compulsion",S455,IF(Magic!A47="Confusion",S456,IF(Magic!A47="Conjure Minor Elementals",S457,IF(Magic!A47="Conjure Woodland Beings",S458,IF(Magic!A47="Control Water",S459,IF(Magic!A47="Death Ward",S460,IF(Magic!A47="Dimension Door",S461,IF(Magic!A47="Divination",S462,IF(Magic!A47="Dominate Beast",S463,IF(Magic!A47="Elemental Bane",S464,IF(Magic!A47="Evard's Black Tentacles",S465,IF(Magic!A47="Fabricate",S466,IF(Magic!A47="Fire Shield",S467,IF(Magic!A47="Freedom of Movement",S468,IF(Magic!A47="Giant Insect",S469,IF(Magic!A47="Grasping Vine",S470,IF(Magic!A47="Greater Invisibility",S471,IF(Magic!A47="Guardian of Faith",S472,IF(Magic!A47="Hallucinatory Terrain",S473,IF(Magic!A47="Ice Storm",S474,IF(Magic!A47="Leomund's Secret Chest",S475,IF(Magic!A47="Locate Creature",S476,IF(Magic!A47="Mordenkainen's Faithful Hound",S477,IF(Magic!A47="Mordenkainen's Private Sanctum",S478,IF(Magic!A47="Otiluke's Resilient Sphere",S479,IF(Magic!A47="Phantasmal Killer",S480,IF(Magic!A47="Polymorph",S481,IF(Magic!A47="Staggering Smite",S482,IF(Magic!A47="Stone Shape",S483,IF(Magic!A47="Stoneskin",S484,IF(Magic!A47="Storm Sphere",S485,IF(Magic!A47="Vitriolic Sphere",S486,IF(Magic!A47="Wall of Fire",S487,IF(Magic!A47="Watery Sphere",S488,)))))))))))))))))))))))))))))))))))))))</f>
        <v/>
      </c>
      <c r="R679" s="9"/>
      <c r="S679" s="254" t="str">
        <f>IF(Magic!A47="Arcane Eye",T450,IF(Magic!A47="Aura of Life",T451,IF(Magic!A47="Aura of Purity",T452,IF(Magic!A47="Banishment",T453,IF(Magic!A47="Blight",T454,IF(Magic!A47="Compulsion",T455,IF(Magic!A47="Confusion",T456,IF(Magic!A47="Conjure Minor Elementals",T457,IF(Magic!A47="Conjure Woodland Beings",T458,IF(Magic!A47="Control Water",T459,IF(Magic!A47="Death Ward",T460,IF(Magic!A47="Dimension Door",T461,IF(Magic!A47="Divination",T462,IF(Magic!A47="Dominate Beast",T463,IF(Magic!A47="Elemental Bane",T464,IF(Magic!A47="Evard's Black Tentacles",T465,IF(Magic!A47="Fabricate",T466,IF(Magic!A47="Fire Shield",T467,IF(Magic!A47="Freedom of Movement",T468,IF(Magic!A47="Giant Insect",T469,IF(Magic!A47="Grasping Vine",T470,IF(Magic!A47="Greater Invisibility",T471,IF(Magic!A47="Guardian of Faith",T472,IF(Magic!A47="Hallucinatory Terrain",T473,IF(Magic!A47="Ice Storm",T474,IF(Magic!A47="Leomund's Secret Chest",T475,IF(Magic!A47="Locate Creature",T476,IF(Magic!A47="Mordenkainen's Faithful Hound",T477,IF(Magic!A47="Mordenkainen's Private Sanctum",T478,IF(Magic!A47="Otiluke's Resilient Sphere",T479,IF(Magic!A47="Phantasmal Killer",T480,IF(Magic!A47="Polymorph",T481,IF(Magic!A47="Staggering Smite",T482,IF(Magic!A47="Stone Shape",T483,IF(Magic!A47="Stoneskin",T484,IF(Magic!A47="Storm Sphere",T485,IF(Magic!A47="Vitriolic Sphere",T486,IF(Magic!A47="Wall of Fire",T487,IF(Magic!A47="Watery Sphere",T488,)))))))))))))))))))))))))))))))))))))))</f>
        <v/>
      </c>
      <c r="T679" s="9"/>
      <c r="U679" s="377"/>
      <c r="V679" s="377"/>
      <c r="W679" s="377"/>
      <c r="X679" s="377"/>
      <c r="Y679" s="377"/>
      <c r="Z679" s="377"/>
      <c r="AA679" s="377"/>
      <c r="AB679" s="377"/>
      <c r="AC679" s="377"/>
      <c r="AD679" s="377"/>
      <c r="AE679" s="377"/>
      <c r="AF679" s="377"/>
      <c r="AG679" s="377"/>
      <c r="AH679" s="377"/>
      <c r="AI679" s="377"/>
      <c r="AJ679" s="377"/>
      <c r="AK679" s="377"/>
      <c r="AL679" s="377"/>
      <c r="AM679" s="377"/>
      <c r="AN679" s="377"/>
      <c r="AO679" s="377"/>
      <c r="AP679" s="377"/>
      <c r="AQ679" s="377"/>
      <c r="AR679" s="377"/>
      <c r="AS679" s="377"/>
      <c r="AT679" s="377"/>
      <c r="AU679" s="377"/>
      <c r="AV679" s="377"/>
      <c r="AW679" s="377"/>
      <c r="AX679" s="377"/>
      <c r="AY679" s="377"/>
      <c r="AZ679" s="377"/>
      <c r="BA679" s="377"/>
      <c r="BB679" s="377"/>
      <c r="BC679" s="377"/>
      <c r="BD679" s="377"/>
      <c r="BE679" s="377"/>
      <c r="BF679" s="377"/>
    </row>
    <row r="680" ht="12.75" customHeight="1">
      <c r="A680" s="254" t="str">
        <f>IF(Magic!A48="Arcane Eye",O450,IF(Magic!A48="Aura of Life",O451,IF(Magic!A48="Aura of Purity",O452,IF(Magic!A48="Banishment",O453,IF(Magic!A48="Blight",O454,IF(Magic!A48="Compulsion",O455,IF(Magic!A48="Confusion",O456,IF(Magic!A48="Conjure Minor Elementals",O457,IF(Magic!A48="Conjure Woodland Beings",O458,IF(Magic!A48="Control Water",O459,IF(Magic!A48="Death Ward",O460,IF(Magic!A48="Dimension Door",O461,IF(Magic!A48="Divination",O462,IF(Magic!A48="Dominate Beast",O463,IF(Magic!A48="Elemental Bane",O464,IF(Magic!A48="Evard's Black Tentacles",O465,IF(Magic!A48="Fabricate",O466,IF(Magic!A48="Fire Shield",O467,IF(Magic!A48="Freedom of Movement",O468,IF(Magic!A48="Giant Insect",O469,IF(Magic!A48="Grasping Vine",O470,IF(Magic!A48="Greater Invisibility",O471,IF(Magic!A48="Guardian of Faith",O472,IF(Magic!A48="Hallucinatory Terrain",O473,IF(Magic!A48="Ice Storm",O474,IF(Magic!A48="Leomund's Secret Chest",O475,IF(Magic!A48="Locate Creature",O476,IF(Magic!A48="Mordenkainen's Faithful Hound",O477,IF(Magic!A48="Mordenkainen's Private Sanctum",O478,IF(Magic!A48="Otiluke's Resilient Sphere",O479,IF(Magic!A48="Phantasmal Killer",O480,IF(Magic!A48="Polymorph",O481,IF(Magic!A48="Staggering Smite",O482,IF(Magic!A48="Stone Shape",O483,IF(Magic!A48="Stoneskin",O484,IF(Magic!A48="Storm Sphere",O485,IF(Magic!A48="Vitriolic Sphere",O486,IF(Magic!A48="Wall of Fire",O487,IF(Magic!A48="Watery Sphere",O488,)))))))))))))))))))))))))))))))))))))))</f>
        <v/>
      </c>
      <c r="B680" s="4"/>
      <c r="C680" s="4"/>
      <c r="D680" s="9"/>
      <c r="E680" s="254" t="str">
        <f>IF(Magic!A48="Arcane Eye",R450,IF(Magic!A48="Aura of Life",R451,IF(Magic!A48="Aura of Purity",R452,IF(Magic!A48="Banishment",R453,IF(Magic!A48="Blight",R454,IF(Magic!A48="Compulsion",R455,IF(Magic!A48="Confusion",R456,IF(Magic!A48="Conjure Minor Elementals",R457,IF(Magic!A48="Conjure Woodland Beings",R458,IF(Magic!A48="Control Water",R459,IF(Magic!A48="Death Ward",R460,IF(Magic!A48="Dimension Door",R461,IF(Magic!A48="Divination",R462,IF(Magic!A48="Dominate Beast",R463,IF(Magic!A48="Elemental Bane",R464,IF(Magic!A48="Evard's Black Tentacles",R465,IF(Magic!A48="Fabricate",R466,IF(Magic!A48="Fire Shield",R467,IF(Magic!A48="Freedom of Movement",R468,IF(Magic!A48="Giant Insect",R469,IF(Magic!A48="Grasping Vine",R470,IF(Magic!A48="Greater Invisibility",R471,IF(Magic!A48="Guardian of Faith",R472,IF(Magic!A48="Hallucinatory Terrain",R473,IF(Magic!A48="Ice Storm",R474,IF(Magic!A48="Leomund's Secret Chest",R475,IF(Magic!A48="Locate Creature",R476,IF(Magic!A48="Mordenkainen's Faithful Hound",R477,IF(Magic!A48="Mordenkainen's Private Sanctum",R478,IF(Magic!A48="Otiluke's Resilient Sphere",R479,IF(Magic!A48="Phantasmal Killer",R480,IF(Magic!A48="Polymorph",R481,IF(Magic!A48="Staggering Smite",R482,IF(Magic!A48="Stone Shape",R483,IF(Magic!A48="Stoneskin",R484,IF(Magic!A48="Storm Sphere",R485,IF(Magic!A48="Vitriolic Sphere",R486,IF(Magic!A48="Wall of Fire",R487,IF(Magic!A48="Watery Sphere",R488,)))))))))))))))))))))))))))))))))))))))</f>
        <v/>
      </c>
      <c r="F680" s="4"/>
      <c r="G680" s="9"/>
      <c r="H680" s="254" t="str">
        <f>IF(Magic!A48="Arcane Eye",Q450,IF(Magic!A48="Aura of Life",Q451,IF(Magic!A48="Aura of Purity",Q452,IF(Magic!A48="Banishment",Q453,IF(Magic!A48="Blight",Q454,IF(Magic!A48="Compulsion",Q455,IF(Magic!A48="Confusion",Q456,IF(Magic!A48="Conjure Minor Elementals",Q457,IF(Magic!A48="Conjure Woodland Beings",Q458,IF(Magic!A48="Control Water",Q459,IF(Magic!A48="Death Ward",Q460,IF(Magic!A48="Dimension Door",Q461,IF(Magic!A48="Divination",Q462,IF(Magic!A48="Dominate Beast",Q463,IF(Magic!A48="Elemental Bane",Q464,IF(Magic!A48="Evard's Black Tentacles",Q465,IF(Magic!A48="Fabricate",Q466,IF(Magic!A48="Fire Shield",Q467,IF(Magic!A48="Freedom of Movement",Q468,IF(Magic!A48="Giant Insect",Q469,IF(Magic!A48="Grasping Vine",Q470,IF(Magic!A48="Greater Invisibility",Q471,IF(Magic!A48="Guardian of Faith",Q472,IF(Magic!A48="Hallucinatory Terrain",Q473,IF(Magic!A48="Ice Storm",Q474,IF(Magic!A48="Leomund's Secret Chest",Q475,IF(Magic!A48="Locate Creature",Q476,IF(Magic!A48="Mordenkainen's Faithful Hound",Q477,IF(Magic!A48="Mordenkainen's Private Sanctum",Q478,IF(Magic!A48="Otiluke's Resilient Sphere",Q479,IF(Magic!A48="Phantasmal Killer",Q480,IF(Magic!A48="Polymorph",Q481,IF(Magic!A48="Staggering Smite",Q482,IF(Magic!A48="Stone Shape",Q483,IF(Magic!A48="Stoneskin",Q484,IF(Magic!A48="Storm Sphere",Q485,IF(Magic!A48="Vitriolic Sphere",Q486,IF(Magic!A48="Wall of Fire",Q487,IF(Magic!A48="Watery Sphere",Q488,)))))))))))))))))))))))))))))))))))))))</f>
        <v/>
      </c>
      <c r="I680" s="4"/>
      <c r="J680" s="4"/>
      <c r="K680" s="9"/>
      <c r="L680" s="254" t="str">
        <f>IF(Magic!A48="Arcane Eye",P450,IF(Magic!A48="Aura of Life",P451,IF(Magic!A48="Aura of Purity",P452,IF(Magic!A48="Banishment",P453,IF(Magic!A48="Blight",P454,IF(Magic!A48="Compulsion",P455,IF(Magic!A48="Confusion",P456,IF(Magic!A48="Conjure Minor Elementals",P457,IF(Magic!A48="Conjure Woodland Beings",P458,IF(Magic!A48="Control Water",P459,IF(Magic!A48="Death Ward",P460,IF(Magic!A48="Dimension Door",P461,IF(Magic!A48="Divination",P462,IF(Magic!A48="Dominate Beast",P463,IF(Magic!A48="Elemental Bane",P464,IF(Magic!A48="Evard's Black Tentacles",P465,IF(Magic!A48="Fabricate",P466,IF(Magic!A48="Fire Shield",P467,IF(Magic!A48="Freedom of Movement",P468,IF(Magic!A48="Giant Insect",P469,IF(Magic!A48="Grasping Vine",P470,IF(Magic!A48="Greater Invisibility",P471,IF(Magic!A48="Guardian of Faith",P472,IF(Magic!A48="Hallucinatory Terrain",P473,IF(Magic!A48="Ice Storm",P474,IF(Magic!A48="Leomund's Secret Chest",P475,IF(Magic!A48="Locate Creature",P476,IF(Magic!A48="Mordenkainen's Faithful Hound",P477,IF(Magic!A48="Mordenkainen's Private Sanctum",P478,IF(Magic!A48="Otiluke's Resilient Sphere",P479,IF(Magic!A48="Phantasmal Killer",P480,IF(Magic!A48="Polymorph",P481,IF(Magic!A48="Staggering Smite",P482,IF(Magic!A48="Stone Shape",P483,IF(Magic!A48="Stoneskin",P484,IF(Magic!A48="Storm Sphere",P485,IF(Magic!A48="Vitriolic Sphere",P486,IF(Magic!A48="Wall of Fire",P487,IF(Magic!A48="Watery Sphere",P488,)))))))))))))))))))))))))))))))))))))))</f>
        <v/>
      </c>
      <c r="M680" s="4"/>
      <c r="N680" s="4"/>
      <c r="O680" s="4"/>
      <c r="P680" s="9"/>
      <c r="Q680" s="254" t="str">
        <f>IF(Magic!A48="Arcane Eye",S450,IF(Magic!A48="Aura of Life",S451,IF(Magic!A48="Aura of Purity",S452,IF(Magic!A48="Banishment",S453,IF(Magic!A48="Blight",S454,IF(Magic!A48="Compulsion",S455,IF(Magic!A48="Confusion",S456,IF(Magic!A48="Conjure Minor Elementals",S457,IF(Magic!A48="Conjure Woodland Beings",S458,IF(Magic!A48="Control Water",S459,IF(Magic!A48="Death Ward",S460,IF(Magic!A48="Dimension Door",S461,IF(Magic!A48="Divination",S462,IF(Magic!A48="Dominate Beast",S463,IF(Magic!A48="Elemental Bane",S464,IF(Magic!A48="Evard's Black Tentacles",S465,IF(Magic!A48="Fabricate",S466,IF(Magic!A48="Fire Shield",S467,IF(Magic!A48="Freedom of Movement",S468,IF(Magic!A48="Giant Insect",S469,IF(Magic!A48="Grasping Vine",S470,IF(Magic!A48="Greater Invisibility",S471,IF(Magic!A48="Guardian of Faith",S472,IF(Magic!A48="Hallucinatory Terrain",S473,IF(Magic!A48="Ice Storm",S474,IF(Magic!A48="Leomund's Secret Chest",S475,IF(Magic!A48="Locate Creature",S476,IF(Magic!A48="Mordenkainen's Faithful Hound",S477,IF(Magic!A48="Mordenkainen's Private Sanctum",S478,IF(Magic!A48="Otiluke's Resilient Sphere",S479,IF(Magic!A48="Phantasmal Killer",S480,IF(Magic!A48="Polymorph",S481,IF(Magic!A48="Staggering Smite",S482,IF(Magic!A48="Stone Shape",S483,IF(Magic!A48="Stoneskin",S484,IF(Magic!A48="Storm Sphere",S485,IF(Magic!A48="Vitriolic Sphere",S486,IF(Magic!A48="Wall of Fire",S487,IF(Magic!A48="Watery Sphere",S488,)))))))))))))))))))))))))))))))))))))))</f>
        <v/>
      </c>
      <c r="R680" s="9"/>
      <c r="S680" s="254" t="str">
        <f>IF(Magic!A48="Arcane Eye",T450,IF(Magic!A48="Aura of Life",T451,IF(Magic!A48="Aura of Purity",T452,IF(Magic!A48="Banishment",T453,IF(Magic!A48="Blight",T454,IF(Magic!A48="Compulsion",T455,IF(Magic!A48="Confusion",T456,IF(Magic!A48="Conjure Minor Elementals",T457,IF(Magic!A48="Conjure Woodland Beings",T458,IF(Magic!A48="Control Water",T459,IF(Magic!A48="Death Ward",T460,IF(Magic!A48="Dimension Door",T461,IF(Magic!A48="Divination",T462,IF(Magic!A48="Dominate Beast",T463,IF(Magic!A48="Elemental Bane",T464,IF(Magic!A48="Evard's Black Tentacles",T465,IF(Magic!A48="Fabricate",T466,IF(Magic!A48="Fire Shield",T467,IF(Magic!A48="Freedom of Movement",T468,IF(Magic!A48="Giant Insect",T469,IF(Magic!A48="Grasping Vine",T470,IF(Magic!A48="Greater Invisibility",T471,IF(Magic!A48="Guardian of Faith",T472,IF(Magic!A48="Hallucinatory Terrain",T473,IF(Magic!A48="Ice Storm",T474,IF(Magic!A48="Leomund's Secret Chest",T475,IF(Magic!A48="Locate Creature",T476,IF(Magic!A48="Mordenkainen's Faithful Hound",T477,IF(Magic!A48="Mordenkainen's Private Sanctum",T478,IF(Magic!A48="Otiluke's Resilient Sphere",T479,IF(Magic!A48="Phantasmal Killer",T480,IF(Magic!A48="Polymorph",T481,IF(Magic!A48="Staggering Smite",T482,IF(Magic!A48="Stone Shape",T483,IF(Magic!A48="Stoneskin",T484,IF(Magic!A48="Storm Sphere",T485,IF(Magic!A48="Vitriolic Sphere",T486,IF(Magic!A48="Wall of Fire",T487,IF(Magic!A48="Watery Sphere",T488,)))))))))))))))))))))))))))))))))))))))</f>
        <v/>
      </c>
      <c r="T680" s="9"/>
      <c r="U680" s="377"/>
      <c r="V680" s="377"/>
      <c r="W680" s="377"/>
      <c r="X680" s="377"/>
      <c r="Y680" s="377"/>
      <c r="Z680" s="377"/>
      <c r="AA680" s="377"/>
      <c r="AB680" s="377"/>
      <c r="AC680" s="377"/>
      <c r="AD680" s="377"/>
      <c r="AE680" s="377"/>
      <c r="AF680" s="377"/>
      <c r="AG680" s="377"/>
      <c r="AH680" s="377"/>
      <c r="AI680" s="377"/>
      <c r="AJ680" s="377"/>
      <c r="AK680" s="377"/>
      <c r="AL680" s="377"/>
      <c r="AM680" s="377"/>
      <c r="AN680" s="377"/>
      <c r="AO680" s="377"/>
      <c r="AP680" s="377"/>
      <c r="AQ680" s="377"/>
      <c r="AR680" s="377"/>
      <c r="AS680" s="377"/>
      <c r="AT680" s="377"/>
      <c r="AU680" s="377"/>
      <c r="AV680" s="377"/>
      <c r="AW680" s="377"/>
      <c r="AX680" s="377"/>
      <c r="AY680" s="377"/>
      <c r="AZ680" s="377"/>
      <c r="BA680" s="377"/>
      <c r="BB680" s="377"/>
      <c r="BC680" s="377"/>
      <c r="BD680" s="377"/>
      <c r="BE680" s="377"/>
      <c r="BF680" s="377"/>
    </row>
    <row r="681" ht="12.75" customHeight="1">
      <c r="A681" s="550" t="s">
        <v>164</v>
      </c>
      <c r="B681" s="4"/>
      <c r="C681" s="4"/>
      <c r="D681" s="4"/>
      <c r="E681" s="4"/>
      <c r="F681" s="4"/>
      <c r="G681" s="4"/>
      <c r="H681" s="4"/>
      <c r="I681" s="4"/>
      <c r="J681" s="4"/>
      <c r="K681" s="4"/>
      <c r="L681" s="4"/>
      <c r="M681" s="4"/>
      <c r="N681" s="4"/>
      <c r="O681" s="4"/>
      <c r="P681" s="4"/>
      <c r="Q681" s="4"/>
      <c r="R681" s="4"/>
      <c r="S681" s="4"/>
      <c r="T681" s="9"/>
      <c r="U681" s="377"/>
      <c r="V681" s="377"/>
      <c r="W681" s="377"/>
      <c r="X681" s="377"/>
      <c r="Y681" s="377"/>
      <c r="Z681" s="377"/>
      <c r="AA681" s="377"/>
      <c r="AB681" s="377"/>
      <c r="AC681" s="377"/>
      <c r="AD681" s="377"/>
      <c r="AE681" s="377"/>
      <c r="AF681" s="377"/>
      <c r="AG681" s="377"/>
      <c r="AH681" s="377"/>
      <c r="AI681" s="377"/>
      <c r="AJ681" s="377"/>
      <c r="AK681" s="377"/>
      <c r="AL681" s="377"/>
      <c r="AM681" s="377"/>
      <c r="AN681" s="377"/>
      <c r="AO681" s="377"/>
      <c r="AP681" s="377"/>
      <c r="AQ681" s="377"/>
      <c r="AR681" s="377"/>
      <c r="AS681" s="377"/>
      <c r="AT681" s="377"/>
      <c r="AU681" s="377"/>
      <c r="AV681" s="377"/>
      <c r="AW681" s="377"/>
      <c r="AX681" s="377"/>
      <c r="AY681" s="377"/>
      <c r="AZ681" s="377"/>
      <c r="BA681" s="377"/>
      <c r="BB681" s="377"/>
      <c r="BC681" s="377"/>
      <c r="BD681" s="377"/>
      <c r="BE681" s="377"/>
      <c r="BF681" s="377"/>
    </row>
    <row r="682" ht="12.75" customHeight="1">
      <c r="A682" s="551" t="s">
        <v>149</v>
      </c>
      <c r="B682" s="4"/>
      <c r="C682" s="4"/>
      <c r="D682" s="9"/>
      <c r="E682" s="552" t="s">
        <v>74</v>
      </c>
      <c r="F682" s="4"/>
      <c r="G682" s="9"/>
      <c r="H682" s="552" t="s">
        <v>150</v>
      </c>
      <c r="I682" s="4"/>
      <c r="J682" s="4"/>
      <c r="K682" s="9"/>
      <c r="L682" s="552" t="s">
        <v>151</v>
      </c>
      <c r="M682" s="4"/>
      <c r="N682" s="4"/>
      <c r="O682" s="4"/>
      <c r="P682" s="9"/>
      <c r="Q682" s="552" t="s">
        <v>152</v>
      </c>
      <c r="R682" s="9"/>
      <c r="S682" s="552" t="s">
        <v>153</v>
      </c>
      <c r="T682" s="9"/>
      <c r="U682" s="377"/>
      <c r="V682" s="377"/>
      <c r="W682" s="377"/>
      <c r="X682" s="377"/>
      <c r="Y682" s="377"/>
      <c r="Z682" s="377"/>
      <c r="AA682" s="377"/>
      <c r="AB682" s="377"/>
      <c r="AC682" s="377"/>
      <c r="AD682" s="377"/>
      <c r="AE682" s="377"/>
      <c r="AF682" s="377"/>
      <c r="AG682" s="377"/>
      <c r="AH682" s="377"/>
      <c r="AI682" s="377"/>
      <c r="AJ682" s="377"/>
      <c r="AK682" s="377"/>
      <c r="AL682" s="377"/>
      <c r="AM682" s="377"/>
      <c r="AN682" s="377"/>
      <c r="AO682" s="377"/>
      <c r="AP682" s="377"/>
      <c r="AQ682" s="377"/>
      <c r="AR682" s="377"/>
      <c r="AS682" s="377"/>
      <c r="AT682" s="377"/>
      <c r="AU682" s="377"/>
      <c r="AV682" s="377"/>
      <c r="AW682" s="377"/>
      <c r="AX682" s="377"/>
      <c r="AY682" s="377"/>
      <c r="AZ682" s="377"/>
      <c r="BA682" s="377"/>
      <c r="BB682" s="377"/>
      <c r="BC682" s="377"/>
      <c r="BD682" s="377"/>
      <c r="BE682" s="377"/>
      <c r="BF682" s="377"/>
    </row>
    <row r="683" ht="12.75" customHeight="1">
      <c r="A683" s="217" t="str">
        <f>IF(Magic!A51="Animate Objects",O491,IF(Magic!A51="Anti-Life Shell",O492,IF(Magic!A51="Awaken",O493,IF(Magic!A51="Banishing Smite",O494,IF(Magic!A51="Bigby's Hand",O495,IF(Magic!A51="Circle of Power",O496,IF(Magic!A51="Cloudkill",O497,IF(Magic!A51="Commune",O498,IF(Magic!A51="Commune with Nature",O499,IF(Magic!A51="Cone of Cold",O500,IF(Magic!A51="Conjure Elemental",O501,IF(Magic!A51="Conjure Volley",O502,IF(Magic!A51="Contact Other Plane",O503,IF(Magic!A51="Contagion",O504,IF(Magic!A51="Control Winds",O505,IF(Magic!A51="Creation",O506,IF(Magic!A51="Destructive Wave",O507,IF(Magic!A51="Dispel Evil and Good",O508,IF(Magic!A51="Dominate Person",O509,IF(Magic!A51="Dream",O510,IF(Magic!A51="Flame Strike",O511,IF(Magic!A51="Geas",O512,IF(Magic!A51="Greater Restoration",O513,IF(Magic!A51="Hallow",O514,IF(Magic!A51="Hold Monster",O515,IF(Magic!A51="Immolation",O516,IF(Magic!A51="Insect Plague",O517,IF(Magic!A51="Legend Lore",O518,IF(Magic!A51="Maelstrom",O519,IF(Magic!A51="Mass Cure Wounds",O520,IF(Magic!A51="Mislead",O521,IF(Magic!A51="Modify Memory",O522,IF(Magic!A51="Passwall",O523,IF(Magic!A51="Planar Binding",O524,IF(Magic!A51="Raise Dead",O525,IF(Magic!A51="Rary's Telepathic Bond",O526,IF(Magic!A51="Reincarnate",O527,IF(Magic!A51="Scrying",O528,IF(Magic!A51="Seeming",O529,IF(Magic!A51="Swift Quiver",O530,IF(Magic!A51="Telekinesis",O531,IF(Magic!A51="Teleportation Circle",O532,IF(Magic!A51="Transmute Rock",O533,IF(Magic!A51="Tree Stride",O534,IF(Magic!A51="Wall of Force",O535,IF(Magic!A51="Wall of Stone",O536,))))))))))))))))))))))))))))))))))))))))))))))</f>
        <v/>
      </c>
      <c r="B683" s="4"/>
      <c r="C683" s="4"/>
      <c r="D683" s="9"/>
      <c r="E683" s="254" t="str">
        <f>IF(Magic!A51="Animate Objects",R491,IF(Magic!A51="Anti-Life Shell",R492,IF(Magic!A51="Awaken",R493,IF(Magic!A51="Banishing Smite",R494,IF(Magic!A51="Bigby's Hand",R495,IF(Magic!A51="Circle of Power",R496,IF(Magic!A51="Cloudkill",R497,IF(Magic!A51="Commune",R498,IF(Magic!A51="Commune with Nature",R499,IF(Magic!A51="Cone of Cold",R500,IF(Magic!A51="Conjure Elemental",R501,IF(Magic!A51="Conjure Volley",R502,IF(Magic!A51="Contact Other Plane",R503,IF(Magic!A51="Contagion",R504,IF(Magic!A51="Control Winds",R505,IF(Magic!A51="Creation",R506,IF(Magic!A51="Destructive Wave",R507,IF(Magic!A51="Dispel Evil and Good",R508,IF(Magic!A51="Dominate Person",R509,IF(Magic!A51="Dream",R510,IF(Magic!A51="Flame Strike",R511,IF(Magic!A51="Geas",R512,IF(Magic!A51="Greater Restoration",R513,IF(Magic!A51="Hallow",R514,IF(Magic!A51="Hold Monster",R515,IF(Magic!A51="Immolation",R516,IF(Magic!A51="Insect Plague",R517,IF(Magic!A51="Legend Lore",R518,IF(Magic!A51="Maelstrom",R519,IF(Magic!A51="Mass Cure Wounds",R520,IF(Magic!A51="Mislead",R521,IF(Magic!A51="Modify Memory",R522,IF(Magic!A51="Passwall",R523,IF(Magic!A51="Planar Binding",R524,IF(Magic!A51="Raise Dead",R525,IF(Magic!A51="Rary's Telepathic Bond",R526,IF(Magic!A51="Reincarnate",R527,IF(Magic!A51="Scrying",R528,IF(Magic!A51="Seeming",R529,IF(Magic!A51="Swift Quiver",R530,IF(Magic!A51="Telekinesis",R531,IF(Magic!A51="Teleportation Circle",R532,IF(Magic!A51="Transmute Rock",R533,IF(Magic!A51="Tree Stride",R534,IF(Magic!A51="Wall of Force",R535,IF(Magic!A51="Wall of Stone",R536,))))))))))))))))))))))))))))))))))))))))))))))</f>
        <v/>
      </c>
      <c r="F683" s="4"/>
      <c r="G683" s="9"/>
      <c r="H683" s="254" t="str">
        <f>IF(Magic!A51="Animate Objects",Q491,IF(Magic!A51="Anti-Life Shell",Q492,IF(Magic!A51="Awaken",Q493,IF(Magic!A51="Banishing Smite",Q494,IF(Magic!A51="Bigby's Hand",Q495,IF(Magic!A51="Circle of Power",Q496,IF(Magic!A51="Cloudkill",Q497,IF(Magic!A51="Commune",Q498,IF(Magic!A51="Commune with Nature",Q499,IF(Magic!A51="Cone of Cold",Q500,IF(Magic!A51="Conjure Elemental",Q501,IF(Magic!A51="Conjure Volley",Q502,IF(Magic!A51="Contact Other Plane",Q503,IF(Magic!A51="Contagion",Q504,IF(Magic!A51="Control Winds",Q505,IF(Magic!A51="Creation",Q506,IF(Magic!A51="Destructive Wave",Q507,IF(Magic!A51="Dispel Evil and Good",Q508,IF(Magic!A51="Dominate Person",Q509,IF(Magic!A51="Dream",Q510,IF(Magic!A51="Flame Strike",Q511,IF(Magic!A51="Geas",Q512,IF(Magic!A51="Greater Restoration",Q513,IF(Magic!A51="Hallow",Q514,IF(Magic!A51="Hold Monster",Q515,IF(Magic!A51="Immolation",Q516,IF(Magic!A51="Insect Plague",Q517,IF(Magic!A51="Legend Lore",Q518,IF(Magic!A51="Maelstrom",Q519,IF(Magic!A51="Mass Cure Wounds",Q520,IF(Magic!A51="Mislead",Q521,IF(Magic!A51="Modify Memory",Q522,IF(Magic!A51="Passwall",Q523,IF(Magic!A51="Planar Binding",Q524,IF(Magic!A51="Raise Dead",Q525,IF(Magic!A51="Rary's Telepathic Bond",Q526,IF(Magic!A51="Reincarnate",Q527,IF(Magic!A51="Scrying",Q528,IF(Magic!A51="Seeming",Q529,IF(Magic!A51="Swift Quiver",Q530,IF(Magic!A51="Telekinesis",Q531,IF(Magic!A51="Teleportation Circle",Q532,IF(Magic!A51="Transmute Rock",Q533,IF(Magic!A51="Tree Stride",Q534,IF(Magic!A51="Wall of Force",Q535,IF(Magic!A51="Wall of Stone",Q536,))))))))))))))))))))))))))))))))))))))))))))))</f>
        <v/>
      </c>
      <c r="I683" s="4"/>
      <c r="J683" s="4"/>
      <c r="K683" s="9"/>
      <c r="L683" s="254" t="str">
        <f>IF(Magic!A51="Animate Objects",P491,IF(Magic!A51="Anti-Life Shell",P492,IF(Magic!A51="Awaken",P493,IF(Magic!A51="Banishing Smite",P494,IF(Magic!A51="Bigby's Hand",P495,IF(Magic!A51="Circle of Power",P496,IF(Magic!A51="Cloudkill",P497,IF(Magic!A51="Commune",P498,IF(Magic!A51="Commune with Nature",P499,IF(Magic!A51="Cone of Cold",P500,IF(Magic!A51="Conjure Elemental",P501,IF(Magic!A51="Conjure Volley",P502,IF(Magic!A51="Contact Other Plane",P503,IF(Magic!A51="Contagion",P504,IF(Magic!A51="Control Winds",P505,IF(Magic!A51="Creation",P506,IF(Magic!A51="Destructive Wave",P507,IF(Magic!A51="Dispel Evil and Good",P508,IF(Magic!A51="Dominate Person",P509,IF(Magic!A51="Dream",P510,IF(Magic!A51="Flame Strike",P511,IF(Magic!A51="Geas",P512,IF(Magic!A51="Greater Restoration",P513,IF(Magic!A51="Hallow",P514,IF(Magic!A51="Hold Monster",P515,IF(Magic!A51="Immolation",P516,IF(Magic!A51="Insect Plague",P517,IF(Magic!A51="Legend Lore",P518,IF(Magic!A51="Maelstrom",P519,IF(Magic!A51="Mass Cure Wounds",P520,IF(Magic!A51="Mislead",P521,IF(Magic!A51="Modify Memory",P522,IF(Magic!A51="Passwall",P523,IF(Magic!A51="Planar Binding",P524,IF(Magic!A51="Raise Dead",P525,IF(Magic!A51="Rary's Telepathic Bond",P526,IF(Magic!A51="Reincarnate",P527,IF(Magic!A51="Scrying",P528,IF(Magic!A51="Seeming",P529,IF(Magic!A51="Swift Quiver",P530,IF(Magic!A51="Telekinesis",P531,IF(Magic!A51="Teleportation Circle",P532,IF(Magic!A51="Transmute Rock",P533,IF(Magic!A51="Tree Stride",P534,IF(Magic!A51="Wall of Force",P535,IF(Magic!A51="Wall of Stone",P536,))))))))))))))))))))))))))))))))))))))))))))))</f>
        <v/>
      </c>
      <c r="M683" s="4"/>
      <c r="N683" s="4"/>
      <c r="O683" s="4"/>
      <c r="P683" s="9"/>
      <c r="Q683" s="254" t="str">
        <f>IF(Magic!A51="Animate Objects",S491,IF(Magic!A51="Anti-Life Shell",S492,IF(Magic!A51="Awaken",S493,IF(Magic!A51="Banishing Smite",S494,IF(Magic!A51="Bigby's Hand",S495,IF(Magic!A51="Circle of Power",S496,IF(Magic!A51="Cloudkill",S497,IF(Magic!A51="Commune",S498,IF(Magic!A51="Commune with Nature",S499,IF(Magic!A51="Cone of Cold",S500,IF(Magic!A51="Conjure Elemental",S501,IF(Magic!A51="Conjure Volley",S502,IF(Magic!A51="Contact Other Plane",S503,IF(Magic!A51="Contagion",S504,IF(Magic!A51="Control Winds",S505,IF(Magic!A51="Creation",S506,IF(Magic!A51="Destructive Wave",S507,IF(Magic!A51="Dispel Evil and Good",S508,IF(Magic!A51="Dominate Person",S509,IF(Magic!A51="Dream",S510,IF(Magic!A51="Flame Strike",S511,IF(Magic!A51="Geas",S512,IF(Magic!A51="Greater Restoration",S513,IF(Magic!A51="Hallow",S514,IF(Magic!A51="Hold Monster",S515,IF(Magic!A51="Immolation",S516,IF(Magic!A51="Insect Plague",S517,IF(Magic!A51="Legend Lore",S518,IF(Magic!A51="Maelstrom",S519,IF(Magic!A51="Mass Cure Wounds",S520,IF(Magic!A51="Mislead",S521,IF(Magic!A51="Modify Memory",S522,IF(Magic!A51="Passwall",S523,IF(Magic!A51="Planar Binding",S524,IF(Magic!A51="Raise Dead",S525,IF(Magic!A51="Rary's Telepathic Bond",S526,IF(Magic!A51="Reincarnate",S527,IF(Magic!A51="Scrying",S528,IF(Magic!A51="Seeming",S529,IF(Magic!A51="Swift Quiver",S530,IF(Magic!A51="Telekinesis",S531,IF(Magic!A51="Teleportation Circle",S532,IF(Magic!A51="Transmute Rock",S533,IF(Magic!A51="Tree Stride",S534,IF(Magic!A51="Wall of Force",S535,IF(Magic!A51="Wall of Stone",S536,))))))))))))))))))))))))))))))))))))))))))))))</f>
        <v/>
      </c>
      <c r="R683" s="9"/>
      <c r="S683" s="254" t="str">
        <f>IF(Magic!A51="Animate Objects",T491,IF(Magic!A51="Anti-Life Shell",T492,IF(Magic!A51="Awaken",T493,IF(Magic!A51="Banishing Smite",T494,IF(Magic!A51="Bigby's Hand",T495,IF(Magic!A51="Circle of Power",T496,IF(Magic!A51="Cloudkill",T497,IF(Magic!A51="Commune",T498,IF(Magic!A51="Commune with Nature",T499,IF(Magic!A51="Cone of Cold",T500,IF(Magic!A51="Conjure Elemental",T501,IF(Magic!A51="Conjure Volley",T502,IF(Magic!A51="Contact Other Plane",T503,IF(Magic!A51="Contagion",T504,IF(Magic!A51="Control Winds",T505,IF(Magic!A51="Creation",T506,IF(Magic!A51="Destructive Wave",T507,IF(Magic!A51="Dispel Evil and Good",T508,IF(Magic!A51="Dominate Person",T509,IF(Magic!A51="Dream",T510,IF(Magic!A51="Flame Strike",T511,IF(Magic!A51="Geas",T512,IF(Magic!A51="Greater Restoration",T513,IF(Magic!A51="Hallow",T514,IF(Magic!A51="Hold Monster",T515,IF(Magic!A51="Immolation",T516,IF(Magic!A51="Insect Plague",T517,IF(Magic!A51="Legend Lore",T518,IF(Magic!A51="Maelstrom",T519,IF(Magic!A51="Mass Cure Wounds",T520,IF(Magic!A51="Mislead",T521,IF(Magic!A51="Modify Memory",T522,IF(Magic!A51="Passwall",T523,IF(Magic!A51="Planar Binding",T524,IF(Magic!A51="Raise Dead",T525,IF(Magic!A51="Rary's Telepathic Bond",T526,IF(Magic!A51="Reincarnate",T527,IF(Magic!A51="Scrying",T528,IF(Magic!A51="Seeming",T529,IF(Magic!A51="Swift Quiver",T530,IF(Magic!A51="Telekinesis",T531,IF(Magic!A51="Teleportation Circle",T532,IF(Magic!A51="Transmute Rock",T533,IF(Magic!A51="Tree Stride",T534,IF(Magic!A51="Wall of Force",T535,IF(Magic!A51="Wall of Stone",T536,))))))))))))))))))))))))))))))))))))))))))))))</f>
        <v/>
      </c>
      <c r="T683" s="9"/>
      <c r="U683" s="377"/>
      <c r="V683" s="377"/>
      <c r="W683" s="377"/>
      <c r="X683" s="377"/>
      <c r="Y683" s="377"/>
      <c r="Z683" s="377"/>
      <c r="AA683" s="377"/>
      <c r="AB683" s="377"/>
      <c r="AC683" s="377"/>
      <c r="AD683" s="377"/>
      <c r="AE683" s="377"/>
      <c r="AF683" s="377"/>
      <c r="AG683" s="377"/>
      <c r="AH683" s="377"/>
      <c r="AI683" s="377"/>
      <c r="AJ683" s="377"/>
      <c r="AK683" s="377"/>
      <c r="AL683" s="377"/>
      <c r="AM683" s="377"/>
      <c r="AN683" s="377"/>
      <c r="AO683" s="377"/>
      <c r="AP683" s="377"/>
      <c r="AQ683" s="377"/>
      <c r="AR683" s="377"/>
      <c r="AS683" s="377"/>
      <c r="AT683" s="377"/>
      <c r="AU683" s="377"/>
      <c r="AV683" s="377"/>
      <c r="AW683" s="377"/>
      <c r="AX683" s="377"/>
      <c r="AY683" s="377"/>
      <c r="AZ683" s="377"/>
      <c r="BA683" s="377"/>
      <c r="BB683" s="377"/>
      <c r="BC683" s="377"/>
      <c r="BD683" s="377"/>
      <c r="BE683" s="377"/>
      <c r="BF683" s="377"/>
    </row>
    <row r="684" ht="12.75" customHeight="1">
      <c r="A684" s="217" t="str">
        <f>IF(Magic!A52="Animate Objects",O491,IF(Magic!A52="Anti-Life Shell",O492,IF(Magic!A52="Awaken",O493,IF(Magic!A52="Banishing Smite",O494,IF(Magic!A52="Bigby's Hand",O495,IF(Magic!A52="Circle of Power",O496,IF(Magic!A52="Cloudkill",O497,IF(Magic!A52="Commune",O498,IF(Magic!A52="Commune with Nature",O499,IF(Magic!A52="Cone of Cold",O500,IF(Magic!A52="Conjure Elemental",O501,IF(Magic!A52="Conjure Volley",O502,IF(Magic!A52="Contact Other Plane",O503,IF(Magic!A52="Contagion",O504,IF(Magic!A52="Control Winds",O505,IF(Magic!A52="Creation",O506,IF(Magic!A52="Destructive Wave",O507,IF(Magic!A52="Dispel Evil and Good",O508,IF(Magic!A52="Dominate Person",O509,IF(Magic!A52="Dream",O510,IF(Magic!A52="Flame Strike",O511,IF(Magic!A52="Geas",O512,IF(Magic!A52="Greater Restoration",O513,IF(Magic!A52="Hallow",O514,IF(Magic!A52="Hold Monster",O515,IF(Magic!A52="Immolation",O516,IF(Magic!A52="Insect Plague",O517,IF(Magic!A52="Legend Lore",O518,IF(Magic!A52="Maelstrom",O519,IF(Magic!A52="Mass Cure Wounds",O520,IF(Magic!A52="Mislead",O521,IF(Magic!A52="Modify Memory",O522,IF(Magic!A52="Passwall",O523,IF(Magic!A52="Planar Binding",O524,IF(Magic!A52="Raise Dead",O525,IF(Magic!A52="Rary's Telepathic Bond",O526,IF(Magic!A52="Reincarnate",O527,IF(Magic!A52="Scrying",O528,IF(Magic!A52="Seeming",O529,IF(Magic!A52="Swift Quiver",O530,IF(Magic!A52="Telekinesis",O531,IF(Magic!A52="Teleportation Circle",O532,IF(Magic!A52="Transmute Rock",O533,IF(Magic!A52="Tree Stride",O534,IF(Magic!A52="Wall of Force",O535,IF(Magic!A52="Wall of Stone",O536,))))))))))))))))))))))))))))))))))))))))))))))</f>
        <v/>
      </c>
      <c r="B684" s="4"/>
      <c r="C684" s="4"/>
      <c r="D684" s="9"/>
      <c r="E684" s="254" t="str">
        <f>IF(Magic!A52="Animate Objects",R491,IF(Magic!A52="Anti-Life Shell",R492,IF(Magic!A52="Awaken",R493,IF(Magic!A52="Banishing Smite",R494,IF(Magic!A52="Bigby's Hand",R495,IF(Magic!A52="Circle of Power",R496,IF(Magic!A52="Cloudkill",R497,IF(Magic!A52="Commune",R498,IF(Magic!A52="Commune with Nature",R499,IF(Magic!A52="Cone of Cold",R500,IF(Magic!A52="Conjure Elemental",R501,IF(Magic!A52="Conjure Volley",R502,IF(Magic!A52="Contact Other Plane",R503,IF(Magic!A52="Contagion",R504,IF(Magic!A52="Control Winds",R505,IF(Magic!A52="Creation",R506,IF(Magic!A52="Destructive Wave",R507,IF(Magic!A52="Dispel Evil and Good",R508,IF(Magic!A52="Dominate Person",R509,IF(Magic!A52="Dream",R510,IF(Magic!A52="Flame Strike",R511,IF(Magic!A52="Geas",R512,IF(Magic!A52="Greater Restoration",R513,IF(Magic!A52="Hallow",R514,IF(Magic!A52="Hold Monster",R515,IF(Magic!A52="Immolation",R516,IF(Magic!A52="Insect Plague",R517,IF(Magic!A52="Legend Lore",R518,IF(Magic!A52="Maelstrom",R519,IF(Magic!A52="Mass Cure Wounds",R520,IF(Magic!A52="Mislead",R521,IF(Magic!A52="Modify Memory",R522,IF(Magic!A52="Passwall",R523,IF(Magic!A52="Planar Binding",R524,IF(Magic!A52="Raise Dead",R525,IF(Magic!A52="Rary's Telepathic Bond",R526,IF(Magic!A52="Reincarnate",R527,IF(Magic!A52="Scrying",R528,IF(Magic!A52="Seeming",R529,IF(Magic!A52="Swift Quiver",R530,IF(Magic!A52="Telekinesis",R531,IF(Magic!A52="Teleportation Circle",R532,IF(Magic!A52="Transmute Rock",R533,IF(Magic!A52="Tree Stride",R534,IF(Magic!A52="Wall of Force",R535,IF(Magic!A52="Wall of Stone",R536,))))))))))))))))))))))))))))))))))))))))))))))</f>
        <v/>
      </c>
      <c r="F684" s="4"/>
      <c r="G684" s="9"/>
      <c r="H684" s="254" t="str">
        <f>IF(Magic!A52="Animate Objects",Q491,IF(Magic!A52="Anti-Life Shell",Q492,IF(Magic!A52="Awaken",Q493,IF(Magic!A52="Banishing Smite",Q494,IF(Magic!A52="Bigby's Hand",Q495,IF(Magic!A52="Circle of Power",Q496,IF(Magic!A52="Cloudkill",Q497,IF(Magic!A52="Commune",Q498,IF(Magic!A52="Commune with Nature",Q499,IF(Magic!A52="Cone of Cold",Q500,IF(Magic!A52="Conjure Elemental",Q501,IF(Magic!A52="Conjure Volley",Q502,IF(Magic!A52="Contact Other Plane",Q503,IF(Magic!A52="Contagion",Q504,IF(Magic!A52="Control Winds",Q505,IF(Magic!A52="Creation",Q506,IF(Magic!A52="Destructive Wave",Q507,IF(Magic!A52="Dispel Evil and Good",Q508,IF(Magic!A52="Dominate Person",Q509,IF(Magic!A52="Dream",Q510,IF(Magic!A52="Flame Strike",Q511,IF(Magic!A52="Geas",Q512,IF(Magic!A52="Greater Restoration",Q513,IF(Magic!A52="Hallow",Q514,IF(Magic!A52="Hold Monster",Q515,IF(Magic!A52="Immolation",Q516,IF(Magic!A52="Insect Plague",Q517,IF(Magic!A52="Legend Lore",Q518,IF(Magic!A52="Maelstrom",Q519,IF(Magic!A52="Mass Cure Wounds",Q520,IF(Magic!A52="Mislead",Q521,IF(Magic!A52="Modify Memory",Q522,IF(Magic!A52="Passwall",Q523,IF(Magic!A52="Planar Binding",Q524,IF(Magic!A52="Raise Dead",Q525,IF(Magic!A52="Rary's Telepathic Bond",Q526,IF(Magic!A52="Reincarnate",Q527,IF(Magic!A52="Scrying",Q528,IF(Magic!A52="Seeming",Q529,IF(Magic!A52="Swift Quiver",Q530,IF(Magic!A52="Telekinesis",Q531,IF(Magic!A52="Teleportation Circle",Q532,IF(Magic!A52="Transmute Rock",Q533,IF(Magic!A52="Tree Stride",Q534,IF(Magic!A52="Wall of Force",Q535,IF(Magic!A52="Wall of Stone",Q536,))))))))))))))))))))))))))))))))))))))))))))))</f>
        <v/>
      </c>
      <c r="I684" s="4"/>
      <c r="J684" s="4"/>
      <c r="K684" s="9"/>
      <c r="L684" s="254" t="str">
        <f>IF(Magic!A52="Animate Objects",P491,IF(Magic!A52="Anti-Life Shell",P492,IF(Magic!A52="Awaken",P493,IF(Magic!A52="Banishing Smite",P494,IF(Magic!A52="Bigby's Hand",P495,IF(Magic!A52="Circle of Power",P496,IF(Magic!A52="Cloudkill",P497,IF(Magic!A52="Commune",P498,IF(Magic!A52="Commune with Nature",P499,IF(Magic!A52="Cone of Cold",P500,IF(Magic!A52="Conjure Elemental",P501,IF(Magic!A52="Conjure Volley",P502,IF(Magic!A52="Contact Other Plane",P503,IF(Magic!A52="Contagion",P504,IF(Magic!A52="Control Winds",P505,IF(Magic!A52="Creation",P506,IF(Magic!A52="Destructive Wave",P507,IF(Magic!A52="Dispel Evil and Good",P508,IF(Magic!A52="Dominate Person",P509,IF(Magic!A52="Dream",P510,IF(Magic!A52="Flame Strike",P511,IF(Magic!A52="Geas",P512,IF(Magic!A52="Greater Restoration",P513,IF(Magic!A52="Hallow",P514,IF(Magic!A52="Hold Monster",P515,IF(Magic!A52="Immolation",P516,IF(Magic!A52="Insect Plague",P517,IF(Magic!A52="Legend Lore",P518,IF(Magic!A52="Maelstrom",P519,IF(Magic!A52="Mass Cure Wounds",P520,IF(Magic!A52="Mislead",P521,IF(Magic!A52="Modify Memory",P522,IF(Magic!A52="Passwall",P523,IF(Magic!A52="Planar Binding",P524,IF(Magic!A52="Raise Dead",P525,IF(Magic!A52="Rary's Telepathic Bond",P526,IF(Magic!A52="Reincarnate",P527,IF(Magic!A52="Scrying",P528,IF(Magic!A52="Seeming",P529,IF(Magic!A52="Swift Quiver",P530,IF(Magic!A52="Telekinesis",P531,IF(Magic!A52="Teleportation Circle",P532,IF(Magic!A52="Transmute Rock",P533,IF(Magic!A52="Tree Stride",P534,IF(Magic!A52="Wall of Force",P535,IF(Magic!A52="Wall of Stone",P536,))))))))))))))))))))))))))))))))))))))))))))))</f>
        <v/>
      </c>
      <c r="M684" s="4"/>
      <c r="N684" s="4"/>
      <c r="O684" s="4"/>
      <c r="P684" s="9"/>
      <c r="Q684" s="254" t="str">
        <f>IF(Magic!A52="Animate Objects",S491,IF(Magic!A52="Anti-Life Shell",S492,IF(Magic!A52="Awaken",S493,IF(Magic!A52="Banishing Smite",S494,IF(Magic!A52="Bigby's Hand",S495,IF(Magic!A52="Circle of Power",S496,IF(Magic!A52="Cloudkill",S497,IF(Magic!A52="Commune",S498,IF(Magic!A52="Commune with Nature",S499,IF(Magic!A52="Cone of Cold",S500,IF(Magic!A52="Conjure Elemental",S501,IF(Magic!A52="Conjure Volley",S502,IF(Magic!A52="Contact Other Plane",S503,IF(Magic!A52="Contagion",S504,IF(Magic!A52="Control Winds",S505,IF(Magic!A52="Creation",S506,IF(Magic!A52="Destructive Wave",S507,IF(Magic!A52="Dispel Evil and Good",S508,IF(Magic!A52="Dominate Person",S509,IF(Magic!A52="Dream",S510,IF(Magic!A52="Flame Strike",S511,IF(Magic!A52="Geas",S512,IF(Magic!A52="Greater Restoration",S513,IF(Magic!A52="Hallow",S514,IF(Magic!A52="Hold Monster",S515,IF(Magic!A52="Immolation",S516,IF(Magic!A52="Insect Plague",S517,IF(Magic!A52="Legend Lore",S518,IF(Magic!A52="Maelstrom",S519,IF(Magic!A52="Mass Cure Wounds",S520,IF(Magic!A52="Mislead",S521,IF(Magic!A52="Modify Memory",S522,IF(Magic!A52="Passwall",S523,IF(Magic!A52="Planar Binding",S524,IF(Magic!A52="Raise Dead",S525,IF(Magic!A52="Rary's Telepathic Bond",S526,IF(Magic!A52="Reincarnate",S527,IF(Magic!A52="Scrying",S528,IF(Magic!A52="Seeming",S529,IF(Magic!A52="Swift Quiver",S530,IF(Magic!A52="Telekinesis",S531,IF(Magic!A52="Teleportation Circle",S532,IF(Magic!A52="Transmute Rock",S533,IF(Magic!A52="Tree Stride",S534,IF(Magic!A52="Wall of Force",S535,IF(Magic!A52="Wall of Stone",S536,))))))))))))))))))))))))))))))))))))))))))))))</f>
        <v/>
      </c>
      <c r="R684" s="9"/>
      <c r="S684" s="254" t="str">
        <f>IF(Magic!A52="Animate Objects",T491,IF(Magic!A52="Anti-Life Shell",T492,IF(Magic!A52="Awaken",T493,IF(Magic!A52="Banishing Smite",T494,IF(Magic!A52="Bigby's Hand",T495,IF(Magic!A52="Circle of Power",T496,IF(Magic!A52="Cloudkill",T497,IF(Magic!A52="Commune",T498,IF(Magic!A52="Commune with Nature",T499,IF(Magic!A52="Cone of Cold",T500,IF(Magic!A52="Conjure Elemental",T501,IF(Magic!A52="Conjure Volley",T502,IF(Magic!A52="Contact Other Plane",T503,IF(Magic!A52="Contagion",T504,IF(Magic!A52="Control Winds",T505,IF(Magic!A52="Creation",T506,IF(Magic!A52="Destructive Wave",T507,IF(Magic!A52="Dispel Evil and Good",T508,IF(Magic!A52="Dominate Person",T509,IF(Magic!A52="Dream",T510,IF(Magic!A52="Flame Strike",T511,IF(Magic!A52="Geas",T512,IF(Magic!A52="Greater Restoration",T513,IF(Magic!A52="Hallow",T514,IF(Magic!A52="Hold Monster",T515,IF(Magic!A52="Immolation",T516,IF(Magic!A52="Insect Plague",T517,IF(Magic!A52="Legend Lore",T518,IF(Magic!A52="Maelstrom",T519,IF(Magic!A52="Mass Cure Wounds",T520,IF(Magic!A52="Mislead",T521,IF(Magic!A52="Modify Memory",T522,IF(Magic!A52="Passwall",T523,IF(Magic!A52="Planar Binding",T524,IF(Magic!A52="Raise Dead",T525,IF(Magic!A52="Rary's Telepathic Bond",T526,IF(Magic!A52="Reincarnate",T527,IF(Magic!A52="Scrying",T528,IF(Magic!A52="Seeming",T529,IF(Magic!A52="Swift Quiver",T530,IF(Magic!A52="Telekinesis",T531,IF(Magic!A52="Teleportation Circle",T532,IF(Magic!A52="Transmute Rock",T533,IF(Magic!A52="Tree Stride",T534,IF(Magic!A52="Wall of Force",T535,IF(Magic!A52="Wall of Stone",T536,))))))))))))))))))))))))))))))))))))))))))))))</f>
        <v/>
      </c>
      <c r="T684" s="9"/>
      <c r="U684" s="377"/>
      <c r="V684" s="377"/>
      <c r="W684" s="377"/>
      <c r="X684" s="377"/>
      <c r="Y684" s="377"/>
      <c r="Z684" s="377"/>
      <c r="AA684" s="377"/>
      <c r="AB684" s="377"/>
      <c r="AC684" s="377"/>
      <c r="AD684" s="377"/>
      <c r="AE684" s="377"/>
      <c r="AF684" s="377"/>
      <c r="AG684" s="377"/>
      <c r="AH684" s="377"/>
      <c r="AI684" s="377"/>
      <c r="AJ684" s="377"/>
      <c r="AK684" s="377"/>
      <c r="AL684" s="377"/>
      <c r="AM684" s="377"/>
      <c r="AN684" s="377"/>
      <c r="AO684" s="377"/>
      <c r="AP684" s="377"/>
      <c r="AQ684" s="377"/>
      <c r="AR684" s="377"/>
      <c r="AS684" s="377"/>
      <c r="AT684" s="377"/>
      <c r="AU684" s="377"/>
      <c r="AV684" s="377"/>
      <c r="AW684" s="377"/>
      <c r="AX684" s="377"/>
      <c r="AY684" s="377"/>
      <c r="AZ684" s="377"/>
      <c r="BA684" s="377"/>
      <c r="BB684" s="377"/>
      <c r="BC684" s="377"/>
      <c r="BD684" s="377"/>
      <c r="BE684" s="377"/>
      <c r="BF684" s="377"/>
    </row>
    <row r="685" ht="12.75" customHeight="1">
      <c r="A685" s="217" t="str">
        <f>IF(Magic!A53="Animate Objects",O491,IF(Magic!A53="Anti-Life Shell",O492,IF(Magic!A53="Awaken",O493,IF(Magic!A53="Banishing Smite",O494,IF(Magic!A53="Bigby's Hand",O495,IF(Magic!A53="Circle of Power",O496,IF(Magic!A53="Cloudkill",O497,IF(Magic!A53="Commune",O498,IF(Magic!A53="Commune with Nature",O499,IF(Magic!A53="Cone of Cold",O500,IF(Magic!A53="Conjure Elemental",O501,IF(Magic!A53="Conjure Volley",O502,IF(Magic!A53="Contact Other Plane",O503,IF(Magic!A53="Contagion",O504,IF(Magic!A53="Control Winds",O505,IF(Magic!A53="Creation",O506,IF(Magic!A53="Destructive Wave",O507,IF(Magic!A53="Dispel Evil and Good",O508,IF(Magic!A53="Dominate Person",O509,IF(Magic!A53="Dream",O510,IF(Magic!A53="Flame Strike",O511,IF(Magic!A53="Geas",O512,IF(Magic!A53="Greater Restoration",O513,IF(Magic!A53="Hallow",O514,IF(Magic!A53="Hold Monster",O515,IF(Magic!A53="Immolation",O516,IF(Magic!A53="Insect Plague",O517,IF(Magic!A53="Legend Lore",O518,IF(Magic!A53="Maelstrom",O519,IF(Magic!A53="Mass Cure Wounds",O520,IF(Magic!A53="Mislead",O521,IF(Magic!A53="Modify Memory",O522,IF(Magic!A53="Passwall",O523,IF(Magic!A53="Planar Binding",O524,IF(Magic!A53="Raise Dead",O525,IF(Magic!A53="Rary's Telepathic Bond",O526,IF(Magic!A53="Reincarnate",O527,IF(Magic!A53="Scrying",O528,IF(Magic!A53="Seeming",O529,IF(Magic!A53="Swift Quiver",O530,IF(Magic!A53="Telekinesis",O531,IF(Magic!A53="Teleportation Circle",O532,IF(Magic!A53="Transmute Rock",O533,IF(Magic!A53="Tree Stride",O534,IF(Magic!A53="Wall of Force",O535,IF(Magic!A53="Wall of Stone",O536,))))))))))))))))))))))))))))))))))))))))))))))</f>
        <v/>
      </c>
      <c r="B685" s="4"/>
      <c r="C685" s="4"/>
      <c r="D685" s="9"/>
      <c r="E685" s="254" t="str">
        <f>IF(Magic!A53="Animate Objects",R491,IF(Magic!A53="Anti-Life Shell",R492,IF(Magic!A53="Awaken",R493,IF(Magic!A53="Banishing Smite",R494,IF(Magic!A53="Bigby's Hand",R495,IF(Magic!A53="Circle of Power",R496,IF(Magic!A53="Cloudkill",R497,IF(Magic!A53="Commune",R498,IF(Magic!A53="Commune with Nature",R499,IF(Magic!A53="Cone of Cold",R500,IF(Magic!A53="Conjure Elemental",R501,IF(Magic!A53="Conjure Volley",R502,IF(Magic!A53="Contact Other Plane",R503,IF(Magic!A53="Contagion",R504,IF(Magic!A53="Control Winds",R505,IF(Magic!A53="Creation",R506,IF(Magic!A53="Destructive Wave",R507,IF(Magic!A53="Dispel Evil and Good",R508,IF(Magic!A53="Dominate Person",R509,IF(Magic!A53="Dream",R510,IF(Magic!A53="Flame Strike",R511,IF(Magic!A53="Geas",R512,IF(Magic!A53="Greater Restoration",R513,IF(Magic!A53="Hallow",R514,IF(Magic!A53="Hold Monster",R515,IF(Magic!A53="Immolation",R516,IF(Magic!A53="Insect Plague",R517,IF(Magic!A53="Legend Lore",R518,IF(Magic!A53="Maelstrom",R519,IF(Magic!A53="Mass Cure Wounds",R520,IF(Magic!A53="Mislead",R521,IF(Magic!A53="Modify Memory",R522,IF(Magic!A53="Passwall",R523,IF(Magic!A53="Planar Binding",R524,IF(Magic!A53="Raise Dead",R525,IF(Magic!A53="Rary's Telepathic Bond",R526,IF(Magic!A53="Reincarnate",R527,IF(Magic!A53="Scrying",R528,IF(Magic!A53="Seeming",R529,IF(Magic!A53="Swift Quiver",R530,IF(Magic!A53="Telekinesis",R531,IF(Magic!A53="Teleportation Circle",R532,IF(Magic!A53="Transmute Rock",R533,IF(Magic!A53="Tree Stride",R534,IF(Magic!A53="Wall of Force",R535,IF(Magic!A53="Wall of Stone",R536,))))))))))))))))))))))))))))))))))))))))))))))</f>
        <v/>
      </c>
      <c r="F685" s="4"/>
      <c r="G685" s="9"/>
      <c r="H685" s="254" t="str">
        <f>IF(Magic!A53="Animate Objects",Q491,IF(Magic!A53="Anti-Life Shell",Q492,IF(Magic!A53="Awaken",Q493,IF(Magic!A53="Banishing Smite",Q494,IF(Magic!A53="Bigby's Hand",Q495,IF(Magic!A53="Circle of Power",Q496,IF(Magic!A53="Cloudkill",Q497,IF(Magic!A53="Commune",Q498,IF(Magic!A53="Commune with Nature",Q499,IF(Magic!A53="Cone of Cold",Q500,IF(Magic!A53="Conjure Elemental",Q501,IF(Magic!A53="Conjure Volley",Q502,IF(Magic!A53="Contact Other Plane",Q503,IF(Magic!A53="Contagion",Q504,IF(Magic!A53="Control Winds",Q505,IF(Magic!A53="Creation",Q506,IF(Magic!A53="Destructive Wave",Q507,IF(Magic!A53="Dispel Evil and Good",Q508,IF(Magic!A53="Dominate Person",Q509,IF(Magic!A53="Dream",Q510,IF(Magic!A53="Flame Strike",Q511,IF(Magic!A53="Geas",Q512,IF(Magic!A53="Greater Restoration",Q513,IF(Magic!A53="Hallow",Q514,IF(Magic!A53="Hold Monster",Q515,IF(Magic!A53="Immolation",Q516,IF(Magic!A53="Insect Plague",Q517,IF(Magic!A53="Legend Lore",Q518,IF(Magic!A53="Maelstrom",Q519,IF(Magic!A53="Mass Cure Wounds",Q520,IF(Magic!A53="Mislead",Q521,IF(Magic!A53="Modify Memory",Q522,IF(Magic!A53="Passwall",Q523,IF(Magic!A53="Planar Binding",Q524,IF(Magic!A53="Raise Dead",Q525,IF(Magic!A53="Rary's Telepathic Bond",Q526,IF(Magic!A53="Reincarnate",Q527,IF(Magic!A53="Scrying",Q528,IF(Magic!A53="Seeming",Q529,IF(Magic!A53="Swift Quiver",Q530,IF(Magic!A53="Telekinesis",Q531,IF(Magic!A53="Teleportation Circle",Q532,IF(Magic!A53="Transmute Rock",Q533,IF(Magic!A53="Tree Stride",Q534,IF(Magic!A53="Wall of Force",Q535,IF(Magic!A53="Wall of Stone",Q536,))))))))))))))))))))))))))))))))))))))))))))))</f>
        <v/>
      </c>
      <c r="I685" s="4"/>
      <c r="J685" s="4"/>
      <c r="K685" s="9"/>
      <c r="L685" s="254" t="str">
        <f>IF(Magic!A53="Animate Objects",P491,IF(Magic!A53="Anti-Life Shell",P492,IF(Magic!A53="Awaken",P493,IF(Magic!A53="Banishing Smite",P494,IF(Magic!A53="Bigby's Hand",P495,IF(Magic!A53="Circle of Power",P496,IF(Magic!A53="Cloudkill",P497,IF(Magic!A53="Commune",P498,IF(Magic!A53="Commune with Nature",P499,IF(Magic!A53="Cone of Cold",P500,IF(Magic!A53="Conjure Elemental",P501,IF(Magic!A53="Conjure Volley",P502,IF(Magic!A53="Contact Other Plane",P503,IF(Magic!A53="Contagion",P504,IF(Magic!A53="Control Winds",P505,IF(Magic!A53="Creation",P506,IF(Magic!A53="Destructive Wave",P507,IF(Magic!A53="Dispel Evil and Good",P508,IF(Magic!A53="Dominate Person",P509,IF(Magic!A53="Dream",P510,IF(Magic!A53="Flame Strike",P511,IF(Magic!A53="Geas",P512,IF(Magic!A53="Greater Restoration",P513,IF(Magic!A53="Hallow",P514,IF(Magic!A53="Hold Monster",P515,IF(Magic!A53="Immolation",P516,IF(Magic!A53="Insect Plague",P517,IF(Magic!A53="Legend Lore",P518,IF(Magic!A53="Maelstrom",P519,IF(Magic!A53="Mass Cure Wounds",P520,IF(Magic!A53="Mislead",P521,IF(Magic!A53="Modify Memory",P522,IF(Magic!A53="Passwall",P523,IF(Magic!A53="Planar Binding",P524,IF(Magic!A53="Raise Dead",P525,IF(Magic!A53="Rary's Telepathic Bond",P526,IF(Magic!A53="Reincarnate",P527,IF(Magic!A53="Scrying",P528,IF(Magic!A53="Seeming",P529,IF(Magic!A53="Swift Quiver",P530,IF(Magic!A53="Telekinesis",P531,IF(Magic!A53="Teleportation Circle",P532,IF(Magic!A53="Transmute Rock",P533,IF(Magic!A53="Tree Stride",P534,IF(Magic!A53="Wall of Force",P535,IF(Magic!A53="Wall of Stone",P536,))))))))))))))))))))))))))))))))))))))))))))))</f>
        <v/>
      </c>
      <c r="M685" s="4"/>
      <c r="N685" s="4"/>
      <c r="O685" s="4"/>
      <c r="P685" s="9"/>
      <c r="Q685" s="254" t="str">
        <f>IF(Magic!A53="Animate Objects",S491,IF(Magic!A53="Anti-Life Shell",S492,IF(Magic!A53="Awaken",S493,IF(Magic!A53="Banishing Smite",S494,IF(Magic!A53="Bigby's Hand",S495,IF(Magic!A53="Circle of Power",S496,IF(Magic!A53="Cloudkill",S497,IF(Magic!A53="Commune",S498,IF(Magic!A53="Commune with Nature",S499,IF(Magic!A53="Cone of Cold",S500,IF(Magic!A53="Conjure Elemental",S501,IF(Magic!A53="Conjure Volley",S502,IF(Magic!A53="Contact Other Plane",S503,IF(Magic!A53="Contagion",S504,IF(Magic!A53="Control Winds",S505,IF(Magic!A53="Creation",S506,IF(Magic!A53="Destructive Wave",S507,IF(Magic!A53="Dispel Evil and Good",S508,IF(Magic!A53="Dominate Person",S509,IF(Magic!A53="Dream",S510,IF(Magic!A53="Flame Strike",S511,IF(Magic!A53="Geas",S512,IF(Magic!A53="Greater Restoration",S513,IF(Magic!A53="Hallow",S514,IF(Magic!A53="Hold Monster",S515,IF(Magic!A53="Immolation",S516,IF(Magic!A53="Insect Plague",S517,IF(Magic!A53="Legend Lore",S518,IF(Magic!A53="Maelstrom",S519,IF(Magic!A53="Mass Cure Wounds",S520,IF(Magic!A53="Mislead",S521,IF(Magic!A53="Modify Memory",S522,IF(Magic!A53="Passwall",S523,IF(Magic!A53="Planar Binding",S524,IF(Magic!A53="Raise Dead",S525,IF(Magic!A53="Rary's Telepathic Bond",S526,IF(Magic!A53="Reincarnate",S527,IF(Magic!A53="Scrying",S528,IF(Magic!A53="Seeming",S529,IF(Magic!A53="Swift Quiver",S530,IF(Magic!A53="Telekinesis",S531,IF(Magic!A53="Teleportation Circle",S532,IF(Magic!A53="Transmute Rock",S533,IF(Magic!A53="Tree Stride",S534,IF(Magic!A53="Wall of Force",S535,IF(Magic!A53="Wall of Stone",S536,))))))))))))))))))))))))))))))))))))))))))))))</f>
        <v/>
      </c>
      <c r="R685" s="9"/>
      <c r="S685" s="254" t="str">
        <f>IF(Magic!A53="Animate Objects",T491,IF(Magic!A53="Anti-Life Shell",T492,IF(Magic!A53="Awaken",T493,IF(Magic!A53="Banishing Smite",T494,IF(Magic!A53="Bigby's Hand",T495,IF(Magic!A53="Circle of Power",T496,IF(Magic!A53="Cloudkill",T497,IF(Magic!A53="Commune",T498,IF(Magic!A53="Commune with Nature",T499,IF(Magic!A53="Cone of Cold",T500,IF(Magic!A53="Conjure Elemental",T501,IF(Magic!A53="Conjure Volley",T502,IF(Magic!A53="Contact Other Plane",T503,IF(Magic!A53="Contagion",T504,IF(Magic!A53="Control Winds",T505,IF(Magic!A53="Creation",T506,IF(Magic!A53="Destructive Wave",T507,IF(Magic!A53="Dispel Evil and Good",T508,IF(Magic!A53="Dominate Person",T509,IF(Magic!A53="Dream",T510,IF(Magic!A53="Flame Strike",T511,IF(Magic!A53="Geas",T512,IF(Magic!A53="Greater Restoration",T513,IF(Magic!A53="Hallow",T514,IF(Magic!A53="Hold Monster",T515,IF(Magic!A53="Immolation",T516,IF(Magic!A53="Insect Plague",T517,IF(Magic!A53="Legend Lore",T518,IF(Magic!A53="Maelstrom",T519,IF(Magic!A53="Mass Cure Wounds",T520,IF(Magic!A53="Mislead",T521,IF(Magic!A53="Modify Memory",T522,IF(Magic!A53="Passwall",T523,IF(Magic!A53="Planar Binding",T524,IF(Magic!A53="Raise Dead",T525,IF(Magic!A53="Rary's Telepathic Bond",T526,IF(Magic!A53="Reincarnate",T527,IF(Magic!A53="Scrying",T528,IF(Magic!A53="Seeming",T529,IF(Magic!A53="Swift Quiver",T530,IF(Magic!A53="Telekinesis",T531,IF(Magic!A53="Teleportation Circle",T532,IF(Magic!A53="Transmute Rock",T533,IF(Magic!A53="Tree Stride",T534,IF(Magic!A53="Wall of Force",T535,IF(Magic!A53="Wall of Stone",T536,))))))))))))))))))))))))))))))))))))))))))))))</f>
        <v/>
      </c>
      <c r="T685" s="9"/>
      <c r="U685" s="377"/>
      <c r="V685" s="377"/>
      <c r="W685" s="377"/>
      <c r="X685" s="377"/>
      <c r="Y685" s="377"/>
      <c r="Z685" s="377"/>
      <c r="AA685" s="377"/>
      <c r="AB685" s="377"/>
      <c r="AC685" s="377"/>
      <c r="AD685" s="377"/>
      <c r="AE685" s="377"/>
      <c r="AF685" s="377"/>
      <c r="AG685" s="377"/>
      <c r="AH685" s="377"/>
      <c r="AI685" s="377"/>
      <c r="AJ685" s="377"/>
      <c r="AK685" s="377"/>
      <c r="AL685" s="377"/>
      <c r="AM685" s="377"/>
      <c r="AN685" s="377"/>
      <c r="AO685" s="377"/>
      <c r="AP685" s="377"/>
      <c r="AQ685" s="377"/>
      <c r="AR685" s="377"/>
      <c r="AS685" s="377"/>
      <c r="AT685" s="377"/>
      <c r="AU685" s="377"/>
      <c r="AV685" s="377"/>
      <c r="AW685" s="377"/>
      <c r="AX685" s="377"/>
      <c r="AY685" s="377"/>
      <c r="AZ685" s="377"/>
      <c r="BA685" s="377"/>
      <c r="BB685" s="377"/>
      <c r="BC685" s="377"/>
      <c r="BD685" s="377"/>
      <c r="BE685" s="377"/>
      <c r="BF685" s="377"/>
    </row>
    <row r="686" ht="12.75" customHeight="1">
      <c r="A686" s="254" t="str">
        <f>IF(Magic!A54="Animate Objects",O491,IF(Magic!A54="Anti-Life Shell",O492,IF(Magic!A54="Awaken",O493,IF(Magic!A54="Banishing Smite",O494,IF(Magic!A54="Bigby's Hand",O495,IF(Magic!A54="Circle of Power",O496,IF(Magic!A54="Cloudkill",O497,IF(Magic!A54="Commune",O498,IF(Magic!A54="Commune with Nature",O499,IF(Magic!A54="Cone of Cold",O500,IF(Magic!A54="Conjure Elemental",O501,IF(Magic!A54="Conjure Volley",O502,IF(Magic!A54="Contact Other Plane",O503,IF(Magic!A54="Contagion",O504,IF(Magic!A54="Control Winds",O505,IF(Magic!A54="Creation",O506,IF(Magic!A54="Destructive Wave",O507,IF(Magic!A54="Dispel Evil and Good",O508,IF(Magic!A54="Dominate Person",O509,IF(Magic!A54="Dream",O510,IF(Magic!A54="Flame Strike",O511,IF(Magic!A54="Geas",O512,IF(Magic!A54="Greater Restoration",O513,IF(Magic!A54="Hallow",O514,IF(Magic!A54="Hold Monster",O515,IF(Magic!A54="Immolation",O516,IF(Magic!A54="Insect Plague",O517,IF(Magic!A54="Legend Lore",O518,IF(Magic!A54="Maelstrom",O519,IF(Magic!A54="Mass Cure Wounds",O520,IF(Magic!A54="Mislead",O521,IF(Magic!A54="Modify Memory",O522,IF(Magic!A54="Passwall",O523,IF(Magic!A54="Planar Binding",O524,IF(Magic!A54="Raise Dead",O525,IF(Magic!A54="Rary's Telepathic Bond",O526,IF(Magic!A54="Reincarnate",O527,IF(Magic!A54="Scrying",O528,IF(Magic!A54="Seeming",O529,IF(Magic!A54="Swift Quiver",O530,IF(Magic!A54="Telekinesis",O531,IF(Magic!A54="Teleportation Circle",O532,IF(Magic!A54="Transmute Rock",O533,IF(Magic!A54="Tree Stride",O534,IF(Magic!A54="Wall of Force",O535,IF(Magic!A54="Wall of Stone",O536,))))))))))))))))))))))))))))))))))))))))))))))</f>
        <v/>
      </c>
      <c r="B686" s="4"/>
      <c r="C686" s="4"/>
      <c r="D686" s="9"/>
      <c r="E686" s="254" t="str">
        <f>IF(Magic!A54="Animate Objects",R491,IF(Magic!A54="Anti-Life Shell",R492,IF(Magic!A54="Awaken",R493,IF(Magic!A54="Banishing Smite",R494,IF(Magic!A54="Bigby's Hand",R495,IF(Magic!A54="Circle of Power",R496,IF(Magic!A54="Cloudkill",R497,IF(Magic!A54="Commune",R498,IF(Magic!A54="Commune with Nature",R499,IF(Magic!A54="Cone of Cold",R500,IF(Magic!A54="Conjure Elemental",R501,IF(Magic!A54="Conjure Volley",R502,IF(Magic!A54="Contact Other Plane",R503,IF(Magic!A54="Contagion",R504,IF(Magic!A54="Control Winds",R505,IF(Magic!A54="Creation",R506,IF(Magic!A54="Destructive Wave",R507,IF(Magic!A54="Dispel Evil and Good",R508,IF(Magic!A54="Dominate Person",R509,IF(Magic!A54="Dream",R510,IF(Magic!A54="Flame Strike",R511,IF(Magic!A54="Geas",R512,IF(Magic!A54="Greater Restoration",R513,IF(Magic!A54="Hallow",R514,IF(Magic!A54="Hold Monster",R515,IF(Magic!A54="Immolation",R516,IF(Magic!A54="Insect Plague",R517,IF(Magic!A54="Legend Lore",R518,IF(Magic!A54="Maelstrom",R519,IF(Magic!A54="Mass Cure Wounds",R520,IF(Magic!A54="Mislead",R521,IF(Magic!A54="Modify Memory",R522,IF(Magic!A54="Passwall",R523,IF(Magic!A54="Planar Binding",R524,IF(Magic!A54="Raise Dead",R525,IF(Magic!A54="Rary's Telepathic Bond",R526,IF(Magic!A54="Reincarnate",R527,IF(Magic!A54="Scrying",R528,IF(Magic!A54="Seeming",R529,IF(Magic!A54="Swift Quiver",R530,IF(Magic!A54="Telekinesis",R531,IF(Magic!A54="Teleportation Circle",R532,IF(Magic!A54="Transmute Rock",R533,IF(Magic!A54="Tree Stride",R534,IF(Magic!A54="Wall of Force",R535,IF(Magic!A54="Wall of Stone",R536,))))))))))))))))))))))))))))))))))))))))))))))</f>
        <v/>
      </c>
      <c r="F686" s="4"/>
      <c r="G686" s="9"/>
      <c r="H686" s="254" t="str">
        <f>IF(Magic!A54="Animate Objects",Q491,IF(Magic!A54="Anti-Life Shell",Q492,IF(Magic!A54="Awaken",Q493,IF(Magic!A54="Banishing Smite",Q494,IF(Magic!A54="Bigby's Hand",Q495,IF(Magic!A54="Circle of Power",Q496,IF(Magic!A54="Cloudkill",Q497,IF(Magic!A54="Commune",Q498,IF(Magic!A54="Commune with Nature",Q499,IF(Magic!A54="Cone of Cold",Q500,IF(Magic!A54="Conjure Elemental",Q501,IF(Magic!A54="Conjure Volley",Q502,IF(Magic!A54="Contact Other Plane",Q503,IF(Magic!A54="Contagion",Q504,IF(Magic!A54="Control Winds",Q505,IF(Magic!A54="Creation",Q506,IF(Magic!A54="Destructive Wave",Q507,IF(Magic!A54="Dispel Evil and Good",Q508,IF(Magic!A54="Dominate Person",Q509,IF(Magic!A54="Dream",Q510,IF(Magic!A54="Flame Strike",Q511,IF(Magic!A54="Geas",Q512,IF(Magic!A54="Greater Restoration",Q513,IF(Magic!A54="Hallow",Q514,IF(Magic!A54="Hold Monster",Q515,IF(Magic!A54="Immolation",Q516,IF(Magic!A54="Insect Plague",Q517,IF(Magic!A54="Legend Lore",Q518,IF(Magic!A54="Maelstrom",Q519,IF(Magic!A54="Mass Cure Wounds",Q520,IF(Magic!A54="Mislead",Q521,IF(Magic!A54="Modify Memory",Q522,IF(Magic!A54="Passwall",Q523,IF(Magic!A54="Planar Binding",Q524,IF(Magic!A54="Raise Dead",Q525,IF(Magic!A54="Rary's Telepathic Bond",Q526,IF(Magic!A54="Reincarnate",Q527,IF(Magic!A54="Scrying",Q528,IF(Magic!A54="Seeming",Q529,IF(Magic!A54="Swift Quiver",Q530,IF(Magic!A54="Telekinesis",Q531,IF(Magic!A54="Teleportation Circle",Q532,IF(Magic!A54="Transmute Rock",Q533,IF(Magic!A54="Tree Stride",Q534,IF(Magic!A54="Wall of Force",Q535,IF(Magic!A54="Wall of Stone",Q536,))))))))))))))))))))))))))))))))))))))))))))))</f>
        <v/>
      </c>
      <c r="I686" s="4"/>
      <c r="J686" s="4"/>
      <c r="K686" s="9"/>
      <c r="L686" s="254" t="str">
        <f>IF(Magic!A54="Animate Objects",P491,IF(Magic!A54="Anti-Life Shell",P492,IF(Magic!A54="Awaken",P493,IF(Magic!A54="Banishing Smite",P494,IF(Magic!A54="Bigby's Hand",P495,IF(Magic!A54="Circle of Power",P496,IF(Magic!A54="Cloudkill",P497,IF(Magic!A54="Commune",P498,IF(Magic!A54="Commune with Nature",P499,IF(Magic!A54="Cone of Cold",P500,IF(Magic!A54="Conjure Elemental",P501,IF(Magic!A54="Conjure Volley",P502,IF(Magic!A54="Contact Other Plane",P503,IF(Magic!A54="Contagion",P504,IF(Magic!A54="Control Winds",P505,IF(Magic!A54="Creation",P506,IF(Magic!A54="Destructive Wave",P507,IF(Magic!A54="Dispel Evil and Good",P508,IF(Magic!A54="Dominate Person",P509,IF(Magic!A54="Dream",P510,IF(Magic!A54="Flame Strike",P511,IF(Magic!A54="Geas",P512,IF(Magic!A54="Greater Restoration",P513,IF(Magic!A54="Hallow",P514,IF(Magic!A54="Hold Monster",P515,IF(Magic!A54="Immolation",P516,IF(Magic!A54="Insect Plague",P517,IF(Magic!A54="Legend Lore",P518,IF(Magic!A54="Maelstrom",P519,IF(Magic!A54="Mass Cure Wounds",P520,IF(Magic!A54="Mislead",P521,IF(Magic!A54="Modify Memory",P522,IF(Magic!A54="Passwall",P523,IF(Magic!A54="Planar Binding",P524,IF(Magic!A54="Raise Dead",P525,IF(Magic!A54="Rary's Telepathic Bond",P526,IF(Magic!A54="Reincarnate",P527,IF(Magic!A54="Scrying",P528,IF(Magic!A54="Seeming",P529,IF(Magic!A54="Swift Quiver",P530,IF(Magic!A54="Telekinesis",P531,IF(Magic!A54="Teleportation Circle",P532,IF(Magic!A54="Transmute Rock",P533,IF(Magic!A54="Tree Stride",P534,IF(Magic!A54="Wall of Force",P535,IF(Magic!A54="Wall of Stone",P536,))))))))))))))))))))))))))))))))))))))))))))))</f>
        <v/>
      </c>
      <c r="M686" s="4"/>
      <c r="N686" s="4"/>
      <c r="O686" s="4"/>
      <c r="P686" s="9"/>
      <c r="Q686" s="254" t="str">
        <f>IF(Magic!A54="Animate Objects",S491,IF(Magic!A54="Anti-Life Shell",S492,IF(Magic!A54="Awaken",S493,IF(Magic!A54="Banishing Smite",S494,IF(Magic!A54="Bigby's Hand",S495,IF(Magic!A54="Circle of Power",S496,IF(Magic!A54="Cloudkill",S497,IF(Magic!A54="Commune",S498,IF(Magic!A54="Commune with Nature",S499,IF(Magic!A54="Cone of Cold",S500,IF(Magic!A54="Conjure Elemental",S501,IF(Magic!A54="Conjure Volley",S502,IF(Magic!A54="Contact Other Plane",S503,IF(Magic!A54="Contagion",S504,IF(Magic!A54="Control Winds",S505,IF(Magic!A54="Creation",S506,IF(Magic!A54="Destructive Wave",S507,IF(Magic!A54="Dispel Evil and Good",S508,IF(Magic!A54="Dominate Person",S509,IF(Magic!A54="Dream",S510,IF(Magic!A54="Flame Strike",S511,IF(Magic!A54="Geas",S512,IF(Magic!A54="Greater Restoration",S513,IF(Magic!A54="Hallow",S514,IF(Magic!A54="Hold Monster",S515,IF(Magic!A54="Immolation",S516,IF(Magic!A54="Insect Plague",S517,IF(Magic!A54="Legend Lore",S518,IF(Magic!A54="Maelstrom",S519,IF(Magic!A54="Mass Cure Wounds",S520,IF(Magic!A54="Mislead",S521,IF(Magic!A54="Modify Memory",S522,IF(Magic!A54="Passwall",S523,IF(Magic!A54="Planar Binding",S524,IF(Magic!A54="Raise Dead",S525,IF(Magic!A54="Rary's Telepathic Bond",S526,IF(Magic!A54="Reincarnate",S527,IF(Magic!A54="Scrying",S528,IF(Magic!A54="Seeming",S529,IF(Magic!A54="Swift Quiver",S530,IF(Magic!A54="Telekinesis",S531,IF(Magic!A54="Teleportation Circle",S532,IF(Magic!A54="Transmute Rock",S533,IF(Magic!A54="Tree Stride",S534,IF(Magic!A54="Wall of Force",S535,IF(Magic!A54="Wall of Stone",S536,))))))))))))))))))))))))))))))))))))))))))))))</f>
        <v/>
      </c>
      <c r="R686" s="9"/>
      <c r="S686" s="254" t="str">
        <f>IF(Magic!A54="Animate Objects",T491,IF(Magic!A54="Anti-Life Shell",T492,IF(Magic!A54="Awaken",T493,IF(Magic!A54="Banishing Smite",T494,IF(Magic!A54="Bigby's Hand",T495,IF(Magic!A54="Circle of Power",T496,IF(Magic!A54="Cloudkill",T497,IF(Magic!A54="Commune",T498,IF(Magic!A54="Commune with Nature",T499,IF(Magic!A54="Cone of Cold",T500,IF(Magic!A54="Conjure Elemental",T501,IF(Magic!A54="Conjure Volley",T502,IF(Magic!A54="Contact Other Plane",T503,IF(Magic!A54="Contagion",T504,IF(Magic!A54="Control Winds",T505,IF(Magic!A54="Creation",T506,IF(Magic!A54="Destructive Wave",T507,IF(Magic!A54="Dispel Evil and Good",T508,IF(Magic!A54="Dominate Person",T509,IF(Magic!A54="Dream",T510,IF(Magic!A54="Flame Strike",T511,IF(Magic!A54="Geas",T512,IF(Magic!A54="Greater Restoration",T513,IF(Magic!A54="Hallow",T514,IF(Magic!A54="Hold Monster",T515,IF(Magic!A54="Immolation",T516,IF(Magic!A54="Insect Plague",T517,IF(Magic!A54="Legend Lore",T518,IF(Magic!A54="Maelstrom",T519,IF(Magic!A54="Mass Cure Wounds",T520,IF(Magic!A54="Mislead",T521,IF(Magic!A54="Modify Memory",T522,IF(Magic!A54="Passwall",T523,IF(Magic!A54="Planar Binding",T524,IF(Magic!A54="Raise Dead",T525,IF(Magic!A54="Rary's Telepathic Bond",T526,IF(Magic!A54="Reincarnate",T527,IF(Magic!A54="Scrying",T528,IF(Magic!A54="Seeming",T529,IF(Magic!A54="Swift Quiver",T530,IF(Magic!A54="Telekinesis",T531,IF(Magic!A54="Teleportation Circle",T532,IF(Magic!A54="Transmute Rock",T533,IF(Magic!A54="Tree Stride",T534,IF(Magic!A54="Wall of Force",T535,IF(Magic!A54="Wall of Stone",T536,))))))))))))))))))))))))))))))))))))))))))))))</f>
        <v/>
      </c>
      <c r="T686" s="9"/>
      <c r="U686" s="377"/>
      <c r="V686" s="377"/>
      <c r="W686" s="377"/>
      <c r="X686" s="377"/>
      <c r="Y686" s="377"/>
      <c r="Z686" s="377"/>
      <c r="AA686" s="377"/>
      <c r="AB686" s="377"/>
      <c r="AC686" s="377"/>
      <c r="AD686" s="377"/>
      <c r="AE686" s="377"/>
      <c r="AF686" s="377"/>
      <c r="AG686" s="377"/>
      <c r="AH686" s="377"/>
      <c r="AI686" s="377"/>
      <c r="AJ686" s="377"/>
      <c r="AK686" s="377"/>
      <c r="AL686" s="377"/>
      <c r="AM686" s="377"/>
      <c r="AN686" s="377"/>
      <c r="AO686" s="377"/>
      <c r="AP686" s="377"/>
      <c r="AQ686" s="377"/>
      <c r="AR686" s="377"/>
      <c r="AS686" s="377"/>
      <c r="AT686" s="377"/>
      <c r="AU686" s="377"/>
      <c r="AV686" s="377"/>
      <c r="AW686" s="377"/>
      <c r="AX686" s="377"/>
      <c r="AY686" s="377"/>
      <c r="AZ686" s="377"/>
      <c r="BA686" s="377"/>
      <c r="BB686" s="377"/>
      <c r="BC686" s="377"/>
      <c r="BD686" s="377"/>
      <c r="BE686" s="377"/>
      <c r="BF686" s="377"/>
    </row>
    <row r="687" ht="12.75" customHeight="1">
      <c r="A687" s="254" t="str">
        <f>IF(Magic!A55="Animate Objects",O491,IF(Magic!A55="Anti-Life Shell",O492,IF(Magic!A55="Awaken",O493,IF(Magic!A55="Banishing Smite",O494,IF(Magic!A55="Bigby's Hand",O495,IF(Magic!A55="Circle of Power",O496,IF(Magic!A55="Cloudkill",O497,IF(Magic!A55="Commune",O498,IF(Magic!A55="Commune with Nature",O499,IF(Magic!A55="Cone of Cold",O500,IF(Magic!A55="Conjure Elemental",O501,IF(Magic!A55="Conjure Volley",O502,IF(Magic!A55="Contact Other Plane",O503,IF(Magic!A55="Contagion",O504,IF(Magic!A55="Control Winds",O505,IF(Magic!A55="Creation",O506,IF(Magic!A55="Destructive Wave",O507,IF(Magic!A55="Dispel Evil and Good",O508,IF(Magic!A55="Dominate Person",O509,IF(Magic!A55="Dream",O510,IF(Magic!A55="Flame Strike",O511,IF(Magic!A55="Geas",O512,IF(Magic!A55="Greater Restoration",O513,IF(Magic!A55="Hallow",O514,IF(Magic!A55="Hold Monster",O515,IF(Magic!A55="Immolation",O516,IF(Magic!A55="Insect Plague",O517,IF(Magic!A55="Legend Lore",O518,IF(Magic!A55="Maelstrom",O519,IF(Magic!A55="Mass Cure Wounds",O520,IF(Magic!A55="Mislead",O521,IF(Magic!A55="Modify Memory",O522,IF(Magic!A55="Passwall",O523,IF(Magic!A55="Planar Binding",O524,IF(Magic!A55="Raise Dead",O525,IF(Magic!A55="Rary's Telepathic Bond",O526,IF(Magic!A55="Reincarnate",O527,IF(Magic!A55="Scrying",O528,IF(Magic!A55="Seeming",O529,IF(Magic!A55="Swift Quiver",O530,IF(Magic!A55="Telekinesis",O531,IF(Magic!A55="Teleportation Circle",O532,IF(Magic!A55="Transmute Rock",O533,IF(Magic!A55="Tree Stride",O534,IF(Magic!A55="Wall of Force",O535,IF(Magic!A55="Wall of Stone",O536,))))))))))))))))))))))))))))))))))))))))))))))</f>
        <v/>
      </c>
      <c r="B687" s="4"/>
      <c r="C687" s="4"/>
      <c r="D687" s="9"/>
      <c r="E687" s="254" t="str">
        <f>IF(Magic!A55="Animate Objects",R491,IF(Magic!A55="Anti-Life Shell",R492,IF(Magic!A55="Awaken",R493,IF(Magic!A55="Banishing Smite",R494,IF(Magic!A55="Bigby's Hand",R495,IF(Magic!A55="Circle of Power",R496,IF(Magic!A55="Cloudkill",R497,IF(Magic!A55="Commune",R498,IF(Magic!A55="Commune with Nature",R499,IF(Magic!A55="Cone of Cold",R500,IF(Magic!A55="Conjure Elemental",R501,IF(Magic!A55="Conjure Volley",R502,IF(Magic!A55="Contact Other Plane",R503,IF(Magic!A55="Contagion",R504,IF(Magic!A55="Control Winds",R505,IF(Magic!A55="Creation",R506,IF(Magic!A55="Destructive Wave",R507,IF(Magic!A55="Dispel Evil and Good",R508,IF(Magic!A55="Dominate Person",R509,IF(Magic!A55="Dream",R510,IF(Magic!A55="Flame Strike",R511,IF(Magic!A55="Geas",R512,IF(Magic!A55="Greater Restoration",R513,IF(Magic!A55="Hallow",R514,IF(Magic!A55="Hold Monster",R515,IF(Magic!A55="Immolation",R516,IF(Magic!A55="Insect Plague",R517,IF(Magic!A55="Legend Lore",R518,IF(Magic!A55="Maelstrom",R519,IF(Magic!A55="Mass Cure Wounds",R520,IF(Magic!A55="Mislead",R521,IF(Magic!A55="Modify Memory",R522,IF(Magic!A55="Passwall",R523,IF(Magic!A55="Planar Binding",R524,IF(Magic!A55="Raise Dead",R525,IF(Magic!A55="Rary's Telepathic Bond",R526,IF(Magic!A55="Reincarnate",R527,IF(Magic!A55="Scrying",R528,IF(Magic!A55="Seeming",R529,IF(Magic!A55="Swift Quiver",R530,IF(Magic!A55="Telekinesis",R531,IF(Magic!A55="Teleportation Circle",R532,IF(Magic!A55="Transmute Rock",R533,IF(Magic!A55="Tree Stride",R534,IF(Magic!A55="Wall of Force",R535,IF(Magic!A55="Wall of Stone",R536,))))))))))))))))))))))))))))))))))))))))))))))</f>
        <v/>
      </c>
      <c r="F687" s="4"/>
      <c r="G687" s="9"/>
      <c r="H687" s="254" t="str">
        <f>IF(Magic!A55="Animate Objects",Q491,IF(Magic!A55="Anti-Life Shell",Q492,IF(Magic!A55="Awaken",Q493,IF(Magic!A55="Banishing Smite",Q494,IF(Magic!A55="Bigby's Hand",Q495,IF(Magic!A55="Circle of Power",Q496,IF(Magic!A55="Cloudkill",Q497,IF(Magic!A55="Commune",Q498,IF(Magic!A55="Commune with Nature",Q499,IF(Magic!A55="Cone of Cold",Q500,IF(Magic!A55="Conjure Elemental",Q501,IF(Magic!A55="Conjure Volley",Q502,IF(Magic!A55="Contact Other Plane",Q503,IF(Magic!A55="Contagion",Q504,IF(Magic!A55="Control Winds",Q505,IF(Magic!A55="Creation",Q506,IF(Magic!A55="Destructive Wave",Q507,IF(Magic!A55="Dispel Evil and Good",Q508,IF(Magic!A55="Dominate Person",Q509,IF(Magic!A55="Dream",Q510,IF(Magic!A55="Flame Strike",Q511,IF(Magic!A55="Geas",Q512,IF(Magic!A55="Greater Restoration",Q513,IF(Magic!A55="Hallow",Q514,IF(Magic!A55="Hold Monster",Q515,IF(Magic!A55="Immolation",Q516,IF(Magic!A55="Insect Plague",Q517,IF(Magic!A55="Legend Lore",Q518,IF(Magic!A55="Maelstrom",Q519,IF(Magic!A55="Mass Cure Wounds",Q520,IF(Magic!A55="Mislead",Q521,IF(Magic!A55="Modify Memory",Q522,IF(Magic!A55="Passwall",Q523,IF(Magic!A55="Planar Binding",Q524,IF(Magic!A55="Raise Dead",Q525,IF(Magic!A55="Rary's Telepathic Bond",Q526,IF(Magic!A55="Reincarnate",Q527,IF(Magic!A55="Scrying",Q528,IF(Magic!A55="Seeming",Q529,IF(Magic!A55="Swift Quiver",Q530,IF(Magic!A55="Telekinesis",Q531,IF(Magic!A55="Teleportation Circle",Q532,IF(Magic!A55="Transmute Rock",Q533,IF(Magic!A55="Tree Stride",Q534,IF(Magic!A55="Wall of Force",Q535,IF(Magic!A55="Wall of Stone",Q536,))))))))))))))))))))))))))))))))))))))))))))))</f>
        <v/>
      </c>
      <c r="I687" s="4"/>
      <c r="J687" s="4"/>
      <c r="K687" s="9"/>
      <c r="L687" s="254" t="str">
        <f>IF(Magic!A55="Animate Objects",P491,IF(Magic!A55="Anti-Life Shell",P492,IF(Magic!A55="Awaken",P493,IF(Magic!A55="Banishing Smite",P494,IF(Magic!A55="Bigby's Hand",P495,IF(Magic!A55="Circle of Power",P496,IF(Magic!A55="Cloudkill",P497,IF(Magic!A55="Commune",P498,IF(Magic!A55="Commune with Nature",P499,IF(Magic!A55="Cone of Cold",P500,IF(Magic!A55="Conjure Elemental",P501,IF(Magic!A55="Conjure Volley",P502,IF(Magic!A55="Contact Other Plane",P503,IF(Magic!A55="Contagion",P504,IF(Magic!A55="Control Winds",P505,IF(Magic!A55="Creation",P506,IF(Magic!A55="Destructive Wave",P507,IF(Magic!A55="Dispel Evil and Good",P508,IF(Magic!A55="Dominate Person",P509,IF(Magic!A55="Dream",P510,IF(Magic!A55="Flame Strike",P511,IF(Magic!A55="Geas",P512,IF(Magic!A55="Greater Restoration",P513,IF(Magic!A55="Hallow",P514,IF(Magic!A55="Hold Monster",P515,IF(Magic!A55="Immolation",P516,IF(Magic!A55="Insect Plague",P517,IF(Magic!A55="Legend Lore",P518,IF(Magic!A55="Maelstrom",P519,IF(Magic!A55="Mass Cure Wounds",P520,IF(Magic!A55="Mislead",P521,IF(Magic!A55="Modify Memory",P522,IF(Magic!A55="Passwall",P523,IF(Magic!A55="Planar Binding",P524,IF(Magic!A55="Raise Dead",P525,IF(Magic!A55="Rary's Telepathic Bond",P526,IF(Magic!A55="Reincarnate",P527,IF(Magic!A55="Scrying",P528,IF(Magic!A55="Seeming",P529,IF(Magic!A55="Swift Quiver",P530,IF(Magic!A55="Telekinesis",P531,IF(Magic!A55="Teleportation Circle",P532,IF(Magic!A55="Transmute Rock",P533,IF(Magic!A55="Tree Stride",P534,IF(Magic!A55="Wall of Force",P535,IF(Magic!A55="Wall of Stone",P536,))))))))))))))))))))))))))))))))))))))))))))))</f>
        <v/>
      </c>
      <c r="M687" s="4"/>
      <c r="N687" s="4"/>
      <c r="O687" s="4"/>
      <c r="P687" s="9"/>
      <c r="Q687" s="254" t="str">
        <f>IF(Magic!A55="Animate Objects",S491,IF(Magic!A55="Anti-Life Shell",S492,IF(Magic!A55="Awaken",S493,IF(Magic!A55="Banishing Smite",S494,IF(Magic!A55="Bigby's Hand",S495,IF(Magic!A55="Circle of Power",S496,IF(Magic!A55="Cloudkill",S497,IF(Magic!A55="Commune",S498,IF(Magic!A55="Commune with Nature",S499,IF(Magic!A55="Cone of Cold",S500,IF(Magic!A55="Conjure Elemental",S501,IF(Magic!A55="Conjure Volley",S502,IF(Magic!A55="Contact Other Plane",S503,IF(Magic!A55="Contagion",S504,IF(Magic!A55="Control Winds",S505,IF(Magic!A55="Creation",S506,IF(Magic!A55="Destructive Wave",S507,IF(Magic!A55="Dispel Evil and Good",S508,IF(Magic!A55="Dominate Person",S509,IF(Magic!A55="Dream",S510,IF(Magic!A55="Flame Strike",S511,IF(Magic!A55="Geas",S512,IF(Magic!A55="Greater Restoration",S513,IF(Magic!A55="Hallow",S514,IF(Magic!A55="Hold Monster",S515,IF(Magic!A55="Immolation",S516,IF(Magic!A55="Insect Plague",S517,IF(Magic!A55="Legend Lore",S518,IF(Magic!A55="Maelstrom",S519,IF(Magic!A55="Mass Cure Wounds",S520,IF(Magic!A55="Mislead",S521,IF(Magic!A55="Modify Memory",S522,IF(Magic!A55="Passwall",S523,IF(Magic!A55="Planar Binding",S524,IF(Magic!A55="Raise Dead",S525,IF(Magic!A55="Rary's Telepathic Bond",S526,IF(Magic!A55="Reincarnate",S527,IF(Magic!A55="Scrying",S528,IF(Magic!A55="Seeming",S529,IF(Magic!A55="Swift Quiver",S530,IF(Magic!A55="Telekinesis",S531,IF(Magic!A55="Teleportation Circle",S532,IF(Magic!A55="Transmute Rock",S533,IF(Magic!A55="Tree Stride",S534,IF(Magic!A55="Wall of Force",S535,IF(Magic!A55="Wall of Stone",S536,))))))))))))))))))))))))))))))))))))))))))))))</f>
        <v/>
      </c>
      <c r="R687" s="9"/>
      <c r="S687" s="254" t="str">
        <f>IF(Magic!A55="Animate Objects",T491,IF(Magic!A55="Anti-Life Shell",T492,IF(Magic!A55="Awaken",T493,IF(Magic!A55="Banishing Smite",T494,IF(Magic!A55="Bigby's Hand",T495,IF(Magic!A55="Circle of Power",T496,IF(Magic!A55="Cloudkill",T497,IF(Magic!A55="Commune",T498,IF(Magic!A55="Commune with Nature",T499,IF(Magic!A55="Cone of Cold",T500,IF(Magic!A55="Conjure Elemental",T501,IF(Magic!A55="Conjure Volley",T502,IF(Magic!A55="Contact Other Plane",T503,IF(Magic!A55="Contagion",T504,IF(Magic!A55="Control Winds",T505,IF(Magic!A55="Creation",T506,IF(Magic!A55="Destructive Wave",T507,IF(Magic!A55="Dispel Evil and Good",T508,IF(Magic!A55="Dominate Person",T509,IF(Magic!A55="Dream",T510,IF(Magic!A55="Flame Strike",T511,IF(Magic!A55="Geas",T512,IF(Magic!A55="Greater Restoration",T513,IF(Magic!A55="Hallow",T514,IF(Magic!A55="Hold Monster",T515,IF(Magic!A55="Immolation",T516,IF(Magic!A55="Insect Plague",T517,IF(Magic!A55="Legend Lore",T518,IF(Magic!A55="Maelstrom",T519,IF(Magic!A55="Mass Cure Wounds",T520,IF(Magic!A55="Mislead",T521,IF(Magic!A55="Modify Memory",T522,IF(Magic!A55="Passwall",T523,IF(Magic!A55="Planar Binding",T524,IF(Magic!A55="Raise Dead",T525,IF(Magic!A55="Rary's Telepathic Bond",T526,IF(Magic!A55="Reincarnate",T527,IF(Magic!A55="Scrying",T528,IF(Magic!A55="Seeming",T529,IF(Magic!A55="Swift Quiver",T530,IF(Magic!A55="Telekinesis",T531,IF(Magic!A55="Teleportation Circle",T532,IF(Magic!A55="Transmute Rock",T533,IF(Magic!A55="Tree Stride",T534,IF(Magic!A55="Wall of Force",T535,IF(Magic!A55="Wall of Stone",T536,))))))))))))))))))))))))))))))))))))))))))))))</f>
        <v/>
      </c>
      <c r="T687" s="9"/>
      <c r="U687" s="377"/>
      <c r="V687" s="377"/>
      <c r="W687" s="377"/>
      <c r="X687" s="377"/>
      <c r="Y687" s="377"/>
      <c r="Z687" s="377"/>
      <c r="AA687" s="377"/>
      <c r="AB687" s="377"/>
      <c r="AC687" s="377"/>
      <c r="AD687" s="377"/>
      <c r="AE687" s="377"/>
      <c r="AF687" s="377"/>
      <c r="AG687" s="377"/>
      <c r="AH687" s="377"/>
      <c r="AI687" s="377"/>
      <c r="AJ687" s="377"/>
      <c r="AK687" s="377"/>
      <c r="AL687" s="377"/>
      <c r="AM687" s="377"/>
      <c r="AN687" s="377"/>
      <c r="AO687" s="377"/>
      <c r="AP687" s="377"/>
      <c r="AQ687" s="377"/>
      <c r="AR687" s="377"/>
      <c r="AS687" s="377"/>
      <c r="AT687" s="377"/>
      <c r="AU687" s="377"/>
      <c r="AV687" s="377"/>
      <c r="AW687" s="377"/>
      <c r="AX687" s="377"/>
      <c r="AY687" s="377"/>
      <c r="AZ687" s="377"/>
      <c r="BA687" s="377"/>
      <c r="BB687" s="377"/>
      <c r="BC687" s="377"/>
      <c r="BD687" s="377"/>
      <c r="BE687" s="377"/>
      <c r="BF687" s="377"/>
    </row>
    <row r="688" ht="12.75" customHeight="1">
      <c r="A688" s="254" t="str">
        <f>IF(Magic!A56="Animate Objects",O491,IF(Magic!A56="Anti-Life Shell",O492,IF(Magic!A56="Awaken",O493,IF(Magic!A56="Banishing Smite",O494,IF(Magic!A56="Bigby's Hand",O495,IF(Magic!A56="Circle of Power",O496,IF(Magic!A56="Cloudkill",O497,IF(Magic!A56="Commune",O498,IF(Magic!A56="Commune with Nature",O499,IF(Magic!A56="Cone of Cold",O500,IF(Magic!A56="Conjure Elemental",O501,IF(Magic!A56="Conjure Volley",O502,IF(Magic!A56="Contact Other Plane",O503,IF(Magic!A56="Contagion",O504,IF(Magic!A56="Control Winds",O505,IF(Magic!A56="Creation",O506,IF(Magic!A56="Destructive Wave",O507,IF(Magic!A56="Dispel Evil and Good",O508,IF(Magic!A56="Dominate Person",O509,IF(Magic!A56="Dream",O510,IF(Magic!A56="Flame Strike",O511,IF(Magic!A56="Geas",O512,IF(Magic!A56="Greater Restoration",O513,IF(Magic!A56="Hallow",O514,IF(Magic!A56="Hold Monster",O515,IF(Magic!A56="Immolation",O516,IF(Magic!A56="Insect Plague",O517,IF(Magic!A56="Legend Lore",O518,IF(Magic!A56="Maelstrom",O519,IF(Magic!A56="Mass Cure Wounds",O520,IF(Magic!A56="Mislead",O521,IF(Magic!A56="Modify Memory",O522,IF(Magic!A56="Passwall",O523,IF(Magic!A56="Planar Binding",O524,IF(Magic!A56="Raise Dead",O525,IF(Magic!A56="Rary's Telepathic Bond",O526,IF(Magic!A56="Reincarnate",O527,IF(Magic!A56="Scrying",O528,IF(Magic!A56="Seeming",O529,IF(Magic!A56="Swift Quiver",O530,IF(Magic!A56="Telekinesis",O531,IF(Magic!A56="Teleportation Circle",O532,IF(Magic!A56="Transmute Rock",O533,IF(Magic!A56="Tree Stride",O534,IF(Magic!A56="Wall of Force",O535,IF(Magic!A56="Wall of Stone",O536,))))))))))))))))))))))))))))))))))))))))))))))</f>
        <v/>
      </c>
      <c r="B688" s="4"/>
      <c r="C688" s="4"/>
      <c r="D688" s="9"/>
      <c r="E688" s="254" t="str">
        <f>IF(Magic!A56="Animate Objects",R491,IF(Magic!A56="Anti-Life Shell",R492,IF(Magic!A56="Awaken",R493,IF(Magic!A56="Banishing Smite",R494,IF(Magic!A56="Bigby's Hand",R495,IF(Magic!A56="Circle of Power",R496,IF(Magic!A56="Cloudkill",R497,IF(Magic!A56="Commune",R498,IF(Magic!A56="Commune with Nature",R499,IF(Magic!A56="Cone of Cold",R500,IF(Magic!A56="Conjure Elemental",R501,IF(Magic!A56="Conjure Volley",R502,IF(Magic!A56="Contact Other Plane",R503,IF(Magic!A56="Contagion",R504,IF(Magic!A56="Control Winds",R505,IF(Magic!A56="Creation",R506,IF(Magic!A56="Destructive Wave",R507,IF(Magic!A56="Dispel Evil and Good",R508,IF(Magic!A56="Dominate Person",R509,IF(Magic!A56="Dream",R510,IF(Magic!A56="Flame Strike",R511,IF(Magic!A56="Geas",R512,IF(Magic!A56="Greater Restoration",R513,IF(Magic!A56="Hallow",R514,IF(Magic!A56="Hold Monster",R515,IF(Magic!A56="Immolation",R516,IF(Magic!A56="Insect Plague",R517,IF(Magic!A56="Legend Lore",R518,IF(Magic!A56="Maelstrom",R519,IF(Magic!A56="Mass Cure Wounds",R520,IF(Magic!A56="Mislead",R521,IF(Magic!A56="Modify Memory",R522,IF(Magic!A56="Passwall",R523,IF(Magic!A56="Planar Binding",R524,IF(Magic!A56="Raise Dead",R525,IF(Magic!A56="Rary's Telepathic Bond",R526,IF(Magic!A56="Reincarnate",R527,IF(Magic!A56="Scrying",R528,IF(Magic!A56="Seeming",R529,IF(Magic!A56="Swift Quiver",R530,IF(Magic!A56="Telekinesis",R531,IF(Magic!A56="Teleportation Circle",R532,IF(Magic!A56="Transmute Rock",R533,IF(Magic!A56="Tree Stride",R534,IF(Magic!A56="Wall of Force",R535,IF(Magic!A56="Wall of Stone",R536,))))))))))))))))))))))))))))))))))))))))))))))</f>
        <v/>
      </c>
      <c r="F688" s="4"/>
      <c r="G688" s="9"/>
      <c r="H688" s="254" t="str">
        <f>IF(Magic!A56="Animate Objects",Q491,IF(Magic!A56="Anti-Life Shell",Q492,IF(Magic!A56="Awaken",Q493,IF(Magic!A56="Banishing Smite",Q494,IF(Magic!A56="Bigby's Hand",Q495,IF(Magic!A56="Circle of Power",Q496,IF(Magic!A56="Cloudkill",Q497,IF(Magic!A56="Commune",Q498,IF(Magic!A56="Commune with Nature",Q499,IF(Magic!A56="Cone of Cold",Q500,IF(Magic!A56="Conjure Elemental",Q501,IF(Magic!A56="Conjure Volley",Q502,IF(Magic!A56="Contact Other Plane",Q503,IF(Magic!A56="Contagion",Q504,IF(Magic!A56="Control Winds",Q505,IF(Magic!A56="Creation",Q506,IF(Magic!A56="Destructive Wave",Q507,IF(Magic!A56="Dispel Evil and Good",Q508,IF(Magic!A56="Dominate Person",Q509,IF(Magic!A56="Dream",Q510,IF(Magic!A56="Flame Strike",Q511,IF(Magic!A56="Geas",Q512,IF(Magic!A56="Greater Restoration",Q513,IF(Magic!A56="Hallow",Q514,IF(Magic!A56="Hold Monster",Q515,IF(Magic!A56="Immolation",Q516,IF(Magic!A56="Insect Plague",Q517,IF(Magic!A56="Legend Lore",Q518,IF(Magic!A56="Maelstrom",Q519,IF(Magic!A56="Mass Cure Wounds",Q520,IF(Magic!A56="Mislead",Q521,IF(Magic!A56="Modify Memory",Q522,IF(Magic!A56="Passwall",Q523,IF(Magic!A56="Planar Binding",Q524,IF(Magic!A56="Raise Dead",Q525,IF(Magic!A56="Rary's Telepathic Bond",Q526,IF(Magic!A56="Reincarnate",Q527,IF(Magic!A56="Scrying",Q528,IF(Magic!A56="Seeming",Q529,IF(Magic!A56="Swift Quiver",Q530,IF(Magic!A56="Telekinesis",Q531,IF(Magic!A56="Teleportation Circle",Q532,IF(Magic!A56="Transmute Rock",Q533,IF(Magic!A56="Tree Stride",Q534,IF(Magic!A56="Wall of Force",Q535,IF(Magic!A56="Wall of Stone",Q536,))))))))))))))))))))))))))))))))))))))))))))))</f>
        <v/>
      </c>
      <c r="I688" s="4"/>
      <c r="J688" s="4"/>
      <c r="K688" s="9"/>
      <c r="L688" s="254" t="str">
        <f>IF(Magic!A56="Animate Objects",P491,IF(Magic!A56="Anti-Life Shell",P492,IF(Magic!A56="Awaken",P493,IF(Magic!A56="Banishing Smite",P494,IF(Magic!A56="Bigby's Hand",P495,IF(Magic!A56="Circle of Power",P496,IF(Magic!A56="Cloudkill",P497,IF(Magic!A56="Commune",P498,IF(Magic!A56="Commune with Nature",P499,IF(Magic!A56="Cone of Cold",P500,IF(Magic!A56="Conjure Elemental",P501,IF(Magic!A56="Conjure Volley",P502,IF(Magic!A56="Contact Other Plane",P503,IF(Magic!A56="Contagion",P504,IF(Magic!A56="Control Winds",P505,IF(Magic!A56="Creation",P506,IF(Magic!A56="Destructive Wave",P507,IF(Magic!A56="Dispel Evil and Good",P508,IF(Magic!A56="Dominate Person",P509,IF(Magic!A56="Dream",P510,IF(Magic!A56="Flame Strike",P511,IF(Magic!A56="Geas",P512,IF(Magic!A56="Greater Restoration",P513,IF(Magic!A56="Hallow",P514,IF(Magic!A56="Hold Monster",P515,IF(Magic!A56="Immolation",P516,IF(Magic!A56="Insect Plague",P517,IF(Magic!A56="Legend Lore",P518,IF(Magic!A56="Maelstrom",P519,IF(Magic!A56="Mass Cure Wounds",P520,IF(Magic!A56="Mislead",P521,IF(Magic!A56="Modify Memory",P522,IF(Magic!A56="Passwall",P523,IF(Magic!A56="Planar Binding",P524,IF(Magic!A56="Raise Dead",P525,IF(Magic!A56="Rary's Telepathic Bond",P526,IF(Magic!A56="Reincarnate",P527,IF(Magic!A56="Scrying",P528,IF(Magic!A56="Seeming",P529,IF(Magic!A56="Swift Quiver",P530,IF(Magic!A56="Telekinesis",P531,IF(Magic!A56="Teleportation Circle",P532,IF(Magic!A56="Transmute Rock",P533,IF(Magic!A56="Tree Stride",P534,IF(Magic!A56="Wall of Force",P535,IF(Magic!A56="Wall of Stone",P536,))))))))))))))))))))))))))))))))))))))))))))))</f>
        <v/>
      </c>
      <c r="M688" s="4"/>
      <c r="N688" s="4"/>
      <c r="O688" s="4"/>
      <c r="P688" s="9"/>
      <c r="Q688" s="254" t="str">
        <f>IF(Magic!A56="Animate Objects",S491,IF(Magic!A56="Anti-Life Shell",S492,IF(Magic!A56="Awaken",S493,IF(Magic!A56="Banishing Smite",S494,IF(Magic!A56="Bigby's Hand",S495,IF(Magic!A56="Circle of Power",S496,IF(Magic!A56="Cloudkill",S497,IF(Magic!A56="Commune",S498,IF(Magic!A56="Commune with Nature",S499,IF(Magic!A56="Cone of Cold",S500,IF(Magic!A56="Conjure Elemental",S501,IF(Magic!A56="Conjure Volley",S502,IF(Magic!A56="Contact Other Plane",S503,IF(Magic!A56="Contagion",S504,IF(Magic!A56="Control Winds",S505,IF(Magic!A56="Creation",S506,IF(Magic!A56="Destructive Wave",S507,IF(Magic!A56="Dispel Evil and Good",S508,IF(Magic!A56="Dominate Person",S509,IF(Magic!A56="Dream",S510,IF(Magic!A56="Flame Strike",S511,IF(Magic!A56="Geas",S512,IF(Magic!A56="Greater Restoration",S513,IF(Magic!A56="Hallow",S514,IF(Magic!A56="Hold Monster",S515,IF(Magic!A56="Immolation",S516,IF(Magic!A56="Insect Plague",S517,IF(Magic!A56="Legend Lore",S518,IF(Magic!A56="Maelstrom",S519,IF(Magic!A56="Mass Cure Wounds",S520,IF(Magic!A56="Mislead",S521,IF(Magic!A56="Modify Memory",S522,IF(Magic!A56="Passwall",S523,IF(Magic!A56="Planar Binding",S524,IF(Magic!A56="Raise Dead",S525,IF(Magic!A56="Rary's Telepathic Bond",S526,IF(Magic!A56="Reincarnate",S527,IF(Magic!A56="Scrying",S528,IF(Magic!A56="Seeming",S529,IF(Magic!A56="Swift Quiver",S530,IF(Magic!A56="Telekinesis",S531,IF(Magic!A56="Teleportation Circle",S532,IF(Magic!A56="Transmute Rock",S533,IF(Magic!A56="Tree Stride",S534,IF(Magic!A56="Wall of Force",S535,IF(Magic!A56="Wall of Stone",S536,))))))))))))))))))))))))))))))))))))))))))))))</f>
        <v/>
      </c>
      <c r="R688" s="9"/>
      <c r="S688" s="254" t="str">
        <f>IF(Magic!A56="Animate Objects",T491,IF(Magic!A56="Anti-Life Shell",T492,IF(Magic!A56="Awaken",T493,IF(Magic!A56="Banishing Smite",T494,IF(Magic!A56="Bigby's Hand",T495,IF(Magic!A56="Circle of Power",T496,IF(Magic!A56="Cloudkill",T497,IF(Magic!A56="Commune",T498,IF(Magic!A56="Commune with Nature",T499,IF(Magic!A56="Cone of Cold",T500,IF(Magic!A56="Conjure Elemental",T501,IF(Magic!A56="Conjure Volley",T502,IF(Magic!A56="Contact Other Plane",T503,IF(Magic!A56="Contagion",T504,IF(Magic!A56="Control Winds",T505,IF(Magic!A56="Creation",T506,IF(Magic!A56="Destructive Wave",T507,IF(Magic!A56="Dispel Evil and Good",T508,IF(Magic!A56="Dominate Person",T509,IF(Magic!A56="Dream",T510,IF(Magic!A56="Flame Strike",T511,IF(Magic!A56="Geas",T512,IF(Magic!A56="Greater Restoration",T513,IF(Magic!A56="Hallow",T514,IF(Magic!A56="Hold Monster",T515,IF(Magic!A56="Immolation",T516,IF(Magic!A56="Insect Plague",T517,IF(Magic!A56="Legend Lore",T518,IF(Magic!A56="Maelstrom",T519,IF(Magic!A56="Mass Cure Wounds",T520,IF(Magic!A56="Mislead",T521,IF(Magic!A56="Modify Memory",T522,IF(Magic!A56="Passwall",T523,IF(Magic!A56="Planar Binding",T524,IF(Magic!A56="Raise Dead",T525,IF(Magic!A56="Rary's Telepathic Bond",T526,IF(Magic!A56="Reincarnate",T527,IF(Magic!A56="Scrying",T528,IF(Magic!A56="Seeming",T529,IF(Magic!A56="Swift Quiver",T530,IF(Magic!A56="Telekinesis",T531,IF(Magic!A56="Teleportation Circle",T532,IF(Magic!A56="Transmute Rock",T533,IF(Magic!A56="Tree Stride",T534,IF(Magic!A56="Wall of Force",T535,IF(Magic!A56="Wall of Stone",T536,))))))))))))))))))))))))))))))))))))))))))))))</f>
        <v/>
      </c>
      <c r="T688" s="9"/>
      <c r="U688" s="377"/>
      <c r="V688" s="377"/>
      <c r="W688" s="377"/>
      <c r="X688" s="377"/>
      <c r="Y688" s="377"/>
      <c r="Z688" s="377"/>
      <c r="AA688" s="377"/>
      <c r="AB688" s="377"/>
      <c r="AC688" s="377"/>
      <c r="AD688" s="377"/>
      <c r="AE688" s="377"/>
      <c r="AF688" s="377"/>
      <c r="AG688" s="377"/>
      <c r="AH688" s="377"/>
      <c r="AI688" s="377"/>
      <c r="AJ688" s="377"/>
      <c r="AK688" s="377"/>
      <c r="AL688" s="377"/>
      <c r="AM688" s="377"/>
      <c r="AN688" s="377"/>
      <c r="AO688" s="377"/>
      <c r="AP688" s="377"/>
      <c r="AQ688" s="377"/>
      <c r="AR688" s="377"/>
      <c r="AS688" s="377"/>
      <c r="AT688" s="377"/>
      <c r="AU688" s="377"/>
      <c r="AV688" s="377"/>
      <c r="AW688" s="377"/>
      <c r="AX688" s="377"/>
      <c r="AY688" s="377"/>
      <c r="AZ688" s="377"/>
      <c r="BA688" s="377"/>
      <c r="BB688" s="377"/>
      <c r="BC688" s="377"/>
      <c r="BD688" s="377"/>
      <c r="BE688" s="377"/>
      <c r="BF688" s="377"/>
    </row>
    <row r="689" ht="12.75" customHeight="1">
      <c r="A689" s="271" t="s">
        <v>165</v>
      </c>
      <c r="B689" s="4"/>
      <c r="C689" s="4"/>
      <c r="D689" s="4"/>
      <c r="E689" s="4"/>
      <c r="F689" s="4"/>
      <c r="G689" s="4"/>
      <c r="H689" s="4"/>
      <c r="I689" s="4"/>
      <c r="J689" s="4"/>
      <c r="K689" s="4"/>
      <c r="L689" s="4"/>
      <c r="M689" s="4"/>
      <c r="N689" s="4"/>
      <c r="O689" s="4"/>
      <c r="P689" s="4"/>
      <c r="Q689" s="4"/>
      <c r="R689" s="4"/>
      <c r="S689" s="4"/>
      <c r="T689" s="9"/>
      <c r="U689" s="377"/>
      <c r="V689" s="377"/>
      <c r="W689" s="377"/>
      <c r="X689" s="377"/>
      <c r="Y689" s="377"/>
      <c r="Z689" s="377"/>
      <c r="AA689" s="377"/>
      <c r="AB689" s="377"/>
      <c r="AC689" s="377"/>
      <c r="AD689" s="377"/>
      <c r="AE689" s="377"/>
      <c r="AF689" s="377"/>
      <c r="AG689" s="377"/>
      <c r="AH689" s="377"/>
      <c r="AI689" s="377"/>
      <c r="AJ689" s="377"/>
      <c r="AK689" s="377"/>
      <c r="AL689" s="377"/>
      <c r="AM689" s="377"/>
      <c r="AN689" s="377"/>
      <c r="AO689" s="377"/>
      <c r="AP689" s="377"/>
      <c r="AQ689" s="377"/>
      <c r="AR689" s="377"/>
      <c r="AS689" s="377"/>
      <c r="AT689" s="377"/>
      <c r="AU689" s="377"/>
      <c r="AV689" s="377"/>
      <c r="AW689" s="377"/>
      <c r="AX689" s="377"/>
      <c r="AY689" s="377"/>
      <c r="AZ689" s="377"/>
      <c r="BA689" s="377"/>
      <c r="BB689" s="377"/>
      <c r="BC689" s="377"/>
      <c r="BD689" s="377"/>
      <c r="BE689" s="377"/>
      <c r="BF689" s="377"/>
    </row>
    <row r="690" ht="12.75" customHeight="1">
      <c r="A690" s="272" t="s">
        <v>149</v>
      </c>
      <c r="B690" s="4"/>
      <c r="C690" s="4"/>
      <c r="D690" s="9"/>
      <c r="E690" s="272" t="s">
        <v>74</v>
      </c>
      <c r="F690" s="4"/>
      <c r="G690" s="9"/>
      <c r="H690" s="272" t="s">
        <v>150</v>
      </c>
      <c r="I690" s="4"/>
      <c r="J690" s="4"/>
      <c r="K690" s="9"/>
      <c r="L690" s="272" t="s">
        <v>151</v>
      </c>
      <c r="M690" s="4"/>
      <c r="N690" s="4"/>
      <c r="O690" s="4"/>
      <c r="P690" s="9"/>
      <c r="Q690" s="272" t="s">
        <v>152</v>
      </c>
      <c r="R690" s="9"/>
      <c r="S690" s="272" t="s">
        <v>153</v>
      </c>
      <c r="T690" s="9"/>
      <c r="U690" s="377"/>
      <c r="V690" s="377"/>
      <c r="W690" s="377"/>
      <c r="X690" s="377"/>
      <c r="Y690" s="377"/>
      <c r="Z690" s="377"/>
      <c r="AA690" s="377"/>
      <c r="AB690" s="377"/>
      <c r="AC690" s="377"/>
      <c r="AD690" s="377"/>
      <c r="AE690" s="377"/>
      <c r="AF690" s="377"/>
      <c r="AG690" s="377"/>
      <c r="AH690" s="377"/>
      <c r="AI690" s="377"/>
      <c r="AJ690" s="377"/>
      <c r="AK690" s="377"/>
      <c r="AL690" s="377"/>
      <c r="AM690" s="377"/>
      <c r="AN690" s="377"/>
      <c r="AO690" s="377"/>
      <c r="AP690" s="377"/>
      <c r="AQ690" s="377"/>
      <c r="AR690" s="377"/>
      <c r="AS690" s="377"/>
      <c r="AT690" s="377"/>
      <c r="AU690" s="377"/>
      <c r="AV690" s="377"/>
      <c r="AW690" s="377"/>
      <c r="AX690" s="377"/>
      <c r="AY690" s="377"/>
      <c r="AZ690" s="377"/>
      <c r="BA690" s="377"/>
      <c r="BB690" s="377"/>
      <c r="BC690" s="377"/>
      <c r="BD690" s="377"/>
      <c r="BE690" s="377"/>
      <c r="BF690" s="377"/>
    </row>
    <row r="691" ht="12.75" customHeight="1">
      <c r="A691" s="217" t="str">
        <f>IF(Magic!A59="Arcane Gate",O539,IF(Magic!A59="Blade Barrier",O540,IF(Magic!A59="Bones of the Earth",O541,IF(Magic!A59="Chain Lightning",O542,IF(Magic!A59="Circle of Death",O543,IF(Magic!A59="Conjure Fey",O544,IF(Magic!A59="Contingency",O545,IF(Magic!A59="Create Undead",O546,IF(Magic!A59="Disintegrate",O547,IF(Magic!A59="Drawmij's Instant Summons",O548,IF(Magic!A59="Eyebite",O549,IF(Magic!A59="Find the Path",O550,IF(Magic!A59="Flesh to Stone",O551,IF(Magic!A59="Forbiddance",O552,IF(Magic!A59="Globe of Invulnerability",O553,IF(Magic!A59="Guards and Wards",O554,IF(Magic!A59="Harm",O555,IF(Magic!A59="Heal",O556,IF(Magic!A59="Heroes' Feast",O557,IF(Magic!A59="Investiture of Flame",O558,IF(Magic!A59="Investiture of Ice",O559,IF(Magic!A59="Investiture of Stone",O560,IF(Magic!A59="Investiture of Wind",O561,IF(Magic!A59="Magic Jar",O562,IF(Magic!A59="Mass Suggestion",O563,IF(Magic!A59="Move Earth",O564,IF(Magic!A59="Otiluke's Freezing Sphere",O565,IF(Magic!A59="Otto's Irresistible Dance",O566,IF(Magic!A59="Planar Ally",O567,IF(Magic!A59="Primordial Ward",O568,IF(Magic!A59="Programmed Illusion",O569,IF(Magic!A59="Sunbeam",O570,IF(Magic!A59="Transport via Plants",O571,IF(Magic!A59="True Seeing",O572,IF(Magic!A59="Wall of Ice",O573,IF(Magic!A59="Wall of Thorns",O574,IF(Magic!A59="Wind Walk",O575,IF(Magic!A59="Word of Recall",O576,))))))))))))))))))))))))))))))))))))))</f>
        <v/>
      </c>
      <c r="B691" s="4"/>
      <c r="C691" s="4"/>
      <c r="D691" s="9"/>
      <c r="E691" s="254" t="str">
        <f>IF(Magic!A59="Arcane Gate",R539,IF(Magic!A59="Blade Barrier",R540,IF(Magic!A59="Bones of the Earth",R541,IF(Magic!A59="Chain Lightning",R542,IF(Magic!A59="Circle of Death",R543,IF(Magic!A59="Conjure Fey",R544,IF(Magic!A59="Contingency",R545,IF(Magic!A59="Create Undead",R546,IF(Magic!A59="Disintegrate",R547,IF(Magic!A59="Drawmij's Instant Summons",R548,IF(Magic!A59="Eyebite",R549,IF(Magic!A59="Find the Path",R550,IF(Magic!A59="Flesh to Stone",R551,IF(Magic!A59="Forbiddance",R552,IF(Magic!A59="Globe of Invulnerability",R553,IF(Magic!A59="Guards and Wards",R554,IF(Magic!A59="Harm",R555,IF(Magic!A59="Heal",R556,IF(Magic!A59="Heroes' Feast",R557,IF(Magic!A59="Investiture of Flame",R558,IF(Magic!A59="Investiture of Ice",R559,IF(Magic!A59="Investiture of Stone",R560,IF(Magic!A59="Investiture of Wind",R561,IF(Magic!A59="Magic Jar",R562,IF(Magic!A59="Mass Suggestion",R563,IF(Magic!A59="Move Earth",R564,IF(Magic!A59="Otiluke's Freezing Sphere",R565,IF(Magic!A59="Otto's Irresistible Dance",R566,IF(Magic!A59="Planar Ally",R567,IF(Magic!A59="Primordial Ward",R568,IF(Magic!A59="Programmed Illusion",R569,IF(Magic!A59="Sunbeam",R570,IF(Magic!A59="Transport via Plants",R571,IF(Magic!A59="True Seeing",R572,IF(Magic!A59="Wall of Ice",R573,IF(Magic!A59="Wall of Thorns",R574,IF(Magic!A59="Wind Walk",R575,IF(Magic!A59="Word of Recall",R576,))))))))))))))))))))))))))))))))))))))</f>
        <v/>
      </c>
      <c r="F691" s="4"/>
      <c r="G691" s="9"/>
      <c r="H691" s="254" t="str">
        <f>IF(Magic!A59="Arcane Gate",Q539,IF(Magic!A59="Blade Barrier",Q540,IF(Magic!A59="Bones of the Earth",Q541,IF(Magic!A59="Chain Lightning",Q542,IF(Magic!A59="Circle of Death",Q543,IF(Magic!A59="Conjure Fey",Q544,IF(Magic!A59="Contingency",Q545,IF(Magic!A59="Create Undead",Q546,IF(Magic!A59="Disintegrate",Q547,IF(Magic!A59="Drawmij's Instant Summons",Q548,IF(Magic!A59="Eyebite",Q549,IF(Magic!A59="Find the Path",Q550,IF(Magic!A59="Flesh to Stone",Q551,IF(Magic!A59="Forbiddance",Q552,IF(Magic!A59="Globe of Invulnerability",Q553,IF(Magic!A59="Guards and Wards",Q554,IF(Magic!A59="Harm",Q555,IF(Magic!A59="Heal",Q556,IF(Magic!A59="Heroes' Feast",Q557,IF(Magic!A59="Investiture of Flame",Q558,IF(Magic!A59="Investiture of Ice",Q559,IF(Magic!A59="Investiture of Stone",Q560,IF(Magic!A59="Investiture of Wind",Q561,IF(Magic!A59="Magic Jar",Q562,IF(Magic!A59="Mass Suggestion",Q563,IF(Magic!A59="Move Earth",Q564,IF(Magic!A59="Otiluke's Freezing Sphere",Q565,IF(Magic!A59="Otto's Irresistible Dance",Q566,IF(Magic!A59="Planar Ally",Q567,IF(Magic!A59="Primordial Ward",Q568,IF(Magic!A59="Programmed Illusion",Q569,IF(Magic!A59="Sunbeam",Q570,IF(Magic!A59="Transport via Plants",Q571,IF(Magic!A59="True Seeing",Q572,IF(Magic!A59="Wall of Ice",Q573,IF(Magic!A59="Wall of Thorns",Q574,IF(Magic!A59="Wind Walk",Q575,IF(Magic!A59="Word of Recall",Q576,))))))))))))))))))))))))))))))))))))))</f>
        <v/>
      </c>
      <c r="I691" s="4"/>
      <c r="J691" s="4"/>
      <c r="K691" s="9"/>
      <c r="L691" s="254" t="str">
        <f>IF(Magic!A59="Arcane Gate",P539,IF(Magic!A59="Blade Barrier",P540,IF(Magic!A59="Bones of the Earth",P541,IF(Magic!A59="Chain Lightning",P542,IF(Magic!A59="Circle of Death",P543,IF(Magic!A59="Conjure Fey",P544,IF(Magic!A59="Contingency",P545,IF(Magic!A59="Create Undead",P546,IF(Magic!A59="Disintegrate",P547,IF(Magic!A59="Drawmij's Instant Summons",P548,IF(Magic!A59="Eyebite",P549,IF(Magic!A59="Find the Path",P550,IF(Magic!A59="Flesh to Stone",P551,IF(Magic!A59="Forbiddance",P552,IF(Magic!A59="Globe of Invulnerability",P553,IF(Magic!A59="Guards and Wards",P554,IF(Magic!A59="Harm",P555,IF(Magic!A59="Heal",P556,IF(Magic!A59="Heroes' Feast",P557,IF(Magic!A59="Investiture of Flame",P558,IF(Magic!A59="Investiture of Ice",P559,IF(Magic!A59="Investiture of Stone",P560,IF(Magic!A59="Investiture of Wind",P561,IF(Magic!A59="Magic Jar",P562,IF(Magic!A59="Mass Suggestion",P563,IF(Magic!A59="Move Earth",P564,IF(Magic!A59="Otiluke's Freezing Sphere",P565,IF(Magic!A59="Otto's Irresistible Dance",P566,IF(Magic!A59="Planar Ally",P567,IF(Magic!A59="Primordial Ward",P568,IF(Magic!A59="Programmed Illusion",P569,IF(Magic!A59="Sunbeam",P570,IF(Magic!A59="Transport via Plants",P571,IF(Magic!A59="True Seeing",P572,IF(Magic!A59="Wall of Ice",P573,IF(Magic!A59="Wall of Thorns",P574,IF(Magic!A59="Wind Walk",P575,IF(Magic!A59="Word of Recall",P576,))))))))))))))))))))))))))))))))))))))</f>
        <v/>
      </c>
      <c r="M691" s="4"/>
      <c r="N691" s="4"/>
      <c r="O691" s="4"/>
      <c r="P691" s="9"/>
      <c r="Q691" s="254" t="str">
        <f>IF(Magic!A59="Arcane Gate",S539,IF(Magic!A59="Blade Barrier",S540,IF(Magic!A59="Bones of the Earth",S541,IF(Magic!A59="Chain Lightning",S542,IF(Magic!A59="Circle of Death",S543,IF(Magic!A59="Conjure Fey",S544,IF(Magic!A59="Contingency",S545,IF(Magic!A59="Create Undead",S546,IF(Magic!A59="Disintegrate",S547,IF(Magic!A59="Drawmij's Instant Summons",S548,IF(Magic!A59="Eyebite",S549,IF(Magic!A59="Find the Path",S550,IF(Magic!A59="Flesh to Stone",S551,IF(Magic!A59="Forbiddance",S552,IF(Magic!A59="Globe of Invulnerability",S553,IF(Magic!A59="Guards and Wards",S554,IF(Magic!A59="Harm",S555,IF(Magic!A59="Heal",S556,IF(Magic!A59="Heroes' Feast",S557,IF(Magic!A59="Investiture of Flame",S558,IF(Magic!A59="Investiture of Ice",S559,IF(Magic!A59="Investiture of Stone",S560,IF(Magic!A59="Investiture of Wind",S561,IF(Magic!A59="Magic Jar",S562,IF(Magic!A59="Mass Suggestion",S563,IF(Magic!A59="Move Earth",S564,IF(Magic!A59="Otiluke's Freezing Sphere",S565,IF(Magic!A59="Otto's Irresistible Dance",S566,IF(Magic!A59="Planar Ally",S567,IF(Magic!A59="Primordial Ward",S568,IF(Magic!A59="Programmed Illusion",S569,IF(Magic!A59="Sunbeam",S570,IF(Magic!A59="Transport via Plants",S571,IF(Magic!A59="True Seeing",S572,IF(Magic!A59="Wall of Ice",S573,IF(Magic!A59="Wall of Thorns",S574,IF(Magic!A59="Wind Walk",S575,IF(Magic!A59="Word of Recall",S576,))))))))))))))))))))))))))))))))))))))</f>
        <v/>
      </c>
      <c r="R691" s="9"/>
      <c r="S691" s="254" t="str">
        <f>IF(Magic!A59="Arcane Gate",T539,IF(Magic!A59="Blade Barrier",T540,IF(Magic!A59="Bones of the Earth",T541,IF(Magic!A59="Chain Lightning",T542,IF(Magic!A59="Circle of Death",T543,IF(Magic!A59="Conjure Fey",T544,IF(Magic!A59="Contingency",T545,IF(Magic!A59="Create Undead",T546,IF(Magic!A59="Disintegrate",T547,IF(Magic!A59="Drawmij's Instant Summons",T548,IF(Magic!A59="Eyebite",T549,IF(Magic!A59="Find the Path",T550,IF(Magic!A59="Flesh to Stone",T551,IF(Magic!A59="Forbiddance",T552,IF(Magic!A59="Globe of Invulnerability",T553,IF(Magic!A59="Guards and Wards",T554,IF(Magic!A59="Harm",T555,IF(Magic!A59="Heal",T556,IF(Magic!A59="Heroes' Feast",T557,IF(Magic!A59="Investiture of Flame",T558,IF(Magic!A59="Investiture of Ice",T559,IF(Magic!A59="Investiture of Stone",T560,IF(Magic!A59="Investiture of Wind",T561,IF(Magic!A59="Magic Jar",T562,IF(Magic!A59="Mass Suggestion",T563,IF(Magic!A59="Move Earth",T564,IF(Magic!A59="Otiluke's Freezing Sphere",T565,IF(Magic!A59="Otto's Irresistible Dance",T566,IF(Magic!A59="Planar Ally",T567,IF(Magic!A59="Primordial Ward",T568,IF(Magic!A59="Programmed Illusion",T569,IF(Magic!A59="Sunbeam",T570,IF(Magic!A59="Transport via Plants",T571,IF(Magic!A59="True Seeing",T572,IF(Magic!A59="Wall of Ice",T573,IF(Magic!A59="Wall of Thorns",T574,IF(Magic!A59="Wind Walk",T575,IF(Magic!A59="Word of Recall",T576,))))))))))))))))))))))))))))))))))))))</f>
        <v/>
      </c>
      <c r="T691" s="9"/>
      <c r="U691" s="377"/>
      <c r="V691" s="377"/>
      <c r="W691" s="377"/>
      <c r="X691" s="377"/>
      <c r="Y691" s="377"/>
      <c r="Z691" s="377"/>
      <c r="AA691" s="377"/>
      <c r="AB691" s="377"/>
      <c r="AC691" s="377"/>
      <c r="AD691" s="377"/>
      <c r="AE691" s="377"/>
      <c r="AF691" s="377"/>
      <c r="AG691" s="377"/>
      <c r="AH691" s="377"/>
      <c r="AI691" s="377"/>
      <c r="AJ691" s="377"/>
      <c r="AK691" s="377"/>
      <c r="AL691" s="377"/>
      <c r="AM691" s="377"/>
      <c r="AN691" s="377"/>
      <c r="AO691" s="377"/>
      <c r="AP691" s="377"/>
      <c r="AQ691" s="377"/>
      <c r="AR691" s="377"/>
      <c r="AS691" s="377"/>
      <c r="AT691" s="377"/>
      <c r="AU691" s="377"/>
      <c r="AV691" s="377"/>
      <c r="AW691" s="377"/>
      <c r="AX691" s="377"/>
      <c r="AY691" s="377"/>
      <c r="AZ691" s="377"/>
      <c r="BA691" s="377"/>
      <c r="BB691" s="377"/>
      <c r="BC691" s="377"/>
      <c r="BD691" s="377"/>
      <c r="BE691" s="377"/>
      <c r="BF691" s="377"/>
    </row>
    <row r="692" ht="12.75" customHeight="1">
      <c r="A692" s="217" t="str">
        <f>IF(Magic!A60="Arcane Gate",O539,IF(Magic!A60="Blade Barrier",O540,IF(Magic!A60="Bones of the Earth",O541,IF(Magic!A60="Chain Lightning",O542,IF(Magic!A60="Circle of Death",O543,IF(Magic!A60="Conjure Fey",O544,IF(Magic!A60="Contingency",O545,IF(Magic!A60="Create Undead",O546,IF(Magic!A60="Disintegrate",O547,IF(Magic!A60="Drawmij's Instant Summons",O548,IF(Magic!A60="Eyebite",O549,IF(Magic!A60="Find the Path",O550,IF(Magic!A60="Flesh to Stone",O551,IF(Magic!A60="Forbiddance",O552,IF(Magic!A60="Globe of Invulnerability",O553,IF(Magic!A60="Guards and Wards",O554,IF(Magic!A60="Harm",O555,IF(Magic!A60="Heal",O556,IF(Magic!A60="Heroes' Feast",O557,IF(Magic!A60="Investiture of Flame",O558,IF(Magic!A60="Investiture of Ice",O559,IF(Magic!A60="Investiture of Stone",O560,IF(Magic!A60="Investiture of Wind",O561,IF(Magic!A60="Magic Jar",O562,IF(Magic!A60="Mass Suggestion",O563,IF(Magic!A60="Move Earth",O564,IF(Magic!A60="Otiluke's Freezing Sphere",O565,IF(Magic!A60="Otto's Irresistible Dance",O566,IF(Magic!A60="Planar Ally",O567,IF(Magic!A60="Primordial Ward",O568,IF(Magic!A60="Programmed Illusion",O569,IF(Magic!A60="Sunbeam",O570,IF(Magic!A60="Transport via Plants",O571,IF(Magic!A60="True Seeing",O572,IF(Magic!A60="Wall of Ice",O573,IF(Magic!A60="Wall of Thorns",O574,IF(Magic!A60="Wind Walk",O575,IF(Magic!A60="Word of Recall",O576,))))))))))))))))))))))))))))))))))))))</f>
        <v/>
      </c>
      <c r="B692" s="4"/>
      <c r="C692" s="4"/>
      <c r="D692" s="9"/>
      <c r="E692" s="254" t="str">
        <f>IF(Magic!A60="Arcane Gate",R539,IF(Magic!A60="Blade Barrier",R540,IF(Magic!A60="Bones of the Earth",R541,IF(Magic!A60="Chain Lightning",R542,IF(Magic!A60="Circle of Death",R543,IF(Magic!A60="Conjure Fey",R544,IF(Magic!A60="Contingency",R545,IF(Magic!A60="Create Undead",R546,IF(Magic!A60="Disintegrate",R547,IF(Magic!A60="Drawmij's Instant Summons",R548,IF(Magic!A60="Eyebite",R549,IF(Magic!A60="Find the Path",R550,IF(Magic!A60="Flesh to Stone",R551,IF(Magic!A60="Forbiddance",R552,IF(Magic!A60="Globe of Invulnerability",R553,IF(Magic!A60="Guards and Wards",R554,IF(Magic!A60="Harm",R555,IF(Magic!A60="Heal",R556,IF(Magic!A60="Heroes' Feast",R557,IF(Magic!A60="Investiture of Flame",R558,IF(Magic!A60="Investiture of Ice",R559,IF(Magic!A60="Investiture of Stone",R560,IF(Magic!A60="Investiture of Wind",R561,IF(Magic!A60="Magic Jar",R562,IF(Magic!A60="Mass Suggestion",R563,IF(Magic!A60="Move Earth",R564,IF(Magic!A60="Otiluke's Freezing Sphere",R565,IF(Magic!A60="Otto's Irresistible Dance",R566,IF(Magic!A60="Planar Ally",R567,IF(Magic!A60="Primordial Ward",R568,IF(Magic!A60="Programmed Illusion",R569,IF(Magic!A60="Sunbeam",R570,IF(Magic!A60="Transport via Plants",R571,IF(Magic!A60="True Seeing",R572,IF(Magic!A60="Wall of Ice",R573,IF(Magic!A60="Wall of Thorns",R574,IF(Magic!A60="Wind Walk",R575,IF(Magic!A60="Word of Recall",R576,))))))))))))))))))))))))))))))))))))))</f>
        <v/>
      </c>
      <c r="F692" s="4"/>
      <c r="G692" s="9"/>
      <c r="H692" s="254" t="str">
        <f>IF(Magic!A60="Arcane Gate",Q539,IF(Magic!A60="Blade Barrier",Q540,IF(Magic!A60="Bones of the Earth",Q541,IF(Magic!A60="Chain Lightning",Q542,IF(Magic!A60="Circle of Death",Q543,IF(Magic!A60="Conjure Fey",Q544,IF(Magic!A60="Contingency",Q545,IF(Magic!A60="Create Undead",Q546,IF(Magic!A60="Disintegrate",Q547,IF(Magic!A60="Drawmij's Instant Summons",Q548,IF(Magic!A60="Eyebite",Q549,IF(Magic!A60="Find the Path",Q550,IF(Magic!A60="Flesh to Stone",Q551,IF(Magic!A60="Forbiddance",Q552,IF(Magic!A60="Globe of Invulnerability",Q553,IF(Magic!A60="Guards and Wards",Q554,IF(Magic!A60="Harm",Q555,IF(Magic!A60="Heal",Q556,IF(Magic!A60="Heroes' Feast",Q557,IF(Magic!A60="Investiture of Flame",Q558,IF(Magic!A60="Investiture of Ice",Q559,IF(Magic!A60="Investiture of Stone",Q560,IF(Magic!A60="Investiture of Wind",Q561,IF(Magic!A60="Magic Jar",Q562,IF(Magic!A60="Mass Suggestion",Q563,IF(Magic!A60="Move Earth",Q564,IF(Magic!A60="Otiluke's Freezing Sphere",Q565,IF(Magic!A60="Otto's Irresistible Dance",Q566,IF(Magic!A60="Planar Ally",Q567,IF(Magic!A60="Primordial Ward",Q568,IF(Magic!A60="Programmed Illusion",Q569,IF(Magic!A60="Sunbeam",Q570,IF(Magic!A60="Transport via Plants",Q571,IF(Magic!A60="True Seeing",Q572,IF(Magic!A60="Wall of Ice",Q573,IF(Magic!A60="Wall of Thorns",Q574,IF(Magic!A60="Wind Walk",Q575,IF(Magic!A60="Word of Recall",Q576,))))))))))))))))))))))))))))))))))))))</f>
        <v/>
      </c>
      <c r="I692" s="4"/>
      <c r="J692" s="4"/>
      <c r="K692" s="9"/>
      <c r="L692" s="254" t="str">
        <f>IF(Magic!A60="Arcane Gate",P539,IF(Magic!A60="Blade Barrier",P540,IF(Magic!A60="Bones of the Earth",P541,IF(Magic!A60="Chain Lightning",P542,IF(Magic!A60="Circle of Death",P543,IF(Magic!A60="Conjure Fey",P544,IF(Magic!A60="Contingency",P545,IF(Magic!A60="Create Undead",P546,IF(Magic!A60="Disintegrate",P547,IF(Magic!A60="Drawmij's Instant Summons",P548,IF(Magic!A60="Eyebite",P549,IF(Magic!A60="Find the Path",P550,IF(Magic!A60="Flesh to Stone",P551,IF(Magic!A60="Forbiddance",P552,IF(Magic!A60="Globe of Invulnerability",P553,IF(Magic!A60="Guards and Wards",P554,IF(Magic!A60="Harm",P555,IF(Magic!A60="Heal",P556,IF(Magic!A60="Heroes' Feast",P557,IF(Magic!A60="Investiture of Flame",P558,IF(Magic!A60="Investiture of Ice",P559,IF(Magic!A60="Investiture of Stone",P560,IF(Magic!A60="Investiture of Wind",P561,IF(Magic!A60="Magic Jar",P562,IF(Magic!A60="Mass Suggestion",P563,IF(Magic!A60="Move Earth",P564,IF(Magic!A60="Otiluke's Freezing Sphere",P565,IF(Magic!A60="Otto's Irresistible Dance",P566,IF(Magic!A60="Planar Ally",P567,IF(Magic!A60="Primordial Ward",P568,IF(Magic!A60="Programmed Illusion",P569,IF(Magic!A60="Sunbeam",P570,IF(Magic!A60="Transport via Plants",P571,IF(Magic!A60="True Seeing",P572,IF(Magic!A60="Wall of Ice",P573,IF(Magic!A60="Wall of Thorns",P574,IF(Magic!A60="Wind Walk",P575,IF(Magic!A60="Word of Recall",P576,))))))))))))))))))))))))))))))))))))))</f>
        <v/>
      </c>
      <c r="M692" s="4"/>
      <c r="N692" s="4"/>
      <c r="O692" s="4"/>
      <c r="P692" s="9"/>
      <c r="Q692" s="254" t="str">
        <f>IF(Magic!A60="Arcane Gate",S539,IF(Magic!A60="Blade Barrier",S540,IF(Magic!A60="Bones of the Earth",S541,IF(Magic!A60="Chain Lightning",S542,IF(Magic!A60="Circle of Death",S543,IF(Magic!A60="Conjure Fey",S544,IF(Magic!A60="Contingency",S545,IF(Magic!A60="Create Undead",S546,IF(Magic!A60="Disintegrate",S547,IF(Magic!A60="Drawmij's Instant Summons",S548,IF(Magic!A60="Eyebite",S549,IF(Magic!A60="Find the Path",S550,IF(Magic!A60="Flesh to Stone",S551,IF(Magic!A60="Forbiddance",S552,IF(Magic!A60="Globe of Invulnerability",S553,IF(Magic!A60="Guards and Wards",S554,IF(Magic!A60="Harm",S555,IF(Magic!A60="Heal",S556,IF(Magic!A60="Heroes' Feast",S557,IF(Magic!A60="Investiture of Flame",S558,IF(Magic!A60="Investiture of Ice",S559,IF(Magic!A60="Investiture of Stone",S560,IF(Magic!A60="Investiture of Wind",S561,IF(Magic!A60="Magic Jar",S562,IF(Magic!A60="Mass Suggestion",S563,IF(Magic!A60="Move Earth",S564,IF(Magic!A60="Otiluke's Freezing Sphere",S565,IF(Magic!A60="Otto's Irresistible Dance",S566,IF(Magic!A60="Planar Ally",S567,IF(Magic!A60="Primordial Ward",S568,IF(Magic!A60="Programmed Illusion",S569,IF(Magic!A60="Sunbeam",S570,IF(Magic!A60="Transport via Plants",S571,IF(Magic!A60="True Seeing",S572,IF(Magic!A60="Wall of Ice",S573,IF(Magic!A60="Wall of Thorns",S574,IF(Magic!A60="Wind Walk",S575,IF(Magic!A60="Word of Recall",S576,))))))))))))))))))))))))))))))))))))))</f>
        <v/>
      </c>
      <c r="R692" s="9"/>
      <c r="S692" s="254" t="str">
        <f>IF(Magic!A60="Arcane Gate",T539,IF(Magic!A60="Blade Barrier",T540,IF(Magic!A60="Bones of the Earth",T541,IF(Magic!A60="Chain Lightning",T542,IF(Magic!A60="Circle of Death",T543,IF(Magic!A60="Conjure Fey",T544,IF(Magic!A60="Contingency",T545,IF(Magic!A60="Create Undead",T546,IF(Magic!A60="Disintegrate",T547,IF(Magic!A60="Drawmij's Instant Summons",T548,IF(Magic!A60="Eyebite",T549,IF(Magic!A60="Find the Path",T550,IF(Magic!A60="Flesh to Stone",T551,IF(Magic!A60="Forbiddance",T552,IF(Magic!A60="Globe of Invulnerability",T553,IF(Magic!A60="Guards and Wards",T554,IF(Magic!A60="Harm",T555,IF(Magic!A60="Heal",T556,IF(Magic!A60="Heroes' Feast",T557,IF(Magic!A60="Investiture of Flame",T558,IF(Magic!A60="Investiture of Ice",T559,IF(Magic!A60="Investiture of Stone",T560,IF(Magic!A60="Investiture of Wind",T561,IF(Magic!A60="Magic Jar",T562,IF(Magic!A60="Mass Suggestion",T563,IF(Magic!A60="Move Earth",T564,IF(Magic!A60="Otiluke's Freezing Sphere",T565,IF(Magic!A60="Otto's Irresistible Dance",T566,IF(Magic!A60="Planar Ally",T567,IF(Magic!A60="Primordial Ward",T568,IF(Magic!A60="Programmed Illusion",T569,IF(Magic!A60="Sunbeam",T570,IF(Magic!A60="Transport via Plants",T571,IF(Magic!A60="True Seeing",T572,IF(Magic!A60="Wall of Ice",T573,IF(Magic!A60="Wall of Thorns",T574,IF(Magic!A60="Wind Walk",T575,IF(Magic!A60="Word of Recall",T576,))))))))))))))))))))))))))))))))))))))</f>
        <v/>
      </c>
      <c r="T692" s="9"/>
      <c r="U692" s="377"/>
      <c r="V692" s="377"/>
      <c r="W692" s="377"/>
      <c r="X692" s="377"/>
      <c r="Y692" s="377"/>
      <c r="Z692" s="377"/>
      <c r="AA692" s="377"/>
      <c r="AB692" s="377"/>
      <c r="AC692" s="377"/>
      <c r="AD692" s="377"/>
      <c r="AE692" s="377"/>
      <c r="AF692" s="377"/>
      <c r="AG692" s="377"/>
      <c r="AH692" s="377"/>
      <c r="AI692" s="377"/>
      <c r="AJ692" s="377"/>
      <c r="AK692" s="377"/>
      <c r="AL692" s="377"/>
      <c r="AM692" s="377"/>
      <c r="AN692" s="377"/>
      <c r="AO692" s="377"/>
      <c r="AP692" s="377"/>
      <c r="AQ692" s="377"/>
      <c r="AR692" s="377"/>
      <c r="AS692" s="377"/>
      <c r="AT692" s="377"/>
      <c r="AU692" s="377"/>
      <c r="AV692" s="377"/>
      <c r="AW692" s="377"/>
      <c r="AX692" s="377"/>
      <c r="AY692" s="377"/>
      <c r="AZ692" s="377"/>
      <c r="BA692" s="377"/>
      <c r="BB692" s="377"/>
      <c r="BC692" s="377"/>
      <c r="BD692" s="377"/>
      <c r="BE692" s="377"/>
      <c r="BF692" s="377"/>
    </row>
    <row r="693" ht="12.75" customHeight="1">
      <c r="A693" s="217" t="str">
        <f>IF(Magic!A61="Arcane Gate",O539,IF(Magic!A61="Blade Barrier",O540,IF(Magic!A61="Bones of the Earth",O541,IF(Magic!A61="Chain Lightning",O542,IF(Magic!A61="Circle of Death",O543,IF(Magic!A61="Conjure Fey",O544,IF(Magic!A61="Contingency",O545,IF(Magic!A61="Create Undead",O546,IF(Magic!A61="Disintegrate",O547,IF(Magic!A61="Drawmij's Instant Summons",O548,IF(Magic!A61="Eyebite",O549,IF(Magic!A61="Find the Path",O550,IF(Magic!A61="Flesh to Stone",O551,IF(Magic!A61="Forbiddance",O552,IF(Magic!A61="Globe of Invulnerability",O553,IF(Magic!A61="Guards and Wards",O554,IF(Magic!A61="Harm",O555,IF(Magic!A61="Heal",O556,IF(Magic!A61="Heroes' Feast",O557,IF(Magic!A61="Investiture of Flame",O558,IF(Magic!A61="Investiture of Ice",O559,IF(Magic!A61="Investiture of Stone",O560,IF(Magic!A61="Investiture of Wind",O561,IF(Magic!A61="Magic Jar",O562,IF(Magic!A61="Mass Suggestion",O563,IF(Magic!A61="Move Earth",O564,IF(Magic!A61="Otiluke's Freezing Sphere",O565,IF(Magic!A61="Otto's Irresistible Dance",O566,IF(Magic!A61="Planar Ally",O567,IF(Magic!A61="Primordial Ward",O568,IF(Magic!A61="Programmed Illusion",O569,IF(Magic!A61="Sunbeam",O570,IF(Magic!A61="Transport via Plants",O571,IF(Magic!A61="True Seeing",O572,IF(Magic!A61="Wall of Ice",O573,IF(Magic!A61="Wall of Thorns",O574,IF(Magic!A61="Wind Walk",O575,IF(Magic!A61="Word of Recall",O576,))))))))))))))))))))))))))))))))))))))</f>
        <v/>
      </c>
      <c r="B693" s="4"/>
      <c r="C693" s="4"/>
      <c r="D693" s="9"/>
      <c r="E693" s="254" t="str">
        <f>IF(Magic!A61="Arcane Gate",R539,IF(Magic!A61="Blade Barrier",R540,IF(Magic!A61="Bones of the Earth",R541,IF(Magic!A61="Chain Lightning",R542,IF(Magic!A61="Circle of Death",R543,IF(Magic!A61="Conjure Fey",R544,IF(Magic!A61="Contingency",R545,IF(Magic!A61="Create Undead",R546,IF(Magic!A61="Disintegrate",R547,IF(Magic!A61="Drawmij's Instant Summons",R548,IF(Magic!A61="Eyebite",R549,IF(Magic!A61="Find the Path",R550,IF(Magic!A61="Flesh to Stone",R551,IF(Magic!A61="Forbiddance",R552,IF(Magic!A61="Globe of Invulnerability",R553,IF(Magic!A61="Guards and Wards",R554,IF(Magic!A61="Harm",R555,IF(Magic!A61="Heal",R556,IF(Magic!A61="Heroes' Feast",R557,IF(Magic!A61="Investiture of Flame",R558,IF(Magic!A61="Investiture of Ice",R559,IF(Magic!A61="Investiture of Stone",R560,IF(Magic!A61="Investiture of Wind",R561,IF(Magic!A61="Magic Jar",R562,IF(Magic!A61="Mass Suggestion",R563,IF(Magic!A61="Move Earth",R564,IF(Magic!A61="Otiluke's Freezing Sphere",R565,IF(Magic!A61="Otto's Irresistible Dance",R566,IF(Magic!A61="Planar Ally",R567,IF(Magic!A61="Primordial Ward",R568,IF(Magic!A61="Programmed Illusion",R569,IF(Magic!A61="Sunbeam",R570,IF(Magic!A61="Transport via Plants",R571,IF(Magic!A61="True Seeing",R572,IF(Magic!A61="Wall of Ice",R573,IF(Magic!A61="Wall of Thorns",R574,IF(Magic!A61="Wind Walk",R575,IF(Magic!A61="Word of Recall",R576,))))))))))))))))))))))))))))))))))))))</f>
        <v/>
      </c>
      <c r="F693" s="4"/>
      <c r="G693" s="9"/>
      <c r="H693" s="254" t="str">
        <f>IF(Magic!A61="Arcane Gate",Q539,IF(Magic!A61="Blade Barrier",Q540,IF(Magic!A61="Bones of the Earth",Q541,IF(Magic!A61="Chain Lightning",Q542,IF(Magic!A61="Circle of Death",Q543,IF(Magic!A61="Conjure Fey",Q544,IF(Magic!A61="Contingency",Q545,IF(Magic!A61="Create Undead",Q546,IF(Magic!A61="Disintegrate",Q547,IF(Magic!A61="Drawmij's Instant Summons",Q548,IF(Magic!A61="Eyebite",Q549,IF(Magic!A61="Find the Path",Q550,IF(Magic!A61="Flesh to Stone",Q551,IF(Magic!A61="Forbiddance",Q552,IF(Magic!A61="Globe of Invulnerability",Q553,IF(Magic!A61="Guards and Wards",Q554,IF(Magic!A61="Harm",Q555,IF(Magic!A61="Heal",Q556,IF(Magic!A61="Heroes' Feast",Q557,IF(Magic!A61="Investiture of Flame",Q558,IF(Magic!A61="Investiture of Ice",Q559,IF(Magic!A61="Investiture of Stone",Q560,IF(Magic!A61="Investiture of Wind",Q561,IF(Magic!A61="Magic Jar",Q562,IF(Magic!A61="Mass Suggestion",Q563,IF(Magic!A61="Move Earth",Q564,IF(Magic!A61="Otiluke's Freezing Sphere",Q565,IF(Magic!A61="Otto's Irresistible Dance",Q566,IF(Magic!A61="Planar Ally",Q567,IF(Magic!A61="Primordial Ward",Q568,IF(Magic!A61="Programmed Illusion",Q569,IF(Magic!A61="Sunbeam",Q570,IF(Magic!A61="Transport via Plants",Q571,IF(Magic!A61="True Seeing",Q572,IF(Magic!A61="Wall of Ice",Q573,IF(Magic!A61="Wall of Thorns",Q574,IF(Magic!A61="Wind Walk",Q575,IF(Magic!A61="Word of Recall",Q576,))))))))))))))))))))))))))))))))))))))</f>
        <v/>
      </c>
      <c r="I693" s="4"/>
      <c r="J693" s="4"/>
      <c r="K693" s="9"/>
      <c r="L693" s="254" t="str">
        <f>IF(Magic!A61="Arcane Gate",P539,IF(Magic!A61="Blade Barrier",P540,IF(Magic!A61="Bones of the Earth",P541,IF(Magic!A61="Chain Lightning",P542,IF(Magic!A61="Circle of Death",P543,IF(Magic!A61="Conjure Fey",P544,IF(Magic!A61="Contingency",P545,IF(Magic!A61="Create Undead",P546,IF(Magic!A61="Disintegrate",P547,IF(Magic!A61="Drawmij's Instant Summons",P548,IF(Magic!A61="Eyebite",P549,IF(Magic!A61="Find the Path",P550,IF(Magic!A61="Flesh to Stone",P551,IF(Magic!A61="Forbiddance",P552,IF(Magic!A61="Globe of Invulnerability",P553,IF(Magic!A61="Guards and Wards",P554,IF(Magic!A61="Harm",P555,IF(Magic!A61="Heal",P556,IF(Magic!A61="Heroes' Feast",P557,IF(Magic!A61="Investiture of Flame",P558,IF(Magic!A61="Investiture of Ice",P559,IF(Magic!A61="Investiture of Stone",P560,IF(Magic!A61="Investiture of Wind",P561,IF(Magic!A61="Magic Jar",P562,IF(Magic!A61="Mass Suggestion",P563,IF(Magic!A61="Move Earth",P564,IF(Magic!A61="Otiluke's Freezing Sphere",P565,IF(Magic!A61="Otto's Irresistible Dance",P566,IF(Magic!A61="Planar Ally",P567,IF(Magic!A61="Primordial Ward",P568,IF(Magic!A61="Programmed Illusion",P569,IF(Magic!A61="Sunbeam",P570,IF(Magic!A61="Transport via Plants",P571,IF(Magic!A61="True Seeing",P572,IF(Magic!A61="Wall of Ice",P573,IF(Magic!A61="Wall of Thorns",P574,IF(Magic!A61="Wind Walk",P575,IF(Magic!A61="Word of Recall",P576,))))))))))))))))))))))))))))))))))))))</f>
        <v/>
      </c>
      <c r="M693" s="4"/>
      <c r="N693" s="4"/>
      <c r="O693" s="4"/>
      <c r="P693" s="9"/>
      <c r="Q693" s="254" t="str">
        <f>IF(Magic!A61="Arcane Gate",S539,IF(Magic!A61="Blade Barrier",S540,IF(Magic!A61="Bones of the Earth",S541,IF(Magic!A61="Chain Lightning",S542,IF(Magic!A61="Circle of Death",S543,IF(Magic!A61="Conjure Fey",S544,IF(Magic!A61="Contingency",S545,IF(Magic!A61="Create Undead",S546,IF(Magic!A61="Disintegrate",S547,IF(Magic!A61="Drawmij's Instant Summons",S548,IF(Magic!A61="Eyebite",S549,IF(Magic!A61="Find the Path",S550,IF(Magic!A61="Flesh to Stone",S551,IF(Magic!A61="Forbiddance",S552,IF(Magic!A61="Globe of Invulnerability",S553,IF(Magic!A61="Guards and Wards",S554,IF(Magic!A61="Harm",S555,IF(Magic!A61="Heal",S556,IF(Magic!A61="Heroes' Feast",S557,IF(Magic!A61="Investiture of Flame",S558,IF(Magic!A61="Investiture of Ice",S559,IF(Magic!A61="Investiture of Stone",S560,IF(Magic!A61="Investiture of Wind",S561,IF(Magic!A61="Magic Jar",S562,IF(Magic!A61="Mass Suggestion",S563,IF(Magic!A61="Move Earth",S564,IF(Magic!A61="Otiluke's Freezing Sphere",S565,IF(Magic!A61="Otto's Irresistible Dance",S566,IF(Magic!A61="Planar Ally",S567,IF(Magic!A61="Primordial Ward",S568,IF(Magic!A61="Programmed Illusion",S569,IF(Magic!A61="Sunbeam",S570,IF(Magic!A61="Transport via Plants",S571,IF(Magic!A61="True Seeing",S572,IF(Magic!A61="Wall of Ice",S573,IF(Magic!A61="Wall of Thorns",S574,IF(Magic!A61="Wind Walk",S575,IF(Magic!A61="Word of Recall",S576,))))))))))))))))))))))))))))))))))))))</f>
        <v/>
      </c>
      <c r="R693" s="9"/>
      <c r="S693" s="254" t="str">
        <f>IF(Magic!A61="Arcane Gate",T539,IF(Magic!A61="Blade Barrier",T540,IF(Magic!A61="Bones of the Earth",T541,IF(Magic!A61="Chain Lightning",T542,IF(Magic!A61="Circle of Death",T543,IF(Magic!A61="Conjure Fey",T544,IF(Magic!A61="Contingency",T545,IF(Magic!A61="Create Undead",T546,IF(Magic!A61="Disintegrate",T547,IF(Magic!A61="Drawmij's Instant Summons",T548,IF(Magic!A61="Eyebite",T549,IF(Magic!A61="Find the Path",T550,IF(Magic!A61="Flesh to Stone",T551,IF(Magic!A61="Forbiddance",T552,IF(Magic!A61="Globe of Invulnerability",T553,IF(Magic!A61="Guards and Wards",T554,IF(Magic!A61="Harm",T555,IF(Magic!A61="Heal",T556,IF(Magic!A61="Heroes' Feast",T557,IF(Magic!A61="Investiture of Flame",T558,IF(Magic!A61="Investiture of Ice",T559,IF(Magic!A61="Investiture of Stone",T560,IF(Magic!A61="Investiture of Wind",T561,IF(Magic!A61="Magic Jar",T562,IF(Magic!A61="Mass Suggestion",T563,IF(Magic!A61="Move Earth",T564,IF(Magic!A61="Otiluke's Freezing Sphere",T565,IF(Magic!A61="Otto's Irresistible Dance",T566,IF(Magic!A61="Planar Ally",T567,IF(Magic!A61="Primordial Ward",T568,IF(Magic!A61="Programmed Illusion",T569,IF(Magic!A61="Sunbeam",T570,IF(Magic!A61="Transport via Plants",T571,IF(Magic!A61="True Seeing",T572,IF(Magic!A61="Wall of Ice",T573,IF(Magic!A61="Wall of Thorns",T574,IF(Magic!A61="Wind Walk",T575,IF(Magic!A61="Word of Recall",T576,))))))))))))))))))))))))))))))))))))))</f>
        <v/>
      </c>
      <c r="T693" s="9"/>
      <c r="U693" s="377"/>
      <c r="V693" s="377"/>
      <c r="W693" s="377"/>
      <c r="X693" s="377"/>
      <c r="Y693" s="377"/>
      <c r="Z693" s="377"/>
      <c r="AA693" s="377"/>
      <c r="AB693" s="377"/>
      <c r="AC693" s="377"/>
      <c r="AD693" s="377"/>
      <c r="AE693" s="377"/>
      <c r="AF693" s="377"/>
      <c r="AG693" s="377"/>
      <c r="AH693" s="377"/>
      <c r="AI693" s="377"/>
      <c r="AJ693" s="377"/>
      <c r="AK693" s="377"/>
      <c r="AL693" s="377"/>
      <c r="AM693" s="377"/>
      <c r="AN693" s="377"/>
      <c r="AO693" s="377"/>
      <c r="AP693" s="377"/>
      <c r="AQ693" s="377"/>
      <c r="AR693" s="377"/>
      <c r="AS693" s="377"/>
      <c r="AT693" s="377"/>
      <c r="AU693" s="377"/>
      <c r="AV693" s="377"/>
      <c r="AW693" s="377"/>
      <c r="AX693" s="377"/>
      <c r="AY693" s="377"/>
      <c r="AZ693" s="377"/>
      <c r="BA693" s="377"/>
      <c r="BB693" s="377"/>
      <c r="BC693" s="377"/>
      <c r="BD693" s="377"/>
      <c r="BE693" s="377"/>
      <c r="BF693" s="377"/>
    </row>
    <row r="694" ht="12.75" customHeight="1">
      <c r="A694" s="254" t="str">
        <f>IF(Magic!A62="Arcane Gate",O539,IF(Magic!A62="Blade Barrier",O540,IF(Magic!A62="Bones of the Earth",O541,IF(Magic!A62="Chain Lightning",O542,IF(Magic!A62="Circle of Death",O543,IF(Magic!A62="Conjure Fey",O544,IF(Magic!A62="Contingency",O545,IF(Magic!A62="Create Undead",O546,IF(Magic!A62="Disintegrate",O547,IF(Magic!A62="Drawmij's Instant Summons",O548,IF(Magic!A62="Eyebite",O549,IF(Magic!A62="Find the Path",O550,IF(Magic!A62="Flesh to Stone",O551,IF(Magic!A62="Forbiddance",O552,IF(Magic!A62="Globe of Invulnerability",O553,IF(Magic!A62="Guards and Wards",O554,IF(Magic!A62="Harm",O555,IF(Magic!A62="Heal",O556,IF(Magic!A62="Heroes' Feast",O557,IF(Magic!A62="Investiture of Flame",O558,IF(Magic!A62="Investiture of Ice",O559,IF(Magic!A62="Investiture of Stone",O560,IF(Magic!A62="Investiture of Wind",O561,IF(Magic!A62="Magic Jar",O562,IF(Magic!A62="Mass Suggestion",O563,IF(Magic!A62="Move Earth",O564,IF(Magic!A62="Otiluke's Freezing Sphere",O565,IF(Magic!A62="Otto's Irresistible Dance",O566,IF(Magic!A62="Planar Ally",O567,IF(Magic!A62="Primordial Ward",O568,IF(Magic!A62="Programmed Illusion",O569,IF(Magic!A62="Sunbeam",O570,IF(Magic!A62="Transport via Plants",O571,IF(Magic!A62="True Seeing",O572,IF(Magic!A62="Wall of Ice",O573,IF(Magic!A62="Wall of Thorns",O574,IF(Magic!A62="Wind Walk",O575,IF(Magic!A62="Word of Recall",O576,))))))))))))))))))))))))))))))))))))))</f>
        <v/>
      </c>
      <c r="B694" s="4"/>
      <c r="C694" s="4"/>
      <c r="D694" s="9"/>
      <c r="E694" s="254" t="str">
        <f>IF(Magic!A62="Arcane Gate",R539,IF(Magic!A62="Blade Barrier",R540,IF(Magic!A62="Bones of the Earth",R541,IF(Magic!A62="Chain Lightning",R542,IF(Magic!A62="Circle of Death",R543,IF(Magic!A62="Conjure Fey",R544,IF(Magic!A62="Contingency",R545,IF(Magic!A62="Create Undead",R546,IF(Magic!A62="Disintegrate",R547,IF(Magic!A62="Drawmij's Instant Summons",R548,IF(Magic!A62="Eyebite",R549,IF(Magic!A62="Find the Path",R550,IF(Magic!A62="Flesh to Stone",R551,IF(Magic!A62="Forbiddance",R552,IF(Magic!A62="Globe of Invulnerability",R553,IF(Magic!A62="Guards and Wards",R554,IF(Magic!A62="Harm",R555,IF(Magic!A62="Heal",R556,IF(Magic!A62="Heroes' Feast",R557,IF(Magic!A62="Investiture of Flame",R558,IF(Magic!A62="Investiture of Ice",R559,IF(Magic!A62="Investiture of Stone",R560,IF(Magic!A62="Investiture of Wind",R561,IF(Magic!A62="Magic Jar",R562,IF(Magic!A62="Mass Suggestion",R563,IF(Magic!A62="Move Earth",R564,IF(Magic!A62="Otiluke's Freezing Sphere",R565,IF(Magic!A62="Otto's Irresistible Dance",R566,IF(Magic!A62="Planar Ally",R567,IF(Magic!A62="Primordial Ward",R568,IF(Magic!A62="Programmed Illusion",R569,IF(Magic!A62="Sunbeam",R570,IF(Magic!A62="Transport via Plants",R571,IF(Magic!A62="True Seeing",R572,IF(Magic!A62="Wall of Ice",R573,IF(Magic!A62="Wall of Thorns",R574,IF(Magic!A62="Wind Walk",R575,IF(Magic!A62="Word of Recall",R576,))))))))))))))))))))))))))))))))))))))</f>
        <v/>
      </c>
      <c r="F694" s="4"/>
      <c r="G694" s="9"/>
      <c r="H694" s="254" t="str">
        <f>IF(Magic!A62="Arcane Gate",Q539,IF(Magic!A62="Blade Barrier",Q540,IF(Magic!A62="Bones of the Earth",Q541,IF(Magic!A62="Chain Lightning",Q542,IF(Magic!A62="Circle of Death",Q543,IF(Magic!A62="Conjure Fey",Q544,IF(Magic!A62="Contingency",Q545,IF(Magic!A62="Create Undead",Q546,IF(Magic!A62="Disintegrate",Q547,IF(Magic!A62="Drawmij's Instant Summons",Q548,IF(Magic!A62="Eyebite",Q549,IF(Magic!A62="Find the Path",Q550,IF(Magic!A62="Flesh to Stone",Q551,IF(Magic!A62="Forbiddance",Q552,IF(Magic!A62="Globe of Invulnerability",Q553,IF(Magic!A62="Guards and Wards",Q554,IF(Magic!A62="Harm",Q555,IF(Magic!A62="Heal",Q556,IF(Magic!A62="Heroes' Feast",Q557,IF(Magic!A62="Investiture of Flame",Q558,IF(Magic!A62="Investiture of Ice",Q559,IF(Magic!A62="Investiture of Stone",Q560,IF(Magic!A62="Investiture of Wind",Q561,IF(Magic!A62="Magic Jar",Q562,IF(Magic!A62="Mass Suggestion",Q563,IF(Magic!A62="Move Earth",Q564,IF(Magic!A62="Otiluke's Freezing Sphere",Q565,IF(Magic!A62="Otto's Irresistible Dance",Q566,IF(Magic!A62="Planar Ally",Q567,IF(Magic!A62="Primordial Ward",Q568,IF(Magic!A62="Programmed Illusion",Q569,IF(Magic!A62="Sunbeam",Q570,IF(Magic!A62="Transport via Plants",Q571,IF(Magic!A62="True Seeing",Q572,IF(Magic!A62="Wall of Ice",Q573,IF(Magic!A62="Wall of Thorns",Q574,IF(Magic!A62="Wind Walk",Q575,IF(Magic!A62="Word of Recall",Q576,))))))))))))))))))))))))))))))))))))))</f>
        <v/>
      </c>
      <c r="I694" s="4"/>
      <c r="J694" s="4"/>
      <c r="K694" s="9"/>
      <c r="L694" s="254" t="str">
        <f>IF(Magic!A62="Arcane Gate",P539,IF(Magic!A62="Blade Barrier",P540,IF(Magic!A62="Bones of the Earth",P541,IF(Magic!A62="Chain Lightning",P542,IF(Magic!A62="Circle of Death",P543,IF(Magic!A62="Conjure Fey",P544,IF(Magic!A62="Contingency",P545,IF(Magic!A62="Create Undead",P546,IF(Magic!A62="Disintegrate",P547,IF(Magic!A62="Drawmij's Instant Summons",P548,IF(Magic!A62="Eyebite",P549,IF(Magic!A62="Find the Path",P550,IF(Magic!A62="Flesh to Stone",P551,IF(Magic!A62="Forbiddance",P552,IF(Magic!A62="Globe of Invulnerability",P553,IF(Magic!A62="Guards and Wards",P554,IF(Magic!A62="Harm",P555,IF(Magic!A62="Heal",P556,IF(Magic!A62="Heroes' Feast",P557,IF(Magic!A62="Investiture of Flame",P558,IF(Magic!A62="Investiture of Ice",P559,IF(Magic!A62="Investiture of Stone",P560,IF(Magic!A62="Investiture of Wind",P561,IF(Magic!A62="Magic Jar",P562,IF(Magic!A62="Mass Suggestion",P563,IF(Magic!A62="Move Earth",P564,IF(Magic!A62="Otiluke's Freezing Sphere",P565,IF(Magic!A62="Otto's Irresistible Dance",P566,IF(Magic!A62="Planar Ally",P567,IF(Magic!A62="Primordial Ward",P568,IF(Magic!A62="Programmed Illusion",P569,IF(Magic!A62="Sunbeam",P570,IF(Magic!A62="Transport via Plants",P571,IF(Magic!A62="True Seeing",P572,IF(Magic!A62="Wall of Ice",P573,IF(Magic!A62="Wall of Thorns",P574,IF(Magic!A62="Wind Walk",P575,IF(Magic!A62="Word of Recall",P576,))))))))))))))))))))))))))))))))))))))</f>
        <v/>
      </c>
      <c r="M694" s="4"/>
      <c r="N694" s="4"/>
      <c r="O694" s="4"/>
      <c r="P694" s="9"/>
      <c r="Q694" s="254" t="str">
        <f>IF(Magic!A62="Arcane Gate",S539,IF(Magic!A62="Blade Barrier",S540,IF(Magic!A62="Bones of the Earth",S541,IF(Magic!A62="Chain Lightning",S542,IF(Magic!A62="Circle of Death",S543,IF(Magic!A62="Conjure Fey",S544,IF(Magic!A62="Contingency",S545,IF(Magic!A62="Create Undead",S546,IF(Magic!A62="Disintegrate",S547,IF(Magic!A62="Drawmij's Instant Summons",S548,IF(Magic!A62="Eyebite",S549,IF(Magic!A62="Find the Path",S550,IF(Magic!A62="Flesh to Stone",S551,IF(Magic!A62="Forbiddance",S552,IF(Magic!A62="Globe of Invulnerability",S553,IF(Magic!A62="Guards and Wards",S554,IF(Magic!A62="Harm",S555,IF(Magic!A62="Heal",S556,IF(Magic!A62="Heroes' Feast",S557,IF(Magic!A62="Investiture of Flame",S558,IF(Magic!A62="Investiture of Ice",S559,IF(Magic!A62="Investiture of Stone",S560,IF(Magic!A62="Investiture of Wind",S561,IF(Magic!A62="Magic Jar",S562,IF(Magic!A62="Mass Suggestion",S563,IF(Magic!A62="Move Earth",S564,IF(Magic!A62="Otiluke's Freezing Sphere",S565,IF(Magic!A62="Otto's Irresistible Dance",S566,IF(Magic!A62="Planar Ally",S567,IF(Magic!A62="Primordial Ward",S568,IF(Magic!A62="Programmed Illusion",S569,IF(Magic!A62="Sunbeam",S570,IF(Magic!A62="Transport via Plants",S571,IF(Magic!A62="True Seeing",S572,IF(Magic!A62="Wall of Ice",S573,IF(Magic!A62="Wall of Thorns",S574,IF(Magic!A62="Wind Walk",S575,IF(Magic!A62="Word of Recall",S576,))))))))))))))))))))))))))))))))))))))</f>
        <v/>
      </c>
      <c r="R694" s="9"/>
      <c r="S694" s="254" t="str">
        <f>IF(Magic!A62="Arcane Gate",T539,IF(Magic!A62="Blade Barrier",T540,IF(Magic!A62="Bones of the Earth",T541,IF(Magic!A62="Chain Lightning",T542,IF(Magic!A62="Circle of Death",T543,IF(Magic!A62="Conjure Fey",T544,IF(Magic!A62="Contingency",T545,IF(Magic!A62="Create Undead",T546,IF(Magic!A62="Disintegrate",T547,IF(Magic!A62="Drawmij's Instant Summons",T548,IF(Magic!A62="Eyebite",T549,IF(Magic!A62="Find the Path",T550,IF(Magic!A62="Flesh to Stone",T551,IF(Magic!A62="Forbiddance",T552,IF(Magic!A62="Globe of Invulnerability",T553,IF(Magic!A62="Guards and Wards",T554,IF(Magic!A62="Harm",T555,IF(Magic!A62="Heal",T556,IF(Magic!A62="Heroes' Feast",T557,IF(Magic!A62="Investiture of Flame",T558,IF(Magic!A62="Investiture of Ice",T559,IF(Magic!A62="Investiture of Stone",T560,IF(Magic!A62="Investiture of Wind",T561,IF(Magic!A62="Magic Jar",T562,IF(Magic!A62="Mass Suggestion",T563,IF(Magic!A62="Move Earth",T564,IF(Magic!A62="Otiluke's Freezing Sphere",T565,IF(Magic!A62="Otto's Irresistible Dance",T566,IF(Magic!A62="Planar Ally",T567,IF(Magic!A62="Primordial Ward",T568,IF(Magic!A62="Programmed Illusion",T569,IF(Magic!A62="Sunbeam",T570,IF(Magic!A62="Transport via Plants",T571,IF(Magic!A62="True Seeing",T572,IF(Magic!A62="Wall of Ice",T573,IF(Magic!A62="Wall of Thorns",T574,IF(Magic!A62="Wind Walk",T575,IF(Magic!A62="Word of Recall",T576,))))))))))))))))))))))))))))))))))))))</f>
        <v/>
      </c>
      <c r="T694" s="9"/>
      <c r="U694" s="377"/>
      <c r="V694" s="377"/>
      <c r="W694" s="377"/>
      <c r="X694" s="377"/>
      <c r="Y694" s="377"/>
      <c r="Z694" s="377"/>
      <c r="AA694" s="377"/>
      <c r="AB694" s="377"/>
      <c r="AC694" s="377"/>
      <c r="AD694" s="377"/>
      <c r="AE694" s="377"/>
      <c r="AF694" s="377"/>
      <c r="AG694" s="377"/>
      <c r="AH694" s="377"/>
      <c r="AI694" s="377"/>
      <c r="AJ694" s="377"/>
      <c r="AK694" s="377"/>
      <c r="AL694" s="377"/>
      <c r="AM694" s="377"/>
      <c r="AN694" s="377"/>
      <c r="AO694" s="377"/>
      <c r="AP694" s="377"/>
      <c r="AQ694" s="377"/>
      <c r="AR694" s="377"/>
      <c r="AS694" s="377"/>
      <c r="AT694" s="377"/>
      <c r="AU694" s="377"/>
      <c r="AV694" s="377"/>
      <c r="AW694" s="377"/>
      <c r="AX694" s="377"/>
      <c r="AY694" s="377"/>
      <c r="AZ694" s="377"/>
      <c r="BA694" s="377"/>
      <c r="BB694" s="377"/>
      <c r="BC694" s="377"/>
      <c r="BD694" s="377"/>
      <c r="BE694" s="377"/>
      <c r="BF694" s="377"/>
    </row>
    <row r="695" ht="12.75" customHeight="1">
      <c r="A695" s="254" t="str">
        <f>IF(Magic!A63="Arcane Gate",O539,IF(Magic!A63="Blade Barrier",O540,IF(Magic!A63="Bones of the Earth",O541,IF(Magic!A63="Chain Lightning",O542,IF(Magic!A63="Circle of Death",O543,IF(Magic!A63="Conjure Fey",O544,IF(Magic!A63="Contingency",O545,IF(Magic!A63="Create Undead",O546,IF(Magic!A63="Disintegrate",O547,IF(Magic!A63="Drawmij's Instant Summons",O548,IF(Magic!A63="Eyebite",O549,IF(Magic!A63="Find the Path",O550,IF(Magic!A63="Flesh to Stone",O551,IF(Magic!A63="Forbiddance",O552,IF(Magic!A63="Globe of Invulnerability",O553,IF(Magic!A63="Guards and Wards",O554,IF(Magic!A63="Harm",O555,IF(Magic!A63="Heal",O556,IF(Magic!A63="Heroes' Feast",O557,IF(Magic!A63="Investiture of Flame",O558,IF(Magic!A63="Investiture of Ice",O559,IF(Magic!A63="Investiture of Stone",O560,IF(Magic!A63="Investiture of Wind",O561,IF(Magic!A63="Magic Jar",O562,IF(Magic!A63="Mass Suggestion",O563,IF(Magic!A63="Move Earth",O564,IF(Magic!A63="Otiluke's Freezing Sphere",O565,IF(Magic!A63="Otto's Irresistible Dance",O566,IF(Magic!A63="Planar Ally",O567,IF(Magic!A63="Primordial Ward",O568,IF(Magic!A63="Programmed Illusion",O569,IF(Magic!A63="Sunbeam",O570,IF(Magic!A63="Transport via Plants",O571,IF(Magic!A63="True Seeing",O572,IF(Magic!A63="Wall of Ice",O573,IF(Magic!A63="Wall of Thorns",O574,IF(Magic!A63="Wind Walk",O575,IF(Magic!A63="Word of Recall",O576,))))))))))))))))))))))))))))))))))))))</f>
        <v/>
      </c>
      <c r="B695" s="4"/>
      <c r="C695" s="4"/>
      <c r="D695" s="9"/>
      <c r="E695" s="254" t="str">
        <f>IF(Magic!A63="Arcane Gate",R539,IF(Magic!A63="Blade Barrier",R540,IF(Magic!A63="Bones of the Earth",R541,IF(Magic!A63="Chain Lightning",R542,IF(Magic!A63="Circle of Death",R543,IF(Magic!A63="Conjure Fey",R544,IF(Magic!A63="Contingency",R545,IF(Magic!A63="Create Undead",R546,IF(Magic!A63="Disintegrate",R547,IF(Magic!A63="Drawmij's Instant Summons",R548,IF(Magic!A63="Eyebite",R549,IF(Magic!A63="Find the Path",R550,IF(Magic!A63="Flesh to Stone",R551,IF(Magic!A63="Forbiddance",R552,IF(Magic!A63="Globe of Invulnerability",R553,IF(Magic!A63="Guards and Wards",R554,IF(Magic!A63="Harm",R555,IF(Magic!A63="Heal",R556,IF(Magic!A63="Heroes' Feast",R557,IF(Magic!A63="Investiture of Flame",R558,IF(Magic!A63="Investiture of Ice",R559,IF(Magic!A63="Investiture of Stone",R560,IF(Magic!A63="Investiture of Wind",R561,IF(Magic!A63="Magic Jar",R562,IF(Magic!A63="Mass Suggestion",R563,IF(Magic!A63="Move Earth",R564,IF(Magic!A63="Otiluke's Freezing Sphere",R565,IF(Magic!A63="Otto's Irresistible Dance",R566,IF(Magic!A63="Planar Ally",R567,IF(Magic!A63="Primordial Ward",R568,IF(Magic!A63="Programmed Illusion",R569,IF(Magic!A63="Sunbeam",R570,IF(Magic!A63="Transport via Plants",R571,IF(Magic!A63="True Seeing",R572,IF(Magic!A63="Wall of Ice",R573,IF(Magic!A63="Wall of Thorns",R574,IF(Magic!A63="Wind Walk",R575,IF(Magic!A63="Word of Recall",R576,))))))))))))))))))))))))))))))))))))))</f>
        <v/>
      </c>
      <c r="F695" s="4"/>
      <c r="G695" s="9"/>
      <c r="H695" s="254" t="str">
        <f>IF(Magic!A63="Arcane Gate",Q539,IF(Magic!A63="Blade Barrier",Q540,IF(Magic!A63="Bones of the Earth",Q541,IF(Magic!A63="Chain Lightning",Q542,IF(Magic!A63="Circle of Death",Q543,IF(Magic!A63="Conjure Fey",Q544,IF(Magic!A63="Contingency",Q545,IF(Magic!A63="Create Undead",Q546,IF(Magic!A63="Disintegrate",Q547,IF(Magic!A63="Drawmij's Instant Summons",Q548,IF(Magic!A63="Eyebite",Q549,IF(Magic!A63="Find the Path",Q550,IF(Magic!A63="Flesh to Stone",Q551,IF(Magic!A63="Forbiddance",Q552,IF(Magic!A63="Globe of Invulnerability",Q553,IF(Magic!A63="Guards and Wards",Q554,IF(Magic!A63="Harm",Q555,IF(Magic!A63="Heal",Q556,IF(Magic!A63="Heroes' Feast",Q557,IF(Magic!A63="Investiture of Flame",Q558,IF(Magic!A63="Investiture of Ice",Q559,IF(Magic!A63="Investiture of Stone",Q560,IF(Magic!A63="Investiture of Wind",Q561,IF(Magic!A63="Magic Jar",Q562,IF(Magic!A63="Mass Suggestion",Q563,IF(Magic!A63="Move Earth",Q564,IF(Magic!A63="Otiluke's Freezing Sphere",Q565,IF(Magic!A63="Otto's Irresistible Dance",Q566,IF(Magic!A63="Planar Ally",Q567,IF(Magic!A63="Primordial Ward",Q568,IF(Magic!A63="Programmed Illusion",Q569,IF(Magic!A63="Sunbeam",Q570,IF(Magic!A63="Transport via Plants",Q571,IF(Magic!A63="True Seeing",Q572,IF(Magic!A63="Wall of Ice",Q573,IF(Magic!A63="Wall of Thorns",Q574,IF(Magic!A63="Wind Walk",Q575,IF(Magic!A63="Word of Recall",Q576,))))))))))))))))))))))))))))))))))))))</f>
        <v/>
      </c>
      <c r="I695" s="4"/>
      <c r="J695" s="4"/>
      <c r="K695" s="9"/>
      <c r="L695" s="254" t="str">
        <f>IF(Magic!A63="Arcane Gate",P539,IF(Magic!A63="Blade Barrier",P540,IF(Magic!A63="Bones of the Earth",P541,IF(Magic!A63="Chain Lightning",P542,IF(Magic!A63="Circle of Death",P543,IF(Magic!A63="Conjure Fey",P544,IF(Magic!A63="Contingency",P545,IF(Magic!A63="Create Undead",P546,IF(Magic!A63="Disintegrate",P547,IF(Magic!A63="Drawmij's Instant Summons",P548,IF(Magic!A63="Eyebite",P549,IF(Magic!A63="Find the Path",P550,IF(Magic!A63="Flesh to Stone",P551,IF(Magic!A63="Forbiddance",P552,IF(Magic!A63="Globe of Invulnerability",P553,IF(Magic!A63="Guards and Wards",P554,IF(Magic!A63="Harm",P555,IF(Magic!A63="Heal",P556,IF(Magic!A63="Heroes' Feast",P557,IF(Magic!A63="Investiture of Flame",P558,IF(Magic!A63="Investiture of Ice",P559,IF(Magic!A63="Investiture of Stone",P560,IF(Magic!A63="Investiture of Wind",P561,IF(Magic!A63="Magic Jar",P562,IF(Magic!A63="Mass Suggestion",P563,IF(Magic!A63="Move Earth",P564,IF(Magic!A63="Otiluke's Freezing Sphere",P565,IF(Magic!A63="Otto's Irresistible Dance",P566,IF(Magic!A63="Planar Ally",P567,IF(Magic!A63="Primordial Ward",P568,IF(Magic!A63="Programmed Illusion",P569,IF(Magic!A63="Sunbeam",P570,IF(Magic!A63="Transport via Plants",P571,IF(Magic!A63="True Seeing",P572,IF(Magic!A63="Wall of Ice",P573,IF(Magic!A63="Wall of Thorns",P574,IF(Magic!A63="Wind Walk",P575,IF(Magic!A63="Word of Recall",P576,))))))))))))))))))))))))))))))))))))))</f>
        <v/>
      </c>
      <c r="M695" s="4"/>
      <c r="N695" s="4"/>
      <c r="O695" s="4"/>
      <c r="P695" s="9"/>
      <c r="Q695" s="254" t="str">
        <f>IF(Magic!A63="Arcane Gate",S539,IF(Magic!A63="Blade Barrier",S540,IF(Magic!A63="Bones of the Earth",S541,IF(Magic!A63="Chain Lightning",S542,IF(Magic!A63="Circle of Death",S543,IF(Magic!A63="Conjure Fey",S544,IF(Magic!A63="Contingency",S545,IF(Magic!A63="Create Undead",S546,IF(Magic!A63="Disintegrate",S547,IF(Magic!A63="Drawmij's Instant Summons",S548,IF(Magic!A63="Eyebite",S549,IF(Magic!A63="Find the Path",S550,IF(Magic!A63="Flesh to Stone",S551,IF(Magic!A63="Forbiddance",S552,IF(Magic!A63="Globe of Invulnerability",S553,IF(Magic!A63="Guards and Wards",S554,IF(Magic!A63="Harm",S555,IF(Magic!A63="Heal",S556,IF(Magic!A63="Heroes' Feast",S557,IF(Magic!A63="Investiture of Flame",S558,IF(Magic!A63="Investiture of Ice",S559,IF(Magic!A63="Investiture of Stone",S560,IF(Magic!A63="Investiture of Wind",S561,IF(Magic!A63="Magic Jar",S562,IF(Magic!A63="Mass Suggestion",S563,IF(Magic!A63="Move Earth",S564,IF(Magic!A63="Otiluke's Freezing Sphere",S565,IF(Magic!A63="Otto's Irresistible Dance",S566,IF(Magic!A63="Planar Ally",S567,IF(Magic!A63="Primordial Ward",S568,IF(Magic!A63="Programmed Illusion",S569,IF(Magic!A63="Sunbeam",S570,IF(Magic!A63="Transport via Plants",S571,IF(Magic!A63="True Seeing",S572,IF(Magic!A63="Wall of Ice",S573,IF(Magic!A63="Wall of Thorns",S574,IF(Magic!A63="Wind Walk",S575,IF(Magic!A63="Word of Recall",S576,))))))))))))))))))))))))))))))))))))))</f>
        <v/>
      </c>
      <c r="R695" s="9"/>
      <c r="S695" s="254" t="str">
        <f>IF(Magic!A63="Arcane Gate",T539,IF(Magic!A63="Blade Barrier",T540,IF(Magic!A63="Bones of the Earth",T541,IF(Magic!A63="Chain Lightning",T542,IF(Magic!A63="Circle of Death",T543,IF(Magic!A63="Conjure Fey",T544,IF(Magic!A63="Contingency",T545,IF(Magic!A63="Create Undead",T546,IF(Magic!A63="Disintegrate",T547,IF(Magic!A63="Drawmij's Instant Summons",T548,IF(Magic!A63="Eyebite",T549,IF(Magic!A63="Find the Path",T550,IF(Magic!A63="Flesh to Stone",T551,IF(Magic!A63="Forbiddance",T552,IF(Magic!A63="Globe of Invulnerability",T553,IF(Magic!A63="Guards and Wards",T554,IF(Magic!A63="Harm",T555,IF(Magic!A63="Heal",T556,IF(Magic!A63="Heroes' Feast",T557,IF(Magic!A63="Investiture of Flame",T558,IF(Magic!A63="Investiture of Ice",T559,IF(Magic!A63="Investiture of Stone",T560,IF(Magic!A63="Investiture of Wind",T561,IF(Magic!A63="Magic Jar",T562,IF(Magic!A63="Mass Suggestion",T563,IF(Magic!A63="Move Earth",T564,IF(Magic!A63="Otiluke's Freezing Sphere",T565,IF(Magic!A63="Otto's Irresistible Dance",T566,IF(Magic!A63="Planar Ally",T567,IF(Magic!A63="Primordial Ward",T568,IF(Magic!A63="Programmed Illusion",T569,IF(Magic!A63="Sunbeam",T570,IF(Magic!A63="Transport via Plants",T571,IF(Magic!A63="True Seeing",T572,IF(Magic!A63="Wall of Ice",T573,IF(Magic!A63="Wall of Thorns",T574,IF(Magic!A63="Wind Walk",T575,IF(Magic!A63="Word of Recall",T576,))))))))))))))))))))))))))))))))))))))</f>
        <v/>
      </c>
      <c r="T695" s="9"/>
      <c r="U695" s="377"/>
      <c r="V695" s="377"/>
      <c r="W695" s="377"/>
      <c r="X695" s="377"/>
      <c r="Y695" s="377"/>
      <c r="Z695" s="377"/>
      <c r="AA695" s="377"/>
      <c r="AB695" s="377"/>
      <c r="AC695" s="377"/>
      <c r="AD695" s="377"/>
      <c r="AE695" s="377"/>
      <c r="AF695" s="377"/>
      <c r="AG695" s="377"/>
      <c r="AH695" s="377"/>
      <c r="AI695" s="377"/>
      <c r="AJ695" s="377"/>
      <c r="AK695" s="377"/>
      <c r="AL695" s="377"/>
      <c r="AM695" s="377"/>
      <c r="AN695" s="377"/>
      <c r="AO695" s="377"/>
      <c r="AP695" s="377"/>
      <c r="AQ695" s="377"/>
      <c r="AR695" s="377"/>
      <c r="AS695" s="377"/>
      <c r="AT695" s="377"/>
      <c r="AU695" s="377"/>
      <c r="AV695" s="377"/>
      <c r="AW695" s="377"/>
      <c r="AX695" s="377"/>
      <c r="AY695" s="377"/>
      <c r="AZ695" s="377"/>
      <c r="BA695" s="377"/>
      <c r="BB695" s="377"/>
      <c r="BC695" s="377"/>
      <c r="BD695" s="377"/>
      <c r="BE695" s="377"/>
      <c r="BF695" s="377"/>
    </row>
    <row r="696" ht="12.75" customHeight="1">
      <c r="A696" s="254" t="str">
        <f>IF(Magic!A64="Arcane Gate",O539,IF(Magic!A64="Blade Barrier",O540,IF(Magic!A64="Bones of the Earth",O541,IF(Magic!A64="Chain Lightning",O542,IF(Magic!A64="Circle of Death",O543,IF(Magic!A64="Conjure Fey",O544,IF(Magic!A64="Contingency",O545,IF(Magic!A64="Create Undead",O546,IF(Magic!A64="Disintegrate",O547,IF(Magic!A64="Drawmij's Instant Summons",O548,IF(Magic!A64="Eyebite",O549,IF(Magic!A64="Find the Path",O550,IF(Magic!A64="Flesh to Stone",O551,IF(Magic!A64="Forbiddance",O552,IF(Magic!A64="Globe of Invulnerability",O553,IF(Magic!A64="Guards and Wards",O554,IF(Magic!A64="Harm",O555,IF(Magic!A64="Heal",O556,IF(Magic!A64="Heroes' Feast",O557,IF(Magic!A64="Investiture of Flame",O558,IF(Magic!A64="Investiture of Ice",O559,IF(Magic!A64="Investiture of Stone",O560,IF(Magic!A64="Investiture of Wind",O561,IF(Magic!A64="Magic Jar",O562,IF(Magic!A64="Mass Suggestion",O563,IF(Magic!A64="Move Earth",O564,IF(Magic!A64="Otiluke's Freezing Sphere",O565,IF(Magic!A64="Otto's Irresistible Dance",O566,IF(Magic!A64="Planar Ally",O567,IF(Magic!A64="Primordial Ward",O568,IF(Magic!A64="Programmed Illusion",O569,IF(Magic!A64="Sunbeam",O570,IF(Magic!A64="Transport via Plants",O571,IF(Magic!A64="True Seeing",O572,IF(Magic!A64="Wall of Ice",O573,IF(Magic!A64="Wall of Thorns",O574,IF(Magic!A64="Wind Walk",O575,IF(Magic!A64="Word of Recall",O576,))))))))))))))))))))))))))))))))))))))</f>
        <v/>
      </c>
      <c r="B696" s="4"/>
      <c r="C696" s="4"/>
      <c r="D696" s="9"/>
      <c r="E696" s="254" t="str">
        <f>IF(Magic!A64="Arcane Gate",R539,IF(Magic!A64="Blade Barrier",R540,IF(Magic!A64="Bones of the Earth",R541,IF(Magic!A64="Chain Lightning",R542,IF(Magic!A64="Circle of Death",R543,IF(Magic!A64="Conjure Fey",R544,IF(Magic!A64="Contingency",R545,IF(Magic!A64="Create Undead",R546,IF(Magic!A64="Disintegrate",R547,IF(Magic!A64="Drawmij's Instant Summons",R548,IF(Magic!A64="Eyebite",R549,IF(Magic!A64="Find the Path",R550,IF(Magic!A64="Flesh to Stone",R551,IF(Magic!A64="Forbiddance",R552,IF(Magic!A64="Globe of Invulnerability",R553,IF(Magic!A64="Guards and Wards",R554,IF(Magic!A64="Harm",R555,IF(Magic!A64="Heal",R556,IF(Magic!A64="Heroes' Feast",R557,IF(Magic!A64="Investiture of Flame",R558,IF(Magic!A64="Investiture of Ice",R559,IF(Magic!A64="Investiture of Stone",R560,IF(Magic!A64="Investiture of Wind",R561,IF(Magic!A64="Magic Jar",R562,IF(Magic!A64="Mass Suggestion",R563,IF(Magic!A64="Move Earth",R564,IF(Magic!A64="Otiluke's Freezing Sphere",R565,IF(Magic!A64="Otto's Irresistible Dance",R566,IF(Magic!A64="Planar Ally",R567,IF(Magic!A64="Primordial Ward",R568,IF(Magic!A64="Programmed Illusion",R569,IF(Magic!A64="Sunbeam",R570,IF(Magic!A64="Transport via Plants",R571,IF(Magic!A64="True Seeing",R572,IF(Magic!A64="Wall of Ice",R573,IF(Magic!A64="Wall of Thorns",R574,IF(Magic!A64="Wind Walk",R575,IF(Magic!A64="Word of Recall",R576,))))))))))))))))))))))))))))))))))))))</f>
        <v/>
      </c>
      <c r="F696" s="4"/>
      <c r="G696" s="9"/>
      <c r="H696" s="254" t="str">
        <f>IF(Magic!A64="Arcane Gate",Q539,IF(Magic!A64="Blade Barrier",Q540,IF(Magic!A64="Bones of the Earth",Q541,IF(Magic!A64="Chain Lightning",Q542,IF(Magic!A64="Circle of Death",Q543,IF(Magic!A64="Conjure Fey",Q544,IF(Magic!A64="Contingency",Q545,IF(Magic!A64="Create Undead",Q546,IF(Magic!A64="Disintegrate",Q547,IF(Magic!A64="Drawmij's Instant Summons",Q548,IF(Magic!A64="Eyebite",Q549,IF(Magic!A64="Find the Path",Q550,IF(Magic!A64="Flesh to Stone",Q551,IF(Magic!A64="Forbiddance",Q552,IF(Magic!A64="Globe of Invulnerability",Q553,IF(Magic!A64="Guards and Wards",Q554,IF(Magic!A64="Harm",Q555,IF(Magic!A64="Heal",Q556,IF(Magic!A64="Heroes' Feast",Q557,IF(Magic!A64="Investiture of Flame",Q558,IF(Magic!A64="Investiture of Ice",Q559,IF(Magic!A64="Investiture of Stone",Q560,IF(Magic!A64="Investiture of Wind",Q561,IF(Magic!A64="Magic Jar",Q562,IF(Magic!A64="Mass Suggestion",Q563,IF(Magic!A64="Move Earth",Q564,IF(Magic!A64="Otiluke's Freezing Sphere",Q565,IF(Magic!A64="Otto's Irresistible Dance",Q566,IF(Magic!A64="Planar Ally",Q567,IF(Magic!A64="Primordial Ward",Q568,IF(Magic!A64="Programmed Illusion",Q569,IF(Magic!A64="Sunbeam",Q570,IF(Magic!A64="Transport via Plants",Q571,IF(Magic!A64="True Seeing",Q572,IF(Magic!A64="Wall of Ice",Q573,IF(Magic!A64="Wall of Thorns",Q574,IF(Magic!A64="Wind Walk",Q575,IF(Magic!A64="Word of Recall",Q576,))))))))))))))))))))))))))))))))))))))</f>
        <v/>
      </c>
      <c r="I696" s="4"/>
      <c r="J696" s="4"/>
      <c r="K696" s="9"/>
      <c r="L696" s="254" t="str">
        <f>IF(Magic!A64="Arcane Gate",P539,IF(Magic!A64="Blade Barrier",P540,IF(Magic!A64="Bones of the Earth",P541,IF(Magic!A64="Chain Lightning",P542,IF(Magic!A64="Circle of Death",P543,IF(Magic!A64="Conjure Fey",P544,IF(Magic!A64="Contingency",P545,IF(Magic!A64="Create Undead",P546,IF(Magic!A64="Disintegrate",P547,IF(Magic!A64="Drawmij's Instant Summons",P548,IF(Magic!A64="Eyebite",P549,IF(Magic!A64="Find the Path",P550,IF(Magic!A64="Flesh to Stone",P551,IF(Magic!A64="Forbiddance",P552,IF(Magic!A64="Globe of Invulnerability",P553,IF(Magic!A64="Guards and Wards",P554,IF(Magic!A64="Harm",P555,IF(Magic!A64="Heal",P556,IF(Magic!A64="Heroes' Feast",P557,IF(Magic!A64="Investiture of Flame",P558,IF(Magic!A64="Investiture of Ice",P559,IF(Magic!A64="Investiture of Stone",P560,IF(Magic!A64="Investiture of Wind",P561,IF(Magic!A64="Magic Jar",P562,IF(Magic!A64="Mass Suggestion",P563,IF(Magic!A64="Move Earth",P564,IF(Magic!A64="Otiluke's Freezing Sphere",P565,IF(Magic!A64="Otto's Irresistible Dance",P566,IF(Magic!A64="Planar Ally",P567,IF(Magic!A64="Primordial Ward",P568,IF(Magic!A64="Programmed Illusion",P569,IF(Magic!A64="Sunbeam",P570,IF(Magic!A64="Transport via Plants",P571,IF(Magic!A64="True Seeing",P572,IF(Magic!A64="Wall of Ice",P573,IF(Magic!A64="Wall of Thorns",P574,IF(Magic!A64="Wind Walk",P575,IF(Magic!A64="Word of Recall",P576,))))))))))))))))))))))))))))))))))))))</f>
        <v/>
      </c>
      <c r="M696" s="4"/>
      <c r="N696" s="4"/>
      <c r="O696" s="4"/>
      <c r="P696" s="9"/>
      <c r="Q696" s="254" t="str">
        <f>IF(Magic!A64="Arcane Gate",S539,IF(Magic!A64="Blade Barrier",S540,IF(Magic!A64="Bones of the Earth",S541,IF(Magic!A64="Chain Lightning",S542,IF(Magic!A64="Circle of Death",S543,IF(Magic!A64="Conjure Fey",S544,IF(Magic!A64="Contingency",S545,IF(Magic!A64="Create Undead",S546,IF(Magic!A64="Disintegrate",S547,IF(Magic!A64="Drawmij's Instant Summons",S548,IF(Magic!A64="Eyebite",S549,IF(Magic!A64="Find the Path",S550,IF(Magic!A64="Flesh to Stone",S551,IF(Magic!A64="Forbiddance",S552,IF(Magic!A64="Globe of Invulnerability",S553,IF(Magic!A64="Guards and Wards",S554,IF(Magic!A64="Harm",S555,IF(Magic!A64="Heal",S556,IF(Magic!A64="Heroes' Feast",S557,IF(Magic!A64="Investiture of Flame",S558,IF(Magic!A64="Investiture of Ice",S559,IF(Magic!A64="Investiture of Stone",S560,IF(Magic!A64="Investiture of Wind",S561,IF(Magic!A64="Magic Jar",S562,IF(Magic!A64="Mass Suggestion",S563,IF(Magic!A64="Move Earth",S564,IF(Magic!A64="Otiluke's Freezing Sphere",S565,IF(Magic!A64="Otto's Irresistible Dance",S566,IF(Magic!A64="Planar Ally",S567,IF(Magic!A64="Primordial Ward",S568,IF(Magic!A64="Programmed Illusion",S569,IF(Magic!A64="Sunbeam",S570,IF(Magic!A64="Transport via Plants",S571,IF(Magic!A64="True Seeing",S572,IF(Magic!A64="Wall of Ice",S573,IF(Magic!A64="Wall of Thorns",S574,IF(Magic!A64="Wind Walk",S575,IF(Magic!A64="Word of Recall",S576,))))))))))))))))))))))))))))))))))))))</f>
        <v/>
      </c>
      <c r="R696" s="9"/>
      <c r="S696" s="254" t="str">
        <f>IF(Magic!A64="Arcane Gate",T539,IF(Magic!A64="Blade Barrier",T540,IF(Magic!A64="Bones of the Earth",T541,IF(Magic!A64="Chain Lightning",T542,IF(Magic!A64="Circle of Death",T543,IF(Magic!A64="Conjure Fey",T544,IF(Magic!A64="Contingency",T545,IF(Magic!A64="Create Undead",T546,IF(Magic!A64="Disintegrate",T547,IF(Magic!A64="Drawmij's Instant Summons",T548,IF(Magic!A64="Eyebite",T549,IF(Magic!A64="Find the Path",T550,IF(Magic!A64="Flesh to Stone",T551,IF(Magic!A64="Forbiddance",T552,IF(Magic!A64="Globe of Invulnerability",T553,IF(Magic!A64="Guards and Wards",T554,IF(Magic!A64="Harm",T555,IF(Magic!A64="Heal",T556,IF(Magic!A64="Heroes' Feast",T557,IF(Magic!A64="Investiture of Flame",T558,IF(Magic!A64="Investiture of Ice",T559,IF(Magic!A64="Investiture of Stone",T560,IF(Magic!A64="Investiture of Wind",T561,IF(Magic!A64="Magic Jar",T562,IF(Magic!A64="Mass Suggestion",T563,IF(Magic!A64="Move Earth",T564,IF(Magic!A64="Otiluke's Freezing Sphere",T565,IF(Magic!A64="Otto's Irresistible Dance",T566,IF(Magic!A64="Planar Ally",T567,IF(Magic!A64="Primordial Ward",T568,IF(Magic!A64="Programmed Illusion",T569,IF(Magic!A64="Sunbeam",T570,IF(Magic!A64="Transport via Plants",T571,IF(Magic!A64="True Seeing",T572,IF(Magic!A64="Wall of Ice",T573,IF(Magic!A64="Wall of Thorns",T574,IF(Magic!A64="Wind Walk",T575,IF(Magic!A64="Word of Recall",T576,))))))))))))))))))))))))))))))))))))))</f>
        <v/>
      </c>
      <c r="T696" s="9"/>
      <c r="U696" s="377"/>
      <c r="V696" s="377"/>
      <c r="W696" s="377"/>
      <c r="X696" s="377"/>
      <c r="Y696" s="377"/>
      <c r="Z696" s="377"/>
      <c r="AA696" s="377"/>
      <c r="AB696" s="377"/>
      <c r="AC696" s="377"/>
      <c r="AD696" s="377"/>
      <c r="AE696" s="377"/>
      <c r="AF696" s="377"/>
      <c r="AG696" s="377"/>
      <c r="AH696" s="377"/>
      <c r="AI696" s="377"/>
      <c r="AJ696" s="377"/>
      <c r="AK696" s="377"/>
      <c r="AL696" s="377"/>
      <c r="AM696" s="377"/>
      <c r="AN696" s="377"/>
      <c r="AO696" s="377"/>
      <c r="AP696" s="377"/>
      <c r="AQ696" s="377"/>
      <c r="AR696" s="377"/>
      <c r="AS696" s="377"/>
      <c r="AT696" s="377"/>
      <c r="AU696" s="377"/>
      <c r="AV696" s="377"/>
      <c r="AW696" s="377"/>
      <c r="AX696" s="377"/>
      <c r="AY696" s="377"/>
      <c r="AZ696" s="377"/>
      <c r="BA696" s="377"/>
      <c r="BB696" s="377"/>
      <c r="BC696" s="377"/>
      <c r="BD696" s="377"/>
      <c r="BE696" s="377"/>
      <c r="BF696" s="377"/>
    </row>
    <row r="697" ht="12.75" customHeight="1">
      <c r="A697" s="274" t="s">
        <v>166</v>
      </c>
      <c r="B697" s="4"/>
      <c r="C697" s="4"/>
      <c r="D697" s="4"/>
      <c r="E697" s="4"/>
      <c r="F697" s="4"/>
      <c r="G697" s="4"/>
      <c r="H697" s="4"/>
      <c r="I697" s="4"/>
      <c r="J697" s="4"/>
      <c r="K697" s="4"/>
      <c r="L697" s="4"/>
      <c r="M697" s="4"/>
      <c r="N697" s="4"/>
      <c r="O697" s="4"/>
      <c r="P697" s="4"/>
      <c r="Q697" s="4"/>
      <c r="R697" s="4"/>
      <c r="S697" s="4"/>
      <c r="T697" s="9"/>
      <c r="U697" s="377"/>
      <c r="V697" s="377"/>
      <c r="W697" s="377"/>
      <c r="X697" s="377"/>
      <c r="Y697" s="377"/>
      <c r="Z697" s="377"/>
      <c r="AA697" s="377"/>
      <c r="AB697" s="377"/>
      <c r="AC697" s="377"/>
      <c r="AD697" s="377"/>
      <c r="AE697" s="377"/>
      <c r="AF697" s="377"/>
      <c r="AG697" s="377"/>
      <c r="AH697" s="377"/>
      <c r="AI697" s="377"/>
      <c r="AJ697" s="377"/>
      <c r="AK697" s="377"/>
      <c r="AL697" s="377"/>
      <c r="AM697" s="377"/>
      <c r="AN697" s="377"/>
      <c r="AO697" s="377"/>
      <c r="AP697" s="377"/>
      <c r="AQ697" s="377"/>
      <c r="AR697" s="377"/>
      <c r="AS697" s="377"/>
      <c r="AT697" s="377"/>
      <c r="AU697" s="377"/>
      <c r="AV697" s="377"/>
      <c r="AW697" s="377"/>
      <c r="AX697" s="377"/>
      <c r="AY697" s="377"/>
      <c r="AZ697" s="377"/>
      <c r="BA697" s="377"/>
      <c r="BB697" s="377"/>
      <c r="BC697" s="377"/>
      <c r="BD697" s="377"/>
      <c r="BE697" s="377"/>
      <c r="BF697" s="377"/>
    </row>
    <row r="698" ht="12.75" customHeight="1">
      <c r="A698" s="275" t="s">
        <v>149</v>
      </c>
      <c r="B698" s="4"/>
      <c r="C698" s="4"/>
      <c r="D698" s="9"/>
      <c r="E698" s="275" t="s">
        <v>74</v>
      </c>
      <c r="F698" s="4"/>
      <c r="G698" s="9"/>
      <c r="H698" s="275" t="s">
        <v>150</v>
      </c>
      <c r="I698" s="4"/>
      <c r="J698" s="4"/>
      <c r="K698" s="9"/>
      <c r="L698" s="275" t="s">
        <v>151</v>
      </c>
      <c r="M698" s="4"/>
      <c r="N698" s="4"/>
      <c r="O698" s="4"/>
      <c r="P698" s="9"/>
      <c r="Q698" s="275" t="s">
        <v>152</v>
      </c>
      <c r="R698" s="9"/>
      <c r="S698" s="275" t="s">
        <v>153</v>
      </c>
      <c r="T698" s="9"/>
      <c r="U698" s="377"/>
      <c r="V698" s="377"/>
      <c r="W698" s="377"/>
      <c r="X698" s="377"/>
      <c r="Y698" s="377"/>
      <c r="Z698" s="377"/>
      <c r="AA698" s="377"/>
      <c r="AB698" s="377"/>
      <c r="AC698" s="377"/>
      <c r="AD698" s="377"/>
      <c r="AE698" s="377"/>
      <c r="AF698" s="377"/>
      <c r="AG698" s="377"/>
      <c r="AH698" s="377"/>
      <c r="AI698" s="377"/>
      <c r="AJ698" s="377"/>
      <c r="AK698" s="377"/>
      <c r="AL698" s="377"/>
      <c r="AM698" s="377"/>
      <c r="AN698" s="377"/>
      <c r="AO698" s="377"/>
      <c r="AP698" s="377"/>
      <c r="AQ698" s="377"/>
      <c r="AR698" s="377"/>
      <c r="AS698" s="377"/>
      <c r="AT698" s="377"/>
      <c r="AU698" s="377"/>
      <c r="AV698" s="377"/>
      <c r="AW698" s="377"/>
      <c r="AX698" s="377"/>
      <c r="AY698" s="377"/>
      <c r="AZ698" s="377"/>
      <c r="BA698" s="377"/>
      <c r="BB698" s="377"/>
      <c r="BC698" s="377"/>
      <c r="BD698" s="377"/>
      <c r="BE698" s="377"/>
      <c r="BF698" s="377"/>
    </row>
    <row r="699" ht="12.75" customHeight="1">
      <c r="A699" s="217" t="str">
        <f>IF(Magic!A67="Conjure Celestial",O579,IF(Magic!A67="Delayed Blast Fireball",O580,IF(Magic!A67="Divine Word",O581,IF(Magic!A67="Etherealness",O582,IF(Magic!A67="Finger of Death",O583,IF(Magic!A67="Fire Storm",O584,IF(Magic!A67="Forcecage",O585,IF(Magic!A67="Mirage Arcane",O586,IF(Magic!A67="Mordenkainen's Magnificent Mansion",O587,IF(Magic!A67="Mordenkainen's Sword",O588,IF(Magic!A67="Plane Shift",O589,IF(Magic!A67="Prismatic Spray",O590,IF(Magic!A67="Project Image",O591,IF(Magic!A67="Regenerate",O592,IF(Magic!A67="Resurrection",O593,IF(Magic!A67="Reverse Gravity",O594,IF(Magic!A67="Sequester",O595,IF(Magic!A67="Simulacrum",O596,IF(Magic!A67="Symbol",O597,IF(Magic!A67="Teleport",O598,IF(Magic!A67="Whirlwind",O599,)))))))))))))))))))))</f>
        <v/>
      </c>
      <c r="B699" s="4"/>
      <c r="C699" s="4"/>
      <c r="D699" s="9"/>
      <c r="E699" s="254" t="str">
        <f>IF(Magic!A67="Conjure Celestial",R579,IF(Magic!A67="Delayed Blast Fireball",R580,IF(Magic!A67="Divine Word",R581,IF(Magic!A67="Etherealness",R582,IF(Magic!A67="Finger of Death",R583,IF(Magic!A67="Fire Storm",R584,IF(Magic!A67="Forcecage",R585,IF(Magic!A67="Mirage Arcane",R586,IF(Magic!A67="Mordenkainen's Magnificent Mansion",R587,IF(Magic!A67="Mordenkainen's Sword",R588,IF(Magic!A67="Plane Shift",R589,IF(Magic!A67="Prismatic Spray",R590,IF(Magic!A67="Project Image",R591,IF(Magic!A67="Regenerate",R592,IF(Magic!A67="Resurrection",R593,IF(Magic!A67="Reverse Gravity",R594,IF(Magic!A67="Sequester",R595,IF(Magic!A67="Simulacrum",R596,IF(Magic!A67="Symbol",R597,IF(Magic!A67="Teleport",R598,IF(Magic!A67="Whirlwind",R599,)))))))))))))))))))))</f>
        <v/>
      </c>
      <c r="F699" s="4"/>
      <c r="G699" s="9"/>
      <c r="H699" s="254" t="str">
        <f>IF(Magic!A67="Conjure Celestial",Q579,IF(Magic!A67="Delayed Blast Fireball",Q580,IF(Magic!A67="Divine Word",Q581,IF(Magic!A67="Etherealness",Q582,IF(Magic!A67="Finger of Death",Q583,IF(Magic!A67="Fire Storm",Q584,IF(Magic!A67="Forcecage",Q585,IF(Magic!A67="Mirage Arcane",Q586,IF(Magic!A67="Mordenkainen's Magnificent Mansion",Q587,IF(Magic!A67="Mordenkainen's Sword",Q588,IF(Magic!A67="Plane Shift",Q589,IF(Magic!A67="Prismatic Spray",Q590,IF(Magic!A67="Project Image",Q591,IF(Magic!A67="Regenerate",Q592,IF(Magic!A67="Resurrection",Q593,IF(Magic!A67="Reverse Gravity",Q594,IF(Magic!A67="Sequester",Q595,IF(Magic!A67="Simulacrum",Q596,IF(Magic!A67="Symbol",Q597,IF(Magic!A67="Teleport",Q598,IF(Magic!A67="Whirlwind",Q599,)))))))))))))))))))))</f>
        <v/>
      </c>
      <c r="I699" s="4"/>
      <c r="J699" s="4"/>
      <c r="K699" s="9"/>
      <c r="L699" s="254" t="str">
        <f>IF(Magic!A67="Conjure Celestial",P579,IF(Magic!A67="Delayed Blast Fireball",P580,IF(Magic!A67="Divine Word",P581,IF(Magic!A67="Etherealness",P582,IF(Magic!A67="Finger of Death",P583,IF(Magic!A67="Fire Storm",P584,IF(Magic!A67="Forcecage",P585,IF(Magic!A67="Mirage Arcane",P586,IF(Magic!A67="Mordenkainen's Magnificent Mansion",P587,IF(Magic!A67="Mordenkainen's Sword",P588,IF(Magic!A67="Plane Shift",P589,IF(Magic!A67="Prismatic Spray",P590,IF(Magic!A67="Project Image",P591,IF(Magic!A67="Regenerate",P592,IF(Magic!A67="Resurrection",P593,IF(Magic!A67="Reverse Gravity",P594,IF(Magic!A67="Sequester",P595,IF(Magic!A67="Simulacrum",P596,IF(Magic!A67="Symbol",P597,IF(Magic!A67="Teleport",P598,IF(Magic!A67="Whirlwind",P599,)))))))))))))))))))))</f>
        <v/>
      </c>
      <c r="M699" s="4"/>
      <c r="N699" s="4"/>
      <c r="O699" s="4"/>
      <c r="P699" s="9"/>
      <c r="Q699" s="254" t="str">
        <f>IF(Magic!A67="Conjure Celestial",S579,IF(Magic!A67="Delayed Blast Fireball",S580,IF(Magic!A67="Divine Word",S581,IF(Magic!A67="Etherealness",S582,IF(Magic!A67="Finger of Death",S583,IF(Magic!A67="Fire Storm",S584,IF(Magic!A67="Forcecage",S585,IF(Magic!A67="Mirage Arcane",S586,IF(Magic!A67="Mordenkainen's Magnificent Mansion",S587,IF(Magic!A67="Mordenkainen's Sword",S588,IF(Magic!A67="Plane Shift",S589,IF(Magic!A67="Prismatic Spray",S590,IF(Magic!A67="Project Image",S591,IF(Magic!A67="Regenerate",S592,IF(Magic!A67="Resurrection",S593,IF(Magic!A67="Reverse Gravity",S594,IF(Magic!A67="Sequester",S595,IF(Magic!A67="Simulacrum",S596,IF(Magic!A67="Symbol",S597,IF(Magic!A67="Teleport",S598,IF(Magic!A67="Whirlwind",S599,)))))))))))))))))))))</f>
        <v/>
      </c>
      <c r="R699" s="9"/>
      <c r="S699" s="254" t="str">
        <f>IF(Magic!A67="Conjure Celestial",T579,IF(Magic!A67="Delayed Blast Fireball",T580,IF(Magic!A67="Divine Word",T581,IF(Magic!A67="Etherealness",T582,IF(Magic!A67="Finger of Death",T583,IF(Magic!A67="Fire Storm",T584,IF(Magic!A67="Forcecage",T585,IF(Magic!A67="Mirage Arcane",T586,IF(Magic!A67="Mordenkainen's Magnificent Mansion",T587,IF(Magic!A67="Mordenkainen's Sword",T588,IF(Magic!A67="Plane Shift",T589,IF(Magic!A67="Prismatic Spray",T590,IF(Magic!A67="Project Image",T591,IF(Magic!A67="Regenerate",T592,IF(Magic!A67="Resurrection",T593,IF(Magic!A67="Reverse Gravity",T594,IF(Magic!A67="Sequester",T595,IF(Magic!A67="Simulacrum",T596,IF(Magic!A67="Symbol",T597,IF(Magic!A67="Teleport",T598,IF(Magic!A67="Whirlwind",T599,)))))))))))))))))))))</f>
        <v/>
      </c>
      <c r="T699" s="9"/>
      <c r="U699" s="377"/>
      <c r="V699" s="377"/>
      <c r="W699" s="377"/>
      <c r="X699" s="377"/>
      <c r="Y699" s="377"/>
      <c r="Z699" s="377"/>
      <c r="AA699" s="377"/>
      <c r="AB699" s="377"/>
      <c r="AC699" s="377"/>
      <c r="AD699" s="377"/>
      <c r="AE699" s="377"/>
      <c r="AF699" s="377"/>
      <c r="AG699" s="377"/>
      <c r="AH699" s="377"/>
      <c r="AI699" s="377"/>
      <c r="AJ699" s="377"/>
      <c r="AK699" s="377"/>
      <c r="AL699" s="377"/>
      <c r="AM699" s="377"/>
      <c r="AN699" s="377"/>
      <c r="AO699" s="377"/>
      <c r="AP699" s="377"/>
      <c r="AQ699" s="377"/>
      <c r="AR699" s="377"/>
      <c r="AS699" s="377"/>
      <c r="AT699" s="377"/>
      <c r="AU699" s="377"/>
      <c r="AV699" s="377"/>
      <c r="AW699" s="377"/>
      <c r="AX699" s="377"/>
      <c r="AY699" s="377"/>
      <c r="AZ699" s="377"/>
      <c r="BA699" s="377"/>
      <c r="BB699" s="377"/>
      <c r="BC699" s="377"/>
      <c r="BD699" s="377"/>
      <c r="BE699" s="377"/>
      <c r="BF699" s="377"/>
    </row>
    <row r="700" ht="12.75" customHeight="1">
      <c r="A700" s="217" t="str">
        <f>IF(Magic!A68="Conjure Celestial",O579,IF(Magic!A68="Delayed Blast Fireball",O580,IF(Magic!A68="Divine Word",O581,IF(Magic!A68="Etherealness",O582,IF(Magic!A68="Finger of Death",O583,IF(Magic!A68="Fire Storm",O584,IF(Magic!A68="Forcecage",O585,IF(Magic!A68="Mirage Arcane",O586,IF(Magic!A68="Mordenkainen's Magnificent Mansion",O587,IF(Magic!A68="Mordenkainen's Sword",O588,IF(Magic!A68="Plane Shift",O589,IF(Magic!A68="Prismatic Spray",O590,IF(Magic!A68="Project Image",O591,IF(Magic!A68="Regenerate",O592,IF(Magic!A68="Resurrection",O593,IF(Magic!A68="Reverse Gravity",O594,IF(Magic!A68="Sequester",O595,IF(Magic!A68="Simulacrum",O596,IF(Magic!A68="Symbol",O597,IF(Magic!A68="Teleport",O598,IF(Magic!A68="Whirlwind",O599,)))))))))))))))))))))</f>
        <v/>
      </c>
      <c r="B700" s="4"/>
      <c r="C700" s="4"/>
      <c r="D700" s="9"/>
      <c r="E700" s="254" t="str">
        <f>IF(Magic!A68="Conjure Celestial",R579,IF(Magic!A68="Delayed Blast Fireball",R580,IF(Magic!A68="Divine Word",R581,IF(Magic!A68="Etherealness",R582,IF(Magic!A68="Finger of Death",R583,IF(Magic!A68="Fire Storm",R584,IF(Magic!A68="Forcecage",R585,IF(Magic!A68="Mirage Arcane",R586,IF(Magic!A68="Mordenkainen's Magnificent Mansion",R587,IF(Magic!A68="Mordenkainen's Sword",R588,IF(Magic!A68="Plane Shift",R589,IF(Magic!A68="Prismatic Spray",R590,IF(Magic!A68="Project Image",R591,IF(Magic!A68="Regenerate",R592,IF(Magic!A68="Resurrection",R593,IF(Magic!A68="Reverse Gravity",R594,IF(Magic!A68="Sequester",R595,IF(Magic!A68="Simulacrum",R596,IF(Magic!A68="Symbol",R597,IF(Magic!A68="Teleport",R598,IF(Magic!A68="Whirlwind",R599,)))))))))))))))))))))</f>
        <v/>
      </c>
      <c r="F700" s="4"/>
      <c r="G700" s="9"/>
      <c r="H700" s="254" t="str">
        <f>IF(Magic!A68="Conjure Celestial",Q579,IF(Magic!A68="Delayed Blast Fireball",Q580,IF(Magic!A68="Divine Word",Q581,IF(Magic!A68="Etherealness",Q582,IF(Magic!A68="Finger of Death",Q583,IF(Magic!A68="Fire Storm",Q584,IF(Magic!A68="Forcecage",Q585,IF(Magic!A68="Mirage Arcane",Q586,IF(Magic!A68="Mordenkainen's Magnificent Mansion",Q587,IF(Magic!A68="Mordenkainen's Sword",Q588,IF(Magic!A68="Plane Shift",Q589,IF(Magic!A68="Prismatic Spray",Q590,IF(Magic!A68="Project Image",Q591,IF(Magic!A68="Regenerate",Q592,IF(Magic!A68="Resurrection",Q593,IF(Magic!A68="Reverse Gravity",Q594,IF(Magic!A68="Sequester",Q595,IF(Magic!A68="Simulacrum",Q596,IF(Magic!A68="Symbol",Q597,IF(Magic!A68="Teleport",Q598,IF(Magic!A68="Whirlwind",Q599,)))))))))))))))))))))</f>
        <v/>
      </c>
      <c r="I700" s="4"/>
      <c r="J700" s="4"/>
      <c r="K700" s="9"/>
      <c r="L700" s="254" t="str">
        <f>IF(Magic!A68="Conjure Celestial",P579,IF(Magic!A68="Delayed Blast Fireball",P580,IF(Magic!A68="Divine Word",P581,IF(Magic!A68="Etherealness",P582,IF(Magic!A68="Finger of Death",P583,IF(Magic!A68="Fire Storm",P584,IF(Magic!A68="Forcecage",P585,IF(Magic!A68="Mirage Arcane",P586,IF(Magic!A68="Mordenkainen's Magnificent Mansion",P587,IF(Magic!A68="Mordenkainen's Sword",P588,IF(Magic!A68="Plane Shift",P589,IF(Magic!A68="Prismatic Spray",P590,IF(Magic!A68="Project Image",P591,IF(Magic!A68="Regenerate",P592,IF(Magic!A68="Resurrection",P593,IF(Magic!A68="Reverse Gravity",P594,IF(Magic!A68="Sequester",P595,IF(Magic!A68="Simulacrum",P596,IF(Magic!A68="Symbol",P597,IF(Magic!A68="Teleport",P598,IF(Magic!A68="Whirlwind",P599,)))))))))))))))))))))</f>
        <v/>
      </c>
      <c r="M700" s="4"/>
      <c r="N700" s="4"/>
      <c r="O700" s="4"/>
      <c r="P700" s="9"/>
      <c r="Q700" s="254" t="str">
        <f>IF(Magic!A68="Conjure Celestial",S579,IF(Magic!A68="Delayed Blast Fireball",S580,IF(Magic!A68="Divine Word",S581,IF(Magic!A68="Etherealness",S582,IF(Magic!A68="Finger of Death",S583,IF(Magic!A68="Fire Storm",S584,IF(Magic!A68="Forcecage",S585,IF(Magic!A68="Mirage Arcane",S586,IF(Magic!A68="Mordenkainen's Magnificent Mansion",S587,IF(Magic!A68="Mordenkainen's Sword",S588,IF(Magic!A68="Plane Shift",S589,IF(Magic!A68="Prismatic Spray",S590,IF(Magic!A68="Project Image",S591,IF(Magic!A68="Regenerate",S592,IF(Magic!A68="Resurrection",S593,IF(Magic!A68="Reverse Gravity",S594,IF(Magic!A68="Sequester",S595,IF(Magic!A68="Simulacrum",S596,IF(Magic!A68="Symbol",S597,IF(Magic!A68="Teleport",S598,IF(Magic!A68="Whirlwind",S599,)))))))))))))))))))))</f>
        <v/>
      </c>
      <c r="R700" s="9"/>
      <c r="S700" s="254" t="str">
        <f>IF(Magic!A68="Conjure Celestial",T579,IF(Magic!A68="Delayed Blast Fireball",T580,IF(Magic!A68="Divine Word",T581,IF(Magic!A68="Etherealness",T582,IF(Magic!A68="Finger of Death",T583,IF(Magic!A68="Fire Storm",T584,IF(Magic!A68="Forcecage",T585,IF(Magic!A68="Mirage Arcane",T586,IF(Magic!A68="Mordenkainen's Magnificent Mansion",T587,IF(Magic!A68="Mordenkainen's Sword",T588,IF(Magic!A68="Plane Shift",T589,IF(Magic!A68="Prismatic Spray",T590,IF(Magic!A68="Project Image",T591,IF(Magic!A68="Regenerate",T592,IF(Magic!A68="Resurrection",T593,IF(Magic!A68="Reverse Gravity",T594,IF(Magic!A68="Sequester",T595,IF(Magic!A68="Simulacrum",T596,IF(Magic!A68="Symbol",T597,IF(Magic!A68="Teleport",T598,IF(Magic!A68="Whirlwind",T599,)))))))))))))))))))))</f>
        <v/>
      </c>
      <c r="T700" s="9"/>
      <c r="U700" s="377"/>
      <c r="V700" s="377"/>
      <c r="W700" s="377"/>
      <c r="X700" s="377"/>
      <c r="Y700" s="377"/>
      <c r="Z700" s="377"/>
      <c r="AA700" s="377"/>
      <c r="AB700" s="377"/>
      <c r="AC700" s="377"/>
      <c r="AD700" s="377"/>
      <c r="AE700" s="377"/>
      <c r="AF700" s="377"/>
      <c r="AG700" s="377"/>
      <c r="AH700" s="377"/>
      <c r="AI700" s="377"/>
      <c r="AJ700" s="377"/>
      <c r="AK700" s="377"/>
      <c r="AL700" s="377"/>
      <c r="AM700" s="377"/>
      <c r="AN700" s="377"/>
      <c r="AO700" s="377"/>
      <c r="AP700" s="377"/>
      <c r="AQ700" s="377"/>
      <c r="AR700" s="377"/>
      <c r="AS700" s="377"/>
      <c r="AT700" s="377"/>
      <c r="AU700" s="377"/>
      <c r="AV700" s="377"/>
      <c r="AW700" s="377"/>
      <c r="AX700" s="377"/>
      <c r="AY700" s="377"/>
      <c r="AZ700" s="377"/>
      <c r="BA700" s="377"/>
      <c r="BB700" s="377"/>
      <c r="BC700" s="377"/>
      <c r="BD700" s="377"/>
      <c r="BE700" s="377"/>
      <c r="BF700" s="377"/>
    </row>
    <row r="701" ht="12.75" customHeight="1">
      <c r="A701" s="217" t="str">
        <f>IF(Magic!A69="Conjure Celestial",O579,IF(Magic!A69="Delayed Blast Fireball",O580,IF(Magic!A69="Divine Word",O581,IF(Magic!A69="Etherealness",O582,IF(Magic!A69="Finger of Death",O583,IF(Magic!A69="Fire Storm",O584,IF(Magic!A69="Forcecage",O585,IF(Magic!A69="Mirage Arcane",O586,IF(Magic!A69="Mordenkainen's Magnificent Mansion",O587,IF(Magic!A69="Mordenkainen's Sword",O588,IF(Magic!A69="Plane Shift",O589,IF(Magic!A69="Prismatic Spray",O590,IF(Magic!A69="Project Image",O591,IF(Magic!A69="Regenerate",O592,IF(Magic!A69="Resurrection",O593,IF(Magic!A69="Reverse Gravity",O594,IF(Magic!A69="Sequester",O595,IF(Magic!A69="Simulacrum",O596,IF(Magic!A69="Symbol",O597,IF(Magic!A69="Teleport",O598,IF(Magic!A69="Whirlwind",O599,)))))))))))))))))))))</f>
        <v/>
      </c>
      <c r="B701" s="4"/>
      <c r="C701" s="4"/>
      <c r="D701" s="9"/>
      <c r="E701" s="254" t="str">
        <f>IF(Magic!A69="Conjure Celestial",R579,IF(Magic!A69="Delayed Blast Fireball",R580,IF(Magic!A69="Divine Word",R581,IF(Magic!A69="Etherealness",R582,IF(Magic!A69="Finger of Death",R583,IF(Magic!A69="Fire Storm",R584,IF(Magic!A69="Forcecage",R585,IF(Magic!A69="Mirage Arcane",R586,IF(Magic!A69="Mordenkainen's Magnificent Mansion",R587,IF(Magic!A69="Mordenkainen's Sword",R588,IF(Magic!A69="Plane Shift",R589,IF(Magic!A69="Prismatic Spray",R590,IF(Magic!A69="Project Image",R591,IF(Magic!A69="Regenerate",R592,IF(Magic!A69="Resurrection",R593,IF(Magic!A69="Reverse Gravity",R594,IF(Magic!A69="Sequester",R595,IF(Magic!A69="Simulacrum",R596,IF(Magic!A69="Symbol",R597,IF(Magic!A69="Teleport",R598,IF(Magic!A69="Whirlwind",R599,)))))))))))))))))))))</f>
        <v/>
      </c>
      <c r="F701" s="4"/>
      <c r="G701" s="9"/>
      <c r="H701" s="254" t="str">
        <f>IF(Magic!A69="Conjure Celestial",Q579,IF(Magic!A69="Delayed Blast Fireball",Q580,IF(Magic!A69="Divine Word",Q581,IF(Magic!A69="Etherealness",Q582,IF(Magic!A69="Finger of Death",Q583,IF(Magic!A69="Fire Storm",Q584,IF(Magic!A69="Forcecage",Q585,IF(Magic!A69="Mirage Arcane",Q586,IF(Magic!A69="Mordenkainen's Magnificent Mansion",Q587,IF(Magic!A69="Mordenkainen's Sword",Q588,IF(Magic!A69="Plane Shift",Q589,IF(Magic!A69="Prismatic Spray",Q590,IF(Magic!A69="Project Image",Q591,IF(Magic!A69="Regenerate",Q592,IF(Magic!A69="Resurrection",Q593,IF(Magic!A69="Reverse Gravity",Q594,IF(Magic!A69="Sequester",Q595,IF(Magic!A69="Simulacrum",Q596,IF(Magic!A69="Symbol",Q597,IF(Magic!A69="Teleport",Q598,IF(Magic!A69="Whirlwind",Q599,)))))))))))))))))))))</f>
        <v/>
      </c>
      <c r="I701" s="4"/>
      <c r="J701" s="4"/>
      <c r="K701" s="9"/>
      <c r="L701" s="254" t="str">
        <f>IF(Magic!A69="Conjure Celestial",P579,IF(Magic!A69="Delayed Blast Fireball",P580,IF(Magic!A69="Divine Word",P581,IF(Magic!A69="Etherealness",P582,IF(Magic!A69="Finger of Death",P583,IF(Magic!A69="Fire Storm",P584,IF(Magic!A69="Forcecage",P585,IF(Magic!A69="Mirage Arcane",P586,IF(Magic!A69="Mordenkainen's Magnificent Mansion",P587,IF(Magic!A69="Mordenkainen's Sword",P588,IF(Magic!A69="Plane Shift",P589,IF(Magic!A69="Prismatic Spray",P590,IF(Magic!A69="Project Image",P591,IF(Magic!A69="Regenerate",P592,IF(Magic!A69="Resurrection",P593,IF(Magic!A69="Reverse Gravity",P594,IF(Magic!A69="Sequester",P595,IF(Magic!A69="Simulacrum",P596,IF(Magic!A69="Symbol",P597,IF(Magic!A69="Teleport",P598,IF(Magic!A69="Whirlwind",P599,)))))))))))))))))))))</f>
        <v/>
      </c>
      <c r="M701" s="4"/>
      <c r="N701" s="4"/>
      <c r="O701" s="4"/>
      <c r="P701" s="9"/>
      <c r="Q701" s="254" t="str">
        <f>IF(Magic!A69="Conjure Celestial",S579,IF(Magic!A69="Delayed Blast Fireball",S580,IF(Magic!A69="Divine Word",S581,IF(Magic!A69="Etherealness",S582,IF(Magic!A69="Finger of Death",S583,IF(Magic!A69="Fire Storm",S584,IF(Magic!A69="Forcecage",S585,IF(Magic!A69="Mirage Arcane",S586,IF(Magic!A69="Mordenkainen's Magnificent Mansion",S587,IF(Magic!A69="Mordenkainen's Sword",S588,IF(Magic!A69="Plane Shift",S589,IF(Magic!A69="Prismatic Spray",S590,IF(Magic!A69="Project Image",S591,IF(Magic!A69="Regenerate",S592,IF(Magic!A69="Resurrection",S593,IF(Magic!A69="Reverse Gravity",S594,IF(Magic!A69="Sequester",S595,IF(Magic!A69="Simulacrum",S596,IF(Magic!A69="Symbol",S597,IF(Magic!A69="Teleport",S598,IF(Magic!A69="Whirlwind",S599,)))))))))))))))))))))</f>
        <v/>
      </c>
      <c r="R701" s="9"/>
      <c r="S701" s="254" t="str">
        <f>IF(Magic!A69="Conjure Celestial",T579,IF(Magic!A69="Delayed Blast Fireball",T580,IF(Magic!A69="Divine Word",T581,IF(Magic!A69="Etherealness",T582,IF(Magic!A69="Finger of Death",T583,IF(Magic!A69="Fire Storm",T584,IF(Magic!A69="Forcecage",T585,IF(Magic!A69="Mirage Arcane",T586,IF(Magic!A69="Mordenkainen's Magnificent Mansion",T587,IF(Magic!A69="Mordenkainen's Sword",T588,IF(Magic!A69="Plane Shift",T589,IF(Magic!A69="Prismatic Spray",T590,IF(Magic!A69="Project Image",T591,IF(Magic!A69="Regenerate",T592,IF(Magic!A69="Resurrection",T593,IF(Magic!A69="Reverse Gravity",T594,IF(Magic!A69="Sequester",T595,IF(Magic!A69="Simulacrum",T596,IF(Magic!A69="Symbol",T597,IF(Magic!A69="Teleport",T598,IF(Magic!A69="Whirlwind",T599,)))))))))))))))))))))</f>
        <v/>
      </c>
      <c r="T701" s="9"/>
      <c r="U701" s="377"/>
      <c r="V701" s="377"/>
      <c r="W701" s="377"/>
      <c r="X701" s="377"/>
      <c r="Y701" s="377"/>
      <c r="Z701" s="377"/>
      <c r="AA701" s="377"/>
      <c r="AB701" s="377"/>
      <c r="AC701" s="377"/>
      <c r="AD701" s="377"/>
      <c r="AE701" s="377"/>
      <c r="AF701" s="377"/>
      <c r="AG701" s="377"/>
      <c r="AH701" s="377"/>
      <c r="AI701" s="377"/>
      <c r="AJ701" s="377"/>
      <c r="AK701" s="377"/>
      <c r="AL701" s="377"/>
      <c r="AM701" s="377"/>
      <c r="AN701" s="377"/>
      <c r="AO701" s="377"/>
      <c r="AP701" s="377"/>
      <c r="AQ701" s="377"/>
      <c r="AR701" s="377"/>
      <c r="AS701" s="377"/>
      <c r="AT701" s="377"/>
      <c r="AU701" s="377"/>
      <c r="AV701" s="377"/>
      <c r="AW701" s="377"/>
      <c r="AX701" s="377"/>
      <c r="AY701" s="377"/>
      <c r="AZ701" s="377"/>
      <c r="BA701" s="377"/>
      <c r="BB701" s="377"/>
      <c r="BC701" s="377"/>
      <c r="BD701" s="377"/>
      <c r="BE701" s="377"/>
      <c r="BF701" s="377"/>
    </row>
    <row r="702" ht="12.75" customHeight="1">
      <c r="A702" s="254" t="str">
        <f>IF(Magic!A70="Conjure Celestial",O579,IF(Magic!A70="Delayed Blast Fireball",O580,IF(Magic!A70="Divine Word",O581,IF(Magic!A70="Etherealness",O582,IF(Magic!A70="Finger of Death",O583,IF(Magic!A70="Fire Storm",O584,IF(Magic!A70="Forcecage",O585,IF(Magic!A70="Mirage Arcane",O586,IF(Magic!A70="Mordenkainen's Magnificent Mansion",O587,IF(Magic!A70="Mordenkainen's Sword",O588,IF(Magic!A70="Plane Shift",O589,IF(Magic!A70="Prismatic Spray",O590,IF(Magic!A70="Project Image",O591,IF(Magic!A70="Regenerate",O592,IF(Magic!A70="Resurrection",O593,IF(Magic!A70="Reverse Gravity",O594,IF(Magic!A70="Sequester",O595,IF(Magic!A70="Simulacrum",O596,IF(Magic!A70="Symbol",O597,IF(Magic!A70="Teleport",O598,IF(Magic!A70="Whirlwind",O599,)))))))))))))))))))))</f>
        <v/>
      </c>
      <c r="B702" s="4"/>
      <c r="C702" s="4"/>
      <c r="D702" s="9"/>
      <c r="E702" s="254" t="str">
        <f>IF(Magic!A70="Conjure Celestial",R579,IF(Magic!A70="Delayed Blast Fireball",R580,IF(Magic!A70="Divine Word",R581,IF(Magic!A70="Etherealness",R582,IF(Magic!A70="Finger of Death",R583,IF(Magic!A70="Fire Storm",R584,IF(Magic!A70="Forcecage",R585,IF(Magic!A70="Mirage Arcane",R586,IF(Magic!A70="Mordenkainen's Magnificent Mansion",R587,IF(Magic!A70="Mordenkainen's Sword",R588,IF(Magic!A70="Plane Shift",R589,IF(Magic!A70="Prismatic Spray",R590,IF(Magic!A70="Project Image",R591,IF(Magic!A70="Regenerate",R592,IF(Magic!A70="Resurrection",R593,IF(Magic!A70="Reverse Gravity",R594,IF(Magic!A70="Sequester",R595,IF(Magic!A70="Simulacrum",R596,IF(Magic!A70="Symbol",R597,IF(Magic!A70="Teleport",R598,IF(Magic!A70="Whirlwind",R599,)))))))))))))))))))))</f>
        <v/>
      </c>
      <c r="F702" s="4"/>
      <c r="G702" s="9"/>
      <c r="H702" s="254" t="str">
        <f>IF(Magic!A70="Conjure Celestial",Q579,IF(Magic!A70="Delayed Blast Fireball",Q580,IF(Magic!A70="Divine Word",Q581,IF(Magic!A70="Etherealness",Q582,IF(Magic!A70="Finger of Death",Q583,IF(Magic!A70="Fire Storm",Q584,IF(Magic!A70="Forcecage",Q585,IF(Magic!A70="Mirage Arcane",Q586,IF(Magic!A70="Mordenkainen's Magnificent Mansion",Q587,IF(Magic!A70="Mordenkainen's Sword",Q588,IF(Magic!A70="Plane Shift",Q589,IF(Magic!A70="Prismatic Spray",Q590,IF(Magic!A70="Project Image",Q591,IF(Magic!A70="Regenerate",Q592,IF(Magic!A70="Resurrection",Q593,IF(Magic!A70="Reverse Gravity",Q594,IF(Magic!A70="Sequester",Q595,IF(Magic!A70="Simulacrum",Q596,IF(Magic!A70="Symbol",Q597,IF(Magic!A70="Teleport",Q598,IF(Magic!A70="Whirlwind",Q599,)))))))))))))))))))))</f>
        <v/>
      </c>
      <c r="I702" s="4"/>
      <c r="J702" s="4"/>
      <c r="K702" s="9"/>
      <c r="L702" s="254" t="str">
        <f>IF(Magic!A70="Conjure Celestial",P579,IF(Magic!A70="Delayed Blast Fireball",P580,IF(Magic!A70="Divine Word",P581,IF(Magic!A70="Etherealness",P582,IF(Magic!A70="Finger of Death",P583,IF(Magic!A70="Fire Storm",P584,IF(Magic!A70="Forcecage",P585,IF(Magic!A70="Mirage Arcane",P586,IF(Magic!A70="Mordenkainen's Magnificent Mansion",P587,IF(Magic!A70="Mordenkainen's Sword",P588,IF(Magic!A70="Plane Shift",P589,IF(Magic!A70="Prismatic Spray",P590,IF(Magic!A70="Project Image",P591,IF(Magic!A70="Regenerate",P592,IF(Magic!A70="Resurrection",P593,IF(Magic!A70="Reverse Gravity",P594,IF(Magic!A70="Sequester",P595,IF(Magic!A70="Simulacrum",P596,IF(Magic!A70="Symbol",P597,IF(Magic!A70="Teleport",P598,IF(Magic!A70="Whirlwind",P599,)))))))))))))))))))))</f>
        <v/>
      </c>
      <c r="M702" s="4"/>
      <c r="N702" s="4"/>
      <c r="O702" s="4"/>
      <c r="P702" s="9"/>
      <c r="Q702" s="254" t="str">
        <f>IF(Magic!A70="Conjure Celestial",S579,IF(Magic!A70="Delayed Blast Fireball",S580,IF(Magic!A70="Divine Word",S581,IF(Magic!A70="Etherealness",S582,IF(Magic!A70="Finger of Death",S583,IF(Magic!A70="Fire Storm",S584,IF(Magic!A70="Forcecage",S585,IF(Magic!A70="Mirage Arcane",S586,IF(Magic!A70="Mordenkainen's Magnificent Mansion",S587,IF(Magic!A70="Mordenkainen's Sword",S588,IF(Magic!A70="Plane Shift",S589,IF(Magic!A70="Prismatic Spray",S590,IF(Magic!A70="Project Image",S591,IF(Magic!A70="Regenerate",S592,IF(Magic!A70="Resurrection",S593,IF(Magic!A70="Reverse Gravity",S594,IF(Magic!A70="Sequester",S595,IF(Magic!A70="Simulacrum",S596,IF(Magic!A70="Symbol",S597,IF(Magic!A70="Teleport",S598,IF(Magic!A70="Whirlwind",S599,)))))))))))))))))))))</f>
        <v/>
      </c>
      <c r="R702" s="9"/>
      <c r="S702" s="254" t="str">
        <f>IF(Magic!A70="Conjure Celestial",T579,IF(Magic!A70="Delayed Blast Fireball",T580,IF(Magic!A70="Divine Word",T581,IF(Magic!A70="Etherealness",T582,IF(Magic!A70="Finger of Death",T583,IF(Magic!A70="Fire Storm",T584,IF(Magic!A70="Forcecage",T585,IF(Magic!A70="Mirage Arcane",T586,IF(Magic!A70="Mordenkainen's Magnificent Mansion",T587,IF(Magic!A70="Mordenkainen's Sword",T588,IF(Magic!A70="Plane Shift",T589,IF(Magic!A70="Prismatic Spray",T590,IF(Magic!A70="Project Image",T591,IF(Magic!A70="Regenerate",T592,IF(Magic!A70="Resurrection",T593,IF(Magic!A70="Reverse Gravity",T594,IF(Magic!A70="Sequester",T595,IF(Magic!A70="Simulacrum",T596,IF(Magic!A70="Symbol",T597,IF(Magic!A70="Teleport",T598,IF(Magic!A70="Whirlwind",T599,)))))))))))))))))))))</f>
        <v/>
      </c>
      <c r="T702" s="9"/>
      <c r="U702" s="377"/>
      <c r="V702" s="377"/>
      <c r="W702" s="377"/>
      <c r="X702" s="377"/>
      <c r="Y702" s="377"/>
      <c r="Z702" s="377"/>
      <c r="AA702" s="377"/>
      <c r="AB702" s="377"/>
      <c r="AC702" s="377"/>
      <c r="AD702" s="377"/>
      <c r="AE702" s="377"/>
      <c r="AF702" s="377"/>
      <c r="AG702" s="377"/>
      <c r="AH702" s="377"/>
      <c r="AI702" s="377"/>
      <c r="AJ702" s="377"/>
      <c r="AK702" s="377"/>
      <c r="AL702" s="377"/>
      <c r="AM702" s="377"/>
      <c r="AN702" s="377"/>
      <c r="AO702" s="377"/>
      <c r="AP702" s="377"/>
      <c r="AQ702" s="377"/>
      <c r="AR702" s="377"/>
      <c r="AS702" s="377"/>
      <c r="AT702" s="377"/>
      <c r="AU702" s="377"/>
      <c r="AV702" s="377"/>
      <c r="AW702" s="377"/>
      <c r="AX702" s="377"/>
      <c r="AY702" s="377"/>
      <c r="AZ702" s="377"/>
      <c r="BA702" s="377"/>
      <c r="BB702" s="377"/>
      <c r="BC702" s="377"/>
      <c r="BD702" s="377"/>
      <c r="BE702" s="377"/>
      <c r="BF702" s="377"/>
    </row>
    <row r="703" ht="12.75" customHeight="1">
      <c r="A703" s="254" t="str">
        <f>IF(Magic!A71="Conjure Celestial",O579,IF(Magic!A71="Delayed Blast Fireball",O580,IF(Magic!A71="Divine Word",O581,IF(Magic!A71="Etherealness",O582,IF(Magic!A71="Finger of Death",O583,IF(Magic!A71="Fire Storm",O584,IF(Magic!A71="Forcecage",O585,IF(Magic!A71="Mirage Arcane",O586,IF(Magic!A71="Mordenkainen's Magnificent Mansion",O587,IF(Magic!A71="Mordenkainen's Sword",O588,IF(Magic!A71="Plane Shift",O589,IF(Magic!A71="Prismatic Spray",O590,IF(Magic!A71="Project Image",O591,IF(Magic!A71="Regenerate",O592,IF(Magic!A71="Resurrection",O593,IF(Magic!A71="Reverse Gravity",O594,IF(Magic!A71="Sequester",O595,IF(Magic!A71="Simulacrum",O596,IF(Magic!A71="Symbol",O597,IF(Magic!A71="Teleport",O598,IF(Magic!A71="Whirlwind",O599,)))))))))))))))))))))</f>
        <v/>
      </c>
      <c r="B703" s="4"/>
      <c r="C703" s="4"/>
      <c r="D703" s="9"/>
      <c r="E703" s="254" t="str">
        <f>IF(Magic!A71="Conjure Celestial",R579,IF(Magic!A71="Delayed Blast Fireball",R580,IF(Magic!A71="Divine Word",R581,IF(Magic!A71="Etherealness",R582,IF(Magic!A71="Finger of Death",R583,IF(Magic!A71="Fire Storm",R584,IF(Magic!A71="Forcecage",R585,IF(Magic!A71="Mirage Arcane",R586,IF(Magic!A71="Mordenkainen's Magnificent Mansion",R587,IF(Magic!A71="Mordenkainen's Sword",R588,IF(Magic!A71="Plane Shift",R589,IF(Magic!A71="Prismatic Spray",R590,IF(Magic!A71="Project Image",R591,IF(Magic!A71="Regenerate",R592,IF(Magic!A71="Resurrection",R593,IF(Magic!A71="Reverse Gravity",R594,IF(Magic!A71="Sequester",R595,IF(Magic!A71="Simulacrum",R596,IF(Magic!A71="Symbol",R597,IF(Magic!A71="Teleport",R598,IF(Magic!A71="Whirlwind",R599,)))))))))))))))))))))</f>
        <v/>
      </c>
      <c r="F703" s="4"/>
      <c r="G703" s="9"/>
      <c r="H703" s="254" t="str">
        <f>IF(Magic!A71="Conjure Celestial",Q579,IF(Magic!A71="Delayed Blast Fireball",Q580,IF(Magic!A71="Divine Word",Q581,IF(Magic!A71="Etherealness",Q582,IF(Magic!A71="Finger of Death",Q583,IF(Magic!A71="Fire Storm",Q584,IF(Magic!A71="Forcecage",Q585,IF(Magic!A71="Mirage Arcane",Q586,IF(Magic!A71="Mordenkainen's Magnificent Mansion",Q587,IF(Magic!A71="Mordenkainen's Sword",Q588,IF(Magic!A71="Plane Shift",Q589,IF(Magic!A71="Prismatic Spray",Q590,IF(Magic!A71="Project Image",Q591,IF(Magic!A71="Regenerate",Q592,IF(Magic!A71="Resurrection",Q593,IF(Magic!A71="Reverse Gravity",Q594,IF(Magic!A71="Sequester",Q595,IF(Magic!A71="Simulacrum",Q596,IF(Magic!A71="Symbol",Q597,IF(Magic!A71="Teleport",Q598,IF(Magic!A71="Whirlwind",Q599,)))))))))))))))))))))</f>
        <v/>
      </c>
      <c r="I703" s="4"/>
      <c r="J703" s="4"/>
      <c r="K703" s="9"/>
      <c r="L703" s="254" t="str">
        <f>IF(Magic!A71="Conjure Celestial",P579,IF(Magic!A71="Delayed Blast Fireball",P580,IF(Magic!A71="Divine Word",P581,IF(Magic!A71="Etherealness",P582,IF(Magic!A71="Finger of Death",P583,IF(Magic!A71="Fire Storm",P584,IF(Magic!A71="Forcecage",P585,IF(Magic!A71="Mirage Arcane",P586,IF(Magic!A71="Mordenkainen's Magnificent Mansion",P587,IF(Magic!A71="Mordenkainen's Sword",P588,IF(Magic!A71="Plane Shift",P589,IF(Magic!A71="Prismatic Spray",P590,IF(Magic!A71="Project Image",P591,IF(Magic!A71="Regenerate",P592,IF(Magic!A71="Resurrection",P593,IF(Magic!A71="Reverse Gravity",P594,IF(Magic!A71="Sequester",P595,IF(Magic!A71="Simulacrum",P596,IF(Magic!A71="Symbol",P597,IF(Magic!A71="Teleport",P598,IF(Magic!A71="Whirlwind",P599,)))))))))))))))))))))</f>
        <v/>
      </c>
      <c r="M703" s="4"/>
      <c r="N703" s="4"/>
      <c r="O703" s="4"/>
      <c r="P703" s="9"/>
      <c r="Q703" s="254" t="str">
        <f>IF(Magic!A71="Conjure Celestial",S579,IF(Magic!A71="Delayed Blast Fireball",S580,IF(Magic!A71="Divine Word",S581,IF(Magic!A71="Etherealness",S582,IF(Magic!A71="Finger of Death",S583,IF(Magic!A71="Fire Storm",S584,IF(Magic!A71="Forcecage",S585,IF(Magic!A71="Mirage Arcane",S586,IF(Magic!A71="Mordenkainen's Magnificent Mansion",S587,IF(Magic!A71="Mordenkainen's Sword",S588,IF(Magic!A71="Plane Shift",S589,IF(Magic!A71="Prismatic Spray",S590,IF(Magic!A71="Project Image",S591,IF(Magic!A71="Regenerate",S592,IF(Magic!A71="Resurrection",S593,IF(Magic!A71="Reverse Gravity",S594,IF(Magic!A71="Sequester",S595,IF(Magic!A71="Simulacrum",S596,IF(Magic!A71="Symbol",S597,IF(Magic!A71="Teleport",S598,IF(Magic!A71="Whirlwind",S599,)))))))))))))))))))))</f>
        <v/>
      </c>
      <c r="R703" s="9"/>
      <c r="S703" s="254" t="str">
        <f>IF(Magic!A71="Conjure Celestial",T579,IF(Magic!A71="Delayed Blast Fireball",T580,IF(Magic!A71="Divine Word",T581,IF(Magic!A71="Etherealness",T582,IF(Magic!A71="Finger of Death",T583,IF(Magic!A71="Fire Storm",T584,IF(Magic!A71="Forcecage",T585,IF(Magic!A71="Mirage Arcane",T586,IF(Magic!A71="Mordenkainen's Magnificent Mansion",T587,IF(Magic!A71="Mordenkainen's Sword",T588,IF(Magic!A71="Plane Shift",T589,IF(Magic!A71="Prismatic Spray",T590,IF(Magic!A71="Project Image",T591,IF(Magic!A71="Regenerate",T592,IF(Magic!A71="Resurrection",T593,IF(Magic!A71="Reverse Gravity",T594,IF(Magic!A71="Sequester",T595,IF(Magic!A71="Simulacrum",T596,IF(Magic!A71="Symbol",T597,IF(Magic!A71="Teleport",T598,IF(Magic!A71="Whirlwind",T599,)))))))))))))))))))))</f>
        <v/>
      </c>
      <c r="T703" s="9"/>
      <c r="U703" s="377"/>
      <c r="V703" s="377"/>
      <c r="W703" s="377"/>
      <c r="X703" s="377"/>
      <c r="Y703" s="377"/>
      <c r="Z703" s="377"/>
      <c r="AA703" s="377"/>
      <c r="AB703" s="377"/>
      <c r="AC703" s="377"/>
      <c r="AD703" s="377"/>
      <c r="AE703" s="377"/>
      <c r="AF703" s="377"/>
      <c r="AG703" s="377"/>
      <c r="AH703" s="377"/>
      <c r="AI703" s="377"/>
      <c r="AJ703" s="377"/>
      <c r="AK703" s="377"/>
      <c r="AL703" s="377"/>
      <c r="AM703" s="377"/>
      <c r="AN703" s="377"/>
      <c r="AO703" s="377"/>
      <c r="AP703" s="377"/>
      <c r="AQ703" s="377"/>
      <c r="AR703" s="377"/>
      <c r="AS703" s="377"/>
      <c r="AT703" s="377"/>
      <c r="AU703" s="377"/>
      <c r="AV703" s="377"/>
      <c r="AW703" s="377"/>
      <c r="AX703" s="377"/>
      <c r="AY703" s="377"/>
      <c r="AZ703" s="377"/>
      <c r="BA703" s="377"/>
      <c r="BB703" s="377"/>
      <c r="BC703" s="377"/>
      <c r="BD703" s="377"/>
      <c r="BE703" s="377"/>
      <c r="BF703" s="377"/>
    </row>
    <row r="704" ht="12.75" customHeight="1">
      <c r="A704" s="254" t="str">
        <f>IF(Magic!A72="Conjure Celestial",O579,IF(Magic!A72="Delayed Blast Fireball",O580,IF(Magic!A72="Divine Word",O581,IF(Magic!A72="Etherealness",O582,IF(Magic!A72="Finger of Death",O583,IF(Magic!A72="Fire Storm",O584,IF(Magic!A72="Forcecage",O585,IF(Magic!A72="Mirage Arcane",O586,IF(Magic!A72="Mordenkainen's Magnificent Mansion",O587,IF(Magic!A72="Mordenkainen's Sword",O588,IF(Magic!A72="Plane Shift",O589,IF(Magic!A72="Prismatic Spray",O590,IF(Magic!A72="Project Image",O591,IF(Magic!A72="Regenerate",O592,IF(Magic!A72="Resurrection",O593,IF(Magic!A72="Reverse Gravity",O594,IF(Magic!A72="Sequester",O595,IF(Magic!A72="Simulacrum",O596,IF(Magic!A72="Symbol",O597,IF(Magic!A72="Teleport",O598,IF(Magic!A72="Whirlwind",O599,)))))))))))))))))))))</f>
        <v/>
      </c>
      <c r="B704" s="4"/>
      <c r="C704" s="4"/>
      <c r="D704" s="9"/>
      <c r="E704" s="254" t="str">
        <f>IF(Magic!A72="Conjure Celestial",R579,IF(Magic!A72="Delayed Blast Fireball",R580,IF(Magic!A72="Divine Word",R581,IF(Magic!A72="Etherealness",R582,IF(Magic!A72="Finger of Death",R583,IF(Magic!A72="Fire Storm",R584,IF(Magic!A72="Forcecage",R585,IF(Magic!A72="Mirage Arcane",R586,IF(Magic!A72="Mordenkainen's Magnificent Mansion",R587,IF(Magic!A72="Mordenkainen's Sword",R588,IF(Magic!A72="Plane Shift",R589,IF(Magic!A72="Prismatic Spray",R590,IF(Magic!A72="Project Image",R591,IF(Magic!A72="Regenerate",R592,IF(Magic!A72="Resurrection",R593,IF(Magic!A72="Reverse Gravity",R594,IF(Magic!A72="Sequester",R595,IF(Magic!A72="Simulacrum",R596,IF(Magic!A72="Symbol",R597,IF(Magic!A72="Teleport",R598,IF(Magic!A72="Whirlwind",R599,)))))))))))))))))))))</f>
        <v/>
      </c>
      <c r="F704" s="4"/>
      <c r="G704" s="9"/>
      <c r="H704" s="254" t="str">
        <f>IF(Magic!A72="Conjure Celestial",Q579,IF(Magic!A72="Delayed Blast Fireball",Q580,IF(Magic!A72="Divine Word",Q581,IF(Magic!A72="Etherealness",Q582,IF(Magic!A72="Finger of Death",Q583,IF(Magic!A72="Fire Storm",Q584,IF(Magic!A72="Forcecage",Q585,IF(Magic!A72="Mirage Arcane",Q586,IF(Magic!A72="Mordenkainen's Magnificent Mansion",Q587,IF(Magic!A72="Mordenkainen's Sword",Q588,IF(Magic!A72="Plane Shift",Q589,IF(Magic!A72="Prismatic Spray",Q590,IF(Magic!A72="Project Image",Q591,IF(Magic!A72="Regenerate",Q592,IF(Magic!A72="Resurrection",Q593,IF(Magic!A72="Reverse Gravity",Q594,IF(Magic!A72="Sequester",Q595,IF(Magic!A72="Simulacrum",Q596,IF(Magic!A72="Symbol",Q597,IF(Magic!A72="Teleport",Q598,IF(Magic!A72="Whirlwind",Q599,)))))))))))))))))))))</f>
        <v/>
      </c>
      <c r="I704" s="4"/>
      <c r="J704" s="4"/>
      <c r="K704" s="9"/>
      <c r="L704" s="254" t="str">
        <f>IF(Magic!A72="Conjure Celestial",P579,IF(Magic!A72="Delayed Blast Fireball",P580,IF(Magic!A72="Divine Word",P581,IF(Magic!A72="Etherealness",P582,IF(Magic!A72="Finger of Death",P583,IF(Magic!A72="Fire Storm",P584,IF(Magic!A72="Forcecage",P585,IF(Magic!A72="Mirage Arcane",P586,IF(Magic!A72="Mordenkainen's Magnificent Mansion",P587,IF(Magic!A72="Mordenkainen's Sword",P588,IF(Magic!A72="Plane Shift",P589,IF(Magic!A72="Prismatic Spray",P590,IF(Magic!A72="Project Image",P591,IF(Magic!A72="Regenerate",P592,IF(Magic!A72="Resurrection",P593,IF(Magic!A72="Reverse Gravity",P594,IF(Magic!A72="Sequester",P595,IF(Magic!A72="Simulacrum",P596,IF(Magic!A72="Symbol",P597,IF(Magic!A72="Teleport",P598,IF(Magic!A72="Whirlwind",P599,)))))))))))))))))))))</f>
        <v/>
      </c>
      <c r="M704" s="4"/>
      <c r="N704" s="4"/>
      <c r="O704" s="4"/>
      <c r="P704" s="9"/>
      <c r="Q704" s="254" t="str">
        <f>IF(Magic!A72="Conjure Celestial",S579,IF(Magic!A72="Delayed Blast Fireball",S580,IF(Magic!A72="Divine Word",S581,IF(Magic!A72="Etherealness",S582,IF(Magic!A72="Finger of Death",S583,IF(Magic!A72="Fire Storm",S584,IF(Magic!A72="Forcecage",S585,IF(Magic!A72="Mirage Arcane",S586,IF(Magic!A72="Mordenkainen's Magnificent Mansion",S587,IF(Magic!A72="Mordenkainen's Sword",S588,IF(Magic!A72="Plane Shift",S589,IF(Magic!A72="Prismatic Spray",S590,IF(Magic!A72="Project Image",S591,IF(Magic!A72="Regenerate",S592,IF(Magic!A72="Resurrection",S593,IF(Magic!A72="Reverse Gravity",S594,IF(Magic!A72="Sequester",S595,IF(Magic!A72="Simulacrum",S596,IF(Magic!A72="Symbol",S597,IF(Magic!A72="Teleport",S598,IF(Magic!A72="Whirlwind",S599,)))))))))))))))))))))</f>
        <v/>
      </c>
      <c r="R704" s="9"/>
      <c r="S704" s="254" t="str">
        <f>IF(Magic!A72="Conjure Celestial",T579,IF(Magic!A72="Delayed Blast Fireball",T580,IF(Magic!A72="Divine Word",T581,IF(Magic!A72="Etherealness",T582,IF(Magic!A72="Finger of Death",T583,IF(Magic!A72="Fire Storm",T584,IF(Magic!A72="Forcecage",T585,IF(Magic!A72="Mirage Arcane",T586,IF(Magic!A72="Mordenkainen's Magnificent Mansion",T587,IF(Magic!A72="Mordenkainen's Sword",T588,IF(Magic!A72="Plane Shift",T589,IF(Magic!A72="Prismatic Spray",T590,IF(Magic!A72="Project Image",T591,IF(Magic!A72="Regenerate",T592,IF(Magic!A72="Resurrection",T593,IF(Magic!A72="Reverse Gravity",T594,IF(Magic!A72="Sequester",T595,IF(Magic!A72="Simulacrum",T596,IF(Magic!A72="Symbol",T597,IF(Magic!A72="Teleport",T598,IF(Magic!A72="Whirlwind",T599,)))))))))))))))))))))</f>
        <v/>
      </c>
      <c r="T704" s="9"/>
      <c r="U704" s="377"/>
      <c r="V704" s="377"/>
      <c r="W704" s="377"/>
      <c r="X704" s="377"/>
      <c r="Y704" s="377"/>
      <c r="Z704" s="377"/>
      <c r="AA704" s="377"/>
      <c r="AB704" s="377"/>
      <c r="AC704" s="377"/>
      <c r="AD704" s="377"/>
      <c r="AE704" s="377"/>
      <c r="AF704" s="377"/>
      <c r="AG704" s="377"/>
      <c r="AH704" s="377"/>
      <c r="AI704" s="377"/>
      <c r="AJ704" s="377"/>
      <c r="AK704" s="377"/>
      <c r="AL704" s="377"/>
      <c r="AM704" s="377"/>
      <c r="AN704" s="377"/>
      <c r="AO704" s="377"/>
      <c r="AP704" s="377"/>
      <c r="AQ704" s="377"/>
      <c r="AR704" s="377"/>
      <c r="AS704" s="377"/>
      <c r="AT704" s="377"/>
      <c r="AU704" s="377"/>
      <c r="AV704" s="377"/>
      <c r="AW704" s="377"/>
      <c r="AX704" s="377"/>
      <c r="AY704" s="377"/>
      <c r="AZ704" s="377"/>
      <c r="BA704" s="377"/>
      <c r="BB704" s="377"/>
      <c r="BC704" s="377"/>
      <c r="BD704" s="377"/>
      <c r="BE704" s="377"/>
      <c r="BF704" s="377"/>
    </row>
    <row r="705" ht="12.75" customHeight="1">
      <c r="A705" s="277" t="s">
        <v>167</v>
      </c>
      <c r="B705" s="4"/>
      <c r="C705" s="4"/>
      <c r="D705" s="4"/>
      <c r="E705" s="4"/>
      <c r="F705" s="4"/>
      <c r="G705" s="4"/>
      <c r="H705" s="4"/>
      <c r="I705" s="4"/>
      <c r="J705" s="4"/>
      <c r="K705" s="4"/>
      <c r="L705" s="4"/>
      <c r="M705" s="4"/>
      <c r="N705" s="4"/>
      <c r="O705" s="4"/>
      <c r="P705" s="4"/>
      <c r="Q705" s="4"/>
      <c r="R705" s="4"/>
      <c r="S705" s="4"/>
      <c r="T705" s="9"/>
      <c r="U705" s="377"/>
      <c r="V705" s="377"/>
      <c r="W705" s="377"/>
      <c r="X705" s="377"/>
      <c r="Y705" s="377"/>
      <c r="Z705" s="377"/>
      <c r="AA705" s="377"/>
      <c r="AB705" s="377"/>
      <c r="AC705" s="377"/>
      <c r="AD705" s="377"/>
      <c r="AE705" s="377"/>
      <c r="AF705" s="377"/>
      <c r="AG705" s="377"/>
      <c r="AH705" s="377"/>
      <c r="AI705" s="377"/>
      <c r="AJ705" s="377"/>
      <c r="AK705" s="377"/>
      <c r="AL705" s="377"/>
      <c r="AM705" s="377"/>
      <c r="AN705" s="377"/>
      <c r="AO705" s="377"/>
      <c r="AP705" s="377"/>
      <c r="AQ705" s="377"/>
      <c r="AR705" s="377"/>
      <c r="AS705" s="377"/>
      <c r="AT705" s="377"/>
      <c r="AU705" s="377"/>
      <c r="AV705" s="377"/>
      <c r="AW705" s="377"/>
      <c r="AX705" s="377"/>
      <c r="AY705" s="377"/>
      <c r="AZ705" s="377"/>
      <c r="BA705" s="377"/>
      <c r="BB705" s="377"/>
      <c r="BC705" s="377"/>
      <c r="BD705" s="377"/>
      <c r="BE705" s="377"/>
      <c r="BF705" s="377"/>
    </row>
    <row r="706" ht="12.75" customHeight="1">
      <c r="A706" s="278" t="s">
        <v>149</v>
      </c>
      <c r="B706" s="4"/>
      <c r="C706" s="4"/>
      <c r="D706" s="9"/>
      <c r="E706" s="278" t="s">
        <v>74</v>
      </c>
      <c r="F706" s="4"/>
      <c r="G706" s="9"/>
      <c r="H706" s="278" t="s">
        <v>150</v>
      </c>
      <c r="I706" s="4"/>
      <c r="J706" s="4"/>
      <c r="K706" s="9"/>
      <c r="L706" s="278" t="s">
        <v>151</v>
      </c>
      <c r="M706" s="4"/>
      <c r="N706" s="4"/>
      <c r="O706" s="4"/>
      <c r="P706" s="9"/>
      <c r="Q706" s="278" t="s">
        <v>152</v>
      </c>
      <c r="R706" s="9"/>
      <c r="S706" s="278" t="s">
        <v>153</v>
      </c>
      <c r="T706" s="9"/>
      <c r="U706" s="377"/>
      <c r="V706" s="377"/>
      <c r="W706" s="377"/>
      <c r="X706" s="377"/>
      <c r="Y706" s="377"/>
      <c r="Z706" s="377"/>
      <c r="AA706" s="377"/>
      <c r="AB706" s="377"/>
      <c r="AC706" s="377"/>
      <c r="AD706" s="377"/>
      <c r="AE706" s="377"/>
      <c r="AF706" s="377"/>
      <c r="AG706" s="377"/>
      <c r="AH706" s="377"/>
      <c r="AI706" s="377"/>
      <c r="AJ706" s="377"/>
      <c r="AK706" s="377"/>
      <c r="AL706" s="377"/>
      <c r="AM706" s="377"/>
      <c r="AN706" s="377"/>
      <c r="AO706" s="377"/>
      <c r="AP706" s="377"/>
      <c r="AQ706" s="377"/>
      <c r="AR706" s="377"/>
      <c r="AS706" s="377"/>
      <c r="AT706" s="377"/>
      <c r="AU706" s="377"/>
      <c r="AV706" s="377"/>
      <c r="AW706" s="377"/>
      <c r="AX706" s="377"/>
      <c r="AY706" s="377"/>
      <c r="AZ706" s="377"/>
      <c r="BA706" s="377"/>
      <c r="BB706" s="377"/>
      <c r="BC706" s="377"/>
      <c r="BD706" s="377"/>
      <c r="BE706" s="377"/>
      <c r="BF706" s="377"/>
    </row>
    <row r="707" ht="12.75" customHeight="1">
      <c r="A707" s="217" t="str">
        <f>IF(Magic!A75="Abi-Dalzim's Horrid Wilting",O602,IF(Magic!A75="Animal Shapes",O603,IF(Magic!A75="Anti-magic Field",O604,IF(Magic!A75="Antipathy/Sympathy",O605,IF(Magic!A75="Clone",O606,IF(Magic!A75="Control Weather",O607,IF(Magic!A75="Demiplane",O608,IF(Magic!A75="Dominate Monster",O609,IF(Magic!A75="Earthquake",O610,IF(Magic!A75="Feeblemind",O611,IF(Magic!A75="Glibness",O612,IF(Magic!A75="Holy Aura",O613,IF(Magic!A75="Incendiary Cloud",O614,IF(Magic!A75="Maze",O615,IF(Magic!A75="Mind Blank",O616,IF(Magic!A75="Power Word Stun",O617,IF(Magic!A75="Sunburst",O618,IF(Magic!A75="Telepathy",O619,IF(Magic!A75="Tsunami",O620,)))))))))))))))))))</f>
        <v/>
      </c>
      <c r="B707" s="4"/>
      <c r="C707" s="4"/>
      <c r="D707" s="9"/>
      <c r="E707" s="254" t="str">
        <f>IF(Magic!A75="Abi-Dalzim's Horrid Wilting",R602,IF(Magic!A75="Animal Shapes",R603,IF(Magic!A75="Anti-magic Field",R604,IF(Magic!A75="Antipathy/Sympathy",R605,IF(Magic!A75="Clone",R606,IF(Magic!A75="Control Weather",R607,IF(Magic!A75="Demiplane",R608,IF(Magic!A75="Dominate Monster",R609,IF(Magic!A75="Earthquake",R610,IF(Magic!A75="Feeblemind",R611,IF(Magic!A75="Glibness",R612,IF(Magic!A75="Holy Aura",R613,IF(Magic!A75="Incendiary Cloud",R614,IF(Magic!A75="Maze",R615,IF(Magic!A75="Mind Blank",R616,IF(Magic!A75="Power Word Stun",R617,IF(Magic!A75="Sunburst",R618,IF(Magic!A75="Telepathy",R619,IF(Magic!A75="Tsunami",R620,)))))))))))))))))))</f>
        <v/>
      </c>
      <c r="F707" s="4"/>
      <c r="G707" s="9"/>
      <c r="H707" s="254" t="str">
        <f>IF(Magic!A75="Abi-Dalzim's Horrid Wilting",Q602,IF(Magic!A75="Animal Shapes",Q603,IF(Magic!A75="Anti-magic Field",Q604,IF(Magic!A75="Antipathy/Sympathy",Q605,IF(Magic!A75="Clone",Q606,IF(Magic!A75="Control Weather",Q607,IF(Magic!A75="Demiplane",Q608,IF(Magic!A75="Dominate Monster",Q609,IF(Magic!A75="Earthquake",Q610,IF(Magic!A75="Feeblemind",Q611,IF(Magic!A75="Glibness",Q612,IF(Magic!A75="Holy Aura",Q613,IF(Magic!A75="Incendiary Cloud",Q614,IF(Magic!A75="Maze",Q615,IF(Magic!A75="Mind Blank",Q616,IF(Magic!A75="Power Word Stun",Q617,IF(Magic!A75="Sunburst",Q618,IF(Magic!A75="Telepathy",Q619,IF(Magic!A75="Tsunami",Q620,)))))))))))))))))))</f>
        <v/>
      </c>
      <c r="I707" s="4"/>
      <c r="J707" s="4"/>
      <c r="K707" s="9"/>
      <c r="L707" s="254" t="str">
        <f>IF(Magic!A75="Abi-Dalzim's Horrid Wilting",P602,IF(Magic!A75="Animal Shapes",P603,IF(Magic!A75="Anti-magic Field",P604,IF(Magic!A75="Antipathy/Sympathy",P605,IF(Magic!A75="Clone",P606,IF(Magic!A75="Control Weather",P607,IF(Magic!A75="Demiplane",P608,IF(Magic!A75="Dominate Monster",P609,IF(Magic!A75="Earthquake",P610,IF(Magic!A75="Feeblemind",P611,IF(Magic!A75="Glibness",P612,IF(Magic!A75="Holy Aura",P613,IF(Magic!A75="Incendiary Cloud",P614,IF(Magic!A75="Maze",P615,IF(Magic!A75="Mind Blank",P616,IF(Magic!A75="Power Word Stun",P617,IF(Magic!A75="Sunburst",P618,IF(Magic!A75="Telepathy",P619,IF(Magic!A75="Tsunami",P620,)))))))))))))))))))</f>
        <v/>
      </c>
      <c r="M707" s="4"/>
      <c r="N707" s="4"/>
      <c r="O707" s="4"/>
      <c r="P707" s="9"/>
      <c r="Q707" s="254" t="str">
        <f>IF(Magic!A75="Abi-Dalzim's Horrid Wilting",S602,IF(Magic!A75="Animal Shapes",S603,IF(Magic!A75="Anti-magic Field",S604,IF(Magic!A75="Antipathy/Sympathy",S605,IF(Magic!A75="Clone",S606,IF(Magic!A75="Control Weather",S607,IF(Magic!A75="Demiplane",S608,IF(Magic!A75="Dominate Monster",S609,IF(Magic!A75="Earthquake",S610,IF(Magic!A75="Feeblemind",S611,IF(Magic!A75="Glibness",S612,IF(Magic!A75="Holy Aura",S613,IF(Magic!A75="Incendiary Cloud",S614,IF(Magic!A75="Maze",S615,IF(Magic!A75="Mind Blank",S616,IF(Magic!A75="Power Word Stun",S617,IF(Magic!A75="Sunburst",S618,IF(Magic!A75="Telepathy",S619,IF(Magic!A75="Tsunami",S620,)))))))))))))))))))</f>
        <v/>
      </c>
      <c r="R707" s="9"/>
      <c r="S707" s="254" t="str">
        <f>IF(Magic!A75="Abi-Dalzim's Horrid Wilting",T602,IF(Magic!A75="Animal Shapes",T603,IF(Magic!A75="Anti-magic Field",T604,IF(Magic!A75="Antipathy/Sympathy",T605,IF(Magic!A75="Clone",T606,IF(Magic!A75="Control Weather",T607,IF(Magic!A75="Demiplane",T608,IF(Magic!A75="Dominate Monster",T609,IF(Magic!A75="Earthquake",T610,IF(Magic!A75="Feeblemind",T611,IF(Magic!A75="Glibness",T612,IF(Magic!A75="Holy Aura",T613,IF(Magic!A75="Incendiary Cloud",T614,IF(Magic!A75="Maze",T615,IF(Magic!A75="Mind Blank",T616,IF(Magic!A75="Power Word Stun",T617,IF(Magic!A75="Sunburst",T618,IF(Magic!A75="Telepathy",T619,IF(Magic!A75="Tsunami",T620,)))))))))))))))))))</f>
        <v/>
      </c>
      <c r="T707" s="9"/>
      <c r="U707" s="377"/>
      <c r="V707" s="377"/>
      <c r="W707" s="377"/>
      <c r="X707" s="377"/>
      <c r="Y707" s="377"/>
      <c r="Z707" s="377"/>
      <c r="AA707" s="377"/>
      <c r="AB707" s="377"/>
      <c r="AC707" s="377"/>
      <c r="AD707" s="377"/>
      <c r="AE707" s="377"/>
      <c r="AF707" s="377"/>
      <c r="AG707" s="377"/>
      <c r="AH707" s="377"/>
      <c r="AI707" s="377"/>
      <c r="AJ707" s="377"/>
      <c r="AK707" s="377"/>
      <c r="AL707" s="377"/>
      <c r="AM707" s="377"/>
      <c r="AN707" s="377"/>
      <c r="AO707" s="377"/>
      <c r="AP707" s="377"/>
      <c r="AQ707" s="377"/>
      <c r="AR707" s="377"/>
      <c r="AS707" s="377"/>
      <c r="AT707" s="377"/>
      <c r="AU707" s="377"/>
      <c r="AV707" s="377"/>
      <c r="AW707" s="377"/>
      <c r="AX707" s="377"/>
      <c r="AY707" s="377"/>
      <c r="AZ707" s="377"/>
      <c r="BA707" s="377"/>
      <c r="BB707" s="377"/>
      <c r="BC707" s="377"/>
      <c r="BD707" s="377"/>
      <c r="BE707" s="377"/>
      <c r="BF707" s="377"/>
    </row>
    <row r="708" ht="12.75" customHeight="1">
      <c r="A708" s="217" t="str">
        <f>IF(Magic!A76="Abi-Dalzim's Horrid Wilting",O602,IF(Magic!A76="Animal Shapes",O603,IF(Magic!A76="Anti-magic Field",O604,IF(Magic!A76="Antipathy/Sympathy",O605,IF(Magic!A76="Clone",O606,IF(Magic!A76="Control Weather",O607,IF(Magic!A76="Demiplane",O608,IF(Magic!A76="Dominate Monster",O609,IF(Magic!A76="Earthquake",O610,IF(Magic!A76="Feeblemind",O611,IF(Magic!A76="Glibness",O612,IF(Magic!A76="Holy Aura",O613,IF(Magic!A76="Incendiary Cloud",O614,IF(Magic!A76="Maze",O615,IF(Magic!A76="Mind Blank",O616,IF(Magic!A76="Power Word Stun",O617,IF(Magic!A76="Sunburst",O618,IF(Magic!A76="Telepathy",O619,IF(Magic!A76="Tsunami",O620,)))))))))))))))))))</f>
        <v/>
      </c>
      <c r="B708" s="4"/>
      <c r="C708" s="4"/>
      <c r="D708" s="9"/>
      <c r="E708" s="254" t="str">
        <f>IF(Magic!A76="Abi-Dalzim's Horrid Wilting",R602,IF(Magic!A76="Animal Shapes",R603,IF(Magic!A76="Anti-magic Field",R604,IF(Magic!A76="Antipathy/Sympathy",R605,IF(Magic!A76="Clone",R606,IF(Magic!A76="Control Weather",R607,IF(Magic!A76="Demiplane",R608,IF(Magic!A76="Dominate Monster",R609,IF(Magic!A76="Earthquake",R610,IF(Magic!A76="Feeblemind",R611,IF(Magic!A76="Glibness",R612,IF(Magic!A76="Holy Aura",R613,IF(Magic!A76="Incendiary Cloud",R614,IF(Magic!A76="Maze",R615,IF(Magic!A76="Mind Blank",R616,IF(Magic!A76="Power Word Stun",R617,IF(Magic!A76="Sunburst",R618,IF(Magic!A76="Telepathy",R619,IF(Magic!A76="Tsunami",R620,)))))))))))))))))))</f>
        <v/>
      </c>
      <c r="F708" s="4"/>
      <c r="G708" s="9"/>
      <c r="H708" s="254" t="str">
        <f>IF(Magic!A76="Abi-Dalzim's Horrid Wilting",Q602,IF(Magic!A76="Animal Shapes",Q603,IF(Magic!A76="Anti-magic Field",Q604,IF(Magic!A76="Antipathy/Sympathy",Q605,IF(Magic!A76="Clone",Q606,IF(Magic!A76="Control Weather",Q607,IF(Magic!A76="Demiplane",Q608,IF(Magic!A76="Dominate Monster",Q609,IF(Magic!A76="Earthquake",Q610,IF(Magic!A76="Feeblemind",Q611,IF(Magic!A76="Glibness",Q612,IF(Magic!A76="Holy Aura",Q613,IF(Magic!A76="Incendiary Cloud",Q614,IF(Magic!A76="Maze",Q615,IF(Magic!A76="Mind Blank",Q616,IF(Magic!A76="Power Word Stun",Q617,IF(Magic!A76="Sunburst",Q618,IF(Magic!A76="Telepathy",Q619,IF(Magic!A76="Tsunami",Q620,)))))))))))))))))))</f>
        <v/>
      </c>
      <c r="I708" s="4"/>
      <c r="J708" s="4"/>
      <c r="K708" s="9"/>
      <c r="L708" s="254" t="str">
        <f>IF(Magic!A76="Abi-Dalzim's Horrid Wilting",P602,IF(Magic!A76="Animal Shapes",P603,IF(Magic!A76="Anti-magic Field",P604,IF(Magic!A76="Antipathy/Sympathy",P605,IF(Magic!A76="Clone",P606,IF(Magic!A76="Control Weather",P607,IF(Magic!A76="Demiplane",P608,IF(Magic!A76="Dominate Monster",P609,IF(Magic!A76="Earthquake",P610,IF(Magic!A76="Feeblemind",P611,IF(Magic!A76="Glibness",P612,IF(Magic!A76="Holy Aura",P613,IF(Magic!A76="Incendiary Cloud",P614,IF(Magic!A76="Maze",P615,IF(Magic!A76="Mind Blank",P616,IF(Magic!A76="Power Word Stun",P617,IF(Magic!A76="Sunburst",P618,IF(Magic!A76="Telepathy",P619,IF(Magic!A76="Tsunami",P620,)))))))))))))))))))</f>
        <v/>
      </c>
      <c r="M708" s="4"/>
      <c r="N708" s="4"/>
      <c r="O708" s="4"/>
      <c r="P708" s="9"/>
      <c r="Q708" s="254" t="str">
        <f>IF(Magic!A76="Abi-Dalzim's Horrid Wilting",S602,IF(Magic!A76="Animal Shapes",S603,IF(Magic!A76="Anti-magic Field",S604,IF(Magic!A76="Antipathy/Sympathy",S605,IF(Magic!A76="Clone",S606,IF(Magic!A76="Control Weather",S607,IF(Magic!A76="Demiplane",S608,IF(Magic!A76="Dominate Monster",S609,IF(Magic!A76="Earthquake",S610,IF(Magic!A76="Feeblemind",S611,IF(Magic!A76="Glibness",S612,IF(Magic!A76="Holy Aura",S613,IF(Magic!A76="Incendiary Cloud",S614,IF(Magic!A76="Maze",S615,IF(Magic!A76="Mind Blank",S616,IF(Magic!A76="Power Word Stun",S617,IF(Magic!A76="Sunburst",S618,IF(Magic!A76="Telepathy",S619,IF(Magic!A76="Tsunami",S620,)))))))))))))))))))</f>
        <v/>
      </c>
      <c r="R708" s="9"/>
      <c r="S708" s="254" t="str">
        <f>IF(Magic!A76="Abi-Dalzim's Horrid Wilting",T602,IF(Magic!A76="Animal Shapes",T603,IF(Magic!A76="Anti-magic Field",T604,IF(Magic!A76="Antipathy/Sympathy",T605,IF(Magic!A76="Clone",T606,IF(Magic!A76="Control Weather",T607,IF(Magic!A76="Demiplane",T608,IF(Magic!A76="Dominate Monster",T609,IF(Magic!A76="Earthquake",T610,IF(Magic!A76="Feeblemind",T611,IF(Magic!A76="Glibness",T612,IF(Magic!A76="Holy Aura",T613,IF(Magic!A76="Incendiary Cloud",T614,IF(Magic!A76="Maze",T615,IF(Magic!A76="Mind Blank",T616,IF(Magic!A76="Power Word Stun",T617,IF(Magic!A76="Sunburst",T618,IF(Magic!A76="Telepathy",T619,IF(Magic!A76="Tsunami",T620,)))))))))))))))))))</f>
        <v/>
      </c>
      <c r="T708" s="9"/>
      <c r="U708" s="377"/>
      <c r="V708" s="377"/>
      <c r="W708" s="377"/>
      <c r="X708" s="377"/>
      <c r="Y708" s="377"/>
      <c r="Z708" s="377"/>
      <c r="AA708" s="377"/>
      <c r="AB708" s="377"/>
      <c r="AC708" s="377"/>
      <c r="AD708" s="377"/>
      <c r="AE708" s="377"/>
      <c r="AF708" s="377"/>
      <c r="AG708" s="377"/>
      <c r="AH708" s="377"/>
      <c r="AI708" s="377"/>
      <c r="AJ708" s="377"/>
      <c r="AK708" s="377"/>
      <c r="AL708" s="377"/>
      <c r="AM708" s="377"/>
      <c r="AN708" s="377"/>
      <c r="AO708" s="377"/>
      <c r="AP708" s="377"/>
      <c r="AQ708" s="377"/>
      <c r="AR708" s="377"/>
      <c r="AS708" s="377"/>
      <c r="AT708" s="377"/>
      <c r="AU708" s="377"/>
      <c r="AV708" s="377"/>
      <c r="AW708" s="377"/>
      <c r="AX708" s="377"/>
      <c r="AY708" s="377"/>
      <c r="AZ708" s="377"/>
      <c r="BA708" s="377"/>
      <c r="BB708" s="377"/>
      <c r="BC708" s="377"/>
      <c r="BD708" s="377"/>
      <c r="BE708" s="377"/>
      <c r="BF708" s="377"/>
    </row>
    <row r="709" ht="12.75" customHeight="1">
      <c r="A709" s="217" t="str">
        <f>IF(Magic!A77="Abi-Dalzim's Horrid Wilting",O602,IF(Magic!A77="Animal Shapes",O603,IF(Magic!A77="Anti-magic Field",O604,IF(Magic!A77="Antipathy/Sympathy",O605,IF(Magic!A77="Clone",O606,IF(Magic!A77="Control Weather",O607,IF(Magic!A77="Demiplane",O608,IF(Magic!A77="Dominate Monster",O609,IF(Magic!A77="Earthquake",O610,IF(Magic!A77="Feeblemind",O611,IF(Magic!A77="Glibness",O612,IF(Magic!A77="Holy Aura",O613,IF(Magic!A77="Incendiary Cloud",O614,IF(Magic!A77="Maze",O615,IF(Magic!A77="Mind Blank",O616,IF(Magic!A77="Power Word Stun",O617,IF(Magic!A77="Sunburst",O618,IF(Magic!A77="Telepathy",O619,IF(Magic!A77="Tsunami",O620,)))))))))))))))))))</f>
        <v/>
      </c>
      <c r="B709" s="4"/>
      <c r="C709" s="4"/>
      <c r="D709" s="9"/>
      <c r="E709" s="254" t="str">
        <f>IF(Magic!A77="Abi-Dalzim's Horrid Wilting",R602,IF(Magic!A77="Animal Shapes",R603,IF(Magic!A77="Anti-magic Field",R604,IF(Magic!A77="Antipathy/Sympathy",R605,IF(Magic!A77="Clone",R606,IF(Magic!A77="Control Weather",R607,IF(Magic!A77="Demiplane",R608,IF(Magic!A77="Dominate Monster",R609,IF(Magic!A77="Earthquake",R610,IF(Magic!A77="Feeblemind",R611,IF(Magic!A77="Glibness",R612,IF(Magic!A77="Holy Aura",R613,IF(Magic!A77="Incendiary Cloud",R614,IF(Magic!A77="Maze",R615,IF(Magic!A77="Mind Blank",R616,IF(Magic!A77="Power Word Stun",R617,IF(Magic!A77="Sunburst",R618,IF(Magic!A77="Telepathy",R619,IF(Magic!A77="Tsunami",R620,)))))))))))))))))))</f>
        <v/>
      </c>
      <c r="F709" s="4"/>
      <c r="G709" s="9"/>
      <c r="H709" s="254" t="str">
        <f>IF(Magic!A77="Abi-Dalzim's Horrid Wilting",Q602,IF(Magic!A77="Animal Shapes",Q603,IF(Magic!A77="Anti-magic Field",Q604,IF(Magic!A77="Antipathy/Sympathy",Q605,IF(Magic!A77="Clone",Q606,IF(Magic!A77="Control Weather",Q607,IF(Magic!A77="Demiplane",Q608,IF(Magic!A77="Dominate Monster",Q609,IF(Magic!A77="Earthquake",Q610,IF(Magic!A77="Feeblemind",Q611,IF(Magic!A77="Glibness",Q612,IF(Magic!A77="Holy Aura",Q613,IF(Magic!A77="Incendiary Cloud",Q614,IF(Magic!A77="Maze",Q615,IF(Magic!A77="Mind Blank",Q616,IF(Magic!A77="Power Word Stun",Q617,IF(Magic!A77="Sunburst",Q618,IF(Magic!A77="Telepathy",Q619,IF(Magic!A77="Tsunami",Q620,)))))))))))))))))))</f>
        <v/>
      </c>
      <c r="I709" s="4"/>
      <c r="J709" s="4"/>
      <c r="K709" s="9"/>
      <c r="L709" s="254" t="str">
        <f>IF(Magic!A77="Abi-Dalzim's Horrid Wilting",P602,IF(Magic!A77="Animal Shapes",P603,IF(Magic!A77="Anti-magic Field",P604,IF(Magic!A77="Antipathy/Sympathy",P605,IF(Magic!A77="Clone",P606,IF(Magic!A77="Control Weather",P607,IF(Magic!A77="Demiplane",P608,IF(Magic!A77="Dominate Monster",P609,IF(Magic!A77="Earthquake",P610,IF(Magic!A77="Feeblemind",P611,IF(Magic!A77="Glibness",P612,IF(Magic!A77="Holy Aura",P613,IF(Magic!A77="Incendiary Cloud",P614,IF(Magic!A77="Maze",P615,IF(Magic!A77="Mind Blank",P616,IF(Magic!A77="Power Word Stun",P617,IF(Magic!A77="Sunburst",P618,IF(Magic!A77="Telepathy",P619,IF(Magic!A77="Tsunami",P620,)))))))))))))))))))</f>
        <v/>
      </c>
      <c r="M709" s="4"/>
      <c r="N709" s="4"/>
      <c r="O709" s="4"/>
      <c r="P709" s="9"/>
      <c r="Q709" s="254" t="str">
        <f>IF(Magic!A77="Abi-Dalzim's Horrid Wilting",S602,IF(Magic!A77="Animal Shapes",S603,IF(Magic!A77="Anti-magic Field",S604,IF(Magic!A77="Antipathy/Sympathy",S605,IF(Magic!A77="Clone",S606,IF(Magic!A77="Control Weather",S607,IF(Magic!A77="Demiplane",S608,IF(Magic!A77="Dominate Monster",S609,IF(Magic!A77="Earthquake",S610,IF(Magic!A77="Feeblemind",S611,IF(Magic!A77="Glibness",S612,IF(Magic!A77="Holy Aura",S613,IF(Magic!A77="Incendiary Cloud",S614,IF(Magic!A77="Maze",S615,IF(Magic!A77="Mind Blank",S616,IF(Magic!A77="Power Word Stun",S617,IF(Magic!A77="Sunburst",S618,IF(Magic!A77="Telepathy",S619,IF(Magic!A77="Tsunami",S620,)))))))))))))))))))</f>
        <v/>
      </c>
      <c r="R709" s="9"/>
      <c r="S709" s="254" t="str">
        <f>IF(Magic!A77="Abi-Dalzim's Horrid Wilting",T602,IF(Magic!A77="Animal Shapes",T603,IF(Magic!A77="Anti-magic Field",T604,IF(Magic!A77="Antipathy/Sympathy",T605,IF(Magic!A77="Clone",T606,IF(Magic!A77="Control Weather",T607,IF(Magic!A77="Demiplane",T608,IF(Magic!A77="Dominate Monster",T609,IF(Magic!A77="Earthquake",T610,IF(Magic!A77="Feeblemind",T611,IF(Magic!A77="Glibness",T612,IF(Magic!A77="Holy Aura",T613,IF(Magic!A77="Incendiary Cloud",T614,IF(Magic!A77="Maze",T615,IF(Magic!A77="Mind Blank",T616,IF(Magic!A77="Power Word Stun",T617,IF(Magic!A77="Sunburst",T618,IF(Magic!A77="Telepathy",T619,IF(Magic!A77="Tsunami",T620,)))))))))))))))))))</f>
        <v/>
      </c>
      <c r="T709" s="9"/>
      <c r="U709" s="377"/>
      <c r="V709" s="377"/>
      <c r="W709" s="377"/>
      <c r="X709" s="377"/>
      <c r="Y709" s="377"/>
      <c r="Z709" s="377"/>
      <c r="AA709" s="377"/>
      <c r="AB709" s="377"/>
      <c r="AC709" s="377"/>
      <c r="AD709" s="377"/>
      <c r="AE709" s="377"/>
      <c r="AF709" s="377"/>
      <c r="AG709" s="377"/>
      <c r="AH709" s="377"/>
      <c r="AI709" s="377"/>
      <c r="AJ709" s="377"/>
      <c r="AK709" s="377"/>
      <c r="AL709" s="377"/>
      <c r="AM709" s="377"/>
      <c r="AN709" s="377"/>
      <c r="AO709" s="377"/>
      <c r="AP709" s="377"/>
      <c r="AQ709" s="377"/>
      <c r="AR709" s="377"/>
      <c r="AS709" s="377"/>
      <c r="AT709" s="377"/>
      <c r="AU709" s="377"/>
      <c r="AV709" s="377"/>
      <c r="AW709" s="377"/>
      <c r="AX709" s="377"/>
      <c r="AY709" s="377"/>
      <c r="AZ709" s="377"/>
      <c r="BA709" s="377"/>
      <c r="BB709" s="377"/>
      <c r="BC709" s="377"/>
      <c r="BD709" s="377"/>
      <c r="BE709" s="377"/>
      <c r="BF709" s="377"/>
    </row>
    <row r="710" ht="12.75" customHeight="1">
      <c r="A710" s="254" t="str">
        <f>IF(Magic!A78="Abi-Dalzim's Horrid Wilting",O602,IF(Magic!A78="Animal Shapes",O603,IF(Magic!A78="Anti-magic Field",O604,IF(Magic!A78="Antipathy/Sympathy",O605,IF(Magic!A78="Clone",O606,IF(Magic!A78="Control Weather",O607,IF(Magic!A78="Demiplane",O608,IF(Magic!A78="Dominate Monster",O609,IF(Magic!A78="Earthquake",O610,IF(Magic!A78="Feeblemind",O611,IF(Magic!A78="Glibness",O612,IF(Magic!A78="Holy Aura",O613,IF(Magic!A78="Incendiary Cloud",O614,IF(Magic!A78="Maze",O615,IF(Magic!A78="Mind Blank",O616,IF(Magic!A78="Power Word Stun",O617,IF(Magic!A78="Sunburst",O618,IF(Magic!A78="Telepathy",O619,IF(Magic!A78="Tsunami",O620,)))))))))))))))))))</f>
        <v/>
      </c>
      <c r="B710" s="4"/>
      <c r="C710" s="4"/>
      <c r="D710" s="9"/>
      <c r="E710" s="254" t="str">
        <f>IF(Magic!A78="Abi-Dalzim's Horrid Wilting",R602,IF(Magic!A78="Animal Shapes",R603,IF(Magic!A78="Anti-magic Field",R604,IF(Magic!A78="Antipathy/Sympathy",R605,IF(Magic!A78="Clone",R606,IF(Magic!A78="Control Weather",R607,IF(Magic!A78="Demiplane",R608,IF(Magic!A78="Dominate Monster",R609,IF(Magic!A78="Earthquake",R610,IF(Magic!A78="Feeblemind",R611,IF(Magic!A78="Glibness",R612,IF(Magic!A78="Holy Aura",R613,IF(Magic!A78="Incendiary Cloud",R614,IF(Magic!A78="Maze",R615,IF(Magic!A78="Mind Blank",R616,IF(Magic!A78="Power Word Stun",R617,IF(Magic!A78="Sunburst",R618,IF(Magic!A78="Telepathy",R619,IF(Magic!A78="Tsunami",R620,)))))))))))))))))))</f>
        <v/>
      </c>
      <c r="F710" s="4"/>
      <c r="G710" s="9"/>
      <c r="H710" s="254" t="str">
        <f>IF(Magic!A78="Abi-Dalzim's Horrid Wilting",Q602,IF(Magic!A78="Animal Shapes",Q603,IF(Magic!A78="Anti-magic Field",Q604,IF(Magic!A78="Antipathy/Sympathy",Q605,IF(Magic!A78="Clone",Q606,IF(Magic!A78="Control Weather",Q607,IF(Magic!A78="Demiplane",Q608,IF(Magic!A78="Dominate Monster",Q609,IF(Magic!A78="Earthquake",Q610,IF(Magic!A78="Feeblemind",Q611,IF(Magic!A78="Glibness",Q612,IF(Magic!A78="Holy Aura",Q613,IF(Magic!A78="Incendiary Cloud",Q614,IF(Magic!A78="Maze",Q615,IF(Magic!A78="Mind Blank",Q616,IF(Magic!A78="Power Word Stun",Q617,IF(Magic!A78="Sunburst",Q618,IF(Magic!A78="Telepathy",Q619,IF(Magic!A78="Tsunami",Q620,)))))))))))))))))))</f>
        <v/>
      </c>
      <c r="I710" s="4"/>
      <c r="J710" s="4"/>
      <c r="K710" s="9"/>
      <c r="L710" s="254" t="str">
        <f>IF(Magic!A78="Abi-Dalzim's Horrid Wilting",P602,IF(Magic!A78="Animal Shapes",P603,IF(Magic!A78="Anti-magic Field",P604,IF(Magic!A78="Antipathy/Sympathy",P605,IF(Magic!A78="Clone",P606,IF(Magic!A78="Control Weather",P607,IF(Magic!A78="Demiplane",P608,IF(Magic!A78="Dominate Monster",P609,IF(Magic!A78="Earthquake",P610,IF(Magic!A78="Feeblemind",P611,IF(Magic!A78="Glibness",P612,IF(Magic!A78="Holy Aura",P613,IF(Magic!A78="Incendiary Cloud",P614,IF(Magic!A78="Maze",P615,IF(Magic!A78="Mind Blank",P616,IF(Magic!A78="Power Word Stun",P617,IF(Magic!A78="Sunburst",P618,IF(Magic!A78="Telepathy",P619,IF(Magic!A78="Tsunami",P620,)))))))))))))))))))</f>
        <v/>
      </c>
      <c r="M710" s="4"/>
      <c r="N710" s="4"/>
      <c r="O710" s="4"/>
      <c r="P710" s="9"/>
      <c r="Q710" s="254" t="str">
        <f>IF(Magic!A78="Abi-Dalzim's Horrid Wilting",S602,IF(Magic!A78="Animal Shapes",S603,IF(Magic!A78="Anti-magic Field",S604,IF(Magic!A78="Antipathy/Sympathy",S605,IF(Magic!A78="Clone",S606,IF(Magic!A78="Control Weather",S607,IF(Magic!A78="Demiplane",S608,IF(Magic!A78="Dominate Monster",S609,IF(Magic!A78="Earthquake",S610,IF(Magic!A78="Feeblemind",S611,IF(Magic!A78="Glibness",S612,IF(Magic!A78="Holy Aura",S613,IF(Magic!A78="Incendiary Cloud",S614,IF(Magic!A78="Maze",S615,IF(Magic!A78="Mind Blank",S616,IF(Magic!A78="Power Word Stun",S617,IF(Magic!A78="Sunburst",S618,IF(Magic!A78="Telepathy",S619,IF(Magic!A78="Tsunami",S620,)))))))))))))))))))</f>
        <v/>
      </c>
      <c r="R710" s="9"/>
      <c r="S710" s="254" t="str">
        <f>IF(Magic!A78="Abi-Dalzim's Horrid Wilting",T602,IF(Magic!A78="Animal Shapes",T603,IF(Magic!A78="Anti-magic Field",T604,IF(Magic!A78="Antipathy/Sympathy",T605,IF(Magic!A78="Clone",T606,IF(Magic!A78="Control Weather",T607,IF(Magic!A78="Demiplane",T608,IF(Magic!A78="Dominate Monster",T609,IF(Magic!A78="Earthquake",T610,IF(Magic!A78="Feeblemind",T611,IF(Magic!A78="Glibness",T612,IF(Magic!A78="Holy Aura",T613,IF(Magic!A78="Incendiary Cloud",T614,IF(Magic!A78="Maze",T615,IF(Magic!A78="Mind Blank",T616,IF(Magic!A78="Power Word Stun",T617,IF(Magic!A78="Sunburst",T618,IF(Magic!A78="Telepathy",T619,IF(Magic!A78="Tsunami",T620,)))))))))))))))))))</f>
        <v/>
      </c>
      <c r="T710" s="9"/>
      <c r="U710" s="377"/>
      <c r="V710" s="377"/>
      <c r="W710" s="377"/>
      <c r="X710" s="377"/>
      <c r="Y710" s="377"/>
      <c r="Z710" s="377"/>
      <c r="AA710" s="377"/>
      <c r="AB710" s="377"/>
      <c r="AC710" s="377"/>
      <c r="AD710" s="377"/>
      <c r="AE710" s="377"/>
      <c r="AF710" s="377"/>
      <c r="AG710" s="377"/>
      <c r="AH710" s="377"/>
      <c r="AI710" s="377"/>
      <c r="AJ710" s="377"/>
      <c r="AK710" s="377"/>
      <c r="AL710" s="377"/>
      <c r="AM710" s="377"/>
      <c r="AN710" s="377"/>
      <c r="AO710" s="377"/>
      <c r="AP710" s="377"/>
      <c r="AQ710" s="377"/>
      <c r="AR710" s="377"/>
      <c r="AS710" s="377"/>
      <c r="AT710" s="377"/>
      <c r="AU710" s="377"/>
      <c r="AV710" s="377"/>
      <c r="AW710" s="377"/>
      <c r="AX710" s="377"/>
      <c r="AY710" s="377"/>
      <c r="AZ710" s="377"/>
      <c r="BA710" s="377"/>
      <c r="BB710" s="377"/>
      <c r="BC710" s="377"/>
      <c r="BD710" s="377"/>
      <c r="BE710" s="377"/>
      <c r="BF710" s="377"/>
    </row>
    <row r="711" ht="12.75" customHeight="1">
      <c r="A711" s="254" t="str">
        <f>IF(Magic!A79="Abi-Dalzim's Horrid Wilting",O602,IF(Magic!A79="Animal Shapes",O603,IF(Magic!A79="Anti-magic Field",O604,IF(Magic!A79="Antipathy/Sympathy",O605,IF(Magic!A79="Clone",O606,IF(Magic!A79="Control Weather",O607,IF(Magic!A79="Demiplane",O608,IF(Magic!A79="Dominate Monster",O609,IF(Magic!A79="Earthquake",O610,IF(Magic!A79="Feeblemind",O611,IF(Magic!A79="Glibness",O612,IF(Magic!A79="Holy Aura",O613,IF(Magic!A79="Incendiary Cloud",O614,IF(Magic!A79="Maze",O615,IF(Magic!A79="Mind Blank",O616,IF(Magic!A79="Power Word Stun",O617,IF(Magic!A79="Sunburst",O618,IF(Magic!A79="Telepathy",O619,IF(Magic!A79="Tsunami",O620,)))))))))))))))))))</f>
        <v/>
      </c>
      <c r="B711" s="4"/>
      <c r="C711" s="4"/>
      <c r="D711" s="9"/>
      <c r="E711" s="254" t="str">
        <f>IF(Magic!A79="Abi-Dalzim's Horrid Wilting",R602,IF(Magic!A79="Animal Shapes",R603,IF(Magic!A79="Anti-magic Field",R604,IF(Magic!A79="Antipathy/Sympathy",R605,IF(Magic!A79="Clone",R606,IF(Magic!A79="Control Weather",R607,IF(Magic!A79="Demiplane",R608,IF(Magic!A79="Dominate Monster",R609,IF(Magic!A79="Earthquake",R610,IF(Magic!A79="Feeblemind",R611,IF(Magic!A79="Glibness",R612,IF(Magic!A79="Holy Aura",R613,IF(Magic!A79="Incendiary Cloud",R614,IF(Magic!A79="Maze",R615,IF(Magic!A79="Mind Blank",R616,IF(Magic!A79="Power Word Stun",R617,IF(Magic!A79="Sunburst",R618,IF(Magic!A79="Telepathy",R619,IF(Magic!A79="Tsunami",R620,)))))))))))))))))))</f>
        <v/>
      </c>
      <c r="F711" s="4"/>
      <c r="G711" s="9"/>
      <c r="H711" s="254" t="str">
        <f>IF(Magic!A79="Abi-Dalzim's Horrid Wilting",Q602,IF(Magic!A79="Animal Shapes",Q603,IF(Magic!A79="Anti-magic Field",Q604,IF(Magic!A79="Antipathy/Sympathy",Q605,IF(Magic!A79="Clone",Q606,IF(Magic!A79="Control Weather",Q607,IF(Magic!A79="Demiplane",Q608,IF(Magic!A79="Dominate Monster",Q609,IF(Magic!A79="Earthquake",Q610,IF(Magic!A79="Feeblemind",Q611,IF(Magic!A79="Glibness",Q612,IF(Magic!A79="Holy Aura",Q613,IF(Magic!A79="Incendiary Cloud",Q614,IF(Magic!A79="Maze",Q615,IF(Magic!A79="Mind Blank",Q616,IF(Magic!A79="Power Word Stun",Q617,IF(Magic!A79="Sunburst",Q618,IF(Magic!A79="Telepathy",Q619,IF(Magic!A79="Tsunami",Q620,)))))))))))))))))))</f>
        <v/>
      </c>
      <c r="I711" s="4"/>
      <c r="J711" s="4"/>
      <c r="K711" s="9"/>
      <c r="L711" s="254" t="str">
        <f>IF(Magic!A79="Abi-Dalzim's Horrid Wilting",P602,IF(Magic!A79="Animal Shapes",P603,IF(Magic!A79="Anti-magic Field",P604,IF(Magic!A79="Antipathy/Sympathy",P605,IF(Magic!A79="Clone",P606,IF(Magic!A79="Control Weather",P607,IF(Magic!A79="Demiplane",P608,IF(Magic!A79="Dominate Monster",P609,IF(Magic!A79="Earthquake",P610,IF(Magic!A79="Feeblemind",P611,IF(Magic!A79="Glibness",P612,IF(Magic!A79="Holy Aura",P613,IF(Magic!A79="Incendiary Cloud",P614,IF(Magic!A79="Maze",P615,IF(Magic!A79="Mind Blank",P616,IF(Magic!A79="Power Word Stun",P617,IF(Magic!A79="Sunburst",P618,IF(Magic!A79="Telepathy",P619,IF(Magic!A79="Tsunami",P620,)))))))))))))))))))</f>
        <v/>
      </c>
      <c r="M711" s="4"/>
      <c r="N711" s="4"/>
      <c r="O711" s="4"/>
      <c r="P711" s="9"/>
      <c r="Q711" s="254" t="str">
        <f>IF(Magic!A79="Abi-Dalzim's Horrid Wilting",S602,IF(Magic!A79="Animal Shapes",S603,IF(Magic!A79="Anti-magic Field",S604,IF(Magic!A79="Antipathy/Sympathy",S605,IF(Magic!A79="Clone",S606,IF(Magic!A79="Control Weather",S607,IF(Magic!A79="Demiplane",S608,IF(Magic!A79="Dominate Monster",S609,IF(Magic!A79="Earthquake",S610,IF(Magic!A79="Feeblemind",S611,IF(Magic!A79="Glibness",S612,IF(Magic!A79="Holy Aura",S613,IF(Magic!A79="Incendiary Cloud",S614,IF(Magic!A79="Maze",S615,IF(Magic!A79="Mind Blank",S616,IF(Magic!A79="Power Word Stun",S617,IF(Magic!A79="Sunburst",S618,IF(Magic!A79="Telepathy",S619,IF(Magic!A79="Tsunami",S620,)))))))))))))))))))</f>
        <v/>
      </c>
      <c r="R711" s="9"/>
      <c r="S711" s="254" t="str">
        <f>IF(Magic!A79="Abi-Dalzim's Horrid Wilting",T602,IF(Magic!A79="Animal Shapes",T603,IF(Magic!A79="Anti-magic Field",T604,IF(Magic!A79="Antipathy/Sympathy",T605,IF(Magic!A79="Clone",T606,IF(Magic!A79="Control Weather",T607,IF(Magic!A79="Demiplane",T608,IF(Magic!A79="Dominate Monster",T609,IF(Magic!A79="Earthquake",T610,IF(Magic!A79="Feeblemind",T611,IF(Magic!A79="Glibness",T612,IF(Magic!A79="Holy Aura",T613,IF(Magic!A79="Incendiary Cloud",T614,IF(Magic!A79="Maze",T615,IF(Magic!A79="Mind Blank",T616,IF(Magic!A79="Power Word Stun",T617,IF(Magic!A79="Sunburst",T618,IF(Magic!A79="Telepathy",T619,IF(Magic!A79="Tsunami",T620,)))))))))))))))))))</f>
        <v/>
      </c>
      <c r="T711" s="9"/>
      <c r="U711" s="377"/>
      <c r="V711" s="377"/>
      <c r="W711" s="377"/>
      <c r="X711" s="377"/>
      <c r="Y711" s="377"/>
      <c r="Z711" s="377"/>
      <c r="AA711" s="377"/>
      <c r="AB711" s="377"/>
      <c r="AC711" s="377"/>
      <c r="AD711" s="377"/>
      <c r="AE711" s="377"/>
      <c r="AF711" s="377"/>
      <c r="AG711" s="377"/>
      <c r="AH711" s="377"/>
      <c r="AI711" s="377"/>
      <c r="AJ711" s="377"/>
      <c r="AK711" s="377"/>
      <c r="AL711" s="377"/>
      <c r="AM711" s="377"/>
      <c r="AN711" s="377"/>
      <c r="AO711" s="377"/>
      <c r="AP711" s="377"/>
      <c r="AQ711" s="377"/>
      <c r="AR711" s="377"/>
      <c r="AS711" s="377"/>
      <c r="AT711" s="377"/>
      <c r="AU711" s="377"/>
      <c r="AV711" s="377"/>
      <c r="AW711" s="377"/>
      <c r="AX711" s="377"/>
      <c r="AY711" s="377"/>
      <c r="AZ711" s="377"/>
      <c r="BA711" s="377"/>
      <c r="BB711" s="377"/>
      <c r="BC711" s="377"/>
      <c r="BD711" s="377"/>
      <c r="BE711" s="377"/>
      <c r="BF711" s="377"/>
    </row>
    <row r="712" ht="12.75" customHeight="1">
      <c r="A712" s="254" t="str">
        <f>IF(Magic!A80="Abi-Dalzim's Horrid Wilting",O602,IF(Magic!A80="Animal Shapes",O603,IF(Magic!A80="Anti-magic Field",O604,IF(Magic!A80="Antipathy/Sympathy",O605,IF(Magic!A80="Clone",O606,IF(Magic!A80="Control Weather",O607,IF(Magic!A80="Demiplane",O608,IF(Magic!A80="Dominate Monster",O609,IF(Magic!A80="Earthquake",O610,IF(Magic!A80="Feeblemind",O611,IF(Magic!A80="Glibness",O612,IF(Magic!A80="Holy Aura",O613,IF(Magic!A80="Incendiary Cloud",O614,IF(Magic!A80="Maze",O615,IF(Magic!A80="Mind Blank",O616,IF(Magic!A80="Power Word Stun",O617,IF(Magic!A80="Sunburst",O618,IF(Magic!A80="Telepathy",O619,IF(Magic!A80="Tsunami",O620,)))))))))))))))))))</f>
        <v/>
      </c>
      <c r="B712" s="4"/>
      <c r="C712" s="4"/>
      <c r="D712" s="9"/>
      <c r="E712" s="254" t="str">
        <f>IF(Magic!A80="Abi-Dalzim's Horrid Wilting",R602,IF(Magic!A80="Animal Shapes",R603,IF(Magic!A80="Anti-magic Field",R604,IF(Magic!A80="Antipathy/Sympathy",R605,IF(Magic!A80="Clone",R606,IF(Magic!A80="Control Weather",R607,IF(Magic!A80="Demiplane",R608,IF(Magic!A80="Dominate Monster",R609,IF(Magic!A80="Earthquake",R610,IF(Magic!A80="Feeblemind",R611,IF(Magic!A80="Glibness",R612,IF(Magic!A80="Holy Aura",R613,IF(Magic!A80="Incendiary Cloud",R614,IF(Magic!A80="Maze",R615,IF(Magic!A80="Mind Blank",R616,IF(Magic!A80="Power Word Stun",R617,IF(Magic!A80="Sunburst",R618,IF(Magic!A80="Telepathy",R619,IF(Magic!A80="Tsunami",R620,)))))))))))))))))))</f>
        <v/>
      </c>
      <c r="F712" s="4"/>
      <c r="G712" s="9"/>
      <c r="H712" s="254" t="str">
        <f>IF(Magic!A80="Abi-Dalzim's Horrid Wilting",Q602,IF(Magic!A80="Animal Shapes",Q603,IF(Magic!A80="Anti-magic Field",Q604,IF(Magic!A80="Antipathy/Sympathy",Q605,IF(Magic!A80="Clone",Q606,IF(Magic!A80="Control Weather",Q607,IF(Magic!A80="Demiplane",Q608,IF(Magic!A80="Dominate Monster",Q609,IF(Magic!A80="Earthquake",Q610,IF(Magic!A80="Feeblemind",Q611,IF(Magic!A80="Glibness",Q612,IF(Magic!A80="Holy Aura",Q613,IF(Magic!A80="Incendiary Cloud",Q614,IF(Magic!A80="Maze",Q615,IF(Magic!A80="Mind Blank",Q616,IF(Magic!A80="Power Word Stun",Q617,IF(Magic!A80="Sunburst",Q618,IF(Magic!A80="Telepathy",Q619,IF(Magic!A80="Tsunami",Q620,)))))))))))))))))))</f>
        <v/>
      </c>
      <c r="I712" s="4"/>
      <c r="J712" s="4"/>
      <c r="K712" s="9"/>
      <c r="L712" s="254" t="str">
        <f>IF(Magic!A80="Abi-Dalzim's Horrid Wilting",P602,IF(Magic!A80="Animal Shapes",P603,IF(Magic!A80="Anti-magic Field",P604,IF(Magic!A80="Antipathy/Sympathy",P605,IF(Magic!A80="Clone",P606,IF(Magic!A80="Control Weather",P607,IF(Magic!A80="Demiplane",P608,IF(Magic!A80="Dominate Monster",P609,IF(Magic!A80="Earthquake",P610,IF(Magic!A80="Feeblemind",P611,IF(Magic!A80="Glibness",P612,IF(Magic!A80="Holy Aura",P613,IF(Magic!A80="Incendiary Cloud",P614,IF(Magic!A80="Maze",P615,IF(Magic!A80="Mind Blank",P616,IF(Magic!A80="Power Word Stun",P617,IF(Magic!A80="Sunburst",P618,IF(Magic!A80="Telepathy",P619,IF(Magic!A80="Tsunami",P620,)))))))))))))))))))</f>
        <v/>
      </c>
      <c r="M712" s="4"/>
      <c r="N712" s="4"/>
      <c r="O712" s="4"/>
      <c r="P712" s="9"/>
      <c r="Q712" s="254" t="str">
        <f>IF(Magic!A80="Abi-Dalzim's Horrid Wilting",S602,IF(Magic!A80="Animal Shapes",S603,IF(Magic!A80="Anti-magic Field",S604,IF(Magic!A80="Antipathy/Sympathy",S605,IF(Magic!A80="Clone",S606,IF(Magic!A80="Control Weather",S607,IF(Magic!A80="Demiplane",S608,IF(Magic!A80="Dominate Monster",S609,IF(Magic!A80="Earthquake",S610,IF(Magic!A80="Feeblemind",S611,IF(Magic!A80="Glibness",S612,IF(Magic!A80="Holy Aura",S613,IF(Magic!A80="Incendiary Cloud",S614,IF(Magic!A80="Maze",S615,IF(Magic!A80="Mind Blank",S616,IF(Magic!A80="Power Word Stun",S617,IF(Magic!A80="Sunburst",S618,IF(Magic!A80="Telepathy",S619,IF(Magic!A80="Tsunami",S620,)))))))))))))))))))</f>
        <v/>
      </c>
      <c r="R712" s="9"/>
      <c r="S712" s="254" t="str">
        <f>IF(Magic!A80="Abi-Dalzim's Horrid Wilting",T602,IF(Magic!A80="Animal Shapes",T603,IF(Magic!A80="Anti-magic Field",T604,IF(Magic!A80="Antipathy/Sympathy",T605,IF(Magic!A80="Clone",T606,IF(Magic!A80="Control Weather",T607,IF(Magic!A80="Demiplane",T608,IF(Magic!A80="Dominate Monster",T609,IF(Magic!A80="Earthquake",T610,IF(Magic!A80="Feeblemind",T611,IF(Magic!A80="Glibness",T612,IF(Magic!A80="Holy Aura",T613,IF(Magic!A80="Incendiary Cloud",T614,IF(Magic!A80="Maze",T615,IF(Magic!A80="Mind Blank",T616,IF(Magic!A80="Power Word Stun",T617,IF(Magic!A80="Sunburst",T618,IF(Magic!A80="Telepathy",T619,IF(Magic!A80="Tsunami",T620,)))))))))))))))))))</f>
        <v/>
      </c>
      <c r="T712" s="9"/>
      <c r="U712" s="377"/>
      <c r="V712" s="377"/>
      <c r="W712" s="377"/>
      <c r="X712" s="377"/>
      <c r="Y712" s="377"/>
      <c r="Z712" s="377"/>
      <c r="AA712" s="377"/>
      <c r="AB712" s="377"/>
      <c r="AC712" s="377"/>
      <c r="AD712" s="377"/>
      <c r="AE712" s="377"/>
      <c r="AF712" s="377"/>
      <c r="AG712" s="377"/>
      <c r="AH712" s="377"/>
      <c r="AI712" s="377"/>
      <c r="AJ712" s="377"/>
      <c r="AK712" s="377"/>
      <c r="AL712" s="377"/>
      <c r="AM712" s="377"/>
      <c r="AN712" s="377"/>
      <c r="AO712" s="377"/>
      <c r="AP712" s="377"/>
      <c r="AQ712" s="377"/>
      <c r="AR712" s="377"/>
      <c r="AS712" s="377"/>
      <c r="AT712" s="377"/>
      <c r="AU712" s="377"/>
      <c r="AV712" s="377"/>
      <c r="AW712" s="377"/>
      <c r="AX712" s="377"/>
      <c r="AY712" s="377"/>
      <c r="AZ712" s="377"/>
      <c r="BA712" s="377"/>
      <c r="BB712" s="377"/>
      <c r="BC712" s="377"/>
      <c r="BD712" s="377"/>
      <c r="BE712" s="377"/>
      <c r="BF712" s="377"/>
    </row>
    <row r="713" ht="12.75" customHeight="1">
      <c r="A713" s="62" t="s">
        <v>168</v>
      </c>
      <c r="B713" s="4"/>
      <c r="C713" s="4"/>
      <c r="D713" s="4"/>
      <c r="E713" s="4"/>
      <c r="F713" s="4"/>
      <c r="G713" s="4"/>
      <c r="H713" s="4"/>
      <c r="I713" s="4"/>
      <c r="J713" s="4"/>
      <c r="K713" s="4"/>
      <c r="L713" s="4"/>
      <c r="M713" s="4"/>
      <c r="N713" s="4"/>
      <c r="O713" s="4"/>
      <c r="P713" s="4"/>
      <c r="Q713" s="4"/>
      <c r="R713" s="4"/>
      <c r="S713" s="4"/>
      <c r="T713" s="9"/>
      <c r="U713" s="377"/>
      <c r="V713" s="377"/>
      <c r="W713" s="377"/>
      <c r="X713" s="377"/>
      <c r="Y713" s="377"/>
      <c r="Z713" s="377"/>
      <c r="AA713" s="377"/>
      <c r="AB713" s="377"/>
      <c r="AC713" s="377"/>
      <c r="AD713" s="377"/>
      <c r="AE713" s="377"/>
      <c r="AF713" s="377"/>
      <c r="AG713" s="377"/>
      <c r="AH713" s="377"/>
      <c r="AI713" s="377"/>
      <c r="AJ713" s="377"/>
      <c r="AK713" s="377"/>
      <c r="AL713" s="377"/>
      <c r="AM713" s="377"/>
      <c r="AN713" s="377"/>
      <c r="AO713" s="377"/>
      <c r="AP713" s="377"/>
      <c r="AQ713" s="377"/>
      <c r="AR713" s="377"/>
      <c r="AS713" s="377"/>
      <c r="AT713" s="377"/>
      <c r="AU713" s="377"/>
      <c r="AV713" s="377"/>
      <c r="AW713" s="377"/>
      <c r="AX713" s="377"/>
      <c r="AY713" s="377"/>
      <c r="AZ713" s="377"/>
      <c r="BA713" s="377"/>
      <c r="BB713" s="377"/>
      <c r="BC713" s="377"/>
      <c r="BD713" s="377"/>
      <c r="BE713" s="377"/>
      <c r="BF713" s="377"/>
    </row>
    <row r="714" ht="12.75" customHeight="1">
      <c r="A714" s="219" t="s">
        <v>149</v>
      </c>
      <c r="B714" s="4"/>
      <c r="C714" s="4"/>
      <c r="D714" s="9"/>
      <c r="E714" s="219" t="s">
        <v>74</v>
      </c>
      <c r="F714" s="4"/>
      <c r="G714" s="9"/>
      <c r="H714" s="219" t="s">
        <v>150</v>
      </c>
      <c r="I714" s="4"/>
      <c r="J714" s="4"/>
      <c r="K714" s="9"/>
      <c r="L714" s="219" t="s">
        <v>151</v>
      </c>
      <c r="M714" s="4"/>
      <c r="N714" s="4"/>
      <c r="O714" s="4"/>
      <c r="P714" s="9"/>
      <c r="Q714" s="219" t="s">
        <v>152</v>
      </c>
      <c r="R714" s="9"/>
      <c r="S714" s="219" t="s">
        <v>153</v>
      </c>
      <c r="T714" s="9"/>
      <c r="U714" s="377"/>
      <c r="V714" s="377"/>
      <c r="W714" s="377"/>
      <c r="X714" s="377"/>
      <c r="Y714" s="377"/>
      <c r="Z714" s="377"/>
      <c r="AA714" s="377"/>
      <c r="AB714" s="377"/>
      <c r="AC714" s="377"/>
      <c r="AD714" s="377"/>
      <c r="AE714" s="377"/>
      <c r="AF714" s="377"/>
      <c r="AG714" s="377"/>
      <c r="AH714" s="377"/>
      <c r="AI714" s="377"/>
      <c r="AJ714" s="377"/>
      <c r="AK714" s="377"/>
      <c r="AL714" s="377"/>
      <c r="AM714" s="377"/>
      <c r="AN714" s="377"/>
      <c r="AO714" s="377"/>
      <c r="AP714" s="377"/>
      <c r="AQ714" s="377"/>
      <c r="AR714" s="377"/>
      <c r="AS714" s="377"/>
      <c r="AT714" s="377"/>
      <c r="AU714" s="377"/>
      <c r="AV714" s="377"/>
      <c r="AW714" s="377"/>
      <c r="AX714" s="377"/>
      <c r="AY714" s="377"/>
      <c r="AZ714" s="377"/>
      <c r="BA714" s="377"/>
      <c r="BB714" s="377"/>
      <c r="BC714" s="377"/>
      <c r="BD714" s="377"/>
      <c r="BE714" s="377"/>
      <c r="BF714" s="377"/>
    </row>
    <row r="715" ht="12.75" customHeight="1">
      <c r="A715" s="217" t="str">
        <f>IF(Magic!A83="Astral Projection",O623,IF(Magic!A83="Foresight",O624,IF(Magic!A83="Gate",O625,IF(Magic!A83="Imprisonment",O626,IF(Magic!A83="Mass Heal",O627,IF(Magic!A83="Meteor Swarm",O628,IF(Magic!A83="Power Word Heal",O629,IF(Magic!A83="Power Word Kill",O630,IF(Magic!A83="Prismatic Wall",O631,IF(Magic!A83="Shapechange",O632,IF(Magic!A83="Storm of Vengeance",O633,IF(Magic!A83="Time Stop",O634,IF(Magic!A83="True Polymorph",O635,IF(Magic!A83="True Resurrection",O636,IF(Magic!A83="Weird",O637,IF(Magic!A83="Wish",O638,))))))))))))))))</f>
        <v/>
      </c>
      <c r="B715" s="4"/>
      <c r="C715" s="4"/>
      <c r="D715" s="9"/>
      <c r="E715" s="254" t="str">
        <f>IF(Magic!A83="Astral Projection",R623,IF(Magic!A83="Foresight",R624,IF(Magic!A83="Gate",R625,IF(Magic!A83="Imprisonment",R626,IF(Magic!A83="Mass Heal",R627,IF(Magic!A83="Meteor Swarm",R628,IF(Magic!A83="Power Word Heal",R629,IF(Magic!A83="Power Word Kill",R630,IF(Magic!A83="Prismatic Wall",R631,IF(Magic!A83="Shapechange",R632,IF(Magic!A83="Storm of Vengeance",R633,IF(Magic!A83="Time Stop",R634,IF(Magic!A83="True Polymorph",R635,IF(Magic!A83="True Resurrection",R636,IF(Magic!A83="Weird",R637,IF(Magic!A83="Wish",R638,))))))))))))))))</f>
        <v/>
      </c>
      <c r="F715" s="4"/>
      <c r="G715" s="9"/>
      <c r="H715" s="254" t="str">
        <f>IF(Magic!A83="Astral Projection",Q623,IF(Magic!A83="Foresight",Q624,IF(Magic!A83="Gate",Q625,IF(Magic!A83="Imprisonment",Q626,IF(Magic!A83="Mass Heal",Q627,IF(Magic!A83="Meteor Swarm",Q628,IF(Magic!A83="Power Word Heal",Q629,IF(Magic!A83="Power Word Kill",Q630,IF(Magic!A83="Prismatic Wall",Q631,IF(Magic!A83="Shapechange",Q632,IF(Magic!A83="Storm of Vengeance",Q633,IF(Magic!A83="Time Stop",Q634,IF(Magic!A83="True Polymorph",Q635,IF(Magic!A83="True Resurrection",Q636,IF(Magic!A83="Weird",Q637,IF(Magic!A83="Wish",Q638,))))))))))))))))</f>
        <v/>
      </c>
      <c r="I715" s="4"/>
      <c r="J715" s="4"/>
      <c r="K715" s="9"/>
      <c r="L715" s="254" t="str">
        <f>IF(Magic!A83="Astral Projection",P623,IF(Magic!A83="Foresight",P624,IF(Magic!A83="Gate",P625,IF(Magic!A83="Imprisonment",P626,IF(Magic!A83="Mass Heal",P627,IF(Magic!A83="Meteor Swarm",P628,IF(Magic!A83="Power Word Heal",P629,IF(Magic!A83="Power Word Kill",P630,IF(Magic!A83="Prismatic Wall",P631,IF(Magic!A83="Shapechange",P632,IF(Magic!A83="Storm of Vengeance",P633,IF(Magic!A83="Time Stop",P634,IF(Magic!A83="True Polymorph",P635,IF(Magic!A83="True Resurrection",P636,IF(Magic!A83="Weird",P637,IF(Magic!A83="Wish",P638,))))))))))))))))</f>
        <v/>
      </c>
      <c r="M715" s="4"/>
      <c r="N715" s="4"/>
      <c r="O715" s="4"/>
      <c r="P715" s="9"/>
      <c r="Q715" s="254" t="str">
        <f>IF(Magic!A83="Astral Projection",S623,IF(Magic!A83="Foresight",S624,IF(Magic!A83="Gate",S625,IF(Magic!A83="Imprisonment",S626,IF(Magic!A83="Mass Heal",S627,IF(Magic!A83="Meteor Swarm",S628,IF(Magic!A83="Power Word Heal",S629,IF(Magic!A83="Power Word Kill",S630,IF(Magic!A83="Prismatic Wall",S631,IF(Magic!A83="Shapechange",S632,IF(Magic!A83="Storm of Vengeance",S633,IF(Magic!A83="Time Stop",S634,IF(Magic!A83="True Polymorph",S635,IF(Magic!A83="True Resurrection",S636,IF(Magic!A83="Weird",S637,IF(Magic!A83="Wish",S638,))))))))))))))))</f>
        <v/>
      </c>
      <c r="R715" s="9"/>
      <c r="S715" s="254" t="str">
        <f>IF(Magic!A83="Astral Projection",T623,IF(Magic!A83="Foresight",T624,IF(Magic!A83="Gate",T625,IF(Magic!A83="Imprisonment",T626,IF(Magic!A83="Mass Heal",T627,IF(Magic!A83="Meteor Swarm",T628,IF(Magic!A83="Power Word Heal",T629,IF(Magic!A83="Power Word Kill",T630,IF(Magic!A83="Prismatic Wall",T631,IF(Magic!A83="Shapechange",T632,IF(Magic!A83="Storm of Vengeance",T633,IF(Magic!A83="Time Stop",T634,IF(Magic!A83="True Polymorph",T635,IF(Magic!A83="True Resurrection",T636,IF(Magic!A83="Weird",T637,IF(Magic!A83="Wish",T638,))))))))))))))))</f>
        <v/>
      </c>
      <c r="T715" s="9"/>
      <c r="U715" s="377"/>
      <c r="V715" s="377"/>
      <c r="W715" s="377"/>
      <c r="X715" s="377"/>
      <c r="Y715" s="377"/>
      <c r="Z715" s="377"/>
      <c r="AA715" s="377"/>
      <c r="AB715" s="377"/>
      <c r="AC715" s="377"/>
      <c r="AD715" s="377"/>
      <c r="AE715" s="377"/>
      <c r="AF715" s="377"/>
      <c r="AG715" s="377"/>
      <c r="AH715" s="377"/>
      <c r="AI715" s="377"/>
      <c r="AJ715" s="377"/>
      <c r="AK715" s="377"/>
      <c r="AL715" s="377"/>
      <c r="AM715" s="377"/>
      <c r="AN715" s="377"/>
      <c r="AO715" s="377"/>
      <c r="AP715" s="377"/>
      <c r="AQ715" s="377"/>
      <c r="AR715" s="377"/>
      <c r="AS715" s="377"/>
      <c r="AT715" s="377"/>
      <c r="AU715" s="377"/>
      <c r="AV715" s="377"/>
      <c r="AW715" s="377"/>
      <c r="AX715" s="377"/>
      <c r="AY715" s="377"/>
      <c r="AZ715" s="377"/>
      <c r="BA715" s="377"/>
      <c r="BB715" s="377"/>
      <c r="BC715" s="377"/>
      <c r="BD715" s="377"/>
      <c r="BE715" s="377"/>
      <c r="BF715" s="377"/>
    </row>
    <row r="716" ht="12.75" customHeight="1">
      <c r="A716" s="217" t="str">
        <f>IF(Magic!A84="Astral Projection",O623,IF(Magic!A84="Foresight",O624,IF(Magic!A84="Gate",O625,IF(Magic!A84="Imprisonment",O626,IF(Magic!A84="Mass Heal",O627,IF(Magic!A84="Meteor Swarm",O628,IF(Magic!A84="Power Word Heal",O629,IF(Magic!A84="Power Word Kill",O630,IF(Magic!A84="Prismatic Wall",O631,IF(Magic!A84="Shapechange",O632,IF(Magic!A84="Storm of Vengeance",O633,IF(Magic!A84="Time Stop",O634,IF(Magic!A84="True Polymorph",O635,IF(Magic!A84="True Resurrection",O636,IF(Magic!A84="Weird",O637,IF(Magic!A84="Wish",O638,))))))))))))))))</f>
        <v/>
      </c>
      <c r="B716" s="4"/>
      <c r="C716" s="4"/>
      <c r="D716" s="9"/>
      <c r="E716" s="254" t="str">
        <f>IF(Magic!A84="Astral Projection",R623,IF(Magic!A84="Foresight",R624,IF(Magic!A84="Gate",R625,IF(Magic!A84="Imprisonment",R626,IF(Magic!A84="Mass Heal",R627,IF(Magic!A84="Meteor Swarm",R628,IF(Magic!A84="Power Word Heal",R629,IF(Magic!A84="Power Word Kill",R630,IF(Magic!A84="Prismatic Wall",R631,IF(Magic!A84="Shapechange",R632,IF(Magic!A84="Storm of Vengeance",R633,IF(Magic!A84="Time Stop",R634,IF(Magic!A84="True Polymorph",R635,IF(Magic!A84="True Resurrection",R636,IF(Magic!A84="Weird",R637,IF(Magic!A84="Wish",R638,))))))))))))))))</f>
        <v/>
      </c>
      <c r="F716" s="4"/>
      <c r="G716" s="9"/>
      <c r="H716" s="254" t="str">
        <f>IF(Magic!A84="Astral Projection",Q623,IF(Magic!A84="Foresight",Q624,IF(Magic!A84="Gate",Q625,IF(Magic!A84="Imprisonment",Q626,IF(Magic!A84="Mass Heal",Q627,IF(Magic!A84="Meteor Swarm",Q628,IF(Magic!A84="Power Word Heal",Q629,IF(Magic!A84="Power Word Kill",Q630,IF(Magic!A84="Prismatic Wall",Q631,IF(Magic!A84="Shapechange",Q632,IF(Magic!A84="Storm of Vengeance",Q633,IF(Magic!A84="Time Stop",Q634,IF(Magic!A84="True Polymorph",Q635,IF(Magic!A84="True Resurrection",Q636,IF(Magic!A84="Weird",Q637,IF(Magic!A84="Wish",Q638,))))))))))))))))</f>
        <v/>
      </c>
      <c r="I716" s="4"/>
      <c r="J716" s="4"/>
      <c r="K716" s="9"/>
      <c r="L716" s="254" t="str">
        <f>IF(Magic!A84="Astral Projection",P623,IF(Magic!A84="Foresight",P624,IF(Magic!A84="Gate",P625,IF(Magic!A84="Imprisonment",P626,IF(Magic!A84="Mass Heal",P627,IF(Magic!A84="Meteor Swarm",P628,IF(Magic!A84="Power Word Heal",P629,IF(Magic!A84="Power Word Kill",P630,IF(Magic!A84="Prismatic Wall",P631,IF(Magic!A84="Shapechange",P632,IF(Magic!A84="Storm of Vengeance",P633,IF(Magic!A84="Time Stop",P634,IF(Magic!A84="True Polymorph",P635,IF(Magic!A84="True Resurrection",P636,IF(Magic!A84="Weird",P637,IF(Magic!A84="Wish",P638,))))))))))))))))</f>
        <v/>
      </c>
      <c r="M716" s="4"/>
      <c r="N716" s="4"/>
      <c r="O716" s="4"/>
      <c r="P716" s="9"/>
      <c r="Q716" s="254" t="str">
        <f>IF(Magic!A84="Astral Projection",S623,IF(Magic!A84="Foresight",S624,IF(Magic!A84="Gate",S625,IF(Magic!A84="Imprisonment",S626,IF(Magic!A84="Mass Heal",S627,IF(Magic!A84="Meteor Swarm",S628,IF(Magic!A84="Power Word Heal",S629,IF(Magic!A84="Power Word Kill",S630,IF(Magic!A84="Prismatic Wall",S631,IF(Magic!A84="Shapechange",S632,IF(Magic!A84="Storm of Vengeance",S633,IF(Magic!A84="Time Stop",S634,IF(Magic!A84="True Polymorph",S635,IF(Magic!A84="True Resurrection",S636,IF(Magic!A84="Weird",S637,IF(Magic!A84="Wish",S638,))))))))))))))))</f>
        <v/>
      </c>
      <c r="R716" s="9"/>
      <c r="S716" s="254" t="str">
        <f>IF(Magic!A84="Astral Projection",T623,IF(Magic!A84="Foresight",T624,IF(Magic!A84="Gate",T625,IF(Magic!A84="Imprisonment",T626,IF(Magic!A84="Mass Heal",T627,IF(Magic!A84="Meteor Swarm",T628,IF(Magic!A84="Power Word Heal",T629,IF(Magic!A84="Power Word Kill",T630,IF(Magic!A84="Prismatic Wall",T631,IF(Magic!A84="Shapechange",T632,IF(Magic!A84="Storm of Vengeance",T633,IF(Magic!A84="Time Stop",T634,IF(Magic!A84="True Polymorph",T635,IF(Magic!A84="True Resurrection",T636,IF(Magic!A84="Weird",T637,IF(Magic!A84="Wish",T638,))))))))))))))))</f>
        <v/>
      </c>
      <c r="T716" s="9"/>
      <c r="U716" s="377"/>
      <c r="V716" s="377"/>
      <c r="W716" s="377"/>
      <c r="X716" s="377"/>
      <c r="Y716" s="377"/>
      <c r="Z716" s="377"/>
      <c r="AA716" s="377"/>
      <c r="AB716" s="377"/>
      <c r="AC716" s="377"/>
      <c r="AD716" s="377"/>
      <c r="AE716" s="377"/>
      <c r="AF716" s="377"/>
      <c r="AG716" s="377"/>
      <c r="AH716" s="377"/>
      <c r="AI716" s="377"/>
      <c r="AJ716" s="377"/>
      <c r="AK716" s="377"/>
      <c r="AL716" s="377"/>
      <c r="AM716" s="377"/>
      <c r="AN716" s="377"/>
      <c r="AO716" s="377"/>
      <c r="AP716" s="377"/>
      <c r="AQ716" s="377"/>
      <c r="AR716" s="377"/>
      <c r="AS716" s="377"/>
      <c r="AT716" s="377"/>
      <c r="AU716" s="377"/>
      <c r="AV716" s="377"/>
      <c r="AW716" s="377"/>
      <c r="AX716" s="377"/>
      <c r="AY716" s="377"/>
      <c r="AZ716" s="377"/>
      <c r="BA716" s="377"/>
      <c r="BB716" s="377"/>
      <c r="BC716" s="377"/>
      <c r="BD716" s="377"/>
      <c r="BE716" s="377"/>
      <c r="BF716" s="377"/>
    </row>
    <row r="717" ht="12.75" customHeight="1">
      <c r="A717" s="217" t="str">
        <f>IF(Magic!A85="Astral Projection",O623,IF(Magic!A85="Foresight",O624,IF(Magic!A85="Gate",O625,IF(Magic!A85="Imprisonment",O626,IF(Magic!A85="Mass Heal",O627,IF(Magic!A85="Meteor Swarm",O628,IF(Magic!A85="Power Word Heal",O629,IF(Magic!A85="Power Word Kill",O630,IF(Magic!A85="Prismatic Wall",O631,IF(Magic!A85="Shapechange",O632,IF(Magic!A85="Storm of Vengeance",O633,IF(Magic!A85="Time Stop",O634,IF(Magic!A85="True Polymorph",O635,IF(Magic!A85="True Resurrection",O636,IF(Magic!A85="Weird",O637,IF(Magic!A85="Wish",O638,))))))))))))))))</f>
        <v/>
      </c>
      <c r="B717" s="4"/>
      <c r="C717" s="4"/>
      <c r="D717" s="9"/>
      <c r="E717" s="254" t="str">
        <f>IF(Magic!A85="Astral Projection",R623,IF(Magic!A85="Foresight",R624,IF(Magic!A85="Gate",R625,IF(Magic!A85="Imprisonment",R626,IF(Magic!A85="Mass Heal",R627,IF(Magic!A85="Meteor Swarm",R628,IF(Magic!A85="Power Word Heal",R629,IF(Magic!A85="Power Word Kill",R630,IF(Magic!A85="Prismatic Wall",R631,IF(Magic!A85="Shapechange",R632,IF(Magic!A85="Storm of Vengeance",R633,IF(Magic!A85="Time Stop",R634,IF(Magic!A85="True Polymorph",R635,IF(Magic!A85="True Resurrection",R636,IF(Magic!A85="Weird",R637,IF(Magic!A85="Wish",R638,))))))))))))))))</f>
        <v/>
      </c>
      <c r="F717" s="4"/>
      <c r="G717" s="9"/>
      <c r="H717" s="254" t="str">
        <f>IF(Magic!A85="Astral Projection",Q623,IF(Magic!A85="Foresight",Q624,IF(Magic!A85="Gate",Q625,IF(Magic!A85="Imprisonment",Q626,IF(Magic!A85="Mass Heal",Q627,IF(Magic!A85="Meteor Swarm",Q628,IF(Magic!A85="Power Word Heal",Q629,IF(Magic!A85="Power Word Kill",Q630,IF(Magic!A85="Prismatic Wall",Q631,IF(Magic!A85="Shapechange",Q632,IF(Magic!A85="Storm of Vengeance",Q633,IF(Magic!A85="Time Stop",Q634,IF(Magic!A85="True Polymorph",Q635,IF(Magic!A85="True Resurrection",Q636,IF(Magic!A85="Weird",Q637,IF(Magic!A85="Wish",Q638,))))))))))))))))</f>
        <v/>
      </c>
      <c r="I717" s="4"/>
      <c r="J717" s="4"/>
      <c r="K717" s="9"/>
      <c r="L717" s="254" t="str">
        <f>IF(Magic!A85="Astral Projection",P623,IF(Magic!A85="Foresight",P624,IF(Magic!A85="Gate",P625,IF(Magic!A85="Imprisonment",P626,IF(Magic!A85="Mass Heal",P627,IF(Magic!A85="Meteor Swarm",P628,IF(Magic!A85="Power Word Heal",P629,IF(Magic!A85="Power Word Kill",P630,IF(Magic!A85="Prismatic Wall",P631,IF(Magic!A85="Shapechange",P632,IF(Magic!A85="Storm of Vengeance",P633,IF(Magic!A85="Time Stop",P634,IF(Magic!A85="True Polymorph",P635,IF(Magic!A85="True Resurrection",P636,IF(Magic!A85="Weird",P637,IF(Magic!A85="Wish",P638,))))))))))))))))</f>
        <v/>
      </c>
      <c r="M717" s="4"/>
      <c r="N717" s="4"/>
      <c r="O717" s="4"/>
      <c r="P717" s="9"/>
      <c r="Q717" s="254" t="str">
        <f>IF(Magic!A85="Astral Projection",S623,IF(Magic!A85="Foresight",S624,IF(Magic!A85="Gate",S625,IF(Magic!A85="Imprisonment",S626,IF(Magic!A85="Mass Heal",S627,IF(Magic!A85="Meteor Swarm",S628,IF(Magic!A85="Power Word Heal",S629,IF(Magic!A85="Power Word Kill",S630,IF(Magic!A85="Prismatic Wall",S631,IF(Magic!A85="Shapechange",S632,IF(Magic!A85="Storm of Vengeance",S633,IF(Magic!A85="Time Stop",S634,IF(Magic!A85="True Polymorph",S635,IF(Magic!A85="True Resurrection",S636,IF(Magic!A85="Weird",S637,IF(Magic!A85="Wish",S638,))))))))))))))))</f>
        <v/>
      </c>
      <c r="R717" s="9"/>
      <c r="S717" s="254" t="str">
        <f>IF(Magic!A85="Astral Projection",T623,IF(Magic!A85="Foresight",T624,IF(Magic!A85="Gate",T625,IF(Magic!A85="Imprisonment",T626,IF(Magic!A85="Mass Heal",T627,IF(Magic!A85="Meteor Swarm",T628,IF(Magic!A85="Power Word Heal",T629,IF(Magic!A85="Power Word Kill",T630,IF(Magic!A85="Prismatic Wall",T631,IF(Magic!A85="Shapechange",T632,IF(Magic!A85="Storm of Vengeance",T633,IF(Magic!A85="Time Stop",T634,IF(Magic!A85="True Polymorph",T635,IF(Magic!A85="True Resurrection",T636,IF(Magic!A85="Weird",T637,IF(Magic!A85="Wish",T638,))))))))))))))))</f>
        <v/>
      </c>
      <c r="T717" s="9"/>
      <c r="U717" s="377"/>
      <c r="V717" s="377"/>
      <c r="W717" s="377"/>
      <c r="X717" s="377"/>
      <c r="Y717" s="377"/>
      <c r="Z717" s="377"/>
      <c r="AA717" s="377"/>
      <c r="AB717" s="377"/>
      <c r="AC717" s="377"/>
      <c r="AD717" s="377"/>
      <c r="AE717" s="377"/>
      <c r="AF717" s="377"/>
      <c r="AG717" s="377"/>
      <c r="AH717" s="377"/>
      <c r="AI717" s="377"/>
      <c r="AJ717" s="377"/>
      <c r="AK717" s="377"/>
      <c r="AL717" s="377"/>
      <c r="AM717" s="377"/>
      <c r="AN717" s="377"/>
      <c r="AO717" s="377"/>
      <c r="AP717" s="377"/>
      <c r="AQ717" s="377"/>
      <c r="AR717" s="377"/>
      <c r="AS717" s="377"/>
      <c r="AT717" s="377"/>
      <c r="AU717" s="377"/>
      <c r="AV717" s="377"/>
      <c r="AW717" s="377"/>
      <c r="AX717" s="377"/>
      <c r="AY717" s="377"/>
      <c r="AZ717" s="377"/>
      <c r="BA717" s="377"/>
      <c r="BB717" s="377"/>
      <c r="BC717" s="377"/>
      <c r="BD717" s="377"/>
      <c r="BE717" s="377"/>
      <c r="BF717" s="377"/>
    </row>
    <row r="718" ht="12.75" customHeight="1">
      <c r="A718" s="254" t="str">
        <f>IF(Magic!A86="Astral Projection",O623,IF(Magic!A86="Foresight",O624,IF(Magic!A86="Gate",O625,IF(Magic!A86="Imprisonment",O626,IF(Magic!A86="Mass Heal",O627,IF(Magic!A86="Meteor Swarm",O628,IF(Magic!A86="Power Word Heal",O629,IF(Magic!A86="Power Word Kill",O630,IF(Magic!A86="Prismatic Wall",O631,IF(Magic!A86="Shapechange",O632,IF(Magic!A86="Storm of Vengeance",O633,IF(Magic!A86="Time Stop",O634,IF(Magic!A86="True Polymorph",O635,IF(Magic!A86="True Resurrection",O636,IF(Magic!A86="Weird",O637,IF(Magic!A86="Wish",O638,))))))))))))))))</f>
        <v/>
      </c>
      <c r="B718" s="4"/>
      <c r="C718" s="4"/>
      <c r="D718" s="9"/>
      <c r="E718" s="254" t="str">
        <f>IF(Magic!A86="Astral Projection",R623,IF(Magic!A86="Foresight",R624,IF(Magic!A86="Gate",R625,IF(Magic!A86="Imprisonment",R626,IF(Magic!A86="Mass Heal",R627,IF(Magic!A86="Meteor Swarm",R628,IF(Magic!A86="Power Word Heal",R629,IF(Magic!A86="Power Word Kill",R630,IF(Magic!A86="Prismatic Wall",R631,IF(Magic!A86="Shapechange",R632,IF(Magic!A86="Storm of Vengeance",R633,IF(Magic!A86="Time Stop",R634,IF(Magic!A86="True Polymorph",R635,IF(Magic!A86="True Resurrection",R636,IF(Magic!A86="Weird",R637,IF(Magic!A86="Wish",R638,))))))))))))))))</f>
        <v/>
      </c>
      <c r="F718" s="4"/>
      <c r="G718" s="9"/>
      <c r="H718" s="254" t="str">
        <f>IF(Magic!A86="Astral Projection",Q623,IF(Magic!A86="Foresight",Q624,IF(Magic!A86="Gate",Q625,IF(Magic!A86="Imprisonment",Q626,IF(Magic!A86="Mass Heal",Q627,IF(Magic!A86="Meteor Swarm",Q628,IF(Magic!A86="Power Word Heal",Q629,IF(Magic!A86="Power Word Kill",Q630,IF(Magic!A86="Prismatic Wall",Q631,IF(Magic!A86="Shapechange",Q632,IF(Magic!A86="Storm of Vengeance",Q633,IF(Magic!A86="Time Stop",Q634,IF(Magic!A86="True Polymorph",Q635,IF(Magic!A86="True Resurrection",Q636,IF(Magic!A86="Weird",Q637,IF(Magic!A86="Wish",Q638,))))))))))))))))</f>
        <v/>
      </c>
      <c r="I718" s="4"/>
      <c r="J718" s="4"/>
      <c r="K718" s="9"/>
      <c r="L718" s="254" t="str">
        <f>IF(Magic!A86="Astral Projection",P623,IF(Magic!A86="Foresight",P624,IF(Magic!A86="Gate",P625,IF(Magic!A86="Imprisonment",P626,IF(Magic!A86="Mass Heal",P627,IF(Magic!A86="Meteor Swarm",P628,IF(Magic!A86="Power Word Heal",P629,IF(Magic!A86="Power Word Kill",P630,IF(Magic!A86="Prismatic Wall",P631,IF(Magic!A86="Shapechange",P632,IF(Magic!A86="Storm of Vengeance",P633,IF(Magic!A86="Time Stop",P634,IF(Magic!A86="True Polymorph",P635,IF(Magic!A86="True Resurrection",P636,IF(Magic!A86="Weird",P637,IF(Magic!A86="Wish",P638,))))))))))))))))</f>
        <v/>
      </c>
      <c r="M718" s="4"/>
      <c r="N718" s="4"/>
      <c r="O718" s="4"/>
      <c r="P718" s="9"/>
      <c r="Q718" s="254" t="str">
        <f>IF(Magic!A86="Astral Projection",S623,IF(Magic!A86="Foresight",S624,IF(Magic!A86="Gate",S625,IF(Magic!A86="Imprisonment",S626,IF(Magic!A86="Mass Heal",S627,IF(Magic!A86="Meteor Swarm",S628,IF(Magic!A86="Power Word Heal",S629,IF(Magic!A86="Power Word Kill",S630,IF(Magic!A86="Prismatic Wall",S631,IF(Magic!A86="Shapechange",S632,IF(Magic!A86="Storm of Vengeance",S633,IF(Magic!A86="Time Stop",S634,IF(Magic!A86="True Polymorph",S635,IF(Magic!A86="True Resurrection",S636,IF(Magic!A86="Weird",S637,IF(Magic!A86="Wish",S638,))))))))))))))))</f>
        <v/>
      </c>
      <c r="R718" s="9"/>
      <c r="S718" s="254" t="str">
        <f>IF(Magic!A86="Astral Projection",T623,IF(Magic!A86="Foresight",T624,IF(Magic!A86="Gate",T625,IF(Magic!A86="Imprisonment",T626,IF(Magic!A86="Mass Heal",T627,IF(Magic!A86="Meteor Swarm",T628,IF(Magic!A86="Power Word Heal",T629,IF(Magic!A86="Power Word Kill",T630,IF(Magic!A86="Prismatic Wall",T631,IF(Magic!A86="Shapechange",T632,IF(Magic!A86="Storm of Vengeance",T633,IF(Magic!A86="Time Stop",T634,IF(Magic!A86="True Polymorph",T635,IF(Magic!A86="True Resurrection",T636,IF(Magic!A86="Weird",T637,IF(Magic!A86="Wish",T638,))))))))))))))))</f>
        <v/>
      </c>
      <c r="T718" s="9"/>
      <c r="U718" s="377"/>
      <c r="V718" s="377"/>
      <c r="W718" s="377"/>
      <c r="X718" s="377"/>
      <c r="Y718" s="377"/>
      <c r="Z718" s="377"/>
      <c r="AA718" s="377"/>
      <c r="AB718" s="377"/>
      <c r="AC718" s="377"/>
      <c r="AD718" s="377"/>
      <c r="AE718" s="377"/>
      <c r="AF718" s="377"/>
      <c r="AG718" s="377"/>
      <c r="AH718" s="377"/>
      <c r="AI718" s="377"/>
      <c r="AJ718" s="377"/>
      <c r="AK718" s="377"/>
      <c r="AL718" s="377"/>
      <c r="AM718" s="377"/>
      <c r="AN718" s="377"/>
      <c r="AO718" s="377"/>
      <c r="AP718" s="377"/>
      <c r="AQ718" s="377"/>
      <c r="AR718" s="377"/>
      <c r="AS718" s="377"/>
      <c r="AT718" s="377"/>
      <c r="AU718" s="377"/>
      <c r="AV718" s="377"/>
      <c r="AW718" s="377"/>
      <c r="AX718" s="377"/>
      <c r="AY718" s="377"/>
      <c r="AZ718" s="377"/>
      <c r="BA718" s="377"/>
      <c r="BB718" s="377"/>
      <c r="BC718" s="377"/>
      <c r="BD718" s="377"/>
      <c r="BE718" s="377"/>
      <c r="BF718" s="377"/>
    </row>
    <row r="719" ht="12.75" customHeight="1">
      <c r="A719" s="254" t="str">
        <f>IF(Magic!A87="Astral Projection",O623,IF(Magic!A87="Foresight",O624,IF(Magic!A87="Gate",O625,IF(Magic!A87="Imprisonment",O626,IF(Magic!A87="Mass Heal",O627,IF(Magic!A87="Meteor Swarm",O628,IF(Magic!A87="Power Word Heal",O629,IF(Magic!A87="Power Word Kill",O630,IF(Magic!A87="Prismatic Wall",O631,IF(Magic!A87="Shapechange",O632,IF(Magic!A87="Storm of Vengeance",O633,IF(Magic!A87="Time Stop",O634,IF(Magic!A87="True Polymorph",O635,IF(Magic!A87="True Resurrection",O636,IF(Magic!A87="Weird",O637,IF(Magic!A87="Wish",O638,))))))))))))))))</f>
        <v/>
      </c>
      <c r="B719" s="4"/>
      <c r="C719" s="4"/>
      <c r="D719" s="9"/>
      <c r="E719" s="254" t="str">
        <f>IF(Magic!A87="Astral Projection",R623,IF(Magic!A87="Foresight",R624,IF(Magic!A87="Gate",R625,IF(Magic!A87="Imprisonment",R626,IF(Magic!A87="Mass Heal",R627,IF(Magic!A87="Meteor Swarm",R628,IF(Magic!A87="Power Word Heal",R629,IF(Magic!A87="Power Word Kill",R630,IF(Magic!A87="Prismatic Wall",R631,IF(Magic!A87="Shapechange",R632,IF(Magic!A87="Storm of Vengeance",R633,IF(Magic!A87="Time Stop",R634,IF(Magic!A87="True Polymorph",R635,IF(Magic!A87="True Resurrection",R636,IF(Magic!A87="Weird",R637,IF(Magic!A87="Wish",R638,))))))))))))))))</f>
        <v/>
      </c>
      <c r="F719" s="4"/>
      <c r="G719" s="9"/>
      <c r="H719" s="254" t="str">
        <f>IF(Magic!A87="Astral Projection",Q623,IF(Magic!A87="Foresight",Q624,IF(Magic!A87="Gate",Q625,IF(Magic!A87="Imprisonment",Q626,IF(Magic!A87="Mass Heal",Q627,IF(Magic!A87="Meteor Swarm",Q628,IF(Magic!A87="Power Word Heal",Q629,IF(Magic!A87="Power Word Kill",Q630,IF(Magic!A87="Prismatic Wall",Q631,IF(Magic!A87="Shapechange",Q632,IF(Magic!A87="Storm of Vengeance",Q633,IF(Magic!A87="Time Stop",Q634,IF(Magic!A87="True Polymorph",Q635,IF(Magic!A87="True Resurrection",Q636,IF(Magic!A87="Weird",Q637,IF(Magic!A87="Wish",Q638,))))))))))))))))</f>
        <v/>
      </c>
      <c r="I719" s="4"/>
      <c r="J719" s="4"/>
      <c r="K719" s="9"/>
      <c r="L719" s="254" t="str">
        <f>IF(Magic!A87="Astral Projection",P623,IF(Magic!A87="Foresight",P624,IF(Magic!A87="Gate",P625,IF(Magic!A87="Imprisonment",P626,IF(Magic!A87="Mass Heal",P627,IF(Magic!A87="Meteor Swarm",P628,IF(Magic!A87="Power Word Heal",P629,IF(Magic!A87="Power Word Kill",P630,IF(Magic!A87="Prismatic Wall",P631,IF(Magic!A87="Shapechange",P632,IF(Magic!A87="Storm of Vengeance",P633,IF(Magic!A87="Time Stop",P634,IF(Magic!A87="True Polymorph",P635,IF(Magic!A87="True Resurrection",P636,IF(Magic!A87="Weird",P637,IF(Magic!A87="Wish",P638,))))))))))))))))</f>
        <v/>
      </c>
      <c r="M719" s="4"/>
      <c r="N719" s="4"/>
      <c r="O719" s="4"/>
      <c r="P719" s="9"/>
      <c r="Q719" s="254" t="str">
        <f>IF(Magic!A87="Astral Projection",S623,IF(Magic!A87="Foresight",S624,IF(Magic!A87="Gate",S625,IF(Magic!A87="Imprisonment",S626,IF(Magic!A87="Mass Heal",S627,IF(Magic!A87="Meteor Swarm",S628,IF(Magic!A87="Power Word Heal",S629,IF(Magic!A87="Power Word Kill",S630,IF(Magic!A87="Prismatic Wall",S631,IF(Magic!A87="Shapechange",S632,IF(Magic!A87="Storm of Vengeance",S633,IF(Magic!A87="Time Stop",S634,IF(Magic!A87="True Polymorph",S635,IF(Magic!A87="True Resurrection",S636,IF(Magic!A87="Weird",S637,IF(Magic!A87="Wish",S638,))))))))))))))))</f>
        <v/>
      </c>
      <c r="R719" s="9"/>
      <c r="S719" s="254" t="str">
        <f>IF(Magic!A87="Astral Projection",T623,IF(Magic!A87="Foresight",T624,IF(Magic!A87="Gate",T625,IF(Magic!A87="Imprisonment",T626,IF(Magic!A87="Mass Heal",T627,IF(Magic!A87="Meteor Swarm",T628,IF(Magic!A87="Power Word Heal",T629,IF(Magic!A87="Power Word Kill",T630,IF(Magic!A87="Prismatic Wall",T631,IF(Magic!A87="Shapechange",T632,IF(Magic!A87="Storm of Vengeance",T633,IF(Magic!A87="Time Stop",T634,IF(Magic!A87="True Polymorph",T635,IF(Magic!A87="True Resurrection",T636,IF(Magic!A87="Weird",T637,IF(Magic!A87="Wish",T638,))))))))))))))))</f>
        <v/>
      </c>
      <c r="T719" s="9"/>
      <c r="U719" s="377"/>
      <c r="V719" s="377"/>
      <c r="W719" s="377"/>
      <c r="X719" s="377"/>
      <c r="Y719" s="377"/>
      <c r="Z719" s="377"/>
      <c r="AA719" s="377"/>
      <c r="AB719" s="377"/>
      <c r="AC719" s="377"/>
      <c r="AD719" s="377"/>
      <c r="AE719" s="377"/>
      <c r="AF719" s="377"/>
      <c r="AG719" s="377"/>
      <c r="AH719" s="377"/>
      <c r="AI719" s="377"/>
      <c r="AJ719" s="377"/>
      <c r="AK719" s="377"/>
      <c r="AL719" s="377"/>
      <c r="AM719" s="377"/>
      <c r="AN719" s="377"/>
      <c r="AO719" s="377"/>
      <c r="AP719" s="377"/>
      <c r="AQ719" s="377"/>
      <c r="AR719" s="377"/>
      <c r="AS719" s="377"/>
      <c r="AT719" s="377"/>
      <c r="AU719" s="377"/>
      <c r="AV719" s="377"/>
      <c r="AW719" s="377"/>
      <c r="AX719" s="377"/>
      <c r="AY719" s="377"/>
      <c r="AZ719" s="377"/>
      <c r="BA719" s="377"/>
      <c r="BB719" s="377"/>
      <c r="BC719" s="377"/>
      <c r="BD719" s="377"/>
      <c r="BE719" s="377"/>
      <c r="BF719" s="377"/>
    </row>
    <row r="720" ht="12.75" customHeight="1">
      <c r="A720" s="254" t="str">
        <f>IF(Magic!A88="Astral Projection",O623,IF(Magic!A88="Foresight",O624,IF(Magic!A88="Gate",O625,IF(Magic!A88="Imprisonment",O626,IF(Magic!A88="Mass Heal",O627,IF(Magic!A88="Meteor Swarm",O628,IF(Magic!A88="Power Word Heal",O629,IF(Magic!A88="Power Word Kill",O630,IF(Magic!A88="Prismatic Wall",O631,IF(Magic!A88="Shapechange",O632,IF(Magic!A88="Storm of Vengeance",O633,IF(Magic!A88="Time Stop",O634,IF(Magic!A88="True Polymorph",O635,IF(Magic!A88="True Resurrection",O636,IF(Magic!A88="Weird",O637,IF(Magic!A88="Wish",O638,))))))))))))))))</f>
        <v/>
      </c>
      <c r="B720" s="4"/>
      <c r="C720" s="4"/>
      <c r="D720" s="9"/>
      <c r="E720" s="254" t="str">
        <f>IF(Magic!A88="Astral Projection",R623,IF(Magic!A88="Foresight",R624,IF(Magic!A88="Gate",R625,IF(Magic!A88="Imprisonment",R626,IF(Magic!A88="Mass Heal",R627,IF(Magic!A88="Meteor Swarm",R628,IF(Magic!A88="Power Word Heal",R629,IF(Magic!A88="Power Word Kill",R630,IF(Magic!A88="Prismatic Wall",R631,IF(Magic!A88="Shapechange",R632,IF(Magic!A88="Storm of Vengeance",R633,IF(Magic!A88="Time Stop",R634,IF(Magic!A88="True Polymorph",R635,IF(Magic!A88="True Resurrection",R636,IF(Magic!A88="Weird",R637,IF(Magic!A88="Wish",R638,))))))))))))))))</f>
        <v/>
      </c>
      <c r="F720" s="4"/>
      <c r="G720" s="9"/>
      <c r="H720" s="254" t="str">
        <f>IF(Magic!A88="Astral Projection",Q623,IF(Magic!A88="Foresight",Q624,IF(Magic!A88="Gate",Q625,IF(Magic!A88="Imprisonment",Q626,IF(Magic!A88="Mass Heal",Q627,IF(Magic!A88="Meteor Swarm",Q628,IF(Magic!A88="Power Word Heal",Q629,IF(Magic!A88="Power Word Kill",Q630,IF(Magic!A88="Prismatic Wall",Q631,IF(Magic!A88="Shapechange",Q632,IF(Magic!A88="Storm of Vengeance",Q633,IF(Magic!A88="Time Stop",Q634,IF(Magic!A88="True Polymorph",Q635,IF(Magic!A88="True Resurrection",Q636,IF(Magic!A88="Weird",Q637,IF(Magic!A88="Wish",Q638,))))))))))))))))</f>
        <v/>
      </c>
      <c r="I720" s="4"/>
      <c r="J720" s="4"/>
      <c r="K720" s="9"/>
      <c r="L720" s="254" t="str">
        <f>IF(Magic!A88="Astral Projection",P623,IF(Magic!A88="Foresight",P624,IF(Magic!A88="Gate",P625,IF(Magic!A88="Imprisonment",P626,IF(Magic!A88="Mass Heal",P627,IF(Magic!A88="Meteor Swarm",P628,IF(Magic!A88="Power Word Heal",P629,IF(Magic!A88="Power Word Kill",P630,IF(Magic!A88="Prismatic Wall",P631,IF(Magic!A88="Shapechange",P632,IF(Magic!A88="Storm of Vengeance",P633,IF(Magic!A88="Time Stop",P634,IF(Magic!A88="True Polymorph",P635,IF(Magic!A88="True Resurrection",P636,IF(Magic!A88="Weird",P637,IF(Magic!A88="Wish",P638,))))))))))))))))</f>
        <v/>
      </c>
      <c r="M720" s="4"/>
      <c r="N720" s="4"/>
      <c r="O720" s="4"/>
      <c r="P720" s="9"/>
      <c r="Q720" s="254" t="str">
        <f>IF(Magic!A88="Astral Projection",S623,IF(Magic!A88="Foresight",S624,IF(Magic!A88="Gate",S625,IF(Magic!A88="Imprisonment",S626,IF(Magic!A88="Mass Heal",S627,IF(Magic!A88="Meteor Swarm",S628,IF(Magic!A88="Power Word Heal",S629,IF(Magic!A88="Power Word Kill",S630,IF(Magic!A88="Prismatic Wall",S631,IF(Magic!A88="Shapechange",S632,IF(Magic!A88="Storm of Vengeance",S633,IF(Magic!A88="Time Stop",S634,IF(Magic!A88="True Polymorph",S635,IF(Magic!A88="True Resurrection",S636,IF(Magic!A88="Weird",S637,IF(Magic!A88="Wish",S638,))))))))))))))))</f>
        <v/>
      </c>
      <c r="R720" s="9"/>
      <c r="S720" s="254" t="str">
        <f>IF(Magic!A88="Astral Projection",T623,IF(Magic!A88="Foresight",T624,IF(Magic!A88="Gate",T625,IF(Magic!A88="Imprisonment",T626,IF(Magic!A88="Mass Heal",T627,IF(Magic!A88="Meteor Swarm",T628,IF(Magic!A88="Power Word Heal",T629,IF(Magic!A88="Power Word Kill",T630,IF(Magic!A88="Prismatic Wall",T631,IF(Magic!A88="Shapechange",T632,IF(Magic!A88="Storm of Vengeance",T633,IF(Magic!A88="Time Stop",T634,IF(Magic!A88="True Polymorph",T635,IF(Magic!A88="True Resurrection",T636,IF(Magic!A88="Weird",T637,IF(Magic!A88="Wish",T638,))))))))))))))))</f>
        <v/>
      </c>
      <c r="T720" s="9"/>
      <c r="U720" s="377"/>
      <c r="V720" s="377"/>
      <c r="W720" s="377"/>
      <c r="X720" s="377"/>
      <c r="Y720" s="377"/>
      <c r="Z720" s="377"/>
      <c r="AA720" s="377"/>
      <c r="AB720" s="377"/>
      <c r="AC720" s="377"/>
      <c r="AD720" s="377"/>
      <c r="AE720" s="377"/>
      <c r="AF720" s="377"/>
      <c r="AG720" s="377"/>
      <c r="AH720" s="377"/>
      <c r="AI720" s="377"/>
      <c r="AJ720" s="377"/>
      <c r="AK720" s="377"/>
      <c r="AL720" s="377"/>
      <c r="AM720" s="377"/>
      <c r="AN720" s="377"/>
      <c r="AO720" s="377"/>
      <c r="AP720" s="377"/>
      <c r="AQ720" s="377"/>
      <c r="AR720" s="377"/>
      <c r="AS720" s="377"/>
      <c r="AT720" s="377"/>
      <c r="AU720" s="377"/>
      <c r="AV720" s="377"/>
      <c r="AW720" s="377"/>
      <c r="AX720" s="377"/>
      <c r="AY720" s="377"/>
      <c r="AZ720" s="377"/>
      <c r="BA720" s="377"/>
      <c r="BB720" s="377"/>
      <c r="BC720" s="377"/>
      <c r="BD720" s="377"/>
      <c r="BE720" s="377"/>
      <c r="BF720" s="377"/>
    </row>
    <row r="721" ht="12.75" customHeight="1">
      <c r="A721" s="377"/>
      <c r="B721" s="377"/>
      <c r="C721" s="377"/>
      <c r="D721" s="377"/>
      <c r="E721" s="377"/>
      <c r="F721" s="377"/>
      <c r="G721" s="377"/>
      <c r="H721" s="485"/>
      <c r="I721" s="377"/>
      <c r="J721" s="377"/>
      <c r="K721" s="377"/>
      <c r="L721" s="377"/>
      <c r="M721" s="485"/>
      <c r="N721" s="377"/>
      <c r="O721" s="377"/>
      <c r="P721" s="377"/>
      <c r="Q721" s="377"/>
      <c r="R721" s="377"/>
      <c r="S721" s="377"/>
      <c r="T721" s="377"/>
      <c r="U721" s="377"/>
      <c r="V721" s="377"/>
      <c r="W721" s="377"/>
      <c r="X721" s="377"/>
      <c r="Y721" s="377"/>
      <c r="Z721" s="377"/>
      <c r="AA721" s="377"/>
      <c r="AB721" s="377"/>
      <c r="AC721" s="377"/>
      <c r="AD721" s="377"/>
      <c r="AE721" s="377"/>
      <c r="AF721" s="377"/>
      <c r="AG721" s="377"/>
      <c r="AH721" s="377"/>
      <c r="AI721" s="377"/>
      <c r="AJ721" s="377"/>
      <c r="AK721" s="377"/>
      <c r="AL721" s="377"/>
      <c r="AM721" s="377"/>
      <c r="AN721" s="377"/>
      <c r="AO721" s="377"/>
      <c r="AP721" s="377"/>
      <c r="AQ721" s="377"/>
      <c r="AR721" s="377"/>
      <c r="AS721" s="377"/>
      <c r="AT721" s="377"/>
      <c r="AU721" s="377"/>
      <c r="AV721" s="377"/>
      <c r="AW721" s="377"/>
      <c r="AX721" s="377"/>
      <c r="AY721" s="377"/>
      <c r="AZ721" s="377"/>
      <c r="BA721" s="377"/>
      <c r="BB721" s="377"/>
      <c r="BC721" s="377"/>
      <c r="BD721" s="377"/>
      <c r="BE721" s="377"/>
      <c r="BF721" s="377"/>
    </row>
    <row r="722" ht="12.75" customHeight="1">
      <c r="A722" s="377"/>
      <c r="B722" s="377"/>
      <c r="C722" s="377"/>
      <c r="D722" s="377"/>
      <c r="E722" s="377"/>
      <c r="F722" s="377"/>
      <c r="G722" s="377"/>
      <c r="H722" s="485"/>
      <c r="I722" s="377"/>
      <c r="J722" s="377"/>
      <c r="K722" s="377"/>
      <c r="L722" s="377"/>
      <c r="M722" s="485"/>
      <c r="N722" s="377"/>
      <c r="O722" s="377"/>
      <c r="P722" s="377"/>
      <c r="Q722" s="377"/>
      <c r="R722" s="377"/>
      <c r="S722" s="377"/>
      <c r="T722" s="377"/>
      <c r="U722" s="377"/>
      <c r="V722" s="377"/>
      <c r="W722" s="377"/>
      <c r="X722" s="377"/>
      <c r="Y722" s="377"/>
      <c r="Z722" s="377"/>
      <c r="AA722" s="377"/>
      <c r="AB722" s="377"/>
      <c r="AC722" s="377"/>
      <c r="AD722" s="377"/>
      <c r="AE722" s="377"/>
      <c r="AF722" s="377"/>
      <c r="AG722" s="377"/>
      <c r="AH722" s="377"/>
      <c r="AI722" s="377"/>
      <c r="AJ722" s="377"/>
      <c r="AK722" s="377"/>
      <c r="AL722" s="377"/>
      <c r="AM722" s="377"/>
      <c r="AN722" s="377"/>
      <c r="AO722" s="377"/>
      <c r="AP722" s="377"/>
      <c r="AQ722" s="377"/>
      <c r="AR722" s="377"/>
      <c r="AS722" s="377"/>
      <c r="AT722" s="377"/>
      <c r="AU722" s="377"/>
      <c r="AV722" s="377"/>
      <c r="AW722" s="377"/>
      <c r="AX722" s="377"/>
      <c r="AY722" s="377"/>
      <c r="AZ722" s="377"/>
      <c r="BA722" s="377"/>
      <c r="BB722" s="377"/>
      <c r="BC722" s="377"/>
      <c r="BD722" s="377"/>
      <c r="BE722" s="377"/>
      <c r="BF722" s="377"/>
    </row>
    <row r="723" ht="12.75" customHeight="1">
      <c r="A723" s="377"/>
      <c r="B723" s="377"/>
      <c r="C723" s="377"/>
      <c r="D723" s="377"/>
      <c r="E723" s="377"/>
      <c r="F723" s="377"/>
      <c r="G723" s="377"/>
      <c r="H723" s="485"/>
      <c r="I723" s="377"/>
      <c r="J723" s="377"/>
      <c r="K723" s="377"/>
      <c r="L723" s="377"/>
      <c r="M723" s="485"/>
      <c r="N723" s="377"/>
      <c r="O723" s="377"/>
      <c r="P723" s="377"/>
      <c r="Q723" s="377"/>
      <c r="R723" s="377"/>
      <c r="S723" s="377"/>
      <c r="T723" s="377"/>
      <c r="U723" s="377"/>
      <c r="V723" s="377"/>
      <c r="W723" s="377"/>
      <c r="X723" s="377"/>
      <c r="Y723" s="377"/>
      <c r="Z723" s="377"/>
      <c r="AA723" s="377"/>
      <c r="AB723" s="377"/>
      <c r="AC723" s="377"/>
      <c r="AD723" s="377"/>
      <c r="AE723" s="377"/>
      <c r="AF723" s="377"/>
      <c r="AG723" s="377"/>
      <c r="AH723" s="377"/>
      <c r="AI723" s="377"/>
      <c r="AJ723" s="377"/>
      <c r="AK723" s="377"/>
      <c r="AL723" s="377"/>
      <c r="AM723" s="377"/>
      <c r="AN723" s="377"/>
      <c r="AO723" s="377"/>
      <c r="AP723" s="377"/>
      <c r="AQ723" s="377"/>
      <c r="AR723" s="377"/>
      <c r="AS723" s="377"/>
      <c r="AT723" s="377"/>
      <c r="AU723" s="377"/>
      <c r="AV723" s="377"/>
      <c r="AW723" s="377"/>
      <c r="AX723" s="377"/>
      <c r="AY723" s="377"/>
      <c r="AZ723" s="377"/>
      <c r="BA723" s="377"/>
      <c r="BB723" s="377"/>
      <c r="BC723" s="377"/>
      <c r="BD723" s="377"/>
      <c r="BE723" s="377"/>
      <c r="BF723" s="377"/>
    </row>
    <row r="724" ht="12.75" customHeight="1">
      <c r="A724" s="377"/>
      <c r="B724" s="377"/>
      <c r="C724" s="377"/>
      <c r="D724" s="377"/>
      <c r="E724" s="377"/>
      <c r="F724" s="377"/>
      <c r="G724" s="377"/>
      <c r="H724" s="485"/>
      <c r="I724" s="377"/>
      <c r="J724" s="377"/>
      <c r="K724" s="377"/>
      <c r="L724" s="377"/>
      <c r="M724" s="485"/>
      <c r="N724" s="377"/>
      <c r="O724" s="377"/>
      <c r="P724" s="377"/>
      <c r="Q724" s="377"/>
      <c r="R724" s="377"/>
      <c r="S724" s="377"/>
      <c r="T724" s="377"/>
      <c r="U724" s="377"/>
      <c r="V724" s="377"/>
      <c r="W724" s="377"/>
      <c r="X724" s="377"/>
      <c r="Y724" s="377"/>
      <c r="Z724" s="377"/>
      <c r="AA724" s="377"/>
      <c r="AB724" s="377"/>
      <c r="AC724" s="377"/>
      <c r="AD724" s="377"/>
      <c r="AE724" s="377"/>
      <c r="AF724" s="377"/>
      <c r="AG724" s="377"/>
      <c r="AH724" s="377"/>
      <c r="AI724" s="377"/>
      <c r="AJ724" s="377"/>
      <c r="AK724" s="377"/>
      <c r="AL724" s="377"/>
      <c r="AM724" s="377"/>
      <c r="AN724" s="377"/>
      <c r="AO724" s="377"/>
      <c r="AP724" s="377"/>
      <c r="AQ724" s="377"/>
      <c r="AR724" s="377"/>
      <c r="AS724" s="377"/>
      <c r="AT724" s="377"/>
      <c r="AU724" s="377"/>
      <c r="AV724" s="377"/>
      <c r="AW724" s="377"/>
      <c r="AX724" s="377"/>
      <c r="AY724" s="377"/>
      <c r="AZ724" s="377"/>
      <c r="BA724" s="377"/>
      <c r="BB724" s="377"/>
      <c r="BC724" s="377"/>
      <c r="BD724" s="377"/>
      <c r="BE724" s="377"/>
      <c r="BF724" s="377"/>
    </row>
    <row r="725" ht="12.75" customHeight="1">
      <c r="A725" s="377"/>
      <c r="B725" s="377"/>
      <c r="C725" s="377"/>
      <c r="D725" s="377"/>
      <c r="E725" s="377"/>
      <c r="F725" s="377"/>
      <c r="G725" s="377"/>
      <c r="H725" s="485"/>
      <c r="I725" s="377"/>
      <c r="J725" s="377"/>
      <c r="K725" s="377"/>
      <c r="L725" s="377"/>
      <c r="M725" s="485"/>
      <c r="N725" s="377"/>
      <c r="O725" s="377"/>
      <c r="P725" s="377"/>
      <c r="Q725" s="377"/>
      <c r="R725" s="377"/>
      <c r="S725" s="377"/>
      <c r="T725" s="377"/>
      <c r="U725" s="377"/>
      <c r="V725" s="377"/>
      <c r="W725" s="377"/>
      <c r="X725" s="377"/>
      <c r="Y725" s="377"/>
      <c r="Z725" s="377"/>
      <c r="AA725" s="377"/>
      <c r="AB725" s="377"/>
      <c r="AC725" s="377"/>
      <c r="AD725" s="377"/>
      <c r="AE725" s="377"/>
      <c r="AF725" s="377"/>
      <c r="AG725" s="377"/>
      <c r="AH725" s="377"/>
      <c r="AI725" s="377"/>
      <c r="AJ725" s="377"/>
      <c r="AK725" s="377"/>
      <c r="AL725" s="377"/>
      <c r="AM725" s="377"/>
      <c r="AN725" s="377"/>
      <c r="AO725" s="377"/>
      <c r="AP725" s="377"/>
      <c r="AQ725" s="377"/>
      <c r="AR725" s="377"/>
      <c r="AS725" s="377"/>
      <c r="AT725" s="377"/>
      <c r="AU725" s="377"/>
      <c r="AV725" s="377"/>
      <c r="AW725" s="377"/>
      <c r="AX725" s="377"/>
      <c r="AY725" s="377"/>
      <c r="AZ725" s="377"/>
      <c r="BA725" s="377"/>
      <c r="BB725" s="377"/>
      <c r="BC725" s="377"/>
      <c r="BD725" s="377"/>
      <c r="BE725" s="377"/>
      <c r="BF725" s="377"/>
    </row>
    <row r="726" ht="12.75" customHeight="1">
      <c r="A726" s="377"/>
      <c r="B726" s="377"/>
      <c r="C726" s="377"/>
      <c r="D726" s="377"/>
      <c r="E726" s="377"/>
      <c r="F726" s="377"/>
      <c r="G726" s="377"/>
      <c r="H726" s="485"/>
      <c r="I726" s="377"/>
      <c r="J726" s="377"/>
      <c r="K726" s="377"/>
      <c r="L726" s="377"/>
      <c r="M726" s="485"/>
      <c r="N726" s="377"/>
      <c r="O726" s="377"/>
      <c r="P726" s="377"/>
      <c r="Q726" s="377"/>
      <c r="R726" s="377"/>
      <c r="S726" s="377"/>
      <c r="T726" s="377"/>
      <c r="U726" s="377"/>
      <c r="V726" s="377"/>
      <c r="W726" s="377"/>
      <c r="X726" s="377"/>
      <c r="Y726" s="377"/>
      <c r="Z726" s="377"/>
      <c r="AA726" s="377"/>
      <c r="AB726" s="377"/>
      <c r="AC726" s="377"/>
      <c r="AD726" s="377"/>
      <c r="AE726" s="377"/>
      <c r="AF726" s="377"/>
      <c r="AG726" s="377"/>
      <c r="AH726" s="377"/>
      <c r="AI726" s="377"/>
      <c r="AJ726" s="377"/>
      <c r="AK726" s="377"/>
      <c r="AL726" s="377"/>
      <c r="AM726" s="377"/>
      <c r="AN726" s="377"/>
      <c r="AO726" s="377"/>
      <c r="AP726" s="377"/>
      <c r="AQ726" s="377"/>
      <c r="AR726" s="377"/>
      <c r="AS726" s="377"/>
      <c r="AT726" s="377"/>
      <c r="AU726" s="377"/>
      <c r="AV726" s="377"/>
      <c r="AW726" s="377"/>
      <c r="AX726" s="377"/>
      <c r="AY726" s="377"/>
      <c r="AZ726" s="377"/>
      <c r="BA726" s="377"/>
      <c r="BB726" s="377"/>
      <c r="BC726" s="377"/>
      <c r="BD726" s="377"/>
      <c r="BE726" s="377"/>
      <c r="BF726" s="377"/>
    </row>
    <row r="727" ht="12.75" customHeight="1">
      <c r="A727" s="377"/>
      <c r="B727" s="377"/>
      <c r="C727" s="377"/>
      <c r="D727" s="377"/>
      <c r="E727" s="377"/>
      <c r="F727" s="377"/>
      <c r="G727" s="377"/>
      <c r="H727" s="485"/>
      <c r="I727" s="377"/>
      <c r="J727" s="377"/>
      <c r="K727" s="377"/>
      <c r="L727" s="377"/>
      <c r="M727" s="485"/>
      <c r="N727" s="377"/>
      <c r="O727" s="377"/>
      <c r="P727" s="377"/>
      <c r="Q727" s="377"/>
      <c r="R727" s="377"/>
      <c r="S727" s="377"/>
      <c r="T727" s="377"/>
      <c r="U727" s="377"/>
      <c r="V727" s="377"/>
      <c r="W727" s="377"/>
      <c r="X727" s="377"/>
      <c r="Y727" s="377"/>
      <c r="Z727" s="377"/>
      <c r="AA727" s="377"/>
      <c r="AB727" s="377"/>
      <c r="AC727" s="377"/>
      <c r="AD727" s="377"/>
      <c r="AE727" s="377"/>
      <c r="AF727" s="377"/>
      <c r="AG727" s="377"/>
      <c r="AH727" s="377"/>
      <c r="AI727" s="377"/>
      <c r="AJ727" s="377"/>
      <c r="AK727" s="377"/>
      <c r="AL727" s="377"/>
      <c r="AM727" s="377"/>
      <c r="AN727" s="377"/>
      <c r="AO727" s="377"/>
      <c r="AP727" s="377"/>
      <c r="AQ727" s="377"/>
      <c r="AR727" s="377"/>
      <c r="AS727" s="377"/>
      <c r="AT727" s="377"/>
      <c r="AU727" s="377"/>
      <c r="AV727" s="377"/>
      <c r="AW727" s="377"/>
      <c r="AX727" s="377"/>
      <c r="AY727" s="377"/>
      <c r="AZ727" s="377"/>
      <c r="BA727" s="377"/>
      <c r="BB727" s="377"/>
      <c r="BC727" s="377"/>
      <c r="BD727" s="377"/>
      <c r="BE727" s="377"/>
      <c r="BF727" s="377"/>
    </row>
    <row r="728" ht="12.75" customHeight="1">
      <c r="A728" s="377"/>
      <c r="B728" s="377"/>
      <c r="C728" s="377"/>
      <c r="D728" s="377"/>
      <c r="E728" s="377"/>
      <c r="F728" s="377"/>
      <c r="G728" s="377"/>
      <c r="H728" s="485"/>
      <c r="I728" s="377"/>
      <c r="J728" s="377"/>
      <c r="K728" s="377"/>
      <c r="L728" s="377"/>
      <c r="M728" s="485"/>
      <c r="N728" s="377"/>
      <c r="O728" s="377"/>
      <c r="P728" s="377"/>
      <c r="Q728" s="377"/>
      <c r="R728" s="377"/>
      <c r="S728" s="377"/>
      <c r="T728" s="377"/>
      <c r="U728" s="377"/>
      <c r="V728" s="377"/>
      <c r="W728" s="377"/>
      <c r="X728" s="377"/>
      <c r="Y728" s="377"/>
      <c r="Z728" s="377"/>
      <c r="AA728" s="377"/>
      <c r="AB728" s="377"/>
      <c r="AC728" s="377"/>
      <c r="AD728" s="377"/>
      <c r="AE728" s="377"/>
      <c r="AF728" s="377"/>
      <c r="AG728" s="377"/>
      <c r="AH728" s="377"/>
      <c r="AI728" s="377"/>
      <c r="AJ728" s="377"/>
      <c r="AK728" s="377"/>
      <c r="AL728" s="377"/>
      <c r="AM728" s="377"/>
      <c r="AN728" s="377"/>
      <c r="AO728" s="377"/>
      <c r="AP728" s="377"/>
      <c r="AQ728" s="377"/>
      <c r="AR728" s="377"/>
      <c r="AS728" s="377"/>
      <c r="AT728" s="377"/>
      <c r="AU728" s="377"/>
      <c r="AV728" s="377"/>
      <c r="AW728" s="377"/>
      <c r="AX728" s="377"/>
      <c r="AY728" s="377"/>
      <c r="AZ728" s="377"/>
      <c r="BA728" s="377"/>
      <c r="BB728" s="377"/>
      <c r="BC728" s="377"/>
      <c r="BD728" s="377"/>
      <c r="BE728" s="377"/>
      <c r="BF728" s="377"/>
    </row>
    <row r="729" ht="12.75" customHeight="1">
      <c r="A729" s="377"/>
      <c r="B729" s="377"/>
      <c r="C729" s="377"/>
      <c r="D729" s="377"/>
      <c r="E729" s="377"/>
      <c r="F729" s="377"/>
      <c r="G729" s="377"/>
      <c r="H729" s="485"/>
      <c r="I729" s="377"/>
      <c r="J729" s="377"/>
      <c r="K729" s="377"/>
      <c r="L729" s="377"/>
      <c r="M729" s="485"/>
      <c r="N729" s="377"/>
      <c r="O729" s="377"/>
      <c r="P729" s="377"/>
      <c r="Q729" s="377"/>
      <c r="R729" s="377"/>
      <c r="S729" s="377"/>
      <c r="T729" s="377"/>
      <c r="U729" s="377"/>
      <c r="V729" s="377"/>
      <c r="W729" s="377"/>
      <c r="X729" s="377"/>
      <c r="Y729" s="377"/>
      <c r="Z729" s="377"/>
      <c r="AA729" s="377"/>
      <c r="AB729" s="377"/>
      <c r="AC729" s="377"/>
      <c r="AD729" s="377"/>
      <c r="AE729" s="377"/>
      <c r="AF729" s="377"/>
      <c r="AG729" s="377"/>
      <c r="AH729" s="377"/>
      <c r="AI729" s="377"/>
      <c r="AJ729" s="377"/>
      <c r="AK729" s="377"/>
      <c r="AL729" s="377"/>
      <c r="AM729" s="377"/>
      <c r="AN729" s="377"/>
      <c r="AO729" s="377"/>
      <c r="AP729" s="377"/>
      <c r="AQ729" s="377"/>
      <c r="AR729" s="377"/>
      <c r="AS729" s="377"/>
      <c r="AT729" s="377"/>
      <c r="AU729" s="377"/>
      <c r="AV729" s="377"/>
      <c r="AW729" s="377"/>
      <c r="AX729" s="377"/>
      <c r="AY729" s="377"/>
      <c r="AZ729" s="377"/>
      <c r="BA729" s="377"/>
      <c r="BB729" s="377"/>
      <c r="BC729" s="377"/>
      <c r="BD729" s="377"/>
      <c r="BE729" s="377"/>
      <c r="BF729" s="377"/>
    </row>
    <row r="730" ht="12.75" customHeight="1">
      <c r="A730" s="377"/>
      <c r="B730" s="377"/>
      <c r="C730" s="377"/>
      <c r="D730" s="377"/>
      <c r="E730" s="377"/>
      <c r="F730" s="377"/>
      <c r="G730" s="377"/>
      <c r="H730" s="485"/>
      <c r="I730" s="377"/>
      <c r="J730" s="377"/>
      <c r="K730" s="377"/>
      <c r="L730" s="377"/>
      <c r="M730" s="485"/>
      <c r="N730" s="377"/>
      <c r="O730" s="377"/>
      <c r="P730" s="377"/>
      <c r="Q730" s="377"/>
      <c r="R730" s="377"/>
      <c r="S730" s="377"/>
      <c r="T730" s="377"/>
      <c r="U730" s="377"/>
      <c r="V730" s="377"/>
      <c r="W730" s="377"/>
      <c r="X730" s="377"/>
      <c r="Y730" s="377"/>
      <c r="Z730" s="377"/>
      <c r="AA730" s="377"/>
      <c r="AB730" s="377"/>
      <c r="AC730" s="377"/>
      <c r="AD730" s="377"/>
      <c r="AE730" s="377"/>
      <c r="AF730" s="377"/>
      <c r="AG730" s="377"/>
      <c r="AH730" s="377"/>
      <c r="AI730" s="377"/>
      <c r="AJ730" s="377"/>
      <c r="AK730" s="377"/>
      <c r="AL730" s="377"/>
      <c r="AM730" s="377"/>
      <c r="AN730" s="377"/>
      <c r="AO730" s="377"/>
      <c r="AP730" s="377"/>
      <c r="AQ730" s="377"/>
      <c r="AR730" s="377"/>
      <c r="AS730" s="377"/>
      <c r="AT730" s="377"/>
      <c r="AU730" s="377"/>
      <c r="AV730" s="377"/>
      <c r="AW730" s="377"/>
      <c r="AX730" s="377"/>
      <c r="AY730" s="377"/>
      <c r="AZ730" s="377"/>
      <c r="BA730" s="377"/>
      <c r="BB730" s="377"/>
      <c r="BC730" s="377"/>
      <c r="BD730" s="377"/>
      <c r="BE730" s="377"/>
      <c r="BF730" s="377"/>
    </row>
    <row r="731" ht="12.75" customHeight="1">
      <c r="A731" s="377"/>
      <c r="B731" s="377"/>
      <c r="C731" s="377"/>
      <c r="D731" s="377"/>
      <c r="E731" s="377"/>
      <c r="F731" s="377"/>
      <c r="G731" s="377"/>
      <c r="H731" s="485"/>
      <c r="I731" s="377"/>
      <c r="J731" s="377"/>
      <c r="K731" s="377"/>
      <c r="L731" s="377"/>
      <c r="M731" s="485"/>
      <c r="N731" s="377"/>
      <c r="O731" s="377"/>
      <c r="P731" s="377"/>
      <c r="Q731" s="377"/>
      <c r="R731" s="377"/>
      <c r="S731" s="377"/>
      <c r="T731" s="377"/>
      <c r="U731" s="377"/>
      <c r="V731" s="377"/>
      <c r="W731" s="377"/>
      <c r="X731" s="377"/>
      <c r="Y731" s="377"/>
      <c r="Z731" s="377"/>
      <c r="AA731" s="377"/>
      <c r="AB731" s="377"/>
      <c r="AC731" s="377"/>
      <c r="AD731" s="377"/>
      <c r="AE731" s="377"/>
      <c r="AF731" s="377"/>
      <c r="AG731" s="377"/>
      <c r="AH731" s="377"/>
      <c r="AI731" s="377"/>
      <c r="AJ731" s="377"/>
      <c r="AK731" s="377"/>
      <c r="AL731" s="377"/>
      <c r="AM731" s="377"/>
      <c r="AN731" s="377"/>
      <c r="AO731" s="377"/>
      <c r="AP731" s="377"/>
      <c r="AQ731" s="377"/>
      <c r="AR731" s="377"/>
      <c r="AS731" s="377"/>
      <c r="AT731" s="377"/>
      <c r="AU731" s="377"/>
      <c r="AV731" s="377"/>
      <c r="AW731" s="377"/>
      <c r="AX731" s="377"/>
      <c r="AY731" s="377"/>
      <c r="AZ731" s="377"/>
      <c r="BA731" s="377"/>
      <c r="BB731" s="377"/>
      <c r="BC731" s="377"/>
      <c r="BD731" s="377"/>
      <c r="BE731" s="377"/>
      <c r="BF731" s="377"/>
    </row>
    <row r="732" ht="12.75" customHeight="1">
      <c r="A732" s="377"/>
      <c r="B732" s="377"/>
      <c r="C732" s="377"/>
      <c r="D732" s="377"/>
      <c r="E732" s="377"/>
      <c r="F732" s="377"/>
      <c r="G732" s="377"/>
      <c r="H732" s="485"/>
      <c r="I732" s="377"/>
      <c r="J732" s="377"/>
      <c r="K732" s="377"/>
      <c r="L732" s="377"/>
      <c r="M732" s="485"/>
      <c r="N732" s="377"/>
      <c r="O732" s="377"/>
      <c r="P732" s="377"/>
      <c r="Q732" s="377"/>
      <c r="R732" s="377"/>
      <c r="S732" s="377"/>
      <c r="T732" s="377"/>
      <c r="U732" s="377"/>
      <c r="V732" s="377"/>
      <c r="W732" s="377"/>
      <c r="X732" s="377"/>
      <c r="Y732" s="377"/>
      <c r="Z732" s="377"/>
      <c r="AA732" s="377"/>
      <c r="AB732" s="377"/>
      <c r="AC732" s="377"/>
      <c r="AD732" s="377"/>
      <c r="AE732" s="377"/>
      <c r="AF732" s="377"/>
      <c r="AG732" s="377"/>
      <c r="AH732" s="377"/>
      <c r="AI732" s="377"/>
      <c r="AJ732" s="377"/>
      <c r="AK732" s="377"/>
      <c r="AL732" s="377"/>
      <c r="AM732" s="377"/>
      <c r="AN732" s="377"/>
      <c r="AO732" s="377"/>
      <c r="AP732" s="377"/>
      <c r="AQ732" s="377"/>
      <c r="AR732" s="377"/>
      <c r="AS732" s="377"/>
      <c r="AT732" s="377"/>
      <c r="AU732" s="377"/>
      <c r="AV732" s="377"/>
      <c r="AW732" s="377"/>
      <c r="AX732" s="377"/>
      <c r="AY732" s="377"/>
      <c r="AZ732" s="377"/>
      <c r="BA732" s="377"/>
      <c r="BB732" s="377"/>
      <c r="BC732" s="377"/>
      <c r="BD732" s="377"/>
      <c r="BE732" s="377"/>
      <c r="BF732" s="377"/>
    </row>
    <row r="733" ht="12.75" customHeight="1">
      <c r="A733" s="377"/>
      <c r="B733" s="377"/>
      <c r="C733" s="377"/>
      <c r="D733" s="377"/>
      <c r="E733" s="377"/>
      <c r="F733" s="377"/>
      <c r="G733" s="377"/>
      <c r="H733" s="485"/>
      <c r="I733" s="377"/>
      <c r="J733" s="377"/>
      <c r="K733" s="377"/>
      <c r="L733" s="377"/>
      <c r="M733" s="485"/>
      <c r="N733" s="377"/>
      <c r="O733" s="377"/>
      <c r="P733" s="377"/>
      <c r="Q733" s="377"/>
      <c r="R733" s="377"/>
      <c r="S733" s="377"/>
      <c r="T733" s="377"/>
      <c r="U733" s="377"/>
      <c r="V733" s="377"/>
      <c r="W733" s="377"/>
      <c r="X733" s="377"/>
      <c r="Y733" s="377"/>
      <c r="Z733" s="377"/>
      <c r="AA733" s="377"/>
      <c r="AB733" s="377"/>
      <c r="AC733" s="377"/>
      <c r="AD733" s="377"/>
      <c r="AE733" s="377"/>
      <c r="AF733" s="377"/>
      <c r="AG733" s="377"/>
      <c r="AH733" s="377"/>
      <c r="AI733" s="377"/>
      <c r="AJ733" s="377"/>
      <c r="AK733" s="377"/>
      <c r="AL733" s="377"/>
      <c r="AM733" s="377"/>
      <c r="AN733" s="377"/>
      <c r="AO733" s="377"/>
      <c r="AP733" s="377"/>
      <c r="AQ733" s="377"/>
      <c r="AR733" s="377"/>
      <c r="AS733" s="377"/>
      <c r="AT733" s="377"/>
      <c r="AU733" s="377"/>
      <c r="AV733" s="377"/>
      <c r="AW733" s="377"/>
      <c r="AX733" s="377"/>
      <c r="AY733" s="377"/>
      <c r="AZ733" s="377"/>
      <c r="BA733" s="377"/>
      <c r="BB733" s="377"/>
      <c r="BC733" s="377"/>
      <c r="BD733" s="377"/>
      <c r="BE733" s="377"/>
      <c r="BF733" s="377"/>
    </row>
    <row r="734" ht="12.75" customHeight="1">
      <c r="A734" s="377"/>
      <c r="B734" s="377"/>
      <c r="C734" s="377"/>
      <c r="D734" s="377"/>
      <c r="E734" s="377"/>
      <c r="F734" s="377"/>
      <c r="G734" s="377"/>
      <c r="H734" s="485"/>
      <c r="I734" s="377"/>
      <c r="J734" s="377"/>
      <c r="K734" s="377"/>
      <c r="L734" s="377"/>
      <c r="M734" s="485"/>
      <c r="N734" s="377"/>
      <c r="O734" s="377"/>
      <c r="P734" s="377"/>
      <c r="Q734" s="377"/>
      <c r="R734" s="377"/>
      <c r="S734" s="377"/>
      <c r="T734" s="377"/>
      <c r="U734" s="377"/>
      <c r="V734" s="377"/>
      <c r="W734" s="377"/>
      <c r="X734" s="377"/>
      <c r="Y734" s="377"/>
      <c r="Z734" s="377"/>
      <c r="AA734" s="377"/>
      <c r="AB734" s="377"/>
      <c r="AC734" s="377"/>
      <c r="AD734" s="377"/>
      <c r="AE734" s="377"/>
      <c r="AF734" s="377"/>
      <c r="AG734" s="377"/>
      <c r="AH734" s="377"/>
      <c r="AI734" s="377"/>
      <c r="AJ734" s="377"/>
      <c r="AK734" s="377"/>
      <c r="AL734" s="377"/>
      <c r="AM734" s="377"/>
      <c r="AN734" s="377"/>
      <c r="AO734" s="377"/>
      <c r="AP734" s="377"/>
      <c r="AQ734" s="377"/>
      <c r="AR734" s="377"/>
      <c r="AS734" s="377"/>
      <c r="AT734" s="377"/>
      <c r="AU734" s="377"/>
      <c r="AV734" s="377"/>
      <c r="AW734" s="377"/>
      <c r="AX734" s="377"/>
      <c r="AY734" s="377"/>
      <c r="AZ734" s="377"/>
      <c r="BA734" s="377"/>
      <c r="BB734" s="377"/>
      <c r="BC734" s="377"/>
      <c r="BD734" s="377"/>
      <c r="BE734" s="377"/>
      <c r="BF734" s="377"/>
    </row>
    <row r="735" ht="12.75" customHeight="1">
      <c r="A735" s="377"/>
      <c r="B735" s="377"/>
      <c r="C735" s="377"/>
      <c r="D735" s="377"/>
      <c r="E735" s="377"/>
      <c r="F735" s="377"/>
      <c r="G735" s="377"/>
      <c r="H735" s="485"/>
      <c r="I735" s="377"/>
      <c r="J735" s="377"/>
      <c r="K735" s="377"/>
      <c r="L735" s="377"/>
      <c r="M735" s="485"/>
      <c r="N735" s="377"/>
      <c r="O735" s="377"/>
      <c r="P735" s="377"/>
      <c r="Q735" s="377"/>
      <c r="R735" s="377"/>
      <c r="S735" s="377"/>
      <c r="T735" s="377"/>
      <c r="U735" s="377"/>
      <c r="V735" s="377"/>
      <c r="W735" s="377"/>
      <c r="X735" s="377"/>
      <c r="Y735" s="377"/>
      <c r="Z735" s="377"/>
      <c r="AA735" s="377"/>
      <c r="AB735" s="377"/>
      <c r="AC735" s="377"/>
      <c r="AD735" s="377"/>
      <c r="AE735" s="377"/>
      <c r="AF735" s="377"/>
      <c r="AG735" s="377"/>
      <c r="AH735" s="377"/>
      <c r="AI735" s="377"/>
      <c r="AJ735" s="377"/>
      <c r="AK735" s="377"/>
      <c r="AL735" s="377"/>
      <c r="AM735" s="377"/>
      <c r="AN735" s="377"/>
      <c r="AO735" s="377"/>
      <c r="AP735" s="377"/>
      <c r="AQ735" s="377"/>
      <c r="AR735" s="377"/>
      <c r="AS735" s="377"/>
      <c r="AT735" s="377"/>
      <c r="AU735" s="377"/>
      <c r="AV735" s="377"/>
      <c r="AW735" s="377"/>
      <c r="AX735" s="377"/>
      <c r="AY735" s="377"/>
      <c r="AZ735" s="377"/>
      <c r="BA735" s="377"/>
      <c r="BB735" s="377"/>
      <c r="BC735" s="377"/>
      <c r="BD735" s="377"/>
      <c r="BE735" s="377"/>
      <c r="BF735" s="377"/>
    </row>
    <row r="736" ht="12.75" customHeight="1">
      <c r="A736" s="377"/>
      <c r="B736" s="377"/>
      <c r="C736" s="377"/>
      <c r="D736" s="377"/>
      <c r="E736" s="377"/>
      <c r="F736" s="377"/>
      <c r="G736" s="377"/>
      <c r="H736" s="485"/>
      <c r="I736" s="377"/>
      <c r="J736" s="377"/>
      <c r="K736" s="377"/>
      <c r="L736" s="377"/>
      <c r="M736" s="485"/>
      <c r="N736" s="377"/>
      <c r="O736" s="377"/>
      <c r="P736" s="377"/>
      <c r="Q736" s="377"/>
      <c r="R736" s="377"/>
      <c r="S736" s="377"/>
      <c r="T736" s="377"/>
      <c r="U736" s="377"/>
      <c r="V736" s="377"/>
      <c r="W736" s="377"/>
      <c r="X736" s="377"/>
      <c r="Y736" s="377"/>
      <c r="Z736" s="377"/>
      <c r="AA736" s="377"/>
      <c r="AB736" s="377"/>
      <c r="AC736" s="377"/>
      <c r="AD736" s="377"/>
      <c r="AE736" s="377"/>
      <c r="AF736" s="377"/>
      <c r="AG736" s="377"/>
      <c r="AH736" s="377"/>
      <c r="AI736" s="377"/>
      <c r="AJ736" s="377"/>
      <c r="AK736" s="377"/>
      <c r="AL736" s="377"/>
      <c r="AM736" s="377"/>
      <c r="AN736" s="377"/>
      <c r="AO736" s="377"/>
      <c r="AP736" s="377"/>
      <c r="AQ736" s="377"/>
      <c r="AR736" s="377"/>
      <c r="AS736" s="377"/>
      <c r="AT736" s="377"/>
      <c r="AU736" s="377"/>
      <c r="AV736" s="377"/>
      <c r="AW736" s="377"/>
      <c r="AX736" s="377"/>
      <c r="AY736" s="377"/>
      <c r="AZ736" s="377"/>
      <c r="BA736" s="377"/>
      <c r="BB736" s="377"/>
      <c r="BC736" s="377"/>
      <c r="BD736" s="377"/>
      <c r="BE736" s="377"/>
      <c r="BF736" s="377"/>
    </row>
    <row r="737" ht="12.75" customHeight="1">
      <c r="A737" s="377"/>
      <c r="B737" s="377"/>
      <c r="C737" s="377"/>
      <c r="D737" s="377"/>
      <c r="E737" s="377"/>
      <c r="F737" s="377"/>
      <c r="G737" s="377"/>
      <c r="H737" s="485"/>
      <c r="I737" s="377"/>
      <c r="J737" s="377"/>
      <c r="K737" s="377"/>
      <c r="L737" s="377"/>
      <c r="M737" s="485"/>
      <c r="N737" s="377"/>
      <c r="O737" s="377"/>
      <c r="P737" s="377"/>
      <c r="Q737" s="377"/>
      <c r="R737" s="377"/>
      <c r="S737" s="377"/>
      <c r="T737" s="377"/>
      <c r="U737" s="377"/>
      <c r="V737" s="377"/>
      <c r="W737" s="377"/>
      <c r="X737" s="377"/>
      <c r="Y737" s="377"/>
      <c r="Z737" s="377"/>
      <c r="AA737" s="377"/>
      <c r="AB737" s="377"/>
      <c r="AC737" s="377"/>
      <c r="AD737" s="377"/>
      <c r="AE737" s="377"/>
      <c r="AF737" s="377"/>
      <c r="AG737" s="377"/>
      <c r="AH737" s="377"/>
      <c r="AI737" s="377"/>
      <c r="AJ737" s="377"/>
      <c r="AK737" s="377"/>
      <c r="AL737" s="377"/>
      <c r="AM737" s="377"/>
      <c r="AN737" s="377"/>
      <c r="AO737" s="377"/>
      <c r="AP737" s="377"/>
      <c r="AQ737" s="377"/>
      <c r="AR737" s="377"/>
      <c r="AS737" s="377"/>
      <c r="AT737" s="377"/>
      <c r="AU737" s="377"/>
      <c r="AV737" s="377"/>
      <c r="AW737" s="377"/>
      <c r="AX737" s="377"/>
      <c r="AY737" s="377"/>
      <c r="AZ737" s="377"/>
      <c r="BA737" s="377"/>
      <c r="BB737" s="377"/>
      <c r="BC737" s="377"/>
      <c r="BD737" s="377"/>
      <c r="BE737" s="377"/>
      <c r="BF737" s="377"/>
    </row>
    <row r="738" ht="12.75" customHeight="1">
      <c r="A738" s="377"/>
      <c r="B738" s="377"/>
      <c r="C738" s="377"/>
      <c r="D738" s="377"/>
      <c r="E738" s="377"/>
      <c r="F738" s="377"/>
      <c r="G738" s="377"/>
      <c r="H738" s="485"/>
      <c r="I738" s="377"/>
      <c r="J738" s="377"/>
      <c r="K738" s="377"/>
      <c r="L738" s="377"/>
      <c r="M738" s="485"/>
      <c r="N738" s="377"/>
      <c r="O738" s="377"/>
      <c r="P738" s="377"/>
      <c r="Q738" s="377"/>
      <c r="R738" s="377"/>
      <c r="S738" s="377"/>
      <c r="T738" s="377"/>
      <c r="U738" s="377"/>
      <c r="V738" s="377"/>
      <c r="W738" s="377"/>
      <c r="X738" s="377"/>
      <c r="Y738" s="377"/>
      <c r="Z738" s="377"/>
      <c r="AA738" s="377"/>
      <c r="AB738" s="377"/>
      <c r="AC738" s="377"/>
      <c r="AD738" s="377"/>
      <c r="AE738" s="377"/>
      <c r="AF738" s="377"/>
      <c r="AG738" s="377"/>
      <c r="AH738" s="377"/>
      <c r="AI738" s="377"/>
      <c r="AJ738" s="377"/>
      <c r="AK738" s="377"/>
      <c r="AL738" s="377"/>
      <c r="AM738" s="377"/>
      <c r="AN738" s="377"/>
      <c r="AO738" s="377"/>
      <c r="AP738" s="377"/>
      <c r="AQ738" s="377"/>
      <c r="AR738" s="377"/>
      <c r="AS738" s="377"/>
      <c r="AT738" s="377"/>
      <c r="AU738" s="377"/>
      <c r="AV738" s="377"/>
      <c r="AW738" s="377"/>
      <c r="AX738" s="377"/>
      <c r="AY738" s="377"/>
      <c r="AZ738" s="377"/>
      <c r="BA738" s="377"/>
      <c r="BB738" s="377"/>
      <c r="BC738" s="377"/>
      <c r="BD738" s="377"/>
      <c r="BE738" s="377"/>
      <c r="BF738" s="377"/>
    </row>
    <row r="739" ht="12.75" customHeight="1">
      <c r="A739" s="377"/>
      <c r="B739" s="377"/>
      <c r="C739" s="377"/>
      <c r="D739" s="377"/>
      <c r="E739" s="377"/>
      <c r="F739" s="377"/>
      <c r="G739" s="377"/>
      <c r="H739" s="485"/>
      <c r="I739" s="377"/>
      <c r="J739" s="377"/>
      <c r="K739" s="377"/>
      <c r="L739" s="377"/>
      <c r="M739" s="485"/>
      <c r="N739" s="377"/>
      <c r="O739" s="377"/>
      <c r="P739" s="377"/>
      <c r="Q739" s="377"/>
      <c r="R739" s="377"/>
      <c r="S739" s="377"/>
      <c r="T739" s="377"/>
      <c r="U739" s="377"/>
      <c r="V739" s="377"/>
      <c r="W739" s="377"/>
      <c r="X739" s="377"/>
      <c r="Y739" s="377"/>
      <c r="Z739" s="377"/>
      <c r="AA739" s="377"/>
      <c r="AB739" s="377"/>
      <c r="AC739" s="377"/>
      <c r="AD739" s="377"/>
      <c r="AE739" s="377"/>
      <c r="AF739" s="377"/>
      <c r="AG739" s="377"/>
      <c r="AH739" s="377"/>
      <c r="AI739" s="377"/>
      <c r="AJ739" s="377"/>
      <c r="AK739" s="377"/>
      <c r="AL739" s="377"/>
      <c r="AM739" s="377"/>
      <c r="AN739" s="377"/>
      <c r="AO739" s="377"/>
      <c r="AP739" s="377"/>
      <c r="AQ739" s="377"/>
      <c r="AR739" s="377"/>
      <c r="AS739" s="377"/>
      <c r="AT739" s="377"/>
      <c r="AU739" s="377"/>
      <c r="AV739" s="377"/>
      <c r="AW739" s="377"/>
      <c r="AX739" s="377"/>
      <c r="AY739" s="377"/>
      <c r="AZ739" s="377"/>
      <c r="BA739" s="377"/>
      <c r="BB739" s="377"/>
      <c r="BC739" s="377"/>
      <c r="BD739" s="377"/>
      <c r="BE739" s="377"/>
      <c r="BF739" s="377"/>
    </row>
    <row r="740" ht="12.75" customHeight="1">
      <c r="A740" s="377"/>
      <c r="B740" s="377"/>
      <c r="C740" s="377"/>
      <c r="D740" s="377"/>
      <c r="E740" s="377"/>
      <c r="F740" s="377"/>
      <c r="G740" s="377"/>
      <c r="H740" s="485"/>
      <c r="I740" s="377"/>
      <c r="J740" s="377"/>
      <c r="K740" s="377"/>
      <c r="L740" s="377"/>
      <c r="M740" s="485"/>
      <c r="N740" s="377"/>
      <c r="O740" s="377"/>
      <c r="P740" s="377"/>
      <c r="Q740" s="377"/>
      <c r="R740" s="377"/>
      <c r="S740" s="377"/>
      <c r="T740" s="377"/>
      <c r="U740" s="377"/>
      <c r="V740" s="377"/>
      <c r="W740" s="377"/>
      <c r="X740" s="377"/>
      <c r="Y740" s="377"/>
      <c r="Z740" s="377"/>
      <c r="AA740" s="377"/>
      <c r="AB740" s="377"/>
      <c r="AC740" s="377"/>
      <c r="AD740" s="377"/>
      <c r="AE740" s="377"/>
      <c r="AF740" s="377"/>
      <c r="AG740" s="377"/>
      <c r="AH740" s="377"/>
      <c r="AI740" s="377"/>
      <c r="AJ740" s="377"/>
      <c r="AK740" s="377"/>
      <c r="AL740" s="377"/>
      <c r="AM740" s="377"/>
      <c r="AN740" s="377"/>
      <c r="AO740" s="377"/>
      <c r="AP740" s="377"/>
      <c r="AQ740" s="377"/>
      <c r="AR740" s="377"/>
      <c r="AS740" s="377"/>
      <c r="AT740" s="377"/>
      <c r="AU740" s="377"/>
      <c r="AV740" s="377"/>
      <c r="AW740" s="377"/>
      <c r="AX740" s="377"/>
      <c r="AY740" s="377"/>
      <c r="AZ740" s="377"/>
      <c r="BA740" s="377"/>
      <c r="BB740" s="377"/>
      <c r="BC740" s="377"/>
      <c r="BD740" s="377"/>
      <c r="BE740" s="377"/>
      <c r="BF740" s="377"/>
    </row>
    <row r="741" ht="12.75" customHeight="1">
      <c r="A741" s="377"/>
      <c r="B741" s="377"/>
      <c r="C741" s="377"/>
      <c r="D741" s="377"/>
      <c r="E741" s="377"/>
      <c r="F741" s="377"/>
      <c r="G741" s="377"/>
      <c r="H741" s="485"/>
      <c r="I741" s="377"/>
      <c r="J741" s="377"/>
      <c r="K741" s="377"/>
      <c r="L741" s="377"/>
      <c r="M741" s="485"/>
      <c r="N741" s="377"/>
      <c r="O741" s="377"/>
      <c r="P741" s="377"/>
      <c r="Q741" s="377"/>
      <c r="R741" s="377"/>
      <c r="S741" s="377"/>
      <c r="T741" s="377"/>
      <c r="U741" s="377"/>
      <c r="V741" s="377"/>
      <c r="W741" s="377"/>
      <c r="X741" s="377"/>
      <c r="Y741" s="377"/>
      <c r="Z741" s="377"/>
      <c r="AA741" s="377"/>
      <c r="AB741" s="377"/>
      <c r="AC741" s="377"/>
      <c r="AD741" s="377"/>
      <c r="AE741" s="377"/>
      <c r="AF741" s="377"/>
      <c r="AG741" s="377"/>
      <c r="AH741" s="377"/>
      <c r="AI741" s="377"/>
      <c r="AJ741" s="377"/>
      <c r="AK741" s="377"/>
      <c r="AL741" s="377"/>
      <c r="AM741" s="377"/>
      <c r="AN741" s="377"/>
      <c r="AO741" s="377"/>
      <c r="AP741" s="377"/>
      <c r="AQ741" s="377"/>
      <c r="AR741" s="377"/>
      <c r="AS741" s="377"/>
      <c r="AT741" s="377"/>
      <c r="AU741" s="377"/>
      <c r="AV741" s="377"/>
      <c r="AW741" s="377"/>
      <c r="AX741" s="377"/>
      <c r="AY741" s="377"/>
      <c r="AZ741" s="377"/>
      <c r="BA741" s="377"/>
      <c r="BB741" s="377"/>
      <c r="BC741" s="377"/>
      <c r="BD741" s="377"/>
      <c r="BE741" s="377"/>
      <c r="BF741" s="377"/>
    </row>
    <row r="742" ht="12.75" customHeight="1">
      <c r="A742" s="377"/>
      <c r="B742" s="377"/>
      <c r="C742" s="377"/>
      <c r="D742" s="377"/>
      <c r="E742" s="377"/>
      <c r="F742" s="377"/>
      <c r="G742" s="377"/>
      <c r="H742" s="485"/>
      <c r="I742" s="377"/>
      <c r="J742" s="377"/>
      <c r="K742" s="377"/>
      <c r="L742" s="377"/>
      <c r="M742" s="485"/>
      <c r="N742" s="377"/>
      <c r="O742" s="377"/>
      <c r="P742" s="377"/>
      <c r="Q742" s="377"/>
      <c r="R742" s="377"/>
      <c r="S742" s="377"/>
      <c r="T742" s="377"/>
      <c r="U742" s="377"/>
      <c r="V742" s="377"/>
      <c r="W742" s="377"/>
      <c r="X742" s="377"/>
      <c r="Y742" s="377"/>
      <c r="Z742" s="377"/>
      <c r="AA742" s="377"/>
      <c r="AB742" s="377"/>
      <c r="AC742" s="377"/>
      <c r="AD742" s="377"/>
      <c r="AE742" s="377"/>
      <c r="AF742" s="377"/>
      <c r="AG742" s="377"/>
      <c r="AH742" s="377"/>
      <c r="AI742" s="377"/>
      <c r="AJ742" s="377"/>
      <c r="AK742" s="377"/>
      <c r="AL742" s="377"/>
      <c r="AM742" s="377"/>
      <c r="AN742" s="377"/>
      <c r="AO742" s="377"/>
      <c r="AP742" s="377"/>
      <c r="AQ742" s="377"/>
      <c r="AR742" s="377"/>
      <c r="AS742" s="377"/>
      <c r="AT742" s="377"/>
      <c r="AU742" s="377"/>
      <c r="AV742" s="377"/>
      <c r="AW742" s="377"/>
      <c r="AX742" s="377"/>
      <c r="AY742" s="377"/>
      <c r="AZ742" s="377"/>
      <c r="BA742" s="377"/>
      <c r="BB742" s="377"/>
      <c r="BC742" s="377"/>
      <c r="BD742" s="377"/>
      <c r="BE742" s="377"/>
      <c r="BF742" s="377"/>
    </row>
    <row r="743" ht="12.75" customHeight="1">
      <c r="A743" s="377"/>
      <c r="B743" s="377"/>
      <c r="C743" s="377"/>
      <c r="D743" s="377"/>
      <c r="E743" s="377"/>
      <c r="F743" s="377"/>
      <c r="G743" s="377"/>
      <c r="H743" s="485"/>
      <c r="I743" s="377"/>
      <c r="J743" s="377"/>
      <c r="K743" s="377"/>
      <c r="L743" s="377"/>
      <c r="M743" s="485"/>
      <c r="N743" s="377"/>
      <c r="O743" s="377"/>
      <c r="P743" s="377"/>
      <c r="Q743" s="377"/>
      <c r="R743" s="377"/>
      <c r="S743" s="377"/>
      <c r="T743" s="377"/>
      <c r="U743" s="377"/>
      <c r="V743" s="377"/>
      <c r="W743" s="377"/>
      <c r="X743" s="377"/>
      <c r="Y743" s="377"/>
      <c r="Z743" s="377"/>
      <c r="AA743" s="377"/>
      <c r="AB743" s="377"/>
      <c r="AC743" s="377"/>
      <c r="AD743" s="377"/>
      <c r="AE743" s="377"/>
      <c r="AF743" s="377"/>
      <c r="AG743" s="377"/>
      <c r="AH743" s="377"/>
      <c r="AI743" s="377"/>
      <c r="AJ743" s="377"/>
      <c r="AK743" s="377"/>
      <c r="AL743" s="377"/>
      <c r="AM743" s="377"/>
      <c r="AN743" s="377"/>
      <c r="AO743" s="377"/>
      <c r="AP743" s="377"/>
      <c r="AQ743" s="377"/>
      <c r="AR743" s="377"/>
      <c r="AS743" s="377"/>
      <c r="AT743" s="377"/>
      <c r="AU743" s="377"/>
      <c r="AV743" s="377"/>
      <c r="AW743" s="377"/>
      <c r="AX743" s="377"/>
      <c r="AY743" s="377"/>
      <c r="AZ743" s="377"/>
      <c r="BA743" s="377"/>
      <c r="BB743" s="377"/>
      <c r="BC743" s="377"/>
      <c r="BD743" s="377"/>
      <c r="BE743" s="377"/>
      <c r="BF743" s="377"/>
    </row>
    <row r="744" ht="12.75" customHeight="1">
      <c r="A744" s="377"/>
      <c r="B744" s="377"/>
      <c r="C744" s="377"/>
      <c r="D744" s="377"/>
      <c r="E744" s="377"/>
      <c r="F744" s="377"/>
      <c r="G744" s="377"/>
      <c r="H744" s="485"/>
      <c r="I744" s="377"/>
      <c r="J744" s="377"/>
      <c r="K744" s="377"/>
      <c r="L744" s="377"/>
      <c r="M744" s="485"/>
      <c r="N744" s="377"/>
      <c r="O744" s="377"/>
      <c r="P744" s="377"/>
      <c r="Q744" s="377"/>
      <c r="R744" s="377"/>
      <c r="S744" s="377"/>
      <c r="T744" s="377"/>
      <c r="U744" s="377"/>
      <c r="V744" s="377"/>
      <c r="W744" s="377"/>
      <c r="X744" s="377"/>
      <c r="Y744" s="377"/>
      <c r="Z744" s="377"/>
      <c r="AA744" s="377"/>
      <c r="AB744" s="377"/>
      <c r="AC744" s="377"/>
      <c r="AD744" s="377"/>
      <c r="AE744" s="377"/>
      <c r="AF744" s="377"/>
      <c r="AG744" s="377"/>
      <c r="AH744" s="377"/>
      <c r="AI744" s="377"/>
      <c r="AJ744" s="377"/>
      <c r="AK744" s="377"/>
      <c r="AL744" s="377"/>
      <c r="AM744" s="377"/>
      <c r="AN744" s="377"/>
      <c r="AO744" s="377"/>
      <c r="AP744" s="377"/>
      <c r="AQ744" s="377"/>
      <c r="AR744" s="377"/>
      <c r="AS744" s="377"/>
      <c r="AT744" s="377"/>
      <c r="AU744" s="377"/>
      <c r="AV744" s="377"/>
      <c r="AW744" s="377"/>
      <c r="AX744" s="377"/>
      <c r="AY744" s="377"/>
      <c r="AZ744" s="377"/>
      <c r="BA744" s="377"/>
      <c r="BB744" s="377"/>
      <c r="BC744" s="377"/>
      <c r="BD744" s="377"/>
      <c r="BE744" s="377"/>
      <c r="BF744" s="377"/>
    </row>
    <row r="745" ht="12.75" customHeight="1">
      <c r="A745" s="377"/>
      <c r="B745" s="377"/>
      <c r="C745" s="377"/>
      <c r="D745" s="377"/>
      <c r="E745" s="377"/>
      <c r="F745" s="377"/>
      <c r="G745" s="377"/>
      <c r="H745" s="485"/>
      <c r="I745" s="377"/>
      <c r="J745" s="377"/>
      <c r="K745" s="377"/>
      <c r="L745" s="377"/>
      <c r="M745" s="485"/>
      <c r="N745" s="377"/>
      <c r="O745" s="377"/>
      <c r="P745" s="377"/>
      <c r="Q745" s="377"/>
      <c r="R745" s="377"/>
      <c r="S745" s="377"/>
      <c r="T745" s="377"/>
      <c r="U745" s="377"/>
      <c r="V745" s="377"/>
      <c r="W745" s="377"/>
      <c r="X745" s="377"/>
      <c r="Y745" s="377"/>
      <c r="Z745" s="377"/>
      <c r="AA745" s="377"/>
      <c r="AB745" s="377"/>
      <c r="AC745" s="377"/>
      <c r="AD745" s="377"/>
      <c r="AE745" s="377"/>
      <c r="AF745" s="377"/>
      <c r="AG745" s="377"/>
      <c r="AH745" s="377"/>
      <c r="AI745" s="377"/>
      <c r="AJ745" s="377"/>
      <c r="AK745" s="377"/>
      <c r="AL745" s="377"/>
      <c r="AM745" s="377"/>
      <c r="AN745" s="377"/>
      <c r="AO745" s="377"/>
      <c r="AP745" s="377"/>
      <c r="AQ745" s="377"/>
      <c r="AR745" s="377"/>
      <c r="AS745" s="377"/>
      <c r="AT745" s="377"/>
      <c r="AU745" s="377"/>
      <c r="AV745" s="377"/>
      <c r="AW745" s="377"/>
      <c r="AX745" s="377"/>
      <c r="AY745" s="377"/>
      <c r="AZ745" s="377"/>
      <c r="BA745" s="377"/>
      <c r="BB745" s="377"/>
      <c r="BC745" s="377"/>
      <c r="BD745" s="377"/>
      <c r="BE745" s="377"/>
      <c r="BF745" s="377"/>
    </row>
    <row r="746" ht="12.75" customHeight="1">
      <c r="A746" s="377"/>
      <c r="B746" s="377"/>
      <c r="C746" s="377"/>
      <c r="D746" s="377"/>
      <c r="E746" s="377"/>
      <c r="F746" s="377"/>
      <c r="G746" s="377"/>
      <c r="H746" s="485"/>
      <c r="I746" s="377"/>
      <c r="J746" s="377"/>
      <c r="K746" s="377"/>
      <c r="L746" s="377"/>
      <c r="M746" s="485"/>
      <c r="N746" s="377"/>
      <c r="O746" s="377"/>
      <c r="P746" s="377"/>
      <c r="Q746" s="377"/>
      <c r="R746" s="377"/>
      <c r="S746" s="377"/>
      <c r="T746" s="377"/>
      <c r="U746" s="377"/>
      <c r="V746" s="377"/>
      <c r="W746" s="377"/>
      <c r="X746" s="377"/>
      <c r="Y746" s="377"/>
      <c r="Z746" s="377"/>
      <c r="AA746" s="377"/>
      <c r="AB746" s="377"/>
      <c r="AC746" s="377"/>
      <c r="AD746" s="377"/>
      <c r="AE746" s="377"/>
      <c r="AF746" s="377"/>
      <c r="AG746" s="377"/>
      <c r="AH746" s="377"/>
      <c r="AI746" s="377"/>
      <c r="AJ746" s="377"/>
      <c r="AK746" s="377"/>
      <c r="AL746" s="377"/>
      <c r="AM746" s="377"/>
      <c r="AN746" s="377"/>
      <c r="AO746" s="377"/>
      <c r="AP746" s="377"/>
      <c r="AQ746" s="377"/>
      <c r="AR746" s="377"/>
      <c r="AS746" s="377"/>
      <c r="AT746" s="377"/>
      <c r="AU746" s="377"/>
      <c r="AV746" s="377"/>
      <c r="AW746" s="377"/>
      <c r="AX746" s="377"/>
      <c r="AY746" s="377"/>
      <c r="AZ746" s="377"/>
      <c r="BA746" s="377"/>
      <c r="BB746" s="377"/>
      <c r="BC746" s="377"/>
      <c r="BD746" s="377"/>
      <c r="BE746" s="377"/>
      <c r="BF746" s="377"/>
    </row>
    <row r="747" ht="12.75" customHeight="1">
      <c r="A747" s="377"/>
      <c r="B747" s="377"/>
      <c r="C747" s="377"/>
      <c r="D747" s="377"/>
      <c r="E747" s="377"/>
      <c r="F747" s="377"/>
      <c r="G747" s="377"/>
      <c r="H747" s="485"/>
      <c r="I747" s="377"/>
      <c r="J747" s="377"/>
      <c r="K747" s="377"/>
      <c r="L747" s="377"/>
      <c r="M747" s="485"/>
      <c r="N747" s="377"/>
      <c r="O747" s="377"/>
      <c r="P747" s="377"/>
      <c r="Q747" s="377"/>
      <c r="R747" s="377"/>
      <c r="S747" s="377"/>
      <c r="T747" s="377"/>
      <c r="U747" s="377"/>
      <c r="V747" s="377"/>
      <c r="W747" s="377"/>
      <c r="X747" s="377"/>
      <c r="Y747" s="377"/>
      <c r="Z747" s="377"/>
      <c r="AA747" s="377"/>
      <c r="AB747" s="377"/>
      <c r="AC747" s="377"/>
      <c r="AD747" s="377"/>
      <c r="AE747" s="377"/>
      <c r="AF747" s="377"/>
      <c r="AG747" s="377"/>
      <c r="AH747" s="377"/>
      <c r="AI747" s="377"/>
      <c r="AJ747" s="377"/>
      <c r="AK747" s="377"/>
      <c r="AL747" s="377"/>
      <c r="AM747" s="377"/>
      <c r="AN747" s="377"/>
      <c r="AO747" s="377"/>
      <c r="AP747" s="377"/>
      <c r="AQ747" s="377"/>
      <c r="AR747" s="377"/>
      <c r="AS747" s="377"/>
      <c r="AT747" s="377"/>
      <c r="AU747" s="377"/>
      <c r="AV747" s="377"/>
      <c r="AW747" s="377"/>
      <c r="AX747" s="377"/>
      <c r="AY747" s="377"/>
      <c r="AZ747" s="377"/>
      <c r="BA747" s="377"/>
      <c r="BB747" s="377"/>
      <c r="BC747" s="377"/>
      <c r="BD747" s="377"/>
      <c r="BE747" s="377"/>
      <c r="BF747" s="377"/>
    </row>
    <row r="748" ht="12.75" customHeight="1">
      <c r="A748" s="377"/>
      <c r="B748" s="377"/>
      <c r="C748" s="377"/>
      <c r="D748" s="377"/>
      <c r="E748" s="377"/>
      <c r="F748" s="377"/>
      <c r="G748" s="377"/>
      <c r="H748" s="485"/>
      <c r="I748" s="377"/>
      <c r="J748" s="377"/>
      <c r="K748" s="377"/>
      <c r="L748" s="377"/>
      <c r="M748" s="485"/>
      <c r="N748" s="377"/>
      <c r="O748" s="377"/>
      <c r="P748" s="377"/>
      <c r="Q748" s="377"/>
      <c r="R748" s="377"/>
      <c r="S748" s="377"/>
      <c r="T748" s="377"/>
      <c r="U748" s="377"/>
      <c r="V748" s="377"/>
      <c r="W748" s="377"/>
      <c r="X748" s="377"/>
      <c r="Y748" s="377"/>
      <c r="Z748" s="377"/>
      <c r="AA748" s="377"/>
      <c r="AB748" s="377"/>
      <c r="AC748" s="377"/>
      <c r="AD748" s="377"/>
      <c r="AE748" s="377"/>
      <c r="AF748" s="377"/>
      <c r="AG748" s="377"/>
      <c r="AH748" s="377"/>
      <c r="AI748" s="377"/>
      <c r="AJ748" s="377"/>
      <c r="AK748" s="377"/>
      <c r="AL748" s="377"/>
      <c r="AM748" s="377"/>
      <c r="AN748" s="377"/>
      <c r="AO748" s="377"/>
      <c r="AP748" s="377"/>
      <c r="AQ748" s="377"/>
      <c r="AR748" s="377"/>
      <c r="AS748" s="377"/>
      <c r="AT748" s="377"/>
      <c r="AU748" s="377"/>
      <c r="AV748" s="377"/>
      <c r="AW748" s="377"/>
      <c r="AX748" s="377"/>
      <c r="AY748" s="377"/>
      <c r="AZ748" s="377"/>
      <c r="BA748" s="377"/>
      <c r="BB748" s="377"/>
      <c r="BC748" s="377"/>
      <c r="BD748" s="377"/>
      <c r="BE748" s="377"/>
      <c r="BF748" s="377"/>
    </row>
    <row r="749" ht="12.75" customHeight="1">
      <c r="A749" s="377"/>
      <c r="B749" s="377"/>
      <c r="C749" s="377"/>
      <c r="D749" s="377"/>
      <c r="E749" s="377"/>
      <c r="F749" s="377"/>
      <c r="G749" s="377"/>
      <c r="H749" s="485"/>
      <c r="I749" s="377"/>
      <c r="J749" s="377"/>
      <c r="K749" s="377"/>
      <c r="L749" s="377"/>
      <c r="M749" s="485"/>
      <c r="N749" s="377"/>
      <c r="O749" s="377"/>
      <c r="P749" s="377"/>
      <c r="Q749" s="377"/>
      <c r="R749" s="377"/>
      <c r="S749" s="377"/>
      <c r="T749" s="377"/>
      <c r="U749" s="377"/>
      <c r="V749" s="377"/>
      <c r="W749" s="377"/>
      <c r="X749" s="377"/>
      <c r="Y749" s="377"/>
      <c r="Z749" s="377"/>
      <c r="AA749" s="377"/>
      <c r="AB749" s="377"/>
      <c r="AC749" s="377"/>
      <c r="AD749" s="377"/>
      <c r="AE749" s="377"/>
      <c r="AF749" s="377"/>
      <c r="AG749" s="377"/>
      <c r="AH749" s="377"/>
      <c r="AI749" s="377"/>
      <c r="AJ749" s="377"/>
      <c r="AK749" s="377"/>
      <c r="AL749" s="377"/>
      <c r="AM749" s="377"/>
      <c r="AN749" s="377"/>
      <c r="AO749" s="377"/>
      <c r="AP749" s="377"/>
      <c r="AQ749" s="377"/>
      <c r="AR749" s="377"/>
      <c r="AS749" s="377"/>
      <c r="AT749" s="377"/>
      <c r="AU749" s="377"/>
      <c r="AV749" s="377"/>
      <c r="AW749" s="377"/>
      <c r="AX749" s="377"/>
      <c r="AY749" s="377"/>
      <c r="AZ749" s="377"/>
      <c r="BA749" s="377"/>
      <c r="BB749" s="377"/>
      <c r="BC749" s="377"/>
      <c r="BD749" s="377"/>
      <c r="BE749" s="377"/>
      <c r="BF749" s="377"/>
    </row>
    <row r="750" ht="12.75" customHeight="1">
      <c r="A750" s="377"/>
      <c r="B750" s="377"/>
      <c r="C750" s="377"/>
      <c r="D750" s="377"/>
      <c r="E750" s="377"/>
      <c r="F750" s="377"/>
      <c r="G750" s="377"/>
      <c r="H750" s="485"/>
      <c r="I750" s="377"/>
      <c r="J750" s="377"/>
      <c r="K750" s="377"/>
      <c r="L750" s="377"/>
      <c r="M750" s="485"/>
      <c r="N750" s="377"/>
      <c r="O750" s="377"/>
      <c r="P750" s="377"/>
      <c r="Q750" s="377"/>
      <c r="R750" s="377"/>
      <c r="S750" s="377"/>
      <c r="T750" s="377"/>
      <c r="U750" s="377"/>
      <c r="V750" s="377"/>
      <c r="W750" s="377"/>
      <c r="X750" s="377"/>
      <c r="Y750" s="377"/>
      <c r="Z750" s="377"/>
      <c r="AA750" s="377"/>
      <c r="AB750" s="377"/>
      <c r="AC750" s="377"/>
      <c r="AD750" s="377"/>
      <c r="AE750" s="377"/>
      <c r="AF750" s="377"/>
      <c r="AG750" s="377"/>
      <c r="AH750" s="377"/>
      <c r="AI750" s="377"/>
      <c r="AJ750" s="377"/>
      <c r="AK750" s="377"/>
      <c r="AL750" s="377"/>
      <c r="AM750" s="377"/>
      <c r="AN750" s="377"/>
      <c r="AO750" s="377"/>
      <c r="AP750" s="377"/>
      <c r="AQ750" s="377"/>
      <c r="AR750" s="377"/>
      <c r="AS750" s="377"/>
      <c r="AT750" s="377"/>
      <c r="AU750" s="377"/>
      <c r="AV750" s="377"/>
      <c r="AW750" s="377"/>
      <c r="AX750" s="377"/>
      <c r="AY750" s="377"/>
      <c r="AZ750" s="377"/>
      <c r="BA750" s="377"/>
      <c r="BB750" s="377"/>
      <c r="BC750" s="377"/>
      <c r="BD750" s="377"/>
      <c r="BE750" s="377"/>
      <c r="BF750" s="377"/>
    </row>
    <row r="751" ht="12.75" customHeight="1">
      <c r="A751" s="377"/>
      <c r="B751" s="377"/>
      <c r="C751" s="377"/>
      <c r="D751" s="377"/>
      <c r="E751" s="377"/>
      <c r="F751" s="377"/>
      <c r="G751" s="377"/>
      <c r="H751" s="485"/>
      <c r="I751" s="377"/>
      <c r="J751" s="377"/>
      <c r="K751" s="377"/>
      <c r="L751" s="377"/>
      <c r="M751" s="485"/>
      <c r="N751" s="377"/>
      <c r="O751" s="377"/>
      <c r="P751" s="377"/>
      <c r="Q751" s="377"/>
      <c r="R751" s="377"/>
      <c r="S751" s="377"/>
      <c r="T751" s="377"/>
      <c r="U751" s="377"/>
      <c r="V751" s="377"/>
      <c r="W751" s="377"/>
      <c r="X751" s="377"/>
      <c r="Y751" s="377"/>
      <c r="Z751" s="377"/>
      <c r="AA751" s="377"/>
      <c r="AB751" s="377"/>
      <c r="AC751" s="377"/>
      <c r="AD751" s="377"/>
      <c r="AE751" s="377"/>
      <c r="AF751" s="377"/>
      <c r="AG751" s="377"/>
      <c r="AH751" s="377"/>
      <c r="AI751" s="377"/>
      <c r="AJ751" s="377"/>
      <c r="AK751" s="377"/>
      <c r="AL751" s="377"/>
      <c r="AM751" s="377"/>
      <c r="AN751" s="377"/>
      <c r="AO751" s="377"/>
      <c r="AP751" s="377"/>
      <c r="AQ751" s="377"/>
      <c r="AR751" s="377"/>
      <c r="AS751" s="377"/>
      <c r="AT751" s="377"/>
      <c r="AU751" s="377"/>
      <c r="AV751" s="377"/>
      <c r="AW751" s="377"/>
      <c r="AX751" s="377"/>
      <c r="AY751" s="377"/>
      <c r="AZ751" s="377"/>
      <c r="BA751" s="377"/>
      <c r="BB751" s="377"/>
      <c r="BC751" s="377"/>
      <c r="BD751" s="377"/>
      <c r="BE751" s="377"/>
      <c r="BF751" s="377"/>
    </row>
    <row r="752" ht="12.75" customHeight="1">
      <c r="A752" s="377"/>
      <c r="B752" s="377"/>
      <c r="C752" s="377"/>
      <c r="D752" s="377"/>
      <c r="E752" s="377"/>
      <c r="F752" s="377"/>
      <c r="G752" s="377"/>
      <c r="H752" s="485"/>
      <c r="I752" s="377"/>
      <c r="J752" s="377"/>
      <c r="K752" s="377"/>
      <c r="L752" s="377"/>
      <c r="M752" s="485"/>
      <c r="N752" s="377"/>
      <c r="O752" s="377"/>
      <c r="P752" s="377"/>
      <c r="Q752" s="377"/>
      <c r="R752" s="377"/>
      <c r="S752" s="377"/>
      <c r="T752" s="377"/>
      <c r="U752" s="377"/>
      <c r="V752" s="377"/>
      <c r="W752" s="377"/>
      <c r="X752" s="377"/>
      <c r="Y752" s="377"/>
      <c r="Z752" s="377"/>
      <c r="AA752" s="377"/>
      <c r="AB752" s="377"/>
      <c r="AC752" s="377"/>
      <c r="AD752" s="377"/>
      <c r="AE752" s="377"/>
      <c r="AF752" s="377"/>
      <c r="AG752" s="377"/>
      <c r="AH752" s="377"/>
      <c r="AI752" s="377"/>
      <c r="AJ752" s="377"/>
      <c r="AK752" s="377"/>
      <c r="AL752" s="377"/>
      <c r="AM752" s="377"/>
      <c r="AN752" s="377"/>
      <c r="AO752" s="377"/>
      <c r="AP752" s="377"/>
      <c r="AQ752" s="377"/>
      <c r="AR752" s="377"/>
      <c r="AS752" s="377"/>
      <c r="AT752" s="377"/>
      <c r="AU752" s="377"/>
      <c r="AV752" s="377"/>
      <c r="AW752" s="377"/>
      <c r="AX752" s="377"/>
      <c r="AY752" s="377"/>
      <c r="AZ752" s="377"/>
      <c r="BA752" s="377"/>
      <c r="BB752" s="377"/>
      <c r="BC752" s="377"/>
      <c r="BD752" s="377"/>
      <c r="BE752" s="377"/>
      <c r="BF752" s="377"/>
    </row>
    <row r="753" ht="12.75" customHeight="1">
      <c r="A753" s="377"/>
      <c r="B753" s="377"/>
      <c r="C753" s="377"/>
      <c r="D753" s="377"/>
      <c r="E753" s="377"/>
      <c r="F753" s="377"/>
      <c r="G753" s="377"/>
      <c r="H753" s="485"/>
      <c r="I753" s="377"/>
      <c r="J753" s="377"/>
      <c r="K753" s="377"/>
      <c r="L753" s="377"/>
      <c r="M753" s="485"/>
      <c r="N753" s="377"/>
      <c r="O753" s="377"/>
      <c r="P753" s="377"/>
      <c r="Q753" s="377"/>
      <c r="R753" s="377"/>
      <c r="S753" s="377"/>
      <c r="T753" s="377"/>
      <c r="U753" s="377"/>
      <c r="V753" s="377"/>
      <c r="W753" s="377"/>
      <c r="X753" s="377"/>
      <c r="Y753" s="377"/>
      <c r="Z753" s="377"/>
      <c r="AA753" s="377"/>
      <c r="AB753" s="377"/>
      <c r="AC753" s="377"/>
      <c r="AD753" s="377"/>
      <c r="AE753" s="377"/>
      <c r="AF753" s="377"/>
      <c r="AG753" s="377"/>
      <c r="AH753" s="377"/>
      <c r="AI753" s="377"/>
      <c r="AJ753" s="377"/>
      <c r="AK753" s="377"/>
      <c r="AL753" s="377"/>
      <c r="AM753" s="377"/>
      <c r="AN753" s="377"/>
      <c r="AO753" s="377"/>
      <c r="AP753" s="377"/>
      <c r="AQ753" s="377"/>
      <c r="AR753" s="377"/>
      <c r="AS753" s="377"/>
      <c r="AT753" s="377"/>
      <c r="AU753" s="377"/>
      <c r="AV753" s="377"/>
      <c r="AW753" s="377"/>
      <c r="AX753" s="377"/>
      <c r="AY753" s="377"/>
      <c r="AZ753" s="377"/>
      <c r="BA753" s="377"/>
      <c r="BB753" s="377"/>
      <c r="BC753" s="377"/>
      <c r="BD753" s="377"/>
      <c r="BE753" s="377"/>
      <c r="BF753" s="377"/>
    </row>
    <row r="754" ht="12.75" customHeight="1">
      <c r="A754" s="377"/>
      <c r="B754" s="377"/>
      <c r="C754" s="377"/>
      <c r="D754" s="377"/>
      <c r="E754" s="377"/>
      <c r="F754" s="377"/>
      <c r="G754" s="377"/>
      <c r="H754" s="485"/>
      <c r="I754" s="377"/>
      <c r="J754" s="377"/>
      <c r="K754" s="377"/>
      <c r="L754" s="377"/>
      <c r="M754" s="485"/>
      <c r="N754" s="377"/>
      <c r="O754" s="377"/>
      <c r="P754" s="377"/>
      <c r="Q754" s="377"/>
      <c r="R754" s="377"/>
      <c r="S754" s="377"/>
      <c r="T754" s="377"/>
      <c r="U754" s="377"/>
      <c r="V754" s="377"/>
      <c r="W754" s="377"/>
      <c r="X754" s="377"/>
      <c r="Y754" s="377"/>
      <c r="Z754" s="377"/>
      <c r="AA754" s="377"/>
      <c r="AB754" s="377"/>
      <c r="AC754" s="377"/>
      <c r="AD754" s="377"/>
      <c r="AE754" s="377"/>
      <c r="AF754" s="377"/>
      <c r="AG754" s="377"/>
      <c r="AH754" s="377"/>
      <c r="AI754" s="377"/>
      <c r="AJ754" s="377"/>
      <c r="AK754" s="377"/>
      <c r="AL754" s="377"/>
      <c r="AM754" s="377"/>
      <c r="AN754" s="377"/>
      <c r="AO754" s="377"/>
      <c r="AP754" s="377"/>
      <c r="AQ754" s="377"/>
      <c r="AR754" s="377"/>
      <c r="AS754" s="377"/>
      <c r="AT754" s="377"/>
      <c r="AU754" s="377"/>
      <c r="AV754" s="377"/>
      <c r="AW754" s="377"/>
      <c r="AX754" s="377"/>
      <c r="AY754" s="377"/>
      <c r="AZ754" s="377"/>
      <c r="BA754" s="377"/>
      <c r="BB754" s="377"/>
      <c r="BC754" s="377"/>
      <c r="BD754" s="377"/>
      <c r="BE754" s="377"/>
      <c r="BF754" s="377"/>
    </row>
    <row r="755" ht="12.75" customHeight="1">
      <c r="A755" s="377"/>
      <c r="B755" s="377"/>
      <c r="C755" s="377"/>
      <c r="D755" s="377"/>
      <c r="E755" s="377"/>
      <c r="F755" s="377"/>
      <c r="G755" s="377"/>
      <c r="H755" s="485"/>
      <c r="I755" s="377"/>
      <c r="J755" s="377"/>
      <c r="K755" s="377"/>
      <c r="L755" s="377"/>
      <c r="M755" s="485"/>
      <c r="N755" s="377"/>
      <c r="O755" s="377"/>
      <c r="P755" s="377"/>
      <c r="Q755" s="377"/>
      <c r="R755" s="377"/>
      <c r="S755" s="377"/>
      <c r="T755" s="377"/>
      <c r="U755" s="377"/>
      <c r="V755" s="377"/>
      <c r="W755" s="377"/>
      <c r="X755" s="377"/>
      <c r="Y755" s="377"/>
      <c r="Z755" s="377"/>
      <c r="AA755" s="377"/>
      <c r="AB755" s="377"/>
      <c r="AC755" s="377"/>
      <c r="AD755" s="377"/>
      <c r="AE755" s="377"/>
      <c r="AF755" s="377"/>
      <c r="AG755" s="377"/>
      <c r="AH755" s="377"/>
      <c r="AI755" s="377"/>
      <c r="AJ755" s="377"/>
      <c r="AK755" s="377"/>
      <c r="AL755" s="377"/>
      <c r="AM755" s="377"/>
      <c r="AN755" s="377"/>
      <c r="AO755" s="377"/>
      <c r="AP755" s="377"/>
      <c r="AQ755" s="377"/>
      <c r="AR755" s="377"/>
      <c r="AS755" s="377"/>
      <c r="AT755" s="377"/>
      <c r="AU755" s="377"/>
      <c r="AV755" s="377"/>
      <c r="AW755" s="377"/>
      <c r="AX755" s="377"/>
      <c r="AY755" s="377"/>
      <c r="AZ755" s="377"/>
      <c r="BA755" s="377"/>
      <c r="BB755" s="377"/>
      <c r="BC755" s="377"/>
      <c r="BD755" s="377"/>
      <c r="BE755" s="377"/>
      <c r="BF755" s="377"/>
    </row>
    <row r="756" ht="12.75" customHeight="1">
      <c r="A756" s="377"/>
      <c r="B756" s="377"/>
      <c r="C756" s="377"/>
      <c r="D756" s="377"/>
      <c r="E756" s="377"/>
      <c r="F756" s="377"/>
      <c r="G756" s="377"/>
      <c r="H756" s="485"/>
      <c r="I756" s="377"/>
      <c r="J756" s="377"/>
      <c r="K756" s="377"/>
      <c r="L756" s="377"/>
      <c r="M756" s="485"/>
      <c r="N756" s="377"/>
      <c r="O756" s="377"/>
      <c r="P756" s="377"/>
      <c r="Q756" s="377"/>
      <c r="R756" s="377"/>
      <c r="S756" s="377"/>
      <c r="T756" s="377"/>
      <c r="U756" s="377"/>
      <c r="V756" s="377"/>
      <c r="W756" s="377"/>
      <c r="X756" s="377"/>
      <c r="Y756" s="377"/>
      <c r="Z756" s="377"/>
      <c r="AA756" s="377"/>
      <c r="AB756" s="377"/>
      <c r="AC756" s="377"/>
      <c r="AD756" s="377"/>
      <c r="AE756" s="377"/>
      <c r="AF756" s="377"/>
      <c r="AG756" s="377"/>
      <c r="AH756" s="377"/>
      <c r="AI756" s="377"/>
      <c r="AJ756" s="377"/>
      <c r="AK756" s="377"/>
      <c r="AL756" s="377"/>
      <c r="AM756" s="377"/>
      <c r="AN756" s="377"/>
      <c r="AO756" s="377"/>
      <c r="AP756" s="377"/>
      <c r="AQ756" s="377"/>
      <c r="AR756" s="377"/>
      <c r="AS756" s="377"/>
      <c r="AT756" s="377"/>
      <c r="AU756" s="377"/>
      <c r="AV756" s="377"/>
      <c r="AW756" s="377"/>
      <c r="AX756" s="377"/>
      <c r="AY756" s="377"/>
      <c r="AZ756" s="377"/>
      <c r="BA756" s="377"/>
      <c r="BB756" s="377"/>
      <c r="BC756" s="377"/>
      <c r="BD756" s="377"/>
      <c r="BE756" s="377"/>
      <c r="BF756" s="377"/>
    </row>
    <row r="757" ht="12.75" customHeight="1">
      <c r="A757" s="377"/>
      <c r="B757" s="377"/>
      <c r="C757" s="377"/>
      <c r="D757" s="377"/>
      <c r="E757" s="377"/>
      <c r="F757" s="377"/>
      <c r="G757" s="377"/>
      <c r="H757" s="485"/>
      <c r="I757" s="377"/>
      <c r="J757" s="377"/>
      <c r="K757" s="377"/>
      <c r="L757" s="377"/>
      <c r="M757" s="485"/>
      <c r="N757" s="377"/>
      <c r="O757" s="377"/>
      <c r="P757" s="377"/>
      <c r="Q757" s="377"/>
      <c r="R757" s="377"/>
      <c r="S757" s="377"/>
      <c r="T757" s="377"/>
      <c r="U757" s="377"/>
      <c r="V757" s="377"/>
      <c r="W757" s="377"/>
      <c r="X757" s="377"/>
      <c r="Y757" s="377"/>
      <c r="Z757" s="377"/>
      <c r="AA757" s="377"/>
      <c r="AB757" s="377"/>
      <c r="AC757" s="377"/>
      <c r="AD757" s="377"/>
      <c r="AE757" s="377"/>
      <c r="AF757" s="377"/>
      <c r="AG757" s="377"/>
      <c r="AH757" s="377"/>
      <c r="AI757" s="377"/>
      <c r="AJ757" s="377"/>
      <c r="AK757" s="377"/>
      <c r="AL757" s="377"/>
      <c r="AM757" s="377"/>
      <c r="AN757" s="377"/>
      <c r="AO757" s="377"/>
      <c r="AP757" s="377"/>
      <c r="AQ757" s="377"/>
      <c r="AR757" s="377"/>
      <c r="AS757" s="377"/>
      <c r="AT757" s="377"/>
      <c r="AU757" s="377"/>
      <c r="AV757" s="377"/>
      <c r="AW757" s="377"/>
      <c r="AX757" s="377"/>
      <c r="AY757" s="377"/>
      <c r="AZ757" s="377"/>
      <c r="BA757" s="377"/>
      <c r="BB757" s="377"/>
      <c r="BC757" s="377"/>
      <c r="BD757" s="377"/>
      <c r="BE757" s="377"/>
      <c r="BF757" s="377"/>
    </row>
    <row r="758" ht="12.75" customHeight="1">
      <c r="A758" s="377"/>
      <c r="B758" s="377"/>
      <c r="C758" s="377"/>
      <c r="D758" s="377"/>
      <c r="E758" s="377"/>
      <c r="F758" s="377"/>
      <c r="G758" s="377"/>
      <c r="H758" s="485"/>
      <c r="I758" s="377"/>
      <c r="J758" s="377"/>
      <c r="K758" s="377"/>
      <c r="L758" s="377"/>
      <c r="M758" s="485"/>
      <c r="N758" s="377"/>
      <c r="O758" s="377"/>
      <c r="P758" s="377"/>
      <c r="Q758" s="377"/>
      <c r="R758" s="377"/>
      <c r="S758" s="377"/>
      <c r="T758" s="377"/>
      <c r="U758" s="377"/>
      <c r="V758" s="377"/>
      <c r="W758" s="377"/>
      <c r="X758" s="377"/>
      <c r="Y758" s="377"/>
      <c r="Z758" s="377"/>
      <c r="AA758" s="377"/>
      <c r="AB758" s="377"/>
      <c r="AC758" s="377"/>
      <c r="AD758" s="377"/>
      <c r="AE758" s="377"/>
      <c r="AF758" s="377"/>
      <c r="AG758" s="377"/>
      <c r="AH758" s="377"/>
      <c r="AI758" s="377"/>
      <c r="AJ758" s="377"/>
      <c r="AK758" s="377"/>
      <c r="AL758" s="377"/>
      <c r="AM758" s="377"/>
      <c r="AN758" s="377"/>
      <c r="AO758" s="377"/>
      <c r="AP758" s="377"/>
      <c r="AQ758" s="377"/>
      <c r="AR758" s="377"/>
      <c r="AS758" s="377"/>
      <c r="AT758" s="377"/>
      <c r="AU758" s="377"/>
      <c r="AV758" s="377"/>
      <c r="AW758" s="377"/>
      <c r="AX758" s="377"/>
      <c r="AY758" s="377"/>
      <c r="AZ758" s="377"/>
      <c r="BA758" s="377"/>
      <c r="BB758" s="377"/>
      <c r="BC758" s="377"/>
      <c r="BD758" s="377"/>
      <c r="BE758" s="377"/>
      <c r="BF758" s="377"/>
    </row>
    <row r="759" ht="12.75" customHeight="1">
      <c r="A759" s="377"/>
      <c r="B759" s="377"/>
      <c r="C759" s="377"/>
      <c r="D759" s="377"/>
      <c r="E759" s="377"/>
      <c r="F759" s="377"/>
      <c r="G759" s="377"/>
      <c r="H759" s="485"/>
      <c r="I759" s="377"/>
      <c r="J759" s="377"/>
      <c r="K759" s="377"/>
      <c r="L759" s="377"/>
      <c r="M759" s="485"/>
      <c r="N759" s="377"/>
      <c r="O759" s="377"/>
      <c r="P759" s="377"/>
      <c r="Q759" s="377"/>
      <c r="R759" s="377"/>
      <c r="S759" s="377"/>
      <c r="T759" s="377"/>
      <c r="U759" s="377"/>
      <c r="V759" s="377"/>
      <c r="W759" s="377"/>
      <c r="X759" s="377"/>
      <c r="Y759" s="377"/>
      <c r="Z759" s="377"/>
      <c r="AA759" s="377"/>
      <c r="AB759" s="377"/>
      <c r="AC759" s="377"/>
      <c r="AD759" s="377"/>
      <c r="AE759" s="377"/>
      <c r="AF759" s="377"/>
      <c r="AG759" s="377"/>
      <c r="AH759" s="377"/>
      <c r="AI759" s="377"/>
      <c r="AJ759" s="377"/>
      <c r="AK759" s="377"/>
      <c r="AL759" s="377"/>
      <c r="AM759" s="377"/>
      <c r="AN759" s="377"/>
      <c r="AO759" s="377"/>
      <c r="AP759" s="377"/>
      <c r="AQ759" s="377"/>
      <c r="AR759" s="377"/>
      <c r="AS759" s="377"/>
      <c r="AT759" s="377"/>
      <c r="AU759" s="377"/>
      <c r="AV759" s="377"/>
      <c r="AW759" s="377"/>
      <c r="AX759" s="377"/>
      <c r="AY759" s="377"/>
      <c r="AZ759" s="377"/>
      <c r="BA759" s="377"/>
      <c r="BB759" s="377"/>
      <c r="BC759" s="377"/>
      <c r="BD759" s="377"/>
      <c r="BE759" s="377"/>
      <c r="BF759" s="377"/>
    </row>
    <row r="760" ht="12.75" customHeight="1">
      <c r="A760" s="377"/>
      <c r="B760" s="377"/>
      <c r="C760" s="377"/>
      <c r="D760" s="377"/>
      <c r="E760" s="377"/>
      <c r="F760" s="377"/>
      <c r="G760" s="377"/>
      <c r="H760" s="485"/>
      <c r="I760" s="377"/>
      <c r="J760" s="377"/>
      <c r="K760" s="377"/>
      <c r="L760" s="377"/>
      <c r="M760" s="485"/>
      <c r="N760" s="377"/>
      <c r="O760" s="377"/>
      <c r="P760" s="377"/>
      <c r="Q760" s="377"/>
      <c r="R760" s="377"/>
      <c r="S760" s="377"/>
      <c r="T760" s="377"/>
      <c r="U760" s="377"/>
      <c r="V760" s="377"/>
      <c r="W760" s="377"/>
      <c r="X760" s="377"/>
      <c r="Y760" s="377"/>
      <c r="Z760" s="377"/>
      <c r="AA760" s="377"/>
      <c r="AB760" s="377"/>
      <c r="AC760" s="377"/>
      <c r="AD760" s="377"/>
      <c r="AE760" s="377"/>
      <c r="AF760" s="377"/>
      <c r="AG760" s="377"/>
      <c r="AH760" s="377"/>
      <c r="AI760" s="377"/>
      <c r="AJ760" s="377"/>
      <c r="AK760" s="377"/>
      <c r="AL760" s="377"/>
      <c r="AM760" s="377"/>
      <c r="AN760" s="377"/>
      <c r="AO760" s="377"/>
      <c r="AP760" s="377"/>
      <c r="AQ760" s="377"/>
      <c r="AR760" s="377"/>
      <c r="AS760" s="377"/>
      <c r="AT760" s="377"/>
      <c r="AU760" s="377"/>
      <c r="AV760" s="377"/>
      <c r="AW760" s="377"/>
      <c r="AX760" s="377"/>
      <c r="AY760" s="377"/>
      <c r="AZ760" s="377"/>
      <c r="BA760" s="377"/>
      <c r="BB760" s="377"/>
      <c r="BC760" s="377"/>
      <c r="BD760" s="377"/>
      <c r="BE760" s="377"/>
      <c r="BF760" s="377"/>
    </row>
    <row r="761" ht="12.75" customHeight="1">
      <c r="A761" s="377"/>
      <c r="B761" s="377"/>
      <c r="C761" s="377"/>
      <c r="D761" s="377"/>
      <c r="E761" s="377"/>
      <c r="F761" s="377"/>
      <c r="G761" s="377"/>
      <c r="H761" s="485"/>
      <c r="I761" s="377"/>
      <c r="J761" s="377"/>
      <c r="K761" s="377"/>
      <c r="L761" s="377"/>
      <c r="M761" s="485"/>
      <c r="N761" s="377"/>
      <c r="O761" s="377"/>
      <c r="P761" s="377"/>
      <c r="Q761" s="377"/>
      <c r="R761" s="377"/>
      <c r="S761" s="377"/>
      <c r="T761" s="377"/>
      <c r="U761" s="377"/>
      <c r="V761" s="377"/>
      <c r="W761" s="377"/>
      <c r="X761" s="377"/>
      <c r="Y761" s="377"/>
      <c r="Z761" s="377"/>
      <c r="AA761" s="377"/>
      <c r="AB761" s="377"/>
      <c r="AC761" s="377"/>
      <c r="AD761" s="377"/>
      <c r="AE761" s="377"/>
      <c r="AF761" s="377"/>
      <c r="AG761" s="377"/>
      <c r="AH761" s="377"/>
      <c r="AI761" s="377"/>
      <c r="AJ761" s="377"/>
      <c r="AK761" s="377"/>
      <c r="AL761" s="377"/>
      <c r="AM761" s="377"/>
      <c r="AN761" s="377"/>
      <c r="AO761" s="377"/>
      <c r="AP761" s="377"/>
      <c r="AQ761" s="377"/>
      <c r="AR761" s="377"/>
      <c r="AS761" s="377"/>
      <c r="AT761" s="377"/>
      <c r="AU761" s="377"/>
      <c r="AV761" s="377"/>
      <c r="AW761" s="377"/>
      <c r="AX761" s="377"/>
      <c r="AY761" s="377"/>
      <c r="AZ761" s="377"/>
      <c r="BA761" s="377"/>
      <c r="BB761" s="377"/>
      <c r="BC761" s="377"/>
      <c r="BD761" s="377"/>
      <c r="BE761" s="377"/>
      <c r="BF761" s="377"/>
    </row>
    <row r="762" ht="12.75" customHeight="1">
      <c r="A762" s="377"/>
      <c r="B762" s="377"/>
      <c r="C762" s="377"/>
      <c r="D762" s="377"/>
      <c r="E762" s="377"/>
      <c r="F762" s="377"/>
      <c r="G762" s="377"/>
      <c r="H762" s="485"/>
      <c r="I762" s="377"/>
      <c r="J762" s="377"/>
      <c r="K762" s="377"/>
      <c r="L762" s="377"/>
      <c r="M762" s="485"/>
      <c r="N762" s="377"/>
      <c r="O762" s="377"/>
      <c r="P762" s="377"/>
      <c r="Q762" s="377"/>
      <c r="R762" s="377"/>
      <c r="S762" s="377"/>
      <c r="T762" s="377"/>
      <c r="U762" s="377"/>
      <c r="V762" s="377"/>
      <c r="W762" s="377"/>
      <c r="X762" s="377"/>
      <c r="Y762" s="377"/>
      <c r="Z762" s="377"/>
      <c r="AA762" s="377"/>
      <c r="AB762" s="377"/>
      <c r="AC762" s="377"/>
      <c r="AD762" s="377"/>
      <c r="AE762" s="377"/>
      <c r="AF762" s="377"/>
      <c r="AG762" s="377"/>
      <c r="AH762" s="377"/>
      <c r="AI762" s="377"/>
      <c r="AJ762" s="377"/>
      <c r="AK762" s="377"/>
      <c r="AL762" s="377"/>
      <c r="AM762" s="377"/>
      <c r="AN762" s="377"/>
      <c r="AO762" s="377"/>
      <c r="AP762" s="377"/>
      <c r="AQ762" s="377"/>
      <c r="AR762" s="377"/>
      <c r="AS762" s="377"/>
      <c r="AT762" s="377"/>
      <c r="AU762" s="377"/>
      <c r="AV762" s="377"/>
      <c r="AW762" s="377"/>
      <c r="AX762" s="377"/>
      <c r="AY762" s="377"/>
      <c r="AZ762" s="377"/>
      <c r="BA762" s="377"/>
      <c r="BB762" s="377"/>
      <c r="BC762" s="377"/>
      <c r="BD762" s="377"/>
      <c r="BE762" s="377"/>
      <c r="BF762" s="377"/>
    </row>
    <row r="763" ht="12.75" customHeight="1">
      <c r="A763" s="377"/>
      <c r="B763" s="377"/>
      <c r="C763" s="377"/>
      <c r="D763" s="377"/>
      <c r="E763" s="377"/>
      <c r="F763" s="377"/>
      <c r="G763" s="377"/>
      <c r="H763" s="485"/>
      <c r="I763" s="377"/>
      <c r="J763" s="377"/>
      <c r="K763" s="377"/>
      <c r="L763" s="377"/>
      <c r="M763" s="485"/>
      <c r="N763" s="377"/>
      <c r="O763" s="377"/>
      <c r="P763" s="377"/>
      <c r="Q763" s="377"/>
      <c r="R763" s="377"/>
      <c r="S763" s="377"/>
      <c r="T763" s="377"/>
      <c r="U763" s="377"/>
      <c r="V763" s="377"/>
      <c r="W763" s="377"/>
      <c r="X763" s="377"/>
      <c r="Y763" s="377"/>
      <c r="Z763" s="377"/>
      <c r="AA763" s="377"/>
      <c r="AB763" s="377"/>
      <c r="AC763" s="377"/>
      <c r="AD763" s="377"/>
      <c r="AE763" s="377"/>
      <c r="AF763" s="377"/>
      <c r="AG763" s="377"/>
      <c r="AH763" s="377"/>
      <c r="AI763" s="377"/>
      <c r="AJ763" s="377"/>
      <c r="AK763" s="377"/>
      <c r="AL763" s="377"/>
      <c r="AM763" s="377"/>
      <c r="AN763" s="377"/>
      <c r="AO763" s="377"/>
      <c r="AP763" s="377"/>
      <c r="AQ763" s="377"/>
      <c r="AR763" s="377"/>
      <c r="AS763" s="377"/>
      <c r="AT763" s="377"/>
      <c r="AU763" s="377"/>
      <c r="AV763" s="377"/>
      <c r="AW763" s="377"/>
      <c r="AX763" s="377"/>
      <c r="AY763" s="377"/>
      <c r="AZ763" s="377"/>
      <c r="BA763" s="377"/>
      <c r="BB763" s="377"/>
      <c r="BC763" s="377"/>
      <c r="BD763" s="377"/>
      <c r="BE763" s="377"/>
      <c r="BF763" s="377"/>
    </row>
    <row r="764" ht="12.75" customHeight="1">
      <c r="A764" s="377"/>
      <c r="B764" s="377"/>
      <c r="C764" s="377"/>
      <c r="D764" s="377"/>
      <c r="E764" s="377"/>
      <c r="F764" s="377"/>
      <c r="G764" s="377"/>
      <c r="H764" s="485"/>
      <c r="I764" s="377"/>
      <c r="J764" s="377"/>
      <c r="K764" s="377"/>
      <c r="L764" s="377"/>
      <c r="M764" s="485"/>
      <c r="N764" s="377"/>
      <c r="O764" s="377"/>
      <c r="P764" s="377"/>
      <c r="Q764" s="377"/>
      <c r="R764" s="377"/>
      <c r="S764" s="377"/>
      <c r="T764" s="377"/>
      <c r="U764" s="377"/>
      <c r="V764" s="377"/>
      <c r="W764" s="377"/>
      <c r="X764" s="377"/>
      <c r="Y764" s="377"/>
      <c r="Z764" s="377"/>
      <c r="AA764" s="377"/>
      <c r="AB764" s="377"/>
      <c r="AC764" s="377"/>
      <c r="AD764" s="377"/>
      <c r="AE764" s="377"/>
      <c r="AF764" s="377"/>
      <c r="AG764" s="377"/>
      <c r="AH764" s="377"/>
      <c r="AI764" s="377"/>
      <c r="AJ764" s="377"/>
      <c r="AK764" s="377"/>
      <c r="AL764" s="377"/>
      <c r="AM764" s="377"/>
      <c r="AN764" s="377"/>
      <c r="AO764" s="377"/>
      <c r="AP764" s="377"/>
      <c r="AQ764" s="377"/>
      <c r="AR764" s="377"/>
      <c r="AS764" s="377"/>
      <c r="AT764" s="377"/>
      <c r="AU764" s="377"/>
      <c r="AV764" s="377"/>
      <c r="AW764" s="377"/>
      <c r="AX764" s="377"/>
      <c r="AY764" s="377"/>
      <c r="AZ764" s="377"/>
      <c r="BA764" s="377"/>
      <c r="BB764" s="377"/>
      <c r="BC764" s="377"/>
      <c r="BD764" s="377"/>
      <c r="BE764" s="377"/>
      <c r="BF764" s="377"/>
    </row>
    <row r="765" ht="12.75" customHeight="1">
      <c r="A765" s="377"/>
      <c r="B765" s="377"/>
      <c r="C765" s="377"/>
      <c r="D765" s="377"/>
      <c r="E765" s="377"/>
      <c r="F765" s="377"/>
      <c r="G765" s="377"/>
      <c r="H765" s="485"/>
      <c r="I765" s="377"/>
      <c r="J765" s="377"/>
      <c r="K765" s="377"/>
      <c r="L765" s="377"/>
      <c r="M765" s="485"/>
      <c r="N765" s="377"/>
      <c r="O765" s="377"/>
      <c r="P765" s="377"/>
      <c r="Q765" s="377"/>
      <c r="R765" s="377"/>
      <c r="S765" s="377"/>
      <c r="T765" s="377"/>
      <c r="U765" s="377"/>
      <c r="V765" s="377"/>
      <c r="W765" s="377"/>
      <c r="X765" s="377"/>
      <c r="Y765" s="377"/>
      <c r="Z765" s="377"/>
      <c r="AA765" s="377"/>
      <c r="AB765" s="377"/>
      <c r="AC765" s="377"/>
      <c r="AD765" s="377"/>
      <c r="AE765" s="377"/>
      <c r="AF765" s="377"/>
      <c r="AG765" s="377"/>
      <c r="AH765" s="377"/>
      <c r="AI765" s="377"/>
      <c r="AJ765" s="377"/>
      <c r="AK765" s="377"/>
      <c r="AL765" s="377"/>
      <c r="AM765" s="377"/>
      <c r="AN765" s="377"/>
      <c r="AO765" s="377"/>
      <c r="AP765" s="377"/>
      <c r="AQ765" s="377"/>
      <c r="AR765" s="377"/>
      <c r="AS765" s="377"/>
      <c r="AT765" s="377"/>
      <c r="AU765" s="377"/>
      <c r="AV765" s="377"/>
      <c r="AW765" s="377"/>
      <c r="AX765" s="377"/>
      <c r="AY765" s="377"/>
      <c r="AZ765" s="377"/>
      <c r="BA765" s="377"/>
      <c r="BB765" s="377"/>
      <c r="BC765" s="377"/>
      <c r="BD765" s="377"/>
      <c r="BE765" s="377"/>
      <c r="BF765" s="377"/>
    </row>
    <row r="766" ht="12.75" customHeight="1">
      <c r="A766" s="377"/>
      <c r="B766" s="377"/>
      <c r="C766" s="377"/>
      <c r="D766" s="377"/>
      <c r="E766" s="377"/>
      <c r="F766" s="377"/>
      <c r="G766" s="377"/>
      <c r="H766" s="485"/>
      <c r="I766" s="377"/>
      <c r="J766" s="377"/>
      <c r="K766" s="377"/>
      <c r="L766" s="377"/>
      <c r="M766" s="485"/>
      <c r="N766" s="377"/>
      <c r="O766" s="377"/>
      <c r="P766" s="377"/>
      <c r="Q766" s="377"/>
      <c r="R766" s="377"/>
      <c r="S766" s="377"/>
      <c r="T766" s="377"/>
      <c r="U766" s="377"/>
      <c r="V766" s="377"/>
      <c r="W766" s="377"/>
      <c r="X766" s="377"/>
      <c r="Y766" s="377"/>
      <c r="Z766" s="377"/>
      <c r="AA766" s="377"/>
      <c r="AB766" s="377"/>
      <c r="AC766" s="377"/>
      <c r="AD766" s="377"/>
      <c r="AE766" s="377"/>
      <c r="AF766" s="377"/>
      <c r="AG766" s="377"/>
      <c r="AH766" s="377"/>
      <c r="AI766" s="377"/>
      <c r="AJ766" s="377"/>
      <c r="AK766" s="377"/>
      <c r="AL766" s="377"/>
      <c r="AM766" s="377"/>
      <c r="AN766" s="377"/>
      <c r="AO766" s="377"/>
      <c r="AP766" s="377"/>
      <c r="AQ766" s="377"/>
      <c r="AR766" s="377"/>
      <c r="AS766" s="377"/>
      <c r="AT766" s="377"/>
      <c r="AU766" s="377"/>
      <c r="AV766" s="377"/>
      <c r="AW766" s="377"/>
      <c r="AX766" s="377"/>
      <c r="AY766" s="377"/>
      <c r="AZ766" s="377"/>
      <c r="BA766" s="377"/>
      <c r="BB766" s="377"/>
      <c r="BC766" s="377"/>
      <c r="BD766" s="377"/>
      <c r="BE766" s="377"/>
      <c r="BF766" s="377"/>
    </row>
    <row r="767" ht="12.75" customHeight="1">
      <c r="A767" s="377"/>
      <c r="B767" s="377"/>
      <c r="C767" s="377"/>
      <c r="D767" s="377"/>
      <c r="E767" s="377"/>
      <c r="F767" s="377"/>
      <c r="G767" s="377"/>
      <c r="H767" s="485"/>
      <c r="I767" s="377"/>
      <c r="J767" s="377"/>
      <c r="K767" s="377"/>
      <c r="L767" s="377"/>
      <c r="M767" s="485"/>
      <c r="N767" s="377"/>
      <c r="O767" s="377"/>
      <c r="P767" s="377"/>
      <c r="Q767" s="377"/>
      <c r="R767" s="377"/>
      <c r="S767" s="377"/>
      <c r="T767" s="377"/>
      <c r="U767" s="377"/>
      <c r="V767" s="377"/>
      <c r="W767" s="377"/>
      <c r="X767" s="377"/>
      <c r="Y767" s="377"/>
      <c r="Z767" s="377"/>
      <c r="AA767" s="377"/>
      <c r="AB767" s="377"/>
      <c r="AC767" s="377"/>
      <c r="AD767" s="377"/>
      <c r="AE767" s="377"/>
      <c r="AF767" s="377"/>
      <c r="AG767" s="377"/>
      <c r="AH767" s="377"/>
      <c r="AI767" s="377"/>
      <c r="AJ767" s="377"/>
      <c r="AK767" s="377"/>
      <c r="AL767" s="377"/>
      <c r="AM767" s="377"/>
      <c r="AN767" s="377"/>
      <c r="AO767" s="377"/>
      <c r="AP767" s="377"/>
      <c r="AQ767" s="377"/>
      <c r="AR767" s="377"/>
      <c r="AS767" s="377"/>
      <c r="AT767" s="377"/>
      <c r="AU767" s="377"/>
      <c r="AV767" s="377"/>
      <c r="AW767" s="377"/>
      <c r="AX767" s="377"/>
      <c r="AY767" s="377"/>
      <c r="AZ767" s="377"/>
      <c r="BA767" s="377"/>
      <c r="BB767" s="377"/>
      <c r="BC767" s="377"/>
      <c r="BD767" s="377"/>
      <c r="BE767" s="377"/>
      <c r="BF767" s="377"/>
    </row>
    <row r="768" ht="12.75" customHeight="1">
      <c r="A768" s="377"/>
      <c r="B768" s="377"/>
      <c r="C768" s="377"/>
      <c r="D768" s="377"/>
      <c r="E768" s="377"/>
      <c r="F768" s="377"/>
      <c r="G768" s="377"/>
      <c r="H768" s="485"/>
      <c r="I768" s="377"/>
      <c r="J768" s="377"/>
      <c r="K768" s="377"/>
      <c r="L768" s="377"/>
      <c r="M768" s="485"/>
      <c r="N768" s="377"/>
      <c r="O768" s="377"/>
      <c r="P768" s="377"/>
      <c r="Q768" s="377"/>
      <c r="R768" s="377"/>
      <c r="S768" s="377"/>
      <c r="T768" s="377"/>
      <c r="U768" s="377"/>
      <c r="V768" s="377"/>
      <c r="W768" s="377"/>
      <c r="X768" s="377"/>
      <c r="Y768" s="377"/>
      <c r="Z768" s="377"/>
      <c r="AA768" s="377"/>
      <c r="AB768" s="377"/>
      <c r="AC768" s="377"/>
      <c r="AD768" s="377"/>
      <c r="AE768" s="377"/>
      <c r="AF768" s="377"/>
      <c r="AG768" s="377"/>
      <c r="AH768" s="377"/>
      <c r="AI768" s="377"/>
      <c r="AJ768" s="377"/>
      <c r="AK768" s="377"/>
      <c r="AL768" s="377"/>
      <c r="AM768" s="377"/>
      <c r="AN768" s="377"/>
      <c r="AO768" s="377"/>
      <c r="AP768" s="377"/>
      <c r="AQ768" s="377"/>
      <c r="AR768" s="377"/>
      <c r="AS768" s="377"/>
      <c r="AT768" s="377"/>
      <c r="AU768" s="377"/>
      <c r="AV768" s="377"/>
      <c r="AW768" s="377"/>
      <c r="AX768" s="377"/>
      <c r="AY768" s="377"/>
      <c r="AZ768" s="377"/>
      <c r="BA768" s="377"/>
      <c r="BB768" s="377"/>
      <c r="BC768" s="377"/>
      <c r="BD768" s="377"/>
      <c r="BE768" s="377"/>
      <c r="BF768" s="377"/>
    </row>
    <row r="769" ht="12.75" customHeight="1">
      <c r="A769" s="377"/>
      <c r="B769" s="377"/>
      <c r="C769" s="377"/>
      <c r="D769" s="377"/>
      <c r="E769" s="377"/>
      <c r="F769" s="377"/>
      <c r="G769" s="377"/>
      <c r="H769" s="485"/>
      <c r="I769" s="377"/>
      <c r="J769" s="377"/>
      <c r="K769" s="377"/>
      <c r="L769" s="377"/>
      <c r="M769" s="485"/>
      <c r="N769" s="377"/>
      <c r="O769" s="377"/>
      <c r="P769" s="377"/>
      <c r="Q769" s="377"/>
      <c r="R769" s="377"/>
      <c r="S769" s="377"/>
      <c r="T769" s="377"/>
      <c r="U769" s="377"/>
      <c r="V769" s="377"/>
      <c r="W769" s="377"/>
      <c r="X769" s="377"/>
      <c r="Y769" s="377"/>
      <c r="Z769" s="377"/>
      <c r="AA769" s="377"/>
      <c r="AB769" s="377"/>
      <c r="AC769" s="377"/>
      <c r="AD769" s="377"/>
      <c r="AE769" s="377"/>
      <c r="AF769" s="377"/>
      <c r="AG769" s="377"/>
      <c r="AH769" s="377"/>
      <c r="AI769" s="377"/>
      <c r="AJ769" s="377"/>
      <c r="AK769" s="377"/>
      <c r="AL769" s="377"/>
      <c r="AM769" s="377"/>
      <c r="AN769" s="377"/>
      <c r="AO769" s="377"/>
      <c r="AP769" s="377"/>
      <c r="AQ769" s="377"/>
      <c r="AR769" s="377"/>
      <c r="AS769" s="377"/>
      <c r="AT769" s="377"/>
      <c r="AU769" s="377"/>
      <c r="AV769" s="377"/>
      <c r="AW769" s="377"/>
      <c r="AX769" s="377"/>
      <c r="AY769" s="377"/>
      <c r="AZ769" s="377"/>
      <c r="BA769" s="377"/>
      <c r="BB769" s="377"/>
      <c r="BC769" s="377"/>
      <c r="BD769" s="377"/>
      <c r="BE769" s="377"/>
      <c r="BF769" s="377"/>
    </row>
    <row r="770" ht="12.75" customHeight="1">
      <c r="A770" s="377"/>
      <c r="B770" s="377"/>
      <c r="C770" s="377"/>
      <c r="D770" s="377"/>
      <c r="E770" s="377"/>
      <c r="F770" s="377"/>
      <c r="G770" s="377"/>
      <c r="H770" s="485"/>
      <c r="I770" s="377"/>
      <c r="J770" s="377"/>
      <c r="K770" s="377"/>
      <c r="L770" s="377"/>
      <c r="M770" s="485"/>
      <c r="N770" s="377"/>
      <c r="O770" s="377"/>
      <c r="P770" s="377"/>
      <c r="Q770" s="377"/>
      <c r="R770" s="377"/>
      <c r="S770" s="377"/>
      <c r="T770" s="377"/>
      <c r="U770" s="377"/>
      <c r="V770" s="377"/>
      <c r="W770" s="377"/>
      <c r="X770" s="377"/>
      <c r="Y770" s="377"/>
      <c r="Z770" s="377"/>
      <c r="AA770" s="377"/>
      <c r="AB770" s="377"/>
      <c r="AC770" s="377"/>
      <c r="AD770" s="377"/>
      <c r="AE770" s="377"/>
      <c r="AF770" s="377"/>
      <c r="AG770" s="377"/>
      <c r="AH770" s="377"/>
      <c r="AI770" s="377"/>
      <c r="AJ770" s="377"/>
      <c r="AK770" s="377"/>
      <c r="AL770" s="377"/>
      <c r="AM770" s="377"/>
      <c r="AN770" s="377"/>
      <c r="AO770" s="377"/>
      <c r="AP770" s="377"/>
      <c r="AQ770" s="377"/>
      <c r="AR770" s="377"/>
      <c r="AS770" s="377"/>
      <c r="AT770" s="377"/>
      <c r="AU770" s="377"/>
      <c r="AV770" s="377"/>
      <c r="AW770" s="377"/>
      <c r="AX770" s="377"/>
      <c r="AY770" s="377"/>
      <c r="AZ770" s="377"/>
      <c r="BA770" s="377"/>
      <c r="BB770" s="377"/>
      <c r="BC770" s="377"/>
      <c r="BD770" s="377"/>
      <c r="BE770" s="377"/>
      <c r="BF770" s="377"/>
    </row>
    <row r="771" ht="12.75" customHeight="1">
      <c r="A771" s="377"/>
      <c r="B771" s="377"/>
      <c r="C771" s="377"/>
      <c r="D771" s="377"/>
      <c r="E771" s="377"/>
      <c r="F771" s="377"/>
      <c r="G771" s="377"/>
      <c r="H771" s="485"/>
      <c r="I771" s="377"/>
      <c r="J771" s="377"/>
      <c r="K771" s="377"/>
      <c r="L771" s="377"/>
      <c r="M771" s="485"/>
      <c r="N771" s="377"/>
      <c r="O771" s="377"/>
      <c r="P771" s="377"/>
      <c r="Q771" s="377"/>
      <c r="R771" s="377"/>
      <c r="S771" s="377"/>
      <c r="T771" s="377"/>
      <c r="U771" s="377"/>
      <c r="V771" s="377"/>
      <c r="W771" s="377"/>
      <c r="X771" s="377"/>
      <c r="Y771" s="377"/>
      <c r="Z771" s="377"/>
      <c r="AA771" s="377"/>
      <c r="AB771" s="377"/>
      <c r="AC771" s="377"/>
      <c r="AD771" s="377"/>
      <c r="AE771" s="377"/>
      <c r="AF771" s="377"/>
      <c r="AG771" s="377"/>
      <c r="AH771" s="377"/>
      <c r="AI771" s="377"/>
      <c r="AJ771" s="377"/>
      <c r="AK771" s="377"/>
      <c r="AL771" s="377"/>
      <c r="AM771" s="377"/>
      <c r="AN771" s="377"/>
      <c r="AO771" s="377"/>
      <c r="AP771" s="377"/>
      <c r="AQ771" s="377"/>
      <c r="AR771" s="377"/>
      <c r="AS771" s="377"/>
      <c r="AT771" s="377"/>
      <c r="AU771" s="377"/>
      <c r="AV771" s="377"/>
      <c r="AW771" s="377"/>
      <c r="AX771" s="377"/>
      <c r="AY771" s="377"/>
      <c r="AZ771" s="377"/>
      <c r="BA771" s="377"/>
      <c r="BB771" s="377"/>
      <c r="BC771" s="377"/>
      <c r="BD771" s="377"/>
      <c r="BE771" s="377"/>
      <c r="BF771" s="377"/>
    </row>
    <row r="772" ht="12.75" customHeight="1">
      <c r="A772" s="377"/>
      <c r="B772" s="377"/>
      <c r="C772" s="377"/>
      <c r="D772" s="377"/>
      <c r="E772" s="377"/>
      <c r="F772" s="377"/>
      <c r="G772" s="377"/>
      <c r="H772" s="485"/>
      <c r="I772" s="377"/>
      <c r="J772" s="377"/>
      <c r="K772" s="377"/>
      <c r="L772" s="377"/>
      <c r="M772" s="485"/>
      <c r="N772" s="377"/>
      <c r="O772" s="377"/>
      <c r="P772" s="377"/>
      <c r="Q772" s="377"/>
      <c r="R772" s="377"/>
      <c r="S772" s="377"/>
      <c r="T772" s="377"/>
      <c r="U772" s="377"/>
      <c r="V772" s="377"/>
      <c r="W772" s="377"/>
      <c r="X772" s="377"/>
      <c r="Y772" s="377"/>
      <c r="Z772" s="377"/>
      <c r="AA772" s="377"/>
      <c r="AB772" s="377"/>
      <c r="AC772" s="377"/>
      <c r="AD772" s="377"/>
      <c r="AE772" s="377"/>
      <c r="AF772" s="377"/>
      <c r="AG772" s="377"/>
      <c r="AH772" s="377"/>
      <c r="AI772" s="377"/>
      <c r="AJ772" s="377"/>
      <c r="AK772" s="377"/>
      <c r="AL772" s="377"/>
      <c r="AM772" s="377"/>
      <c r="AN772" s="377"/>
      <c r="AO772" s="377"/>
      <c r="AP772" s="377"/>
      <c r="AQ772" s="377"/>
      <c r="AR772" s="377"/>
      <c r="AS772" s="377"/>
      <c r="AT772" s="377"/>
      <c r="AU772" s="377"/>
      <c r="AV772" s="377"/>
      <c r="AW772" s="377"/>
      <c r="AX772" s="377"/>
      <c r="AY772" s="377"/>
      <c r="AZ772" s="377"/>
      <c r="BA772" s="377"/>
      <c r="BB772" s="377"/>
      <c r="BC772" s="377"/>
      <c r="BD772" s="377"/>
      <c r="BE772" s="377"/>
      <c r="BF772" s="377"/>
    </row>
    <row r="773" ht="12.75" customHeight="1">
      <c r="A773" s="377"/>
      <c r="B773" s="377"/>
      <c r="C773" s="377"/>
      <c r="D773" s="377"/>
      <c r="E773" s="377"/>
      <c r="F773" s="377"/>
      <c r="G773" s="377"/>
      <c r="H773" s="485"/>
      <c r="I773" s="377"/>
      <c r="J773" s="377"/>
      <c r="K773" s="377"/>
      <c r="L773" s="377"/>
      <c r="M773" s="485"/>
      <c r="N773" s="377"/>
      <c r="O773" s="377"/>
      <c r="P773" s="377"/>
      <c r="Q773" s="377"/>
      <c r="R773" s="377"/>
      <c r="S773" s="377"/>
      <c r="T773" s="377"/>
      <c r="U773" s="377"/>
      <c r="V773" s="377"/>
      <c r="W773" s="377"/>
      <c r="X773" s="377"/>
      <c r="Y773" s="377"/>
      <c r="Z773" s="377"/>
      <c r="AA773" s="377"/>
      <c r="AB773" s="377"/>
      <c r="AC773" s="377"/>
      <c r="AD773" s="377"/>
      <c r="AE773" s="377"/>
      <c r="AF773" s="377"/>
      <c r="AG773" s="377"/>
      <c r="AH773" s="377"/>
      <c r="AI773" s="377"/>
      <c r="AJ773" s="377"/>
      <c r="AK773" s="377"/>
      <c r="AL773" s="377"/>
      <c r="AM773" s="377"/>
      <c r="AN773" s="377"/>
      <c r="AO773" s="377"/>
      <c r="AP773" s="377"/>
      <c r="AQ773" s="377"/>
      <c r="AR773" s="377"/>
      <c r="AS773" s="377"/>
      <c r="AT773" s="377"/>
      <c r="AU773" s="377"/>
      <c r="AV773" s="377"/>
      <c r="AW773" s="377"/>
      <c r="AX773" s="377"/>
      <c r="AY773" s="377"/>
      <c r="AZ773" s="377"/>
      <c r="BA773" s="377"/>
      <c r="BB773" s="377"/>
      <c r="BC773" s="377"/>
      <c r="BD773" s="377"/>
      <c r="BE773" s="377"/>
      <c r="BF773" s="377"/>
    </row>
    <row r="774" ht="12.75" customHeight="1">
      <c r="A774" s="377"/>
      <c r="B774" s="377"/>
      <c r="C774" s="377"/>
      <c r="D774" s="377"/>
      <c r="E774" s="377"/>
      <c r="F774" s="377"/>
      <c r="G774" s="377"/>
      <c r="H774" s="485"/>
      <c r="I774" s="377"/>
      <c r="J774" s="377"/>
      <c r="K774" s="377"/>
      <c r="L774" s="377"/>
      <c r="M774" s="485"/>
      <c r="N774" s="377"/>
      <c r="O774" s="377"/>
      <c r="P774" s="377"/>
      <c r="Q774" s="377"/>
      <c r="R774" s="377"/>
      <c r="S774" s="377"/>
      <c r="T774" s="377"/>
      <c r="U774" s="377"/>
      <c r="V774" s="377"/>
      <c r="W774" s="377"/>
      <c r="X774" s="377"/>
      <c r="Y774" s="377"/>
      <c r="Z774" s="377"/>
      <c r="AA774" s="377"/>
      <c r="AB774" s="377"/>
      <c r="AC774" s="377"/>
      <c r="AD774" s="377"/>
      <c r="AE774" s="377"/>
      <c r="AF774" s="377"/>
      <c r="AG774" s="377"/>
      <c r="AH774" s="377"/>
      <c r="AI774" s="377"/>
      <c r="AJ774" s="377"/>
      <c r="AK774" s="377"/>
      <c r="AL774" s="377"/>
      <c r="AM774" s="377"/>
      <c r="AN774" s="377"/>
      <c r="AO774" s="377"/>
      <c r="AP774" s="377"/>
      <c r="AQ774" s="377"/>
      <c r="AR774" s="377"/>
      <c r="AS774" s="377"/>
      <c r="AT774" s="377"/>
      <c r="AU774" s="377"/>
      <c r="AV774" s="377"/>
      <c r="AW774" s="377"/>
      <c r="AX774" s="377"/>
      <c r="AY774" s="377"/>
      <c r="AZ774" s="377"/>
      <c r="BA774" s="377"/>
      <c r="BB774" s="377"/>
      <c r="BC774" s="377"/>
      <c r="BD774" s="377"/>
      <c r="BE774" s="377"/>
      <c r="BF774" s="377"/>
    </row>
    <row r="775" ht="12.75" customHeight="1">
      <c r="A775" s="377"/>
      <c r="B775" s="377"/>
      <c r="C775" s="377"/>
      <c r="D775" s="377"/>
      <c r="E775" s="377"/>
      <c r="F775" s="377"/>
      <c r="G775" s="377"/>
      <c r="H775" s="485"/>
      <c r="I775" s="377"/>
      <c r="J775" s="377"/>
      <c r="K775" s="377"/>
      <c r="L775" s="377"/>
      <c r="M775" s="485"/>
      <c r="N775" s="377"/>
      <c r="O775" s="377"/>
      <c r="P775" s="377"/>
      <c r="Q775" s="377"/>
      <c r="R775" s="377"/>
      <c r="S775" s="377"/>
      <c r="T775" s="377"/>
      <c r="U775" s="377"/>
      <c r="V775" s="377"/>
      <c r="W775" s="377"/>
      <c r="X775" s="377"/>
      <c r="Y775" s="377"/>
      <c r="Z775" s="377"/>
      <c r="AA775" s="377"/>
      <c r="AB775" s="377"/>
      <c r="AC775" s="377"/>
      <c r="AD775" s="377"/>
      <c r="AE775" s="377"/>
      <c r="AF775" s="377"/>
      <c r="AG775" s="377"/>
      <c r="AH775" s="377"/>
      <c r="AI775" s="377"/>
      <c r="AJ775" s="377"/>
      <c r="AK775" s="377"/>
      <c r="AL775" s="377"/>
      <c r="AM775" s="377"/>
      <c r="AN775" s="377"/>
      <c r="AO775" s="377"/>
      <c r="AP775" s="377"/>
      <c r="AQ775" s="377"/>
      <c r="AR775" s="377"/>
      <c r="AS775" s="377"/>
      <c r="AT775" s="377"/>
      <c r="AU775" s="377"/>
      <c r="AV775" s="377"/>
      <c r="AW775" s="377"/>
      <c r="AX775" s="377"/>
      <c r="AY775" s="377"/>
      <c r="AZ775" s="377"/>
      <c r="BA775" s="377"/>
      <c r="BB775" s="377"/>
      <c r="BC775" s="377"/>
      <c r="BD775" s="377"/>
      <c r="BE775" s="377"/>
      <c r="BF775" s="377"/>
    </row>
    <row r="776" ht="12.75" customHeight="1">
      <c r="A776" s="377"/>
      <c r="B776" s="377"/>
      <c r="C776" s="377"/>
      <c r="D776" s="377"/>
      <c r="E776" s="377"/>
      <c r="F776" s="377"/>
      <c r="G776" s="377"/>
      <c r="H776" s="485"/>
      <c r="I776" s="377"/>
      <c r="J776" s="377"/>
      <c r="K776" s="377"/>
      <c r="L776" s="377"/>
      <c r="M776" s="485"/>
      <c r="N776" s="377"/>
      <c r="O776" s="377"/>
      <c r="P776" s="377"/>
      <c r="Q776" s="377"/>
      <c r="R776" s="377"/>
      <c r="S776" s="377"/>
      <c r="T776" s="377"/>
      <c r="U776" s="377"/>
      <c r="V776" s="377"/>
      <c r="W776" s="377"/>
      <c r="X776" s="377"/>
      <c r="Y776" s="377"/>
      <c r="Z776" s="377"/>
      <c r="AA776" s="377"/>
      <c r="AB776" s="377"/>
      <c r="AC776" s="377"/>
      <c r="AD776" s="377"/>
      <c r="AE776" s="377"/>
      <c r="AF776" s="377"/>
      <c r="AG776" s="377"/>
      <c r="AH776" s="377"/>
      <c r="AI776" s="377"/>
      <c r="AJ776" s="377"/>
      <c r="AK776" s="377"/>
      <c r="AL776" s="377"/>
      <c r="AM776" s="377"/>
      <c r="AN776" s="377"/>
      <c r="AO776" s="377"/>
      <c r="AP776" s="377"/>
      <c r="AQ776" s="377"/>
      <c r="AR776" s="377"/>
      <c r="AS776" s="377"/>
      <c r="AT776" s="377"/>
      <c r="AU776" s="377"/>
      <c r="AV776" s="377"/>
      <c r="AW776" s="377"/>
      <c r="AX776" s="377"/>
      <c r="AY776" s="377"/>
      <c r="AZ776" s="377"/>
      <c r="BA776" s="377"/>
      <c r="BB776" s="377"/>
      <c r="BC776" s="377"/>
      <c r="BD776" s="377"/>
      <c r="BE776" s="377"/>
      <c r="BF776" s="377"/>
    </row>
    <row r="777" ht="12.75" customHeight="1">
      <c r="A777" s="377"/>
      <c r="B777" s="377"/>
      <c r="C777" s="377"/>
      <c r="D777" s="377"/>
      <c r="E777" s="377"/>
      <c r="F777" s="377"/>
      <c r="G777" s="377"/>
      <c r="H777" s="485"/>
      <c r="I777" s="377"/>
      <c r="J777" s="377"/>
      <c r="K777" s="377"/>
      <c r="L777" s="377"/>
      <c r="M777" s="485"/>
      <c r="N777" s="377"/>
      <c r="O777" s="377"/>
      <c r="P777" s="377"/>
      <c r="Q777" s="377"/>
      <c r="R777" s="377"/>
      <c r="S777" s="377"/>
      <c r="T777" s="377"/>
      <c r="U777" s="377"/>
      <c r="V777" s="377"/>
      <c r="W777" s="377"/>
      <c r="X777" s="377"/>
      <c r="Y777" s="377"/>
      <c r="Z777" s="377"/>
      <c r="AA777" s="377"/>
      <c r="AB777" s="377"/>
      <c r="AC777" s="377"/>
      <c r="AD777" s="377"/>
      <c r="AE777" s="377"/>
      <c r="AF777" s="377"/>
      <c r="AG777" s="377"/>
      <c r="AH777" s="377"/>
      <c r="AI777" s="377"/>
      <c r="AJ777" s="377"/>
      <c r="AK777" s="377"/>
      <c r="AL777" s="377"/>
      <c r="AM777" s="377"/>
      <c r="AN777" s="377"/>
      <c r="AO777" s="377"/>
      <c r="AP777" s="377"/>
      <c r="AQ777" s="377"/>
      <c r="AR777" s="377"/>
      <c r="AS777" s="377"/>
      <c r="AT777" s="377"/>
      <c r="AU777" s="377"/>
      <c r="AV777" s="377"/>
      <c r="AW777" s="377"/>
      <c r="AX777" s="377"/>
      <c r="AY777" s="377"/>
      <c r="AZ777" s="377"/>
      <c r="BA777" s="377"/>
      <c r="BB777" s="377"/>
      <c r="BC777" s="377"/>
      <c r="BD777" s="377"/>
      <c r="BE777" s="377"/>
      <c r="BF777" s="377"/>
    </row>
    <row r="778" ht="12.75" customHeight="1">
      <c r="A778" s="377"/>
      <c r="B778" s="377"/>
      <c r="C778" s="377"/>
      <c r="D778" s="377"/>
      <c r="E778" s="377"/>
      <c r="F778" s="377"/>
      <c r="G778" s="377"/>
      <c r="H778" s="485"/>
      <c r="I778" s="377"/>
      <c r="J778" s="377"/>
      <c r="K778" s="377"/>
      <c r="L778" s="377"/>
      <c r="M778" s="485"/>
      <c r="N778" s="377"/>
      <c r="O778" s="377"/>
      <c r="P778" s="377"/>
      <c r="Q778" s="377"/>
      <c r="R778" s="377"/>
      <c r="S778" s="377"/>
      <c r="T778" s="377"/>
      <c r="U778" s="377"/>
      <c r="V778" s="377"/>
      <c r="W778" s="377"/>
      <c r="X778" s="377"/>
      <c r="Y778" s="377"/>
      <c r="Z778" s="377"/>
      <c r="AA778" s="377"/>
      <c r="AB778" s="377"/>
      <c r="AC778" s="377"/>
      <c r="AD778" s="377"/>
      <c r="AE778" s="377"/>
      <c r="AF778" s="377"/>
      <c r="AG778" s="377"/>
      <c r="AH778" s="377"/>
      <c r="AI778" s="377"/>
      <c r="AJ778" s="377"/>
      <c r="AK778" s="377"/>
      <c r="AL778" s="377"/>
      <c r="AM778" s="377"/>
      <c r="AN778" s="377"/>
      <c r="AO778" s="377"/>
      <c r="AP778" s="377"/>
      <c r="AQ778" s="377"/>
      <c r="AR778" s="377"/>
      <c r="AS778" s="377"/>
      <c r="AT778" s="377"/>
      <c r="AU778" s="377"/>
      <c r="AV778" s="377"/>
      <c r="AW778" s="377"/>
      <c r="AX778" s="377"/>
      <c r="AY778" s="377"/>
      <c r="AZ778" s="377"/>
      <c r="BA778" s="377"/>
      <c r="BB778" s="377"/>
      <c r="BC778" s="377"/>
      <c r="BD778" s="377"/>
      <c r="BE778" s="377"/>
      <c r="BF778" s="377"/>
    </row>
    <row r="779" ht="12.75" customHeight="1">
      <c r="A779" s="377"/>
      <c r="B779" s="377"/>
      <c r="C779" s="377"/>
      <c r="D779" s="377"/>
      <c r="E779" s="377"/>
      <c r="F779" s="377"/>
      <c r="G779" s="377"/>
      <c r="H779" s="485"/>
      <c r="I779" s="377"/>
      <c r="J779" s="377"/>
      <c r="K779" s="377"/>
      <c r="L779" s="377"/>
      <c r="M779" s="485"/>
      <c r="N779" s="377"/>
      <c r="O779" s="377"/>
      <c r="P779" s="377"/>
      <c r="Q779" s="377"/>
      <c r="R779" s="377"/>
      <c r="S779" s="377"/>
      <c r="T779" s="377"/>
      <c r="U779" s="377"/>
      <c r="V779" s="377"/>
      <c r="W779" s="377"/>
      <c r="X779" s="377"/>
      <c r="Y779" s="377"/>
      <c r="Z779" s="377"/>
      <c r="AA779" s="377"/>
      <c r="AB779" s="377"/>
      <c r="AC779" s="377"/>
      <c r="AD779" s="377"/>
      <c r="AE779" s="377"/>
      <c r="AF779" s="377"/>
      <c r="AG779" s="377"/>
      <c r="AH779" s="377"/>
      <c r="AI779" s="377"/>
      <c r="AJ779" s="377"/>
      <c r="AK779" s="377"/>
      <c r="AL779" s="377"/>
      <c r="AM779" s="377"/>
      <c r="AN779" s="377"/>
      <c r="AO779" s="377"/>
      <c r="AP779" s="377"/>
      <c r="AQ779" s="377"/>
      <c r="AR779" s="377"/>
      <c r="AS779" s="377"/>
      <c r="AT779" s="377"/>
      <c r="AU779" s="377"/>
      <c r="AV779" s="377"/>
      <c r="AW779" s="377"/>
      <c r="AX779" s="377"/>
      <c r="AY779" s="377"/>
      <c r="AZ779" s="377"/>
      <c r="BA779" s="377"/>
      <c r="BB779" s="377"/>
      <c r="BC779" s="377"/>
      <c r="BD779" s="377"/>
      <c r="BE779" s="377"/>
      <c r="BF779" s="377"/>
    </row>
    <row r="780" ht="12.75" customHeight="1">
      <c r="A780" s="377"/>
      <c r="B780" s="377"/>
      <c r="C780" s="377"/>
      <c r="D780" s="377"/>
      <c r="E780" s="377"/>
      <c r="F780" s="377"/>
      <c r="G780" s="377"/>
      <c r="H780" s="485"/>
      <c r="I780" s="377"/>
      <c r="J780" s="377"/>
      <c r="K780" s="377"/>
      <c r="L780" s="377"/>
      <c r="M780" s="485"/>
      <c r="N780" s="377"/>
      <c r="O780" s="377"/>
      <c r="P780" s="377"/>
      <c r="Q780" s="377"/>
      <c r="R780" s="377"/>
      <c r="S780" s="377"/>
      <c r="T780" s="377"/>
      <c r="U780" s="377"/>
      <c r="V780" s="377"/>
      <c r="W780" s="377"/>
      <c r="X780" s="377"/>
      <c r="Y780" s="377"/>
      <c r="Z780" s="377"/>
      <c r="AA780" s="377"/>
      <c r="AB780" s="377"/>
      <c r="AC780" s="377"/>
      <c r="AD780" s="377"/>
      <c r="AE780" s="377"/>
      <c r="AF780" s="377"/>
      <c r="AG780" s="377"/>
      <c r="AH780" s="377"/>
      <c r="AI780" s="377"/>
      <c r="AJ780" s="377"/>
      <c r="AK780" s="377"/>
      <c r="AL780" s="377"/>
      <c r="AM780" s="377"/>
      <c r="AN780" s="377"/>
      <c r="AO780" s="377"/>
      <c r="AP780" s="377"/>
      <c r="AQ780" s="377"/>
      <c r="AR780" s="377"/>
      <c r="AS780" s="377"/>
      <c r="AT780" s="377"/>
      <c r="AU780" s="377"/>
      <c r="AV780" s="377"/>
      <c r="AW780" s="377"/>
      <c r="AX780" s="377"/>
      <c r="AY780" s="377"/>
      <c r="AZ780" s="377"/>
      <c r="BA780" s="377"/>
      <c r="BB780" s="377"/>
      <c r="BC780" s="377"/>
      <c r="BD780" s="377"/>
      <c r="BE780" s="377"/>
      <c r="BF780" s="377"/>
    </row>
    <row r="781" ht="12.75" customHeight="1">
      <c r="A781" s="377"/>
      <c r="B781" s="377"/>
      <c r="C781" s="377"/>
      <c r="D781" s="377"/>
      <c r="E781" s="377"/>
      <c r="F781" s="377"/>
      <c r="G781" s="377"/>
      <c r="H781" s="485"/>
      <c r="I781" s="377"/>
      <c r="J781" s="377"/>
      <c r="K781" s="377"/>
      <c r="L781" s="377"/>
      <c r="M781" s="485"/>
      <c r="N781" s="377"/>
      <c r="O781" s="377"/>
      <c r="P781" s="377"/>
      <c r="Q781" s="377"/>
      <c r="R781" s="377"/>
      <c r="S781" s="377"/>
      <c r="T781" s="377"/>
      <c r="U781" s="377"/>
      <c r="V781" s="377"/>
      <c r="W781" s="377"/>
      <c r="X781" s="377"/>
      <c r="Y781" s="377"/>
      <c r="Z781" s="377"/>
      <c r="AA781" s="377"/>
      <c r="AB781" s="377"/>
      <c r="AC781" s="377"/>
      <c r="AD781" s="377"/>
      <c r="AE781" s="377"/>
      <c r="AF781" s="377"/>
      <c r="AG781" s="377"/>
      <c r="AH781" s="377"/>
      <c r="AI781" s="377"/>
      <c r="AJ781" s="377"/>
      <c r="AK781" s="377"/>
      <c r="AL781" s="377"/>
      <c r="AM781" s="377"/>
      <c r="AN781" s="377"/>
      <c r="AO781" s="377"/>
      <c r="AP781" s="377"/>
      <c r="AQ781" s="377"/>
      <c r="AR781" s="377"/>
      <c r="AS781" s="377"/>
      <c r="AT781" s="377"/>
      <c r="AU781" s="377"/>
      <c r="AV781" s="377"/>
      <c r="AW781" s="377"/>
      <c r="AX781" s="377"/>
      <c r="AY781" s="377"/>
      <c r="AZ781" s="377"/>
      <c r="BA781" s="377"/>
      <c r="BB781" s="377"/>
      <c r="BC781" s="377"/>
      <c r="BD781" s="377"/>
      <c r="BE781" s="377"/>
      <c r="BF781" s="377"/>
    </row>
    <row r="782" ht="12.75" customHeight="1">
      <c r="A782" s="377"/>
      <c r="B782" s="377"/>
      <c r="C782" s="377"/>
      <c r="D782" s="377"/>
      <c r="E782" s="377"/>
      <c r="F782" s="377"/>
      <c r="G782" s="377"/>
      <c r="H782" s="485"/>
      <c r="I782" s="377"/>
      <c r="J782" s="377"/>
      <c r="K782" s="377"/>
      <c r="L782" s="377"/>
      <c r="M782" s="485"/>
      <c r="N782" s="377"/>
      <c r="O782" s="377"/>
      <c r="P782" s="377"/>
      <c r="Q782" s="377"/>
      <c r="R782" s="377"/>
      <c r="S782" s="377"/>
      <c r="T782" s="377"/>
      <c r="U782" s="377"/>
      <c r="V782" s="377"/>
      <c r="W782" s="377"/>
      <c r="X782" s="377"/>
      <c r="Y782" s="377"/>
      <c r="Z782" s="377"/>
      <c r="AA782" s="377"/>
      <c r="AB782" s="377"/>
      <c r="AC782" s="377"/>
      <c r="AD782" s="377"/>
      <c r="AE782" s="377"/>
      <c r="AF782" s="377"/>
      <c r="AG782" s="377"/>
      <c r="AH782" s="377"/>
      <c r="AI782" s="377"/>
      <c r="AJ782" s="377"/>
      <c r="AK782" s="377"/>
      <c r="AL782" s="377"/>
      <c r="AM782" s="377"/>
      <c r="AN782" s="377"/>
      <c r="AO782" s="377"/>
      <c r="AP782" s="377"/>
      <c r="AQ782" s="377"/>
      <c r="AR782" s="377"/>
      <c r="AS782" s="377"/>
      <c r="AT782" s="377"/>
      <c r="AU782" s="377"/>
      <c r="AV782" s="377"/>
      <c r="AW782" s="377"/>
      <c r="AX782" s="377"/>
      <c r="AY782" s="377"/>
      <c r="AZ782" s="377"/>
      <c r="BA782" s="377"/>
      <c r="BB782" s="377"/>
      <c r="BC782" s="377"/>
      <c r="BD782" s="377"/>
      <c r="BE782" s="377"/>
      <c r="BF782" s="377"/>
    </row>
    <row r="783" ht="12.75" customHeight="1">
      <c r="A783" s="377"/>
      <c r="B783" s="377"/>
      <c r="C783" s="377"/>
      <c r="D783" s="377"/>
      <c r="E783" s="377"/>
      <c r="F783" s="377"/>
      <c r="G783" s="377"/>
      <c r="H783" s="485"/>
      <c r="I783" s="377"/>
      <c r="J783" s="377"/>
      <c r="K783" s="377"/>
      <c r="L783" s="377"/>
      <c r="M783" s="485"/>
      <c r="N783" s="377"/>
      <c r="O783" s="377"/>
      <c r="P783" s="377"/>
      <c r="Q783" s="377"/>
      <c r="R783" s="377"/>
      <c r="S783" s="377"/>
      <c r="T783" s="377"/>
      <c r="U783" s="377"/>
      <c r="V783" s="377"/>
      <c r="W783" s="377"/>
      <c r="X783" s="377"/>
      <c r="Y783" s="377"/>
      <c r="Z783" s="377"/>
      <c r="AA783" s="377"/>
      <c r="AB783" s="377"/>
      <c r="AC783" s="377"/>
      <c r="AD783" s="377"/>
      <c r="AE783" s="377"/>
      <c r="AF783" s="377"/>
      <c r="AG783" s="377"/>
      <c r="AH783" s="377"/>
      <c r="AI783" s="377"/>
      <c r="AJ783" s="377"/>
      <c r="AK783" s="377"/>
      <c r="AL783" s="377"/>
      <c r="AM783" s="377"/>
      <c r="AN783" s="377"/>
      <c r="AO783" s="377"/>
      <c r="AP783" s="377"/>
      <c r="AQ783" s="377"/>
      <c r="AR783" s="377"/>
      <c r="AS783" s="377"/>
      <c r="AT783" s="377"/>
      <c r="AU783" s="377"/>
      <c r="AV783" s="377"/>
      <c r="AW783" s="377"/>
      <c r="AX783" s="377"/>
      <c r="AY783" s="377"/>
      <c r="AZ783" s="377"/>
      <c r="BA783" s="377"/>
      <c r="BB783" s="377"/>
      <c r="BC783" s="377"/>
      <c r="BD783" s="377"/>
      <c r="BE783" s="377"/>
      <c r="BF783" s="377"/>
    </row>
    <row r="784" ht="12.75" customHeight="1">
      <c r="A784" s="377"/>
      <c r="B784" s="377"/>
      <c r="C784" s="377"/>
      <c r="D784" s="377"/>
      <c r="E784" s="377"/>
      <c r="F784" s="377"/>
      <c r="G784" s="377"/>
      <c r="H784" s="485"/>
      <c r="I784" s="377"/>
      <c r="J784" s="377"/>
      <c r="K784" s="377"/>
      <c r="L784" s="377"/>
      <c r="M784" s="485"/>
      <c r="N784" s="377"/>
      <c r="O784" s="377"/>
      <c r="P784" s="377"/>
      <c r="Q784" s="377"/>
      <c r="R784" s="377"/>
      <c r="S784" s="377"/>
      <c r="T784" s="377"/>
      <c r="U784" s="377"/>
      <c r="V784" s="377"/>
      <c r="W784" s="377"/>
      <c r="X784" s="377"/>
      <c r="Y784" s="377"/>
      <c r="Z784" s="377"/>
      <c r="AA784" s="377"/>
      <c r="AB784" s="377"/>
      <c r="AC784" s="377"/>
      <c r="AD784" s="377"/>
      <c r="AE784" s="377"/>
      <c r="AF784" s="377"/>
      <c r="AG784" s="377"/>
      <c r="AH784" s="377"/>
      <c r="AI784" s="377"/>
      <c r="AJ784" s="377"/>
      <c r="AK784" s="377"/>
      <c r="AL784" s="377"/>
      <c r="AM784" s="377"/>
      <c r="AN784" s="377"/>
      <c r="AO784" s="377"/>
      <c r="AP784" s="377"/>
      <c r="AQ784" s="377"/>
      <c r="AR784" s="377"/>
      <c r="AS784" s="377"/>
      <c r="AT784" s="377"/>
      <c r="AU784" s="377"/>
      <c r="AV784" s="377"/>
      <c r="AW784" s="377"/>
      <c r="AX784" s="377"/>
      <c r="AY784" s="377"/>
      <c r="AZ784" s="377"/>
      <c r="BA784" s="377"/>
      <c r="BB784" s="377"/>
      <c r="BC784" s="377"/>
      <c r="BD784" s="377"/>
      <c r="BE784" s="377"/>
      <c r="BF784" s="377"/>
    </row>
    <row r="785" ht="12.75" customHeight="1">
      <c r="A785" s="377"/>
      <c r="B785" s="377"/>
      <c r="C785" s="377"/>
      <c r="D785" s="377"/>
      <c r="E785" s="377"/>
      <c r="F785" s="377"/>
      <c r="G785" s="377"/>
      <c r="H785" s="485"/>
      <c r="I785" s="377"/>
      <c r="J785" s="377"/>
      <c r="K785" s="377"/>
      <c r="L785" s="377"/>
      <c r="M785" s="485"/>
      <c r="N785" s="377"/>
      <c r="O785" s="377"/>
      <c r="P785" s="377"/>
      <c r="Q785" s="377"/>
      <c r="R785" s="377"/>
      <c r="S785" s="377"/>
      <c r="T785" s="377"/>
      <c r="U785" s="377"/>
      <c r="V785" s="377"/>
      <c r="W785" s="377"/>
      <c r="X785" s="377"/>
      <c r="Y785" s="377"/>
      <c r="Z785" s="377"/>
      <c r="AA785" s="377"/>
      <c r="AB785" s="377"/>
      <c r="AC785" s="377"/>
      <c r="AD785" s="377"/>
      <c r="AE785" s="377"/>
      <c r="AF785" s="377"/>
      <c r="AG785" s="377"/>
      <c r="AH785" s="377"/>
      <c r="AI785" s="377"/>
      <c r="AJ785" s="377"/>
      <c r="AK785" s="377"/>
      <c r="AL785" s="377"/>
      <c r="AM785" s="377"/>
      <c r="AN785" s="377"/>
      <c r="AO785" s="377"/>
      <c r="AP785" s="377"/>
      <c r="AQ785" s="377"/>
      <c r="AR785" s="377"/>
      <c r="AS785" s="377"/>
      <c r="AT785" s="377"/>
      <c r="AU785" s="377"/>
      <c r="AV785" s="377"/>
      <c r="AW785" s="377"/>
      <c r="AX785" s="377"/>
      <c r="AY785" s="377"/>
      <c r="AZ785" s="377"/>
      <c r="BA785" s="377"/>
      <c r="BB785" s="377"/>
      <c r="BC785" s="377"/>
      <c r="BD785" s="377"/>
      <c r="BE785" s="377"/>
      <c r="BF785" s="377"/>
    </row>
    <row r="786" ht="12.75" customHeight="1">
      <c r="A786" s="377"/>
      <c r="B786" s="377"/>
      <c r="C786" s="377"/>
      <c r="D786" s="377"/>
      <c r="E786" s="377"/>
      <c r="F786" s="377"/>
      <c r="G786" s="377"/>
      <c r="H786" s="485"/>
      <c r="I786" s="377"/>
      <c r="J786" s="377"/>
      <c r="K786" s="377"/>
      <c r="L786" s="377"/>
      <c r="M786" s="485"/>
      <c r="N786" s="377"/>
      <c r="O786" s="377"/>
      <c r="P786" s="377"/>
      <c r="Q786" s="377"/>
      <c r="R786" s="377"/>
      <c r="S786" s="377"/>
      <c r="T786" s="377"/>
      <c r="U786" s="377"/>
      <c r="V786" s="377"/>
      <c r="W786" s="377"/>
      <c r="X786" s="377"/>
      <c r="Y786" s="377"/>
      <c r="Z786" s="377"/>
      <c r="AA786" s="377"/>
      <c r="AB786" s="377"/>
      <c r="AC786" s="377"/>
      <c r="AD786" s="377"/>
      <c r="AE786" s="377"/>
      <c r="AF786" s="377"/>
      <c r="AG786" s="377"/>
      <c r="AH786" s="377"/>
      <c r="AI786" s="377"/>
      <c r="AJ786" s="377"/>
      <c r="AK786" s="377"/>
      <c r="AL786" s="377"/>
      <c r="AM786" s="377"/>
      <c r="AN786" s="377"/>
      <c r="AO786" s="377"/>
      <c r="AP786" s="377"/>
      <c r="AQ786" s="377"/>
      <c r="AR786" s="377"/>
      <c r="AS786" s="377"/>
      <c r="AT786" s="377"/>
      <c r="AU786" s="377"/>
      <c r="AV786" s="377"/>
      <c r="AW786" s="377"/>
      <c r="AX786" s="377"/>
      <c r="AY786" s="377"/>
      <c r="AZ786" s="377"/>
      <c r="BA786" s="377"/>
      <c r="BB786" s="377"/>
      <c r="BC786" s="377"/>
      <c r="BD786" s="377"/>
      <c r="BE786" s="377"/>
      <c r="BF786" s="377"/>
    </row>
    <row r="787" ht="12.75" customHeight="1">
      <c r="A787" s="377"/>
      <c r="B787" s="377"/>
      <c r="C787" s="377"/>
      <c r="D787" s="377"/>
      <c r="E787" s="377"/>
      <c r="F787" s="377"/>
      <c r="G787" s="377"/>
      <c r="H787" s="485"/>
      <c r="I787" s="377"/>
      <c r="J787" s="377"/>
      <c r="K787" s="377"/>
      <c r="L787" s="377"/>
      <c r="M787" s="485"/>
      <c r="N787" s="377"/>
      <c r="O787" s="377"/>
      <c r="P787" s="377"/>
      <c r="Q787" s="377"/>
      <c r="R787" s="377"/>
      <c r="S787" s="377"/>
      <c r="T787" s="377"/>
      <c r="U787" s="377"/>
      <c r="V787" s="377"/>
      <c r="W787" s="377"/>
      <c r="X787" s="377"/>
      <c r="Y787" s="377"/>
      <c r="Z787" s="377"/>
      <c r="AA787" s="377"/>
      <c r="AB787" s="377"/>
      <c r="AC787" s="377"/>
      <c r="AD787" s="377"/>
      <c r="AE787" s="377"/>
      <c r="AF787" s="377"/>
      <c r="AG787" s="377"/>
      <c r="AH787" s="377"/>
      <c r="AI787" s="377"/>
      <c r="AJ787" s="377"/>
      <c r="AK787" s="377"/>
      <c r="AL787" s="377"/>
      <c r="AM787" s="377"/>
      <c r="AN787" s="377"/>
      <c r="AO787" s="377"/>
      <c r="AP787" s="377"/>
      <c r="AQ787" s="377"/>
      <c r="AR787" s="377"/>
      <c r="AS787" s="377"/>
      <c r="AT787" s="377"/>
      <c r="AU787" s="377"/>
      <c r="AV787" s="377"/>
      <c r="AW787" s="377"/>
      <c r="AX787" s="377"/>
      <c r="AY787" s="377"/>
      <c r="AZ787" s="377"/>
      <c r="BA787" s="377"/>
      <c r="BB787" s="377"/>
      <c r="BC787" s="377"/>
      <c r="BD787" s="377"/>
      <c r="BE787" s="377"/>
      <c r="BF787" s="377"/>
    </row>
    <row r="788" ht="12.75" customHeight="1">
      <c r="A788" s="377"/>
      <c r="B788" s="377"/>
      <c r="C788" s="377"/>
      <c r="D788" s="377"/>
      <c r="E788" s="377"/>
      <c r="F788" s="377"/>
      <c r="G788" s="377"/>
      <c r="H788" s="485"/>
      <c r="I788" s="377"/>
      <c r="J788" s="377"/>
      <c r="K788" s="377"/>
      <c r="L788" s="377"/>
      <c r="M788" s="485"/>
      <c r="N788" s="377"/>
      <c r="O788" s="377"/>
      <c r="P788" s="377"/>
      <c r="Q788" s="377"/>
      <c r="R788" s="377"/>
      <c r="S788" s="377"/>
      <c r="T788" s="377"/>
      <c r="U788" s="377"/>
      <c r="V788" s="377"/>
      <c r="W788" s="377"/>
      <c r="X788" s="377"/>
      <c r="Y788" s="377"/>
      <c r="Z788" s="377"/>
      <c r="AA788" s="377"/>
      <c r="AB788" s="377"/>
      <c r="AC788" s="377"/>
      <c r="AD788" s="377"/>
      <c r="AE788" s="377"/>
      <c r="AF788" s="377"/>
      <c r="AG788" s="377"/>
      <c r="AH788" s="377"/>
      <c r="AI788" s="377"/>
      <c r="AJ788" s="377"/>
      <c r="AK788" s="377"/>
      <c r="AL788" s="377"/>
      <c r="AM788" s="377"/>
      <c r="AN788" s="377"/>
      <c r="AO788" s="377"/>
      <c r="AP788" s="377"/>
      <c r="AQ788" s="377"/>
      <c r="AR788" s="377"/>
      <c r="AS788" s="377"/>
      <c r="AT788" s="377"/>
      <c r="AU788" s="377"/>
      <c r="AV788" s="377"/>
      <c r="AW788" s="377"/>
      <c r="AX788" s="377"/>
      <c r="AY788" s="377"/>
      <c r="AZ788" s="377"/>
      <c r="BA788" s="377"/>
      <c r="BB788" s="377"/>
      <c r="BC788" s="377"/>
      <c r="BD788" s="377"/>
      <c r="BE788" s="377"/>
      <c r="BF788" s="377"/>
    </row>
    <row r="789" ht="12.75" customHeight="1">
      <c r="A789" s="377"/>
      <c r="B789" s="377"/>
      <c r="C789" s="377"/>
      <c r="D789" s="377"/>
      <c r="E789" s="377"/>
      <c r="F789" s="377"/>
      <c r="G789" s="377"/>
      <c r="H789" s="485"/>
      <c r="I789" s="377"/>
      <c r="J789" s="377"/>
      <c r="K789" s="377"/>
      <c r="L789" s="377"/>
      <c r="M789" s="485"/>
      <c r="N789" s="377"/>
      <c r="O789" s="377"/>
      <c r="P789" s="377"/>
      <c r="Q789" s="377"/>
      <c r="R789" s="377"/>
      <c r="S789" s="377"/>
      <c r="T789" s="377"/>
      <c r="U789" s="377"/>
      <c r="V789" s="377"/>
      <c r="W789" s="377"/>
      <c r="X789" s="377"/>
      <c r="Y789" s="377"/>
      <c r="Z789" s="377"/>
      <c r="AA789" s="377"/>
      <c r="AB789" s="377"/>
      <c r="AC789" s="377"/>
      <c r="AD789" s="377"/>
      <c r="AE789" s="377"/>
      <c r="AF789" s="377"/>
      <c r="AG789" s="377"/>
      <c r="AH789" s="377"/>
      <c r="AI789" s="377"/>
      <c r="AJ789" s="377"/>
      <c r="AK789" s="377"/>
      <c r="AL789" s="377"/>
      <c r="AM789" s="377"/>
      <c r="AN789" s="377"/>
      <c r="AO789" s="377"/>
      <c r="AP789" s="377"/>
      <c r="AQ789" s="377"/>
      <c r="AR789" s="377"/>
      <c r="AS789" s="377"/>
      <c r="AT789" s="377"/>
      <c r="AU789" s="377"/>
      <c r="AV789" s="377"/>
      <c r="AW789" s="377"/>
      <c r="AX789" s="377"/>
      <c r="AY789" s="377"/>
      <c r="AZ789" s="377"/>
      <c r="BA789" s="377"/>
      <c r="BB789" s="377"/>
      <c r="BC789" s="377"/>
      <c r="BD789" s="377"/>
      <c r="BE789" s="377"/>
      <c r="BF789" s="377"/>
    </row>
    <row r="790" ht="12.75" customHeight="1">
      <c r="A790" s="377"/>
      <c r="B790" s="377"/>
      <c r="C790" s="377"/>
      <c r="D790" s="377"/>
      <c r="E790" s="377"/>
      <c r="F790" s="377"/>
      <c r="G790" s="377"/>
      <c r="H790" s="485"/>
      <c r="I790" s="377"/>
      <c r="J790" s="377"/>
      <c r="K790" s="377"/>
      <c r="L790" s="377"/>
      <c r="M790" s="485"/>
      <c r="N790" s="377"/>
      <c r="O790" s="377"/>
      <c r="P790" s="377"/>
      <c r="Q790" s="377"/>
      <c r="R790" s="377"/>
      <c r="S790" s="377"/>
      <c r="T790" s="377"/>
      <c r="U790" s="377"/>
      <c r="V790" s="377"/>
      <c r="W790" s="377"/>
      <c r="X790" s="377"/>
      <c r="Y790" s="377"/>
      <c r="Z790" s="377"/>
      <c r="AA790" s="377"/>
      <c r="AB790" s="377"/>
      <c r="AC790" s="377"/>
      <c r="AD790" s="377"/>
      <c r="AE790" s="377"/>
      <c r="AF790" s="377"/>
      <c r="AG790" s="377"/>
      <c r="AH790" s="377"/>
      <c r="AI790" s="377"/>
      <c r="AJ790" s="377"/>
      <c r="AK790" s="377"/>
      <c r="AL790" s="377"/>
      <c r="AM790" s="377"/>
      <c r="AN790" s="377"/>
      <c r="AO790" s="377"/>
      <c r="AP790" s="377"/>
      <c r="AQ790" s="377"/>
      <c r="AR790" s="377"/>
      <c r="AS790" s="377"/>
      <c r="AT790" s="377"/>
      <c r="AU790" s="377"/>
      <c r="AV790" s="377"/>
      <c r="AW790" s="377"/>
      <c r="AX790" s="377"/>
      <c r="AY790" s="377"/>
      <c r="AZ790" s="377"/>
      <c r="BA790" s="377"/>
      <c r="BB790" s="377"/>
      <c r="BC790" s="377"/>
      <c r="BD790" s="377"/>
      <c r="BE790" s="377"/>
      <c r="BF790" s="377"/>
    </row>
    <row r="791" ht="12.75" customHeight="1">
      <c r="A791" s="377"/>
      <c r="B791" s="377"/>
      <c r="C791" s="377"/>
      <c r="D791" s="377"/>
      <c r="E791" s="377"/>
      <c r="F791" s="377"/>
      <c r="G791" s="377"/>
      <c r="H791" s="485"/>
      <c r="I791" s="377"/>
      <c r="J791" s="377"/>
      <c r="K791" s="377"/>
      <c r="L791" s="377"/>
      <c r="M791" s="485"/>
      <c r="N791" s="377"/>
      <c r="O791" s="377"/>
      <c r="P791" s="377"/>
      <c r="Q791" s="377"/>
      <c r="R791" s="377"/>
      <c r="S791" s="377"/>
      <c r="T791" s="377"/>
      <c r="U791" s="377"/>
      <c r="V791" s="377"/>
      <c r="W791" s="377"/>
      <c r="X791" s="377"/>
      <c r="Y791" s="377"/>
      <c r="Z791" s="377"/>
      <c r="AA791" s="377"/>
      <c r="AB791" s="377"/>
      <c r="AC791" s="377"/>
      <c r="AD791" s="377"/>
      <c r="AE791" s="377"/>
      <c r="AF791" s="377"/>
      <c r="AG791" s="377"/>
      <c r="AH791" s="377"/>
      <c r="AI791" s="377"/>
      <c r="AJ791" s="377"/>
      <c r="AK791" s="377"/>
      <c r="AL791" s="377"/>
      <c r="AM791" s="377"/>
      <c r="AN791" s="377"/>
      <c r="AO791" s="377"/>
      <c r="AP791" s="377"/>
      <c r="AQ791" s="377"/>
      <c r="AR791" s="377"/>
      <c r="AS791" s="377"/>
      <c r="AT791" s="377"/>
      <c r="AU791" s="377"/>
      <c r="AV791" s="377"/>
      <c r="AW791" s="377"/>
      <c r="AX791" s="377"/>
      <c r="AY791" s="377"/>
      <c r="AZ791" s="377"/>
      <c r="BA791" s="377"/>
      <c r="BB791" s="377"/>
      <c r="BC791" s="377"/>
      <c r="BD791" s="377"/>
      <c r="BE791" s="377"/>
      <c r="BF791" s="377"/>
    </row>
    <row r="792" ht="12.75" customHeight="1">
      <c r="A792" s="377"/>
      <c r="B792" s="377"/>
      <c r="C792" s="377"/>
      <c r="D792" s="377"/>
      <c r="E792" s="377"/>
      <c r="F792" s="377"/>
      <c r="G792" s="377"/>
      <c r="H792" s="485"/>
      <c r="I792" s="377"/>
      <c r="J792" s="377"/>
      <c r="K792" s="377"/>
      <c r="L792" s="377"/>
      <c r="M792" s="485"/>
      <c r="N792" s="377"/>
      <c r="O792" s="377"/>
      <c r="P792" s="377"/>
      <c r="Q792" s="377"/>
      <c r="R792" s="377"/>
      <c r="S792" s="377"/>
      <c r="T792" s="377"/>
      <c r="U792" s="377"/>
      <c r="V792" s="377"/>
      <c r="W792" s="377"/>
      <c r="X792" s="377"/>
      <c r="Y792" s="377"/>
      <c r="Z792" s="377"/>
      <c r="AA792" s="377"/>
      <c r="AB792" s="377"/>
      <c r="AC792" s="377"/>
      <c r="AD792" s="377"/>
      <c r="AE792" s="377"/>
      <c r="AF792" s="377"/>
      <c r="AG792" s="377"/>
      <c r="AH792" s="377"/>
      <c r="AI792" s="377"/>
      <c r="AJ792" s="377"/>
      <c r="AK792" s="377"/>
      <c r="AL792" s="377"/>
      <c r="AM792" s="377"/>
      <c r="AN792" s="377"/>
      <c r="AO792" s="377"/>
      <c r="AP792" s="377"/>
      <c r="AQ792" s="377"/>
      <c r="AR792" s="377"/>
      <c r="AS792" s="377"/>
      <c r="AT792" s="377"/>
      <c r="AU792" s="377"/>
      <c r="AV792" s="377"/>
      <c r="AW792" s="377"/>
      <c r="AX792" s="377"/>
      <c r="AY792" s="377"/>
      <c r="AZ792" s="377"/>
      <c r="BA792" s="377"/>
      <c r="BB792" s="377"/>
      <c r="BC792" s="377"/>
      <c r="BD792" s="377"/>
      <c r="BE792" s="377"/>
      <c r="BF792" s="377"/>
    </row>
    <row r="793" ht="12.75" customHeight="1">
      <c r="A793" s="377"/>
      <c r="B793" s="377"/>
      <c r="C793" s="377"/>
      <c r="D793" s="377"/>
      <c r="E793" s="377"/>
      <c r="F793" s="377"/>
      <c r="G793" s="377"/>
      <c r="H793" s="485"/>
      <c r="I793" s="377"/>
      <c r="J793" s="377"/>
      <c r="K793" s="377"/>
      <c r="L793" s="377"/>
      <c r="M793" s="485"/>
      <c r="N793" s="377"/>
      <c r="O793" s="377"/>
      <c r="P793" s="377"/>
      <c r="Q793" s="377"/>
      <c r="R793" s="377"/>
      <c r="S793" s="377"/>
      <c r="T793" s="377"/>
      <c r="U793" s="377"/>
      <c r="V793" s="377"/>
      <c r="W793" s="377"/>
      <c r="X793" s="377"/>
      <c r="Y793" s="377"/>
      <c r="Z793" s="377"/>
      <c r="AA793" s="377"/>
      <c r="AB793" s="377"/>
      <c r="AC793" s="377"/>
      <c r="AD793" s="377"/>
      <c r="AE793" s="377"/>
      <c r="AF793" s="377"/>
      <c r="AG793" s="377"/>
      <c r="AH793" s="377"/>
      <c r="AI793" s="377"/>
      <c r="AJ793" s="377"/>
      <c r="AK793" s="377"/>
      <c r="AL793" s="377"/>
      <c r="AM793" s="377"/>
      <c r="AN793" s="377"/>
      <c r="AO793" s="377"/>
      <c r="AP793" s="377"/>
      <c r="AQ793" s="377"/>
      <c r="AR793" s="377"/>
      <c r="AS793" s="377"/>
      <c r="AT793" s="377"/>
      <c r="AU793" s="377"/>
      <c r="AV793" s="377"/>
      <c r="AW793" s="377"/>
      <c r="AX793" s="377"/>
      <c r="AY793" s="377"/>
      <c r="AZ793" s="377"/>
      <c r="BA793" s="377"/>
      <c r="BB793" s="377"/>
      <c r="BC793" s="377"/>
      <c r="BD793" s="377"/>
      <c r="BE793" s="377"/>
      <c r="BF793" s="377"/>
    </row>
    <row r="794" ht="12.75" customHeight="1">
      <c r="A794" s="377"/>
      <c r="B794" s="377"/>
      <c r="C794" s="377"/>
      <c r="D794" s="377"/>
      <c r="E794" s="377"/>
      <c r="F794" s="377"/>
      <c r="G794" s="377"/>
      <c r="H794" s="485"/>
      <c r="I794" s="377"/>
      <c r="J794" s="377"/>
      <c r="K794" s="377"/>
      <c r="L794" s="377"/>
      <c r="M794" s="485"/>
      <c r="N794" s="377"/>
      <c r="O794" s="377"/>
      <c r="P794" s="377"/>
      <c r="Q794" s="377"/>
      <c r="R794" s="377"/>
      <c r="S794" s="377"/>
      <c r="T794" s="377"/>
      <c r="U794" s="377"/>
      <c r="V794" s="377"/>
      <c r="W794" s="377"/>
      <c r="X794" s="377"/>
      <c r="Y794" s="377"/>
      <c r="Z794" s="377"/>
      <c r="AA794" s="377"/>
      <c r="AB794" s="377"/>
      <c r="AC794" s="377"/>
      <c r="AD794" s="377"/>
      <c r="AE794" s="377"/>
      <c r="AF794" s="377"/>
      <c r="AG794" s="377"/>
      <c r="AH794" s="377"/>
      <c r="AI794" s="377"/>
      <c r="AJ794" s="377"/>
      <c r="AK794" s="377"/>
      <c r="AL794" s="377"/>
      <c r="AM794" s="377"/>
      <c r="AN794" s="377"/>
      <c r="AO794" s="377"/>
      <c r="AP794" s="377"/>
      <c r="AQ794" s="377"/>
      <c r="AR794" s="377"/>
      <c r="AS794" s="377"/>
      <c r="AT794" s="377"/>
      <c r="AU794" s="377"/>
      <c r="AV794" s="377"/>
      <c r="AW794" s="377"/>
      <c r="AX794" s="377"/>
      <c r="AY794" s="377"/>
      <c r="AZ794" s="377"/>
      <c r="BA794" s="377"/>
      <c r="BB794" s="377"/>
      <c r="BC794" s="377"/>
      <c r="BD794" s="377"/>
      <c r="BE794" s="377"/>
      <c r="BF794" s="377"/>
    </row>
    <row r="795" ht="12.75" customHeight="1">
      <c r="A795" s="377"/>
      <c r="B795" s="377"/>
      <c r="C795" s="377"/>
      <c r="D795" s="377"/>
      <c r="E795" s="377"/>
      <c r="F795" s="377"/>
      <c r="G795" s="377"/>
      <c r="H795" s="485"/>
      <c r="I795" s="377"/>
      <c r="J795" s="377"/>
      <c r="K795" s="377"/>
      <c r="L795" s="377"/>
      <c r="M795" s="485"/>
      <c r="N795" s="377"/>
      <c r="O795" s="377"/>
      <c r="P795" s="377"/>
      <c r="Q795" s="377"/>
      <c r="R795" s="377"/>
      <c r="S795" s="377"/>
      <c r="T795" s="377"/>
      <c r="U795" s="377"/>
      <c r="V795" s="377"/>
      <c r="W795" s="377"/>
      <c r="X795" s="377"/>
      <c r="Y795" s="377"/>
      <c r="Z795" s="377"/>
      <c r="AA795" s="377"/>
      <c r="AB795" s="377"/>
      <c r="AC795" s="377"/>
      <c r="AD795" s="377"/>
      <c r="AE795" s="377"/>
      <c r="AF795" s="377"/>
      <c r="AG795" s="377"/>
      <c r="AH795" s="377"/>
      <c r="AI795" s="377"/>
      <c r="AJ795" s="377"/>
      <c r="AK795" s="377"/>
      <c r="AL795" s="377"/>
      <c r="AM795" s="377"/>
      <c r="AN795" s="377"/>
      <c r="AO795" s="377"/>
      <c r="AP795" s="377"/>
      <c r="AQ795" s="377"/>
      <c r="AR795" s="377"/>
      <c r="AS795" s="377"/>
      <c r="AT795" s="377"/>
      <c r="AU795" s="377"/>
      <c r="AV795" s="377"/>
      <c r="AW795" s="377"/>
      <c r="AX795" s="377"/>
      <c r="AY795" s="377"/>
      <c r="AZ795" s="377"/>
      <c r="BA795" s="377"/>
      <c r="BB795" s="377"/>
      <c r="BC795" s="377"/>
      <c r="BD795" s="377"/>
      <c r="BE795" s="377"/>
      <c r="BF795" s="377"/>
    </row>
    <row r="796" ht="12.75" customHeight="1">
      <c r="A796" s="377"/>
      <c r="B796" s="377"/>
      <c r="C796" s="377"/>
      <c r="D796" s="377"/>
      <c r="E796" s="377"/>
      <c r="F796" s="377"/>
      <c r="G796" s="377"/>
      <c r="H796" s="485"/>
      <c r="I796" s="377"/>
      <c r="J796" s="377"/>
      <c r="K796" s="377"/>
      <c r="L796" s="377"/>
      <c r="M796" s="485"/>
      <c r="N796" s="377"/>
      <c r="O796" s="377"/>
      <c r="P796" s="377"/>
      <c r="Q796" s="377"/>
      <c r="R796" s="377"/>
      <c r="S796" s="377"/>
      <c r="T796" s="377"/>
      <c r="U796" s="377"/>
      <c r="V796" s="377"/>
      <c r="W796" s="377"/>
      <c r="X796" s="377"/>
      <c r="Y796" s="377"/>
      <c r="Z796" s="377"/>
      <c r="AA796" s="377"/>
      <c r="AB796" s="377"/>
      <c r="AC796" s="377"/>
      <c r="AD796" s="377"/>
      <c r="AE796" s="377"/>
      <c r="AF796" s="377"/>
      <c r="AG796" s="377"/>
      <c r="AH796" s="377"/>
      <c r="AI796" s="377"/>
      <c r="AJ796" s="377"/>
      <c r="AK796" s="377"/>
      <c r="AL796" s="377"/>
      <c r="AM796" s="377"/>
      <c r="AN796" s="377"/>
      <c r="AO796" s="377"/>
      <c r="AP796" s="377"/>
      <c r="AQ796" s="377"/>
      <c r="AR796" s="377"/>
      <c r="AS796" s="377"/>
      <c r="AT796" s="377"/>
      <c r="AU796" s="377"/>
      <c r="AV796" s="377"/>
      <c r="AW796" s="377"/>
      <c r="AX796" s="377"/>
      <c r="AY796" s="377"/>
      <c r="AZ796" s="377"/>
      <c r="BA796" s="377"/>
      <c r="BB796" s="377"/>
      <c r="BC796" s="377"/>
      <c r="BD796" s="377"/>
      <c r="BE796" s="377"/>
      <c r="BF796" s="377"/>
    </row>
    <row r="797" ht="12.75" customHeight="1">
      <c r="A797" s="377"/>
      <c r="B797" s="377"/>
      <c r="C797" s="377"/>
      <c r="D797" s="377"/>
      <c r="E797" s="377"/>
      <c r="F797" s="377"/>
      <c r="G797" s="377"/>
      <c r="H797" s="485"/>
      <c r="I797" s="377"/>
      <c r="J797" s="377"/>
      <c r="K797" s="377"/>
      <c r="L797" s="377"/>
      <c r="M797" s="485"/>
      <c r="N797" s="377"/>
      <c r="O797" s="377"/>
      <c r="P797" s="377"/>
      <c r="Q797" s="377"/>
      <c r="R797" s="377"/>
      <c r="S797" s="377"/>
      <c r="T797" s="377"/>
      <c r="U797" s="377"/>
      <c r="V797" s="377"/>
      <c r="W797" s="377"/>
      <c r="X797" s="377"/>
      <c r="Y797" s="377"/>
      <c r="Z797" s="377"/>
      <c r="AA797" s="377"/>
      <c r="AB797" s="377"/>
      <c r="AC797" s="377"/>
      <c r="AD797" s="377"/>
      <c r="AE797" s="377"/>
      <c r="AF797" s="377"/>
      <c r="AG797" s="377"/>
      <c r="AH797" s="377"/>
      <c r="AI797" s="377"/>
      <c r="AJ797" s="377"/>
      <c r="AK797" s="377"/>
      <c r="AL797" s="377"/>
      <c r="AM797" s="377"/>
      <c r="AN797" s="377"/>
      <c r="AO797" s="377"/>
      <c r="AP797" s="377"/>
      <c r="AQ797" s="377"/>
      <c r="AR797" s="377"/>
      <c r="AS797" s="377"/>
      <c r="AT797" s="377"/>
      <c r="AU797" s="377"/>
      <c r="AV797" s="377"/>
      <c r="AW797" s="377"/>
      <c r="AX797" s="377"/>
      <c r="AY797" s="377"/>
      <c r="AZ797" s="377"/>
      <c r="BA797" s="377"/>
      <c r="BB797" s="377"/>
      <c r="BC797" s="377"/>
      <c r="BD797" s="377"/>
      <c r="BE797" s="377"/>
      <c r="BF797" s="377"/>
    </row>
    <row r="798" ht="12.75" customHeight="1">
      <c r="A798" s="377"/>
      <c r="B798" s="377"/>
      <c r="C798" s="377"/>
      <c r="D798" s="377"/>
      <c r="E798" s="377"/>
      <c r="F798" s="377"/>
      <c r="G798" s="377"/>
      <c r="H798" s="485"/>
      <c r="I798" s="377"/>
      <c r="J798" s="377"/>
      <c r="K798" s="377"/>
      <c r="L798" s="377"/>
      <c r="M798" s="485"/>
      <c r="N798" s="377"/>
      <c r="O798" s="377"/>
      <c r="P798" s="377"/>
      <c r="Q798" s="377"/>
      <c r="R798" s="377"/>
      <c r="S798" s="377"/>
      <c r="T798" s="377"/>
      <c r="U798" s="377"/>
      <c r="V798" s="377"/>
      <c r="W798" s="377"/>
      <c r="X798" s="377"/>
      <c r="Y798" s="377"/>
      <c r="Z798" s="377"/>
      <c r="AA798" s="377"/>
      <c r="AB798" s="377"/>
      <c r="AC798" s="377"/>
      <c r="AD798" s="377"/>
      <c r="AE798" s="377"/>
      <c r="AF798" s="377"/>
      <c r="AG798" s="377"/>
      <c r="AH798" s="377"/>
      <c r="AI798" s="377"/>
      <c r="AJ798" s="377"/>
      <c r="AK798" s="377"/>
      <c r="AL798" s="377"/>
      <c r="AM798" s="377"/>
      <c r="AN798" s="377"/>
      <c r="AO798" s="377"/>
      <c r="AP798" s="377"/>
      <c r="AQ798" s="377"/>
      <c r="AR798" s="377"/>
      <c r="AS798" s="377"/>
      <c r="AT798" s="377"/>
      <c r="AU798" s="377"/>
      <c r="AV798" s="377"/>
      <c r="AW798" s="377"/>
      <c r="AX798" s="377"/>
      <c r="AY798" s="377"/>
      <c r="AZ798" s="377"/>
      <c r="BA798" s="377"/>
      <c r="BB798" s="377"/>
      <c r="BC798" s="377"/>
      <c r="BD798" s="377"/>
      <c r="BE798" s="377"/>
      <c r="BF798" s="377"/>
    </row>
    <row r="799" ht="12.75" customHeight="1">
      <c r="A799" s="377"/>
      <c r="B799" s="377"/>
      <c r="C799" s="377"/>
      <c r="D799" s="377"/>
      <c r="E799" s="377"/>
      <c r="F799" s="377"/>
      <c r="G799" s="377"/>
      <c r="H799" s="485"/>
      <c r="I799" s="377"/>
      <c r="J799" s="377"/>
      <c r="K799" s="377"/>
      <c r="L799" s="377"/>
      <c r="M799" s="485"/>
      <c r="N799" s="377"/>
      <c r="O799" s="377"/>
      <c r="P799" s="377"/>
      <c r="Q799" s="377"/>
      <c r="R799" s="377"/>
      <c r="S799" s="377"/>
      <c r="T799" s="377"/>
      <c r="U799" s="377"/>
      <c r="V799" s="377"/>
      <c r="W799" s="377"/>
      <c r="X799" s="377"/>
      <c r="Y799" s="377"/>
      <c r="Z799" s="377"/>
      <c r="AA799" s="377"/>
      <c r="AB799" s="377"/>
      <c r="AC799" s="377"/>
      <c r="AD799" s="377"/>
      <c r="AE799" s="377"/>
      <c r="AF799" s="377"/>
      <c r="AG799" s="377"/>
      <c r="AH799" s="377"/>
      <c r="AI799" s="377"/>
      <c r="AJ799" s="377"/>
      <c r="AK799" s="377"/>
      <c r="AL799" s="377"/>
      <c r="AM799" s="377"/>
      <c r="AN799" s="377"/>
      <c r="AO799" s="377"/>
      <c r="AP799" s="377"/>
      <c r="AQ799" s="377"/>
      <c r="AR799" s="377"/>
      <c r="AS799" s="377"/>
      <c r="AT799" s="377"/>
      <c r="AU799" s="377"/>
      <c r="AV799" s="377"/>
      <c r="AW799" s="377"/>
      <c r="AX799" s="377"/>
      <c r="AY799" s="377"/>
      <c r="AZ799" s="377"/>
      <c r="BA799" s="377"/>
      <c r="BB799" s="377"/>
      <c r="BC799" s="377"/>
      <c r="BD799" s="377"/>
      <c r="BE799" s="377"/>
      <c r="BF799" s="377"/>
    </row>
    <row r="800" ht="12.75" customHeight="1">
      <c r="A800" s="377"/>
      <c r="B800" s="377"/>
      <c r="C800" s="377"/>
      <c r="D800" s="377"/>
      <c r="E800" s="377"/>
      <c r="F800" s="377"/>
      <c r="G800" s="377"/>
      <c r="H800" s="485"/>
      <c r="I800" s="377"/>
      <c r="J800" s="377"/>
      <c r="K800" s="377"/>
      <c r="L800" s="377"/>
      <c r="M800" s="485"/>
      <c r="N800" s="377"/>
      <c r="O800" s="377"/>
      <c r="P800" s="377"/>
      <c r="Q800" s="377"/>
      <c r="R800" s="377"/>
      <c r="S800" s="377"/>
      <c r="T800" s="377"/>
      <c r="U800" s="377"/>
      <c r="V800" s="377"/>
      <c r="W800" s="377"/>
      <c r="X800" s="377"/>
      <c r="Y800" s="377"/>
      <c r="Z800" s="377"/>
      <c r="AA800" s="377"/>
      <c r="AB800" s="377"/>
      <c r="AC800" s="377"/>
      <c r="AD800" s="377"/>
      <c r="AE800" s="377"/>
      <c r="AF800" s="377"/>
      <c r="AG800" s="377"/>
      <c r="AH800" s="377"/>
      <c r="AI800" s="377"/>
      <c r="AJ800" s="377"/>
      <c r="AK800" s="377"/>
      <c r="AL800" s="377"/>
      <c r="AM800" s="377"/>
      <c r="AN800" s="377"/>
      <c r="AO800" s="377"/>
      <c r="AP800" s="377"/>
      <c r="AQ800" s="377"/>
      <c r="AR800" s="377"/>
      <c r="AS800" s="377"/>
      <c r="AT800" s="377"/>
      <c r="AU800" s="377"/>
      <c r="AV800" s="377"/>
      <c r="AW800" s="377"/>
      <c r="AX800" s="377"/>
      <c r="AY800" s="377"/>
      <c r="AZ800" s="377"/>
      <c r="BA800" s="377"/>
      <c r="BB800" s="377"/>
      <c r="BC800" s="377"/>
      <c r="BD800" s="377"/>
      <c r="BE800" s="377"/>
      <c r="BF800" s="377"/>
    </row>
    <row r="801" ht="12.75" customHeight="1">
      <c r="A801" s="377"/>
      <c r="B801" s="377"/>
      <c r="C801" s="377"/>
      <c r="D801" s="377"/>
      <c r="E801" s="377"/>
      <c r="F801" s="377"/>
      <c r="G801" s="377"/>
      <c r="H801" s="485"/>
      <c r="I801" s="377"/>
      <c r="J801" s="377"/>
      <c r="K801" s="377"/>
      <c r="L801" s="377"/>
      <c r="M801" s="485"/>
      <c r="N801" s="377"/>
      <c r="O801" s="377"/>
      <c r="P801" s="377"/>
      <c r="Q801" s="377"/>
      <c r="R801" s="377"/>
      <c r="S801" s="377"/>
      <c r="T801" s="377"/>
      <c r="U801" s="377"/>
      <c r="V801" s="377"/>
      <c r="W801" s="377"/>
      <c r="X801" s="377"/>
      <c r="Y801" s="377"/>
      <c r="Z801" s="377"/>
      <c r="AA801" s="377"/>
      <c r="AB801" s="377"/>
      <c r="AC801" s="377"/>
      <c r="AD801" s="377"/>
      <c r="AE801" s="377"/>
      <c r="AF801" s="377"/>
      <c r="AG801" s="377"/>
      <c r="AH801" s="377"/>
      <c r="AI801" s="377"/>
      <c r="AJ801" s="377"/>
      <c r="AK801" s="377"/>
      <c r="AL801" s="377"/>
      <c r="AM801" s="377"/>
      <c r="AN801" s="377"/>
      <c r="AO801" s="377"/>
      <c r="AP801" s="377"/>
      <c r="AQ801" s="377"/>
      <c r="AR801" s="377"/>
      <c r="AS801" s="377"/>
      <c r="AT801" s="377"/>
      <c r="AU801" s="377"/>
      <c r="AV801" s="377"/>
      <c r="AW801" s="377"/>
      <c r="AX801" s="377"/>
      <c r="AY801" s="377"/>
      <c r="AZ801" s="377"/>
      <c r="BA801" s="377"/>
      <c r="BB801" s="377"/>
      <c r="BC801" s="377"/>
      <c r="BD801" s="377"/>
      <c r="BE801" s="377"/>
      <c r="BF801" s="377"/>
    </row>
    <row r="802" ht="12.75" customHeight="1">
      <c r="A802" s="377"/>
      <c r="B802" s="377"/>
      <c r="C802" s="377"/>
      <c r="D802" s="377"/>
      <c r="E802" s="377"/>
      <c r="F802" s="377"/>
      <c r="G802" s="377"/>
      <c r="H802" s="485"/>
      <c r="I802" s="377"/>
      <c r="J802" s="377"/>
      <c r="K802" s="377"/>
      <c r="L802" s="377"/>
      <c r="M802" s="485"/>
      <c r="N802" s="377"/>
      <c r="O802" s="377"/>
      <c r="P802" s="377"/>
      <c r="Q802" s="377"/>
      <c r="R802" s="377"/>
      <c r="S802" s="377"/>
      <c r="T802" s="377"/>
      <c r="U802" s="377"/>
      <c r="V802" s="377"/>
      <c r="W802" s="377"/>
      <c r="X802" s="377"/>
      <c r="Y802" s="377"/>
      <c r="Z802" s="377"/>
      <c r="AA802" s="377"/>
      <c r="AB802" s="377"/>
      <c r="AC802" s="377"/>
      <c r="AD802" s="377"/>
      <c r="AE802" s="377"/>
      <c r="AF802" s="377"/>
      <c r="AG802" s="377"/>
      <c r="AH802" s="377"/>
      <c r="AI802" s="377"/>
      <c r="AJ802" s="377"/>
      <c r="AK802" s="377"/>
      <c r="AL802" s="377"/>
      <c r="AM802" s="377"/>
      <c r="AN802" s="377"/>
      <c r="AO802" s="377"/>
      <c r="AP802" s="377"/>
      <c r="AQ802" s="377"/>
      <c r="AR802" s="377"/>
      <c r="AS802" s="377"/>
      <c r="AT802" s="377"/>
      <c r="AU802" s="377"/>
      <c r="AV802" s="377"/>
      <c r="AW802" s="377"/>
      <c r="AX802" s="377"/>
      <c r="AY802" s="377"/>
      <c r="AZ802" s="377"/>
      <c r="BA802" s="377"/>
      <c r="BB802" s="377"/>
      <c r="BC802" s="377"/>
      <c r="BD802" s="377"/>
      <c r="BE802" s="377"/>
      <c r="BF802" s="377"/>
    </row>
    <row r="803" ht="12.75" customHeight="1">
      <c r="A803" s="377"/>
      <c r="B803" s="377"/>
      <c r="C803" s="377"/>
      <c r="D803" s="377"/>
      <c r="E803" s="377"/>
      <c r="F803" s="377"/>
      <c r="G803" s="377"/>
      <c r="H803" s="485"/>
      <c r="I803" s="377"/>
      <c r="J803" s="377"/>
      <c r="K803" s="377"/>
      <c r="L803" s="377"/>
      <c r="M803" s="485"/>
      <c r="N803" s="377"/>
      <c r="O803" s="377"/>
      <c r="P803" s="377"/>
      <c r="Q803" s="377"/>
      <c r="R803" s="377"/>
      <c r="S803" s="377"/>
      <c r="T803" s="377"/>
      <c r="U803" s="377"/>
      <c r="V803" s="377"/>
      <c r="W803" s="377"/>
      <c r="X803" s="377"/>
      <c r="Y803" s="377"/>
      <c r="Z803" s="377"/>
      <c r="AA803" s="377"/>
      <c r="AB803" s="377"/>
      <c r="AC803" s="377"/>
      <c r="AD803" s="377"/>
      <c r="AE803" s="377"/>
      <c r="AF803" s="377"/>
      <c r="AG803" s="377"/>
      <c r="AH803" s="377"/>
      <c r="AI803" s="377"/>
      <c r="AJ803" s="377"/>
      <c r="AK803" s="377"/>
      <c r="AL803" s="377"/>
      <c r="AM803" s="377"/>
      <c r="AN803" s="377"/>
      <c r="AO803" s="377"/>
      <c r="AP803" s="377"/>
      <c r="AQ803" s="377"/>
      <c r="AR803" s="377"/>
      <c r="AS803" s="377"/>
      <c r="AT803" s="377"/>
      <c r="AU803" s="377"/>
      <c r="AV803" s="377"/>
      <c r="AW803" s="377"/>
      <c r="AX803" s="377"/>
      <c r="AY803" s="377"/>
      <c r="AZ803" s="377"/>
      <c r="BA803" s="377"/>
      <c r="BB803" s="377"/>
      <c r="BC803" s="377"/>
      <c r="BD803" s="377"/>
      <c r="BE803" s="377"/>
      <c r="BF803" s="377"/>
    </row>
    <row r="804" ht="12.75" customHeight="1">
      <c r="A804" s="377"/>
      <c r="B804" s="377"/>
      <c r="C804" s="377"/>
      <c r="D804" s="377"/>
      <c r="E804" s="377"/>
      <c r="F804" s="377"/>
      <c r="G804" s="377"/>
      <c r="H804" s="485"/>
      <c r="I804" s="377"/>
      <c r="J804" s="377"/>
      <c r="K804" s="377"/>
      <c r="L804" s="377"/>
      <c r="M804" s="485"/>
      <c r="N804" s="377"/>
      <c r="O804" s="377"/>
      <c r="P804" s="377"/>
      <c r="Q804" s="377"/>
      <c r="R804" s="377"/>
      <c r="S804" s="377"/>
      <c r="T804" s="377"/>
      <c r="U804" s="377"/>
      <c r="V804" s="377"/>
      <c r="W804" s="377"/>
      <c r="X804" s="377"/>
      <c r="Y804" s="377"/>
      <c r="Z804" s="377"/>
      <c r="AA804" s="377"/>
      <c r="AB804" s="377"/>
      <c r="AC804" s="377"/>
      <c r="AD804" s="377"/>
      <c r="AE804" s="377"/>
      <c r="AF804" s="377"/>
      <c r="AG804" s="377"/>
      <c r="AH804" s="377"/>
      <c r="AI804" s="377"/>
      <c r="AJ804" s="377"/>
      <c r="AK804" s="377"/>
      <c r="AL804" s="377"/>
      <c r="AM804" s="377"/>
      <c r="AN804" s="377"/>
      <c r="AO804" s="377"/>
      <c r="AP804" s="377"/>
      <c r="AQ804" s="377"/>
      <c r="AR804" s="377"/>
      <c r="AS804" s="377"/>
      <c r="AT804" s="377"/>
      <c r="AU804" s="377"/>
      <c r="AV804" s="377"/>
      <c r="AW804" s="377"/>
      <c r="AX804" s="377"/>
      <c r="AY804" s="377"/>
      <c r="AZ804" s="377"/>
      <c r="BA804" s="377"/>
      <c r="BB804" s="377"/>
      <c r="BC804" s="377"/>
      <c r="BD804" s="377"/>
      <c r="BE804" s="377"/>
      <c r="BF804" s="377"/>
    </row>
    <row r="805" ht="12.75" customHeight="1">
      <c r="A805" s="377"/>
      <c r="B805" s="377"/>
      <c r="C805" s="377"/>
      <c r="D805" s="377"/>
      <c r="E805" s="377"/>
      <c r="F805" s="377"/>
      <c r="G805" s="377"/>
      <c r="H805" s="485"/>
      <c r="I805" s="377"/>
      <c r="J805" s="377"/>
      <c r="K805" s="377"/>
      <c r="L805" s="377"/>
      <c r="M805" s="485"/>
      <c r="N805" s="377"/>
      <c r="O805" s="377"/>
      <c r="P805" s="377"/>
      <c r="Q805" s="377"/>
      <c r="R805" s="377"/>
      <c r="S805" s="377"/>
      <c r="T805" s="377"/>
      <c r="U805" s="377"/>
      <c r="V805" s="377"/>
      <c r="W805" s="377"/>
      <c r="X805" s="377"/>
      <c r="Y805" s="377"/>
      <c r="Z805" s="377"/>
      <c r="AA805" s="377"/>
      <c r="AB805" s="377"/>
      <c r="AC805" s="377"/>
      <c r="AD805" s="377"/>
      <c r="AE805" s="377"/>
      <c r="AF805" s="377"/>
      <c r="AG805" s="377"/>
      <c r="AH805" s="377"/>
      <c r="AI805" s="377"/>
      <c r="AJ805" s="377"/>
      <c r="AK805" s="377"/>
      <c r="AL805" s="377"/>
      <c r="AM805" s="377"/>
      <c r="AN805" s="377"/>
      <c r="AO805" s="377"/>
      <c r="AP805" s="377"/>
      <c r="AQ805" s="377"/>
      <c r="AR805" s="377"/>
      <c r="AS805" s="377"/>
      <c r="AT805" s="377"/>
      <c r="AU805" s="377"/>
      <c r="AV805" s="377"/>
      <c r="AW805" s="377"/>
      <c r="AX805" s="377"/>
      <c r="AY805" s="377"/>
      <c r="AZ805" s="377"/>
      <c r="BA805" s="377"/>
      <c r="BB805" s="377"/>
      <c r="BC805" s="377"/>
      <c r="BD805" s="377"/>
      <c r="BE805" s="377"/>
      <c r="BF805" s="377"/>
    </row>
    <row r="806" ht="12.75" customHeight="1">
      <c r="A806" s="377"/>
      <c r="B806" s="377"/>
      <c r="C806" s="377"/>
      <c r="D806" s="377"/>
      <c r="E806" s="377"/>
      <c r="F806" s="377"/>
      <c r="G806" s="377"/>
      <c r="H806" s="485"/>
      <c r="I806" s="377"/>
      <c r="J806" s="377"/>
      <c r="K806" s="377"/>
      <c r="L806" s="377"/>
      <c r="M806" s="485"/>
      <c r="N806" s="377"/>
      <c r="O806" s="377"/>
      <c r="P806" s="377"/>
      <c r="Q806" s="377"/>
      <c r="R806" s="377"/>
      <c r="S806" s="377"/>
      <c r="T806" s="377"/>
      <c r="U806" s="377"/>
      <c r="V806" s="377"/>
      <c r="W806" s="377"/>
      <c r="X806" s="377"/>
      <c r="Y806" s="377"/>
      <c r="Z806" s="377"/>
      <c r="AA806" s="377"/>
      <c r="AB806" s="377"/>
      <c r="AC806" s="377"/>
      <c r="AD806" s="377"/>
      <c r="AE806" s="377"/>
      <c r="AF806" s="377"/>
      <c r="AG806" s="377"/>
      <c r="AH806" s="377"/>
      <c r="AI806" s="377"/>
      <c r="AJ806" s="377"/>
      <c r="AK806" s="377"/>
      <c r="AL806" s="377"/>
      <c r="AM806" s="377"/>
      <c r="AN806" s="377"/>
      <c r="AO806" s="377"/>
      <c r="AP806" s="377"/>
      <c r="AQ806" s="377"/>
      <c r="AR806" s="377"/>
      <c r="AS806" s="377"/>
      <c r="AT806" s="377"/>
      <c r="AU806" s="377"/>
      <c r="AV806" s="377"/>
      <c r="AW806" s="377"/>
      <c r="AX806" s="377"/>
      <c r="AY806" s="377"/>
      <c r="AZ806" s="377"/>
      <c r="BA806" s="377"/>
      <c r="BB806" s="377"/>
      <c r="BC806" s="377"/>
      <c r="BD806" s="377"/>
      <c r="BE806" s="377"/>
      <c r="BF806" s="377"/>
    </row>
    <row r="807" ht="12.75" customHeight="1">
      <c r="A807" s="377"/>
      <c r="B807" s="377"/>
      <c r="C807" s="377"/>
      <c r="D807" s="377"/>
      <c r="E807" s="377"/>
      <c r="F807" s="377"/>
      <c r="G807" s="377"/>
      <c r="H807" s="485"/>
      <c r="I807" s="377"/>
      <c r="J807" s="377"/>
      <c r="K807" s="377"/>
      <c r="L807" s="377"/>
      <c r="M807" s="485"/>
      <c r="N807" s="377"/>
      <c r="O807" s="377"/>
      <c r="P807" s="377"/>
      <c r="Q807" s="377"/>
      <c r="R807" s="377"/>
      <c r="S807" s="377"/>
      <c r="T807" s="377"/>
      <c r="U807" s="377"/>
      <c r="V807" s="377"/>
      <c r="W807" s="377"/>
      <c r="X807" s="377"/>
      <c r="Y807" s="377"/>
      <c r="Z807" s="377"/>
      <c r="AA807" s="377"/>
      <c r="AB807" s="377"/>
      <c r="AC807" s="377"/>
      <c r="AD807" s="377"/>
      <c r="AE807" s="377"/>
      <c r="AF807" s="377"/>
      <c r="AG807" s="377"/>
      <c r="AH807" s="377"/>
      <c r="AI807" s="377"/>
      <c r="AJ807" s="377"/>
      <c r="AK807" s="377"/>
      <c r="AL807" s="377"/>
      <c r="AM807" s="377"/>
      <c r="AN807" s="377"/>
      <c r="AO807" s="377"/>
      <c r="AP807" s="377"/>
      <c r="AQ807" s="377"/>
      <c r="AR807" s="377"/>
      <c r="AS807" s="377"/>
      <c r="AT807" s="377"/>
      <c r="AU807" s="377"/>
      <c r="AV807" s="377"/>
      <c r="AW807" s="377"/>
      <c r="AX807" s="377"/>
      <c r="AY807" s="377"/>
      <c r="AZ807" s="377"/>
      <c r="BA807" s="377"/>
      <c r="BB807" s="377"/>
      <c r="BC807" s="377"/>
      <c r="BD807" s="377"/>
      <c r="BE807" s="377"/>
      <c r="BF807" s="377"/>
    </row>
    <row r="808" ht="12.75" customHeight="1">
      <c r="A808" s="377"/>
      <c r="B808" s="377"/>
      <c r="C808" s="377"/>
      <c r="D808" s="377"/>
      <c r="E808" s="377"/>
      <c r="F808" s="377"/>
      <c r="G808" s="377"/>
      <c r="H808" s="485"/>
      <c r="I808" s="377"/>
      <c r="J808" s="377"/>
      <c r="K808" s="377"/>
      <c r="L808" s="377"/>
      <c r="M808" s="485"/>
      <c r="N808" s="377"/>
      <c r="O808" s="377"/>
      <c r="P808" s="377"/>
      <c r="Q808" s="377"/>
      <c r="R808" s="377"/>
      <c r="S808" s="377"/>
      <c r="T808" s="377"/>
      <c r="U808" s="377"/>
      <c r="V808" s="377"/>
      <c r="W808" s="377"/>
      <c r="X808" s="377"/>
      <c r="Y808" s="377"/>
      <c r="Z808" s="377"/>
      <c r="AA808" s="377"/>
      <c r="AB808" s="377"/>
      <c r="AC808" s="377"/>
      <c r="AD808" s="377"/>
      <c r="AE808" s="377"/>
      <c r="AF808" s="377"/>
      <c r="AG808" s="377"/>
      <c r="AH808" s="377"/>
      <c r="AI808" s="377"/>
      <c r="AJ808" s="377"/>
      <c r="AK808" s="377"/>
      <c r="AL808" s="377"/>
      <c r="AM808" s="377"/>
      <c r="AN808" s="377"/>
      <c r="AO808" s="377"/>
      <c r="AP808" s="377"/>
      <c r="AQ808" s="377"/>
      <c r="AR808" s="377"/>
      <c r="AS808" s="377"/>
      <c r="AT808" s="377"/>
      <c r="AU808" s="377"/>
      <c r="AV808" s="377"/>
      <c r="AW808" s="377"/>
      <c r="AX808" s="377"/>
      <c r="AY808" s="377"/>
      <c r="AZ808" s="377"/>
      <c r="BA808" s="377"/>
      <c r="BB808" s="377"/>
      <c r="BC808" s="377"/>
      <c r="BD808" s="377"/>
      <c r="BE808" s="377"/>
      <c r="BF808" s="377"/>
    </row>
    <row r="809" ht="12.75" customHeight="1">
      <c r="A809" s="377"/>
      <c r="B809" s="377"/>
      <c r="C809" s="377"/>
      <c r="D809" s="377"/>
      <c r="E809" s="377"/>
      <c r="F809" s="377"/>
      <c r="G809" s="377"/>
      <c r="H809" s="485"/>
      <c r="I809" s="377"/>
      <c r="J809" s="377"/>
      <c r="K809" s="377"/>
      <c r="L809" s="377"/>
      <c r="M809" s="485"/>
      <c r="N809" s="377"/>
      <c r="O809" s="377"/>
      <c r="P809" s="377"/>
      <c r="Q809" s="377"/>
      <c r="R809" s="377"/>
      <c r="S809" s="377"/>
      <c r="T809" s="377"/>
      <c r="U809" s="377"/>
      <c r="V809" s="377"/>
      <c r="W809" s="377"/>
      <c r="X809" s="377"/>
      <c r="Y809" s="377"/>
      <c r="Z809" s="377"/>
      <c r="AA809" s="377"/>
      <c r="AB809" s="377"/>
      <c r="AC809" s="377"/>
      <c r="AD809" s="377"/>
      <c r="AE809" s="377"/>
      <c r="AF809" s="377"/>
      <c r="AG809" s="377"/>
      <c r="AH809" s="377"/>
      <c r="AI809" s="377"/>
      <c r="AJ809" s="377"/>
      <c r="AK809" s="377"/>
      <c r="AL809" s="377"/>
      <c r="AM809" s="377"/>
      <c r="AN809" s="377"/>
      <c r="AO809" s="377"/>
      <c r="AP809" s="377"/>
      <c r="AQ809" s="377"/>
      <c r="AR809" s="377"/>
      <c r="AS809" s="377"/>
      <c r="AT809" s="377"/>
      <c r="AU809" s="377"/>
      <c r="AV809" s="377"/>
      <c r="AW809" s="377"/>
      <c r="AX809" s="377"/>
      <c r="AY809" s="377"/>
      <c r="AZ809" s="377"/>
      <c r="BA809" s="377"/>
      <c r="BB809" s="377"/>
      <c r="BC809" s="377"/>
      <c r="BD809" s="377"/>
      <c r="BE809" s="377"/>
      <c r="BF809" s="377"/>
    </row>
    <row r="810" ht="12.75" customHeight="1">
      <c r="A810" s="377"/>
      <c r="B810" s="377"/>
      <c r="C810" s="377"/>
      <c r="D810" s="377"/>
      <c r="E810" s="377"/>
      <c r="F810" s="377"/>
      <c r="G810" s="377"/>
      <c r="H810" s="485"/>
      <c r="I810" s="377"/>
      <c r="J810" s="377"/>
      <c r="K810" s="377"/>
      <c r="L810" s="377"/>
      <c r="M810" s="485"/>
      <c r="N810" s="377"/>
      <c r="O810" s="377"/>
      <c r="P810" s="377"/>
      <c r="Q810" s="377"/>
      <c r="R810" s="377"/>
      <c r="S810" s="377"/>
      <c r="T810" s="377"/>
      <c r="U810" s="377"/>
      <c r="V810" s="377"/>
      <c r="W810" s="377"/>
      <c r="X810" s="377"/>
      <c r="Y810" s="377"/>
      <c r="Z810" s="377"/>
      <c r="AA810" s="377"/>
      <c r="AB810" s="377"/>
      <c r="AC810" s="377"/>
      <c r="AD810" s="377"/>
      <c r="AE810" s="377"/>
      <c r="AF810" s="377"/>
      <c r="AG810" s="377"/>
      <c r="AH810" s="377"/>
      <c r="AI810" s="377"/>
      <c r="AJ810" s="377"/>
      <c r="AK810" s="377"/>
      <c r="AL810" s="377"/>
      <c r="AM810" s="377"/>
      <c r="AN810" s="377"/>
      <c r="AO810" s="377"/>
      <c r="AP810" s="377"/>
      <c r="AQ810" s="377"/>
      <c r="AR810" s="377"/>
      <c r="AS810" s="377"/>
      <c r="AT810" s="377"/>
      <c r="AU810" s="377"/>
      <c r="AV810" s="377"/>
      <c r="AW810" s="377"/>
      <c r="AX810" s="377"/>
      <c r="AY810" s="377"/>
      <c r="AZ810" s="377"/>
      <c r="BA810" s="377"/>
      <c r="BB810" s="377"/>
      <c r="BC810" s="377"/>
      <c r="BD810" s="377"/>
      <c r="BE810" s="377"/>
      <c r="BF810" s="377"/>
    </row>
    <row r="811" ht="12.75" customHeight="1">
      <c r="A811" s="377"/>
      <c r="B811" s="377"/>
      <c r="C811" s="377"/>
      <c r="D811" s="377"/>
      <c r="E811" s="377"/>
      <c r="F811" s="377"/>
      <c r="G811" s="377"/>
      <c r="H811" s="485"/>
      <c r="I811" s="377"/>
      <c r="J811" s="377"/>
      <c r="K811" s="377"/>
      <c r="L811" s="377"/>
      <c r="M811" s="485"/>
      <c r="N811" s="377"/>
      <c r="O811" s="377"/>
      <c r="P811" s="377"/>
      <c r="Q811" s="377"/>
      <c r="R811" s="377"/>
      <c r="S811" s="377"/>
      <c r="T811" s="377"/>
      <c r="U811" s="377"/>
      <c r="V811" s="377"/>
      <c r="W811" s="377"/>
      <c r="X811" s="377"/>
      <c r="Y811" s="377"/>
      <c r="Z811" s="377"/>
      <c r="AA811" s="377"/>
      <c r="AB811" s="377"/>
      <c r="AC811" s="377"/>
      <c r="AD811" s="377"/>
      <c r="AE811" s="377"/>
      <c r="AF811" s="377"/>
      <c r="AG811" s="377"/>
      <c r="AH811" s="377"/>
      <c r="AI811" s="377"/>
      <c r="AJ811" s="377"/>
      <c r="AK811" s="377"/>
      <c r="AL811" s="377"/>
      <c r="AM811" s="377"/>
      <c r="AN811" s="377"/>
      <c r="AO811" s="377"/>
      <c r="AP811" s="377"/>
      <c r="AQ811" s="377"/>
      <c r="AR811" s="377"/>
      <c r="AS811" s="377"/>
      <c r="AT811" s="377"/>
      <c r="AU811" s="377"/>
      <c r="AV811" s="377"/>
      <c r="AW811" s="377"/>
      <c r="AX811" s="377"/>
      <c r="AY811" s="377"/>
      <c r="AZ811" s="377"/>
      <c r="BA811" s="377"/>
      <c r="BB811" s="377"/>
      <c r="BC811" s="377"/>
      <c r="BD811" s="377"/>
      <c r="BE811" s="377"/>
      <c r="BF811" s="377"/>
    </row>
    <row r="812" ht="12.75" customHeight="1">
      <c r="A812" s="377"/>
      <c r="B812" s="377"/>
      <c r="C812" s="377"/>
      <c r="D812" s="377"/>
      <c r="E812" s="377"/>
      <c r="F812" s="377"/>
      <c r="G812" s="377"/>
      <c r="H812" s="485"/>
      <c r="I812" s="377"/>
      <c r="J812" s="377"/>
      <c r="K812" s="377"/>
      <c r="L812" s="377"/>
      <c r="M812" s="485"/>
      <c r="N812" s="377"/>
      <c r="O812" s="377"/>
      <c r="P812" s="377"/>
      <c r="Q812" s="377"/>
      <c r="R812" s="377"/>
      <c r="S812" s="377"/>
      <c r="T812" s="377"/>
      <c r="U812" s="377"/>
      <c r="V812" s="377"/>
      <c r="W812" s="377"/>
      <c r="X812" s="377"/>
      <c r="Y812" s="377"/>
      <c r="Z812" s="377"/>
      <c r="AA812" s="377"/>
      <c r="AB812" s="377"/>
      <c r="AC812" s="377"/>
      <c r="AD812" s="377"/>
      <c r="AE812" s="377"/>
      <c r="AF812" s="377"/>
      <c r="AG812" s="377"/>
      <c r="AH812" s="377"/>
      <c r="AI812" s="377"/>
      <c r="AJ812" s="377"/>
      <c r="AK812" s="377"/>
      <c r="AL812" s="377"/>
      <c r="AM812" s="377"/>
      <c r="AN812" s="377"/>
      <c r="AO812" s="377"/>
      <c r="AP812" s="377"/>
      <c r="AQ812" s="377"/>
      <c r="AR812" s="377"/>
      <c r="AS812" s="377"/>
      <c r="AT812" s="377"/>
      <c r="AU812" s="377"/>
      <c r="AV812" s="377"/>
      <c r="AW812" s="377"/>
      <c r="AX812" s="377"/>
      <c r="AY812" s="377"/>
      <c r="AZ812" s="377"/>
      <c r="BA812" s="377"/>
      <c r="BB812" s="377"/>
      <c r="BC812" s="377"/>
      <c r="BD812" s="377"/>
      <c r="BE812" s="377"/>
      <c r="BF812" s="377"/>
    </row>
    <row r="813" ht="12.75" customHeight="1">
      <c r="A813" s="377"/>
      <c r="B813" s="377"/>
      <c r="C813" s="377"/>
      <c r="D813" s="377"/>
      <c r="E813" s="377"/>
      <c r="F813" s="377"/>
      <c r="G813" s="377"/>
      <c r="H813" s="485"/>
      <c r="I813" s="377"/>
      <c r="J813" s="377"/>
      <c r="K813" s="377"/>
      <c r="L813" s="377"/>
      <c r="M813" s="485"/>
      <c r="N813" s="377"/>
      <c r="O813" s="377"/>
      <c r="P813" s="377"/>
      <c r="Q813" s="377"/>
      <c r="R813" s="377"/>
      <c r="S813" s="377"/>
      <c r="T813" s="377"/>
      <c r="U813" s="377"/>
      <c r="V813" s="377"/>
      <c r="W813" s="377"/>
      <c r="X813" s="377"/>
      <c r="Y813" s="377"/>
      <c r="Z813" s="377"/>
      <c r="AA813" s="377"/>
      <c r="AB813" s="377"/>
      <c r="AC813" s="377"/>
      <c r="AD813" s="377"/>
      <c r="AE813" s="377"/>
      <c r="AF813" s="377"/>
      <c r="AG813" s="377"/>
      <c r="AH813" s="377"/>
      <c r="AI813" s="377"/>
      <c r="AJ813" s="377"/>
      <c r="AK813" s="377"/>
      <c r="AL813" s="377"/>
      <c r="AM813" s="377"/>
      <c r="AN813" s="377"/>
      <c r="AO813" s="377"/>
      <c r="AP813" s="377"/>
      <c r="AQ813" s="377"/>
      <c r="AR813" s="377"/>
      <c r="AS813" s="377"/>
      <c r="AT813" s="377"/>
      <c r="AU813" s="377"/>
      <c r="AV813" s="377"/>
      <c r="AW813" s="377"/>
      <c r="AX813" s="377"/>
      <c r="AY813" s="377"/>
      <c r="AZ813" s="377"/>
      <c r="BA813" s="377"/>
      <c r="BB813" s="377"/>
      <c r="BC813" s="377"/>
      <c r="BD813" s="377"/>
      <c r="BE813" s="377"/>
      <c r="BF813" s="377"/>
    </row>
    <row r="814" ht="12.75" customHeight="1">
      <c r="A814" s="377"/>
      <c r="B814" s="377"/>
      <c r="C814" s="377"/>
      <c r="D814" s="377"/>
      <c r="E814" s="377"/>
      <c r="F814" s="377"/>
      <c r="G814" s="377"/>
      <c r="H814" s="485"/>
      <c r="I814" s="377"/>
      <c r="J814" s="377"/>
      <c r="K814" s="377"/>
      <c r="L814" s="377"/>
      <c r="M814" s="485"/>
      <c r="N814" s="377"/>
      <c r="O814" s="377"/>
      <c r="P814" s="377"/>
      <c r="Q814" s="377"/>
      <c r="R814" s="377"/>
      <c r="S814" s="377"/>
      <c r="T814" s="377"/>
      <c r="U814" s="377"/>
      <c r="V814" s="377"/>
      <c r="W814" s="377"/>
      <c r="X814" s="377"/>
      <c r="Y814" s="377"/>
      <c r="Z814" s="377"/>
      <c r="AA814" s="377"/>
      <c r="AB814" s="377"/>
      <c r="AC814" s="377"/>
      <c r="AD814" s="377"/>
      <c r="AE814" s="377"/>
      <c r="AF814" s="377"/>
      <c r="AG814" s="377"/>
      <c r="AH814" s="377"/>
      <c r="AI814" s="377"/>
      <c r="AJ814" s="377"/>
      <c r="AK814" s="377"/>
      <c r="AL814" s="377"/>
      <c r="AM814" s="377"/>
      <c r="AN814" s="377"/>
      <c r="AO814" s="377"/>
      <c r="AP814" s="377"/>
      <c r="AQ814" s="377"/>
      <c r="AR814" s="377"/>
      <c r="AS814" s="377"/>
      <c r="AT814" s="377"/>
      <c r="AU814" s="377"/>
      <c r="AV814" s="377"/>
      <c r="AW814" s="377"/>
      <c r="AX814" s="377"/>
      <c r="AY814" s="377"/>
      <c r="AZ814" s="377"/>
      <c r="BA814" s="377"/>
      <c r="BB814" s="377"/>
      <c r="BC814" s="377"/>
      <c r="BD814" s="377"/>
      <c r="BE814" s="377"/>
      <c r="BF814" s="377"/>
    </row>
    <row r="815" ht="12.75" customHeight="1">
      <c r="A815" s="377"/>
      <c r="B815" s="377"/>
      <c r="C815" s="377"/>
      <c r="D815" s="377"/>
      <c r="E815" s="377"/>
      <c r="F815" s="377"/>
      <c r="G815" s="377"/>
      <c r="H815" s="485"/>
      <c r="I815" s="377"/>
      <c r="J815" s="377"/>
      <c r="K815" s="377"/>
      <c r="L815" s="377"/>
      <c r="M815" s="485"/>
      <c r="N815" s="377"/>
      <c r="O815" s="377"/>
      <c r="P815" s="377"/>
      <c r="Q815" s="377"/>
      <c r="R815" s="377"/>
      <c r="S815" s="377"/>
      <c r="T815" s="377"/>
      <c r="U815" s="377"/>
      <c r="V815" s="377"/>
      <c r="W815" s="377"/>
      <c r="X815" s="377"/>
      <c r="Y815" s="377"/>
      <c r="Z815" s="377"/>
      <c r="AA815" s="377"/>
      <c r="AB815" s="377"/>
      <c r="AC815" s="377"/>
      <c r="AD815" s="377"/>
      <c r="AE815" s="377"/>
      <c r="AF815" s="377"/>
      <c r="AG815" s="377"/>
      <c r="AH815" s="377"/>
      <c r="AI815" s="377"/>
      <c r="AJ815" s="377"/>
      <c r="AK815" s="377"/>
      <c r="AL815" s="377"/>
      <c r="AM815" s="377"/>
      <c r="AN815" s="377"/>
      <c r="AO815" s="377"/>
      <c r="AP815" s="377"/>
      <c r="AQ815" s="377"/>
      <c r="AR815" s="377"/>
      <c r="AS815" s="377"/>
      <c r="AT815" s="377"/>
      <c r="AU815" s="377"/>
      <c r="AV815" s="377"/>
      <c r="AW815" s="377"/>
      <c r="AX815" s="377"/>
      <c r="AY815" s="377"/>
      <c r="AZ815" s="377"/>
      <c r="BA815" s="377"/>
      <c r="BB815" s="377"/>
      <c r="BC815" s="377"/>
      <c r="BD815" s="377"/>
      <c r="BE815" s="377"/>
      <c r="BF815" s="377"/>
    </row>
    <row r="816" ht="12.75" customHeight="1">
      <c r="A816" s="377"/>
      <c r="B816" s="377"/>
      <c r="C816" s="377"/>
      <c r="D816" s="377"/>
      <c r="E816" s="377"/>
      <c r="F816" s="377"/>
      <c r="G816" s="377"/>
      <c r="H816" s="485"/>
      <c r="I816" s="377"/>
      <c r="J816" s="377"/>
      <c r="K816" s="377"/>
      <c r="L816" s="377"/>
      <c r="M816" s="485"/>
      <c r="N816" s="377"/>
      <c r="O816" s="377"/>
      <c r="P816" s="377"/>
      <c r="Q816" s="377"/>
      <c r="R816" s="377"/>
      <c r="S816" s="377"/>
      <c r="T816" s="377"/>
      <c r="U816" s="377"/>
      <c r="V816" s="377"/>
      <c r="W816" s="377"/>
      <c r="X816" s="377"/>
      <c r="Y816" s="377"/>
      <c r="Z816" s="377"/>
      <c r="AA816" s="377"/>
      <c r="AB816" s="377"/>
      <c r="AC816" s="377"/>
      <c r="AD816" s="377"/>
      <c r="AE816" s="377"/>
      <c r="AF816" s="377"/>
      <c r="AG816" s="377"/>
      <c r="AH816" s="377"/>
      <c r="AI816" s="377"/>
      <c r="AJ816" s="377"/>
      <c r="AK816" s="377"/>
      <c r="AL816" s="377"/>
      <c r="AM816" s="377"/>
      <c r="AN816" s="377"/>
      <c r="AO816" s="377"/>
      <c r="AP816" s="377"/>
      <c r="AQ816" s="377"/>
      <c r="AR816" s="377"/>
      <c r="AS816" s="377"/>
      <c r="AT816" s="377"/>
      <c r="AU816" s="377"/>
      <c r="AV816" s="377"/>
      <c r="AW816" s="377"/>
      <c r="AX816" s="377"/>
      <c r="AY816" s="377"/>
      <c r="AZ816" s="377"/>
      <c r="BA816" s="377"/>
      <c r="BB816" s="377"/>
      <c r="BC816" s="377"/>
      <c r="BD816" s="377"/>
      <c r="BE816" s="377"/>
      <c r="BF816" s="377"/>
    </row>
    <row r="817" ht="12.75" customHeight="1">
      <c r="A817" s="377"/>
      <c r="B817" s="377"/>
      <c r="C817" s="377"/>
      <c r="D817" s="377"/>
      <c r="E817" s="377"/>
      <c r="F817" s="377"/>
      <c r="G817" s="377"/>
      <c r="H817" s="485"/>
      <c r="I817" s="377"/>
      <c r="J817" s="377"/>
      <c r="K817" s="377"/>
      <c r="L817" s="377"/>
      <c r="M817" s="485"/>
      <c r="N817" s="377"/>
      <c r="O817" s="377"/>
      <c r="P817" s="377"/>
      <c r="Q817" s="377"/>
      <c r="R817" s="377"/>
      <c r="S817" s="377"/>
      <c r="T817" s="377"/>
      <c r="U817" s="377"/>
      <c r="V817" s="377"/>
      <c r="W817" s="377"/>
      <c r="X817" s="377"/>
      <c r="Y817" s="377"/>
      <c r="Z817" s="377"/>
      <c r="AA817" s="377"/>
      <c r="AB817" s="377"/>
      <c r="AC817" s="377"/>
      <c r="AD817" s="377"/>
      <c r="AE817" s="377"/>
      <c r="AF817" s="377"/>
      <c r="AG817" s="377"/>
      <c r="AH817" s="377"/>
      <c r="AI817" s="377"/>
      <c r="AJ817" s="377"/>
      <c r="AK817" s="377"/>
      <c r="AL817" s="377"/>
      <c r="AM817" s="377"/>
      <c r="AN817" s="377"/>
      <c r="AO817" s="377"/>
      <c r="AP817" s="377"/>
      <c r="AQ817" s="377"/>
      <c r="AR817" s="377"/>
      <c r="AS817" s="377"/>
      <c r="AT817" s="377"/>
      <c r="AU817" s="377"/>
      <c r="AV817" s="377"/>
      <c r="AW817" s="377"/>
      <c r="AX817" s="377"/>
      <c r="AY817" s="377"/>
      <c r="AZ817" s="377"/>
      <c r="BA817" s="377"/>
      <c r="BB817" s="377"/>
      <c r="BC817" s="377"/>
      <c r="BD817" s="377"/>
      <c r="BE817" s="377"/>
      <c r="BF817" s="377"/>
    </row>
    <row r="818" ht="12.75" customHeight="1">
      <c r="A818" s="377"/>
      <c r="B818" s="377"/>
      <c r="C818" s="377"/>
      <c r="D818" s="377"/>
      <c r="E818" s="377"/>
      <c r="F818" s="377"/>
      <c r="G818" s="377"/>
      <c r="H818" s="485"/>
      <c r="I818" s="377"/>
      <c r="J818" s="377"/>
      <c r="K818" s="377"/>
      <c r="L818" s="377"/>
      <c r="M818" s="485"/>
      <c r="N818" s="377"/>
      <c r="O818" s="377"/>
      <c r="P818" s="377"/>
      <c r="Q818" s="377"/>
      <c r="R818" s="377"/>
      <c r="S818" s="377"/>
      <c r="T818" s="377"/>
      <c r="U818" s="377"/>
      <c r="V818" s="377"/>
      <c r="W818" s="377"/>
      <c r="X818" s="377"/>
      <c r="Y818" s="377"/>
      <c r="Z818" s="377"/>
      <c r="AA818" s="377"/>
      <c r="AB818" s="377"/>
      <c r="AC818" s="377"/>
      <c r="AD818" s="377"/>
      <c r="AE818" s="377"/>
      <c r="AF818" s="377"/>
      <c r="AG818" s="377"/>
      <c r="AH818" s="377"/>
      <c r="AI818" s="377"/>
      <c r="AJ818" s="377"/>
      <c r="AK818" s="377"/>
      <c r="AL818" s="377"/>
      <c r="AM818" s="377"/>
      <c r="AN818" s="377"/>
      <c r="AO818" s="377"/>
      <c r="AP818" s="377"/>
      <c r="AQ818" s="377"/>
      <c r="AR818" s="377"/>
      <c r="AS818" s="377"/>
      <c r="AT818" s="377"/>
      <c r="AU818" s="377"/>
      <c r="AV818" s="377"/>
      <c r="AW818" s="377"/>
      <c r="AX818" s="377"/>
      <c r="AY818" s="377"/>
      <c r="AZ818" s="377"/>
      <c r="BA818" s="377"/>
      <c r="BB818" s="377"/>
      <c r="BC818" s="377"/>
      <c r="BD818" s="377"/>
      <c r="BE818" s="377"/>
      <c r="BF818" s="377"/>
    </row>
    <row r="819" ht="12.75" customHeight="1">
      <c r="A819" s="377"/>
      <c r="B819" s="377"/>
      <c r="C819" s="377"/>
      <c r="D819" s="377"/>
      <c r="E819" s="377"/>
      <c r="F819" s="377"/>
      <c r="G819" s="377"/>
      <c r="H819" s="485"/>
      <c r="I819" s="377"/>
      <c r="J819" s="377"/>
      <c r="K819" s="377"/>
      <c r="L819" s="377"/>
      <c r="M819" s="485"/>
      <c r="N819" s="377"/>
      <c r="O819" s="377"/>
      <c r="P819" s="377"/>
      <c r="Q819" s="377"/>
      <c r="R819" s="377"/>
      <c r="S819" s="377"/>
      <c r="T819" s="377"/>
      <c r="U819" s="377"/>
      <c r="V819" s="377"/>
      <c r="W819" s="377"/>
      <c r="X819" s="377"/>
      <c r="Y819" s="377"/>
      <c r="Z819" s="377"/>
      <c r="AA819" s="377"/>
      <c r="AB819" s="377"/>
      <c r="AC819" s="377"/>
      <c r="AD819" s="377"/>
      <c r="AE819" s="377"/>
      <c r="AF819" s="377"/>
      <c r="AG819" s="377"/>
      <c r="AH819" s="377"/>
      <c r="AI819" s="377"/>
      <c r="AJ819" s="377"/>
      <c r="AK819" s="377"/>
      <c r="AL819" s="377"/>
      <c r="AM819" s="377"/>
      <c r="AN819" s="377"/>
      <c r="AO819" s="377"/>
      <c r="AP819" s="377"/>
      <c r="AQ819" s="377"/>
      <c r="AR819" s="377"/>
      <c r="AS819" s="377"/>
      <c r="AT819" s="377"/>
      <c r="AU819" s="377"/>
      <c r="AV819" s="377"/>
      <c r="AW819" s="377"/>
      <c r="AX819" s="377"/>
      <c r="AY819" s="377"/>
      <c r="AZ819" s="377"/>
      <c r="BA819" s="377"/>
      <c r="BB819" s="377"/>
      <c r="BC819" s="377"/>
      <c r="BD819" s="377"/>
      <c r="BE819" s="377"/>
      <c r="BF819" s="377"/>
    </row>
    <row r="820" ht="12.75" customHeight="1">
      <c r="A820" s="377"/>
      <c r="B820" s="377"/>
      <c r="C820" s="377"/>
      <c r="D820" s="377"/>
      <c r="E820" s="377"/>
      <c r="F820" s="377"/>
      <c r="G820" s="377"/>
      <c r="H820" s="485"/>
      <c r="I820" s="377"/>
      <c r="J820" s="377"/>
      <c r="K820" s="377"/>
      <c r="L820" s="377"/>
      <c r="M820" s="485"/>
      <c r="N820" s="377"/>
      <c r="O820" s="377"/>
      <c r="P820" s="377"/>
      <c r="Q820" s="377"/>
      <c r="R820" s="377"/>
      <c r="S820" s="377"/>
      <c r="T820" s="377"/>
      <c r="U820" s="377"/>
      <c r="V820" s="377"/>
      <c r="W820" s="377"/>
      <c r="X820" s="377"/>
      <c r="Y820" s="377"/>
      <c r="Z820" s="377"/>
      <c r="AA820" s="377"/>
      <c r="AB820" s="377"/>
      <c r="AC820" s="377"/>
      <c r="AD820" s="377"/>
      <c r="AE820" s="377"/>
      <c r="AF820" s="377"/>
      <c r="AG820" s="377"/>
      <c r="AH820" s="377"/>
      <c r="AI820" s="377"/>
      <c r="AJ820" s="377"/>
      <c r="AK820" s="377"/>
      <c r="AL820" s="377"/>
      <c r="AM820" s="377"/>
      <c r="AN820" s="377"/>
      <c r="AO820" s="377"/>
      <c r="AP820" s="377"/>
      <c r="AQ820" s="377"/>
      <c r="AR820" s="377"/>
      <c r="AS820" s="377"/>
      <c r="AT820" s="377"/>
      <c r="AU820" s="377"/>
      <c r="AV820" s="377"/>
      <c r="AW820" s="377"/>
      <c r="AX820" s="377"/>
      <c r="AY820" s="377"/>
      <c r="AZ820" s="377"/>
      <c r="BA820" s="377"/>
      <c r="BB820" s="377"/>
      <c r="BC820" s="377"/>
      <c r="BD820" s="377"/>
      <c r="BE820" s="377"/>
      <c r="BF820" s="377"/>
    </row>
    <row r="821" ht="12.75" customHeight="1">
      <c r="A821" s="377"/>
      <c r="B821" s="377"/>
      <c r="C821" s="377"/>
      <c r="D821" s="377"/>
      <c r="E821" s="377"/>
      <c r="F821" s="377"/>
      <c r="G821" s="377"/>
      <c r="H821" s="485"/>
      <c r="I821" s="377"/>
      <c r="J821" s="377"/>
      <c r="K821" s="377"/>
      <c r="L821" s="377"/>
      <c r="M821" s="485"/>
      <c r="N821" s="377"/>
      <c r="O821" s="377"/>
      <c r="P821" s="377"/>
      <c r="Q821" s="377"/>
      <c r="R821" s="377"/>
      <c r="S821" s="377"/>
      <c r="T821" s="377"/>
      <c r="U821" s="377"/>
      <c r="V821" s="377"/>
      <c r="W821" s="377"/>
      <c r="X821" s="377"/>
      <c r="Y821" s="377"/>
      <c r="Z821" s="377"/>
      <c r="AA821" s="377"/>
      <c r="AB821" s="377"/>
      <c r="AC821" s="377"/>
      <c r="AD821" s="377"/>
      <c r="AE821" s="377"/>
      <c r="AF821" s="377"/>
      <c r="AG821" s="377"/>
      <c r="AH821" s="377"/>
      <c r="AI821" s="377"/>
      <c r="AJ821" s="377"/>
      <c r="AK821" s="377"/>
      <c r="AL821" s="377"/>
      <c r="AM821" s="377"/>
      <c r="AN821" s="377"/>
      <c r="AO821" s="377"/>
      <c r="AP821" s="377"/>
      <c r="AQ821" s="377"/>
      <c r="AR821" s="377"/>
      <c r="AS821" s="377"/>
      <c r="AT821" s="377"/>
      <c r="AU821" s="377"/>
      <c r="AV821" s="377"/>
      <c r="AW821" s="377"/>
      <c r="AX821" s="377"/>
      <c r="AY821" s="377"/>
      <c r="AZ821" s="377"/>
      <c r="BA821" s="377"/>
      <c r="BB821" s="377"/>
      <c r="BC821" s="377"/>
      <c r="BD821" s="377"/>
      <c r="BE821" s="377"/>
      <c r="BF821" s="377"/>
    </row>
    <row r="822" ht="12.75" customHeight="1">
      <c r="A822" s="377"/>
      <c r="B822" s="377"/>
      <c r="C822" s="377"/>
      <c r="D822" s="377"/>
      <c r="E822" s="377"/>
      <c r="F822" s="377"/>
      <c r="G822" s="377"/>
      <c r="H822" s="485"/>
      <c r="I822" s="377"/>
      <c r="J822" s="377"/>
      <c r="K822" s="377"/>
      <c r="L822" s="377"/>
      <c r="M822" s="485"/>
      <c r="N822" s="377"/>
      <c r="O822" s="377"/>
      <c r="P822" s="377"/>
      <c r="Q822" s="377"/>
      <c r="R822" s="377"/>
      <c r="S822" s="377"/>
      <c r="T822" s="377"/>
      <c r="U822" s="377"/>
      <c r="V822" s="377"/>
      <c r="W822" s="377"/>
      <c r="X822" s="377"/>
      <c r="Y822" s="377"/>
      <c r="Z822" s="377"/>
      <c r="AA822" s="377"/>
      <c r="AB822" s="377"/>
      <c r="AC822" s="377"/>
      <c r="AD822" s="377"/>
      <c r="AE822" s="377"/>
      <c r="AF822" s="377"/>
      <c r="AG822" s="377"/>
      <c r="AH822" s="377"/>
      <c r="AI822" s="377"/>
      <c r="AJ822" s="377"/>
      <c r="AK822" s="377"/>
      <c r="AL822" s="377"/>
      <c r="AM822" s="377"/>
      <c r="AN822" s="377"/>
      <c r="AO822" s="377"/>
      <c r="AP822" s="377"/>
      <c r="AQ822" s="377"/>
      <c r="AR822" s="377"/>
      <c r="AS822" s="377"/>
      <c r="AT822" s="377"/>
      <c r="AU822" s="377"/>
      <c r="AV822" s="377"/>
      <c r="AW822" s="377"/>
      <c r="AX822" s="377"/>
      <c r="AY822" s="377"/>
      <c r="AZ822" s="377"/>
      <c r="BA822" s="377"/>
      <c r="BB822" s="377"/>
      <c r="BC822" s="377"/>
      <c r="BD822" s="377"/>
      <c r="BE822" s="377"/>
      <c r="BF822" s="377"/>
    </row>
    <row r="823" ht="12.75" customHeight="1">
      <c r="A823" s="377"/>
      <c r="B823" s="377"/>
      <c r="C823" s="377"/>
      <c r="D823" s="377"/>
      <c r="E823" s="377"/>
      <c r="F823" s="377"/>
      <c r="G823" s="377"/>
      <c r="H823" s="485"/>
      <c r="I823" s="377"/>
      <c r="J823" s="377"/>
      <c r="K823" s="377"/>
      <c r="L823" s="377"/>
      <c r="M823" s="485"/>
      <c r="N823" s="377"/>
      <c r="O823" s="377"/>
      <c r="P823" s="377"/>
      <c r="Q823" s="377"/>
      <c r="R823" s="377"/>
      <c r="S823" s="377"/>
      <c r="T823" s="377"/>
      <c r="U823" s="377"/>
      <c r="V823" s="377"/>
      <c r="W823" s="377"/>
      <c r="X823" s="377"/>
      <c r="Y823" s="377"/>
      <c r="Z823" s="377"/>
      <c r="AA823" s="377"/>
      <c r="AB823" s="377"/>
      <c r="AC823" s="377"/>
      <c r="AD823" s="377"/>
      <c r="AE823" s="377"/>
      <c r="AF823" s="377"/>
      <c r="AG823" s="377"/>
      <c r="AH823" s="377"/>
      <c r="AI823" s="377"/>
      <c r="AJ823" s="377"/>
      <c r="AK823" s="377"/>
      <c r="AL823" s="377"/>
      <c r="AM823" s="377"/>
      <c r="AN823" s="377"/>
      <c r="AO823" s="377"/>
      <c r="AP823" s="377"/>
      <c r="AQ823" s="377"/>
      <c r="AR823" s="377"/>
      <c r="AS823" s="377"/>
      <c r="AT823" s="377"/>
      <c r="AU823" s="377"/>
      <c r="AV823" s="377"/>
      <c r="AW823" s="377"/>
      <c r="AX823" s="377"/>
      <c r="AY823" s="377"/>
      <c r="AZ823" s="377"/>
      <c r="BA823" s="377"/>
      <c r="BB823" s="377"/>
      <c r="BC823" s="377"/>
      <c r="BD823" s="377"/>
      <c r="BE823" s="377"/>
      <c r="BF823" s="377"/>
    </row>
    <row r="824" ht="12.75" customHeight="1">
      <c r="A824" s="377"/>
      <c r="B824" s="377"/>
      <c r="C824" s="377"/>
      <c r="D824" s="377"/>
      <c r="E824" s="377"/>
      <c r="F824" s="377"/>
      <c r="G824" s="377"/>
      <c r="H824" s="485"/>
      <c r="I824" s="377"/>
      <c r="J824" s="377"/>
      <c r="K824" s="377"/>
      <c r="L824" s="377"/>
      <c r="M824" s="485"/>
      <c r="N824" s="377"/>
      <c r="O824" s="377"/>
      <c r="P824" s="377"/>
      <c r="Q824" s="377"/>
      <c r="R824" s="377"/>
      <c r="S824" s="377"/>
      <c r="T824" s="377"/>
      <c r="U824" s="377"/>
      <c r="V824" s="377"/>
      <c r="W824" s="377"/>
      <c r="X824" s="377"/>
      <c r="Y824" s="377"/>
      <c r="Z824" s="377"/>
      <c r="AA824" s="377"/>
      <c r="AB824" s="377"/>
      <c r="AC824" s="377"/>
      <c r="AD824" s="377"/>
      <c r="AE824" s="377"/>
      <c r="AF824" s="377"/>
      <c r="AG824" s="377"/>
      <c r="AH824" s="377"/>
      <c r="AI824" s="377"/>
      <c r="AJ824" s="377"/>
      <c r="AK824" s="377"/>
      <c r="AL824" s="377"/>
      <c r="AM824" s="377"/>
      <c r="AN824" s="377"/>
      <c r="AO824" s="377"/>
      <c r="AP824" s="377"/>
      <c r="AQ824" s="377"/>
      <c r="AR824" s="377"/>
      <c r="AS824" s="377"/>
      <c r="AT824" s="377"/>
      <c r="AU824" s="377"/>
      <c r="AV824" s="377"/>
      <c r="AW824" s="377"/>
      <c r="AX824" s="377"/>
      <c r="AY824" s="377"/>
      <c r="AZ824" s="377"/>
      <c r="BA824" s="377"/>
      <c r="BB824" s="377"/>
      <c r="BC824" s="377"/>
      <c r="BD824" s="377"/>
      <c r="BE824" s="377"/>
      <c r="BF824" s="377"/>
    </row>
    <row r="825" ht="12.75" customHeight="1">
      <c r="A825" s="377"/>
      <c r="B825" s="377"/>
      <c r="C825" s="377"/>
      <c r="D825" s="377"/>
      <c r="E825" s="377"/>
      <c r="F825" s="377"/>
      <c r="G825" s="377"/>
      <c r="H825" s="485"/>
      <c r="I825" s="377"/>
      <c r="J825" s="377"/>
      <c r="K825" s="377"/>
      <c r="L825" s="377"/>
      <c r="M825" s="485"/>
      <c r="N825" s="377"/>
      <c r="O825" s="377"/>
      <c r="P825" s="377"/>
      <c r="Q825" s="377"/>
      <c r="R825" s="377"/>
      <c r="S825" s="377"/>
      <c r="T825" s="377"/>
      <c r="U825" s="377"/>
      <c r="V825" s="377"/>
      <c r="W825" s="377"/>
      <c r="X825" s="377"/>
      <c r="Y825" s="377"/>
      <c r="Z825" s="377"/>
      <c r="AA825" s="377"/>
      <c r="AB825" s="377"/>
      <c r="AC825" s="377"/>
      <c r="AD825" s="377"/>
      <c r="AE825" s="377"/>
      <c r="AF825" s="377"/>
      <c r="AG825" s="377"/>
      <c r="AH825" s="377"/>
      <c r="AI825" s="377"/>
      <c r="AJ825" s="377"/>
      <c r="AK825" s="377"/>
      <c r="AL825" s="377"/>
      <c r="AM825" s="377"/>
      <c r="AN825" s="377"/>
      <c r="AO825" s="377"/>
      <c r="AP825" s="377"/>
      <c r="AQ825" s="377"/>
      <c r="AR825" s="377"/>
      <c r="AS825" s="377"/>
      <c r="AT825" s="377"/>
      <c r="AU825" s="377"/>
      <c r="AV825" s="377"/>
      <c r="AW825" s="377"/>
      <c r="AX825" s="377"/>
      <c r="AY825" s="377"/>
      <c r="AZ825" s="377"/>
      <c r="BA825" s="377"/>
      <c r="BB825" s="377"/>
      <c r="BC825" s="377"/>
      <c r="BD825" s="377"/>
      <c r="BE825" s="377"/>
      <c r="BF825" s="377"/>
    </row>
    <row r="826" ht="12.75" customHeight="1">
      <c r="A826" s="377"/>
      <c r="B826" s="377"/>
      <c r="C826" s="377"/>
      <c r="D826" s="377"/>
      <c r="E826" s="377"/>
      <c r="F826" s="377"/>
      <c r="G826" s="377"/>
      <c r="H826" s="485"/>
      <c r="I826" s="377"/>
      <c r="J826" s="377"/>
      <c r="K826" s="377"/>
      <c r="L826" s="377"/>
      <c r="M826" s="485"/>
      <c r="N826" s="377"/>
      <c r="O826" s="377"/>
      <c r="P826" s="377"/>
      <c r="Q826" s="377"/>
      <c r="R826" s="377"/>
      <c r="S826" s="377"/>
      <c r="T826" s="377"/>
      <c r="U826" s="377"/>
      <c r="V826" s="377"/>
      <c r="W826" s="377"/>
      <c r="X826" s="377"/>
      <c r="Y826" s="377"/>
      <c r="Z826" s="377"/>
      <c r="AA826" s="377"/>
      <c r="AB826" s="377"/>
      <c r="AC826" s="377"/>
      <c r="AD826" s="377"/>
      <c r="AE826" s="377"/>
      <c r="AF826" s="377"/>
      <c r="AG826" s="377"/>
      <c r="AH826" s="377"/>
      <c r="AI826" s="377"/>
      <c r="AJ826" s="377"/>
      <c r="AK826" s="377"/>
      <c r="AL826" s="377"/>
      <c r="AM826" s="377"/>
      <c r="AN826" s="377"/>
      <c r="AO826" s="377"/>
      <c r="AP826" s="377"/>
      <c r="AQ826" s="377"/>
      <c r="AR826" s="377"/>
      <c r="AS826" s="377"/>
      <c r="AT826" s="377"/>
      <c r="AU826" s="377"/>
      <c r="AV826" s="377"/>
      <c r="AW826" s="377"/>
      <c r="AX826" s="377"/>
      <c r="AY826" s="377"/>
      <c r="AZ826" s="377"/>
      <c r="BA826" s="377"/>
      <c r="BB826" s="377"/>
      <c r="BC826" s="377"/>
      <c r="BD826" s="377"/>
      <c r="BE826" s="377"/>
      <c r="BF826" s="377"/>
    </row>
    <row r="827" ht="12.75" customHeight="1">
      <c r="A827" s="377"/>
      <c r="B827" s="377"/>
      <c r="C827" s="377"/>
      <c r="D827" s="377"/>
      <c r="E827" s="377"/>
      <c r="F827" s="377"/>
      <c r="G827" s="377"/>
      <c r="H827" s="485"/>
      <c r="I827" s="377"/>
      <c r="J827" s="377"/>
      <c r="K827" s="377"/>
      <c r="L827" s="377"/>
      <c r="M827" s="485"/>
      <c r="N827" s="377"/>
      <c r="O827" s="377"/>
      <c r="P827" s="377"/>
      <c r="Q827" s="377"/>
      <c r="R827" s="377"/>
      <c r="S827" s="377"/>
      <c r="T827" s="377"/>
      <c r="U827" s="377"/>
      <c r="V827" s="377"/>
      <c r="W827" s="377"/>
      <c r="X827" s="377"/>
      <c r="Y827" s="377"/>
      <c r="Z827" s="377"/>
      <c r="AA827" s="377"/>
      <c r="AB827" s="377"/>
      <c r="AC827" s="377"/>
      <c r="AD827" s="377"/>
      <c r="AE827" s="377"/>
      <c r="AF827" s="377"/>
      <c r="AG827" s="377"/>
      <c r="AH827" s="377"/>
      <c r="AI827" s="377"/>
      <c r="AJ827" s="377"/>
      <c r="AK827" s="377"/>
      <c r="AL827" s="377"/>
      <c r="AM827" s="377"/>
      <c r="AN827" s="377"/>
      <c r="AO827" s="377"/>
      <c r="AP827" s="377"/>
      <c r="AQ827" s="377"/>
      <c r="AR827" s="377"/>
      <c r="AS827" s="377"/>
      <c r="AT827" s="377"/>
      <c r="AU827" s="377"/>
      <c r="AV827" s="377"/>
      <c r="AW827" s="377"/>
      <c r="AX827" s="377"/>
      <c r="AY827" s="377"/>
      <c r="AZ827" s="377"/>
      <c r="BA827" s="377"/>
      <c r="BB827" s="377"/>
      <c r="BC827" s="377"/>
      <c r="BD827" s="377"/>
      <c r="BE827" s="377"/>
      <c r="BF827" s="377"/>
    </row>
    <row r="828" ht="12.75" customHeight="1">
      <c r="A828" s="377"/>
      <c r="B828" s="377"/>
      <c r="C828" s="377"/>
      <c r="D828" s="377"/>
      <c r="E828" s="377"/>
      <c r="F828" s="377"/>
      <c r="G828" s="377"/>
      <c r="H828" s="485"/>
      <c r="I828" s="377"/>
      <c r="J828" s="377"/>
      <c r="K828" s="377"/>
      <c r="L828" s="377"/>
      <c r="M828" s="485"/>
      <c r="N828" s="377"/>
      <c r="O828" s="377"/>
      <c r="P828" s="377"/>
      <c r="Q828" s="377"/>
      <c r="R828" s="377"/>
      <c r="S828" s="377"/>
      <c r="T828" s="377"/>
      <c r="U828" s="377"/>
      <c r="V828" s="377"/>
      <c r="W828" s="377"/>
      <c r="X828" s="377"/>
      <c r="Y828" s="377"/>
      <c r="Z828" s="377"/>
      <c r="AA828" s="377"/>
      <c r="AB828" s="377"/>
      <c r="AC828" s="377"/>
      <c r="AD828" s="377"/>
      <c r="AE828" s="377"/>
      <c r="AF828" s="377"/>
      <c r="AG828" s="377"/>
      <c r="AH828" s="377"/>
      <c r="AI828" s="377"/>
      <c r="AJ828" s="377"/>
      <c r="AK828" s="377"/>
      <c r="AL828" s="377"/>
      <c r="AM828" s="377"/>
      <c r="AN828" s="377"/>
      <c r="AO828" s="377"/>
      <c r="AP828" s="377"/>
      <c r="AQ828" s="377"/>
      <c r="AR828" s="377"/>
      <c r="AS828" s="377"/>
      <c r="AT828" s="377"/>
      <c r="AU828" s="377"/>
      <c r="AV828" s="377"/>
      <c r="AW828" s="377"/>
      <c r="AX828" s="377"/>
      <c r="AY828" s="377"/>
      <c r="AZ828" s="377"/>
      <c r="BA828" s="377"/>
      <c r="BB828" s="377"/>
      <c r="BC828" s="377"/>
      <c r="BD828" s="377"/>
      <c r="BE828" s="377"/>
      <c r="BF828" s="377"/>
    </row>
    <row r="829" ht="12.75" customHeight="1">
      <c r="A829" s="377"/>
      <c r="B829" s="377"/>
      <c r="C829" s="377"/>
      <c r="D829" s="377"/>
      <c r="E829" s="377"/>
      <c r="F829" s="377"/>
      <c r="G829" s="377"/>
      <c r="H829" s="485"/>
      <c r="I829" s="377"/>
      <c r="J829" s="377"/>
      <c r="K829" s="377"/>
      <c r="L829" s="377"/>
      <c r="M829" s="485"/>
      <c r="N829" s="377"/>
      <c r="O829" s="377"/>
      <c r="P829" s="377"/>
      <c r="Q829" s="377"/>
      <c r="R829" s="377"/>
      <c r="S829" s="377"/>
      <c r="T829" s="377"/>
      <c r="U829" s="377"/>
      <c r="V829" s="377"/>
      <c r="W829" s="377"/>
      <c r="X829" s="377"/>
      <c r="Y829" s="377"/>
      <c r="Z829" s="377"/>
      <c r="AA829" s="377"/>
      <c r="AB829" s="377"/>
      <c r="AC829" s="377"/>
      <c r="AD829" s="377"/>
      <c r="AE829" s="377"/>
      <c r="AF829" s="377"/>
      <c r="AG829" s="377"/>
      <c r="AH829" s="377"/>
      <c r="AI829" s="377"/>
      <c r="AJ829" s="377"/>
      <c r="AK829" s="377"/>
      <c r="AL829" s="377"/>
      <c r="AM829" s="377"/>
      <c r="AN829" s="377"/>
      <c r="AO829" s="377"/>
      <c r="AP829" s="377"/>
      <c r="AQ829" s="377"/>
      <c r="AR829" s="377"/>
      <c r="AS829" s="377"/>
      <c r="AT829" s="377"/>
      <c r="AU829" s="377"/>
      <c r="AV829" s="377"/>
      <c r="AW829" s="377"/>
      <c r="AX829" s="377"/>
      <c r="AY829" s="377"/>
      <c r="AZ829" s="377"/>
      <c r="BA829" s="377"/>
      <c r="BB829" s="377"/>
      <c r="BC829" s="377"/>
      <c r="BD829" s="377"/>
      <c r="BE829" s="377"/>
      <c r="BF829" s="377"/>
    </row>
    <row r="830" ht="12.75" customHeight="1">
      <c r="A830" s="377"/>
      <c r="B830" s="377"/>
      <c r="C830" s="377"/>
      <c r="D830" s="377"/>
      <c r="E830" s="377"/>
      <c r="F830" s="377"/>
      <c r="G830" s="377"/>
      <c r="H830" s="485"/>
      <c r="I830" s="377"/>
      <c r="J830" s="377"/>
      <c r="K830" s="377"/>
      <c r="L830" s="377"/>
      <c r="M830" s="485"/>
      <c r="N830" s="377"/>
      <c r="O830" s="377"/>
      <c r="P830" s="377"/>
      <c r="Q830" s="377"/>
      <c r="R830" s="377"/>
      <c r="S830" s="377"/>
      <c r="T830" s="377"/>
      <c r="U830" s="377"/>
      <c r="V830" s="377"/>
      <c r="W830" s="377"/>
      <c r="X830" s="377"/>
      <c r="Y830" s="377"/>
      <c r="Z830" s="377"/>
      <c r="AA830" s="377"/>
      <c r="AB830" s="377"/>
      <c r="AC830" s="377"/>
      <c r="AD830" s="377"/>
      <c r="AE830" s="377"/>
      <c r="AF830" s="377"/>
      <c r="AG830" s="377"/>
      <c r="AH830" s="377"/>
      <c r="AI830" s="377"/>
      <c r="AJ830" s="377"/>
      <c r="AK830" s="377"/>
      <c r="AL830" s="377"/>
      <c r="AM830" s="377"/>
      <c r="AN830" s="377"/>
      <c r="AO830" s="377"/>
      <c r="AP830" s="377"/>
      <c r="AQ830" s="377"/>
      <c r="AR830" s="377"/>
      <c r="AS830" s="377"/>
      <c r="AT830" s="377"/>
      <c r="AU830" s="377"/>
      <c r="AV830" s="377"/>
      <c r="AW830" s="377"/>
      <c r="AX830" s="377"/>
      <c r="AY830" s="377"/>
      <c r="AZ830" s="377"/>
      <c r="BA830" s="377"/>
      <c r="BB830" s="377"/>
      <c r="BC830" s="377"/>
      <c r="BD830" s="377"/>
      <c r="BE830" s="377"/>
      <c r="BF830" s="377"/>
    </row>
    <row r="831" ht="12.75" customHeight="1">
      <c r="A831" s="377"/>
      <c r="B831" s="377"/>
      <c r="C831" s="377"/>
      <c r="D831" s="377"/>
      <c r="E831" s="377"/>
      <c r="F831" s="377"/>
      <c r="G831" s="377"/>
      <c r="H831" s="485"/>
      <c r="I831" s="377"/>
      <c r="J831" s="377"/>
      <c r="K831" s="377"/>
      <c r="L831" s="377"/>
      <c r="M831" s="485"/>
      <c r="N831" s="377"/>
      <c r="O831" s="377"/>
      <c r="P831" s="377"/>
      <c r="Q831" s="377"/>
      <c r="R831" s="377"/>
      <c r="S831" s="377"/>
      <c r="T831" s="377"/>
      <c r="U831" s="377"/>
      <c r="V831" s="377"/>
      <c r="W831" s="377"/>
      <c r="X831" s="377"/>
      <c r="Y831" s="377"/>
      <c r="Z831" s="377"/>
      <c r="AA831" s="377"/>
      <c r="AB831" s="377"/>
      <c r="AC831" s="377"/>
      <c r="AD831" s="377"/>
      <c r="AE831" s="377"/>
      <c r="AF831" s="377"/>
      <c r="AG831" s="377"/>
      <c r="AH831" s="377"/>
      <c r="AI831" s="377"/>
      <c r="AJ831" s="377"/>
      <c r="AK831" s="377"/>
      <c r="AL831" s="377"/>
      <c r="AM831" s="377"/>
      <c r="AN831" s="377"/>
      <c r="AO831" s="377"/>
      <c r="AP831" s="377"/>
      <c r="AQ831" s="377"/>
      <c r="AR831" s="377"/>
      <c r="AS831" s="377"/>
      <c r="AT831" s="377"/>
      <c r="AU831" s="377"/>
      <c r="AV831" s="377"/>
      <c r="AW831" s="377"/>
      <c r="AX831" s="377"/>
      <c r="AY831" s="377"/>
      <c r="AZ831" s="377"/>
      <c r="BA831" s="377"/>
      <c r="BB831" s="377"/>
      <c r="BC831" s="377"/>
      <c r="BD831" s="377"/>
      <c r="BE831" s="377"/>
      <c r="BF831" s="377"/>
    </row>
    <row r="832" ht="12.75" customHeight="1">
      <c r="A832" s="377"/>
      <c r="B832" s="377"/>
      <c r="C832" s="377"/>
      <c r="D832" s="377"/>
      <c r="E832" s="377"/>
      <c r="F832" s="377"/>
      <c r="G832" s="377"/>
      <c r="H832" s="485"/>
      <c r="I832" s="377"/>
      <c r="J832" s="377"/>
      <c r="K832" s="377"/>
      <c r="L832" s="377"/>
      <c r="M832" s="485"/>
      <c r="N832" s="377"/>
      <c r="O832" s="377"/>
      <c r="P832" s="377"/>
      <c r="Q832" s="377"/>
      <c r="R832" s="377"/>
      <c r="S832" s="377"/>
      <c r="T832" s="377"/>
      <c r="U832" s="377"/>
      <c r="V832" s="377"/>
      <c r="W832" s="377"/>
      <c r="X832" s="377"/>
      <c r="Y832" s="377"/>
      <c r="Z832" s="377"/>
      <c r="AA832" s="377"/>
      <c r="AB832" s="377"/>
      <c r="AC832" s="377"/>
      <c r="AD832" s="377"/>
      <c r="AE832" s="377"/>
      <c r="AF832" s="377"/>
      <c r="AG832" s="377"/>
      <c r="AH832" s="377"/>
      <c r="AI832" s="377"/>
      <c r="AJ832" s="377"/>
      <c r="AK832" s="377"/>
      <c r="AL832" s="377"/>
      <c r="AM832" s="377"/>
      <c r="AN832" s="377"/>
      <c r="AO832" s="377"/>
      <c r="AP832" s="377"/>
      <c r="AQ832" s="377"/>
      <c r="AR832" s="377"/>
      <c r="AS832" s="377"/>
      <c r="AT832" s="377"/>
      <c r="AU832" s="377"/>
      <c r="AV832" s="377"/>
      <c r="AW832" s="377"/>
      <c r="AX832" s="377"/>
      <c r="AY832" s="377"/>
      <c r="AZ832" s="377"/>
      <c r="BA832" s="377"/>
      <c r="BB832" s="377"/>
      <c r="BC832" s="377"/>
      <c r="BD832" s="377"/>
      <c r="BE832" s="377"/>
      <c r="BF832" s="377"/>
    </row>
    <row r="833" ht="12.75" customHeight="1">
      <c r="A833" s="377"/>
      <c r="B833" s="377"/>
      <c r="C833" s="377"/>
      <c r="D833" s="377"/>
      <c r="E833" s="377"/>
      <c r="F833" s="377"/>
      <c r="G833" s="377"/>
      <c r="H833" s="485"/>
      <c r="I833" s="377"/>
      <c r="J833" s="377"/>
      <c r="K833" s="377"/>
      <c r="L833" s="377"/>
      <c r="M833" s="485"/>
      <c r="N833" s="377"/>
      <c r="O833" s="377"/>
      <c r="P833" s="377"/>
      <c r="Q833" s="377"/>
      <c r="R833" s="377"/>
      <c r="S833" s="377"/>
      <c r="T833" s="377"/>
      <c r="U833" s="377"/>
      <c r="V833" s="377"/>
      <c r="W833" s="377"/>
      <c r="X833" s="377"/>
      <c r="Y833" s="377"/>
      <c r="Z833" s="377"/>
      <c r="AA833" s="377"/>
      <c r="AB833" s="377"/>
      <c r="AC833" s="377"/>
      <c r="AD833" s="377"/>
      <c r="AE833" s="377"/>
      <c r="AF833" s="377"/>
      <c r="AG833" s="377"/>
      <c r="AH833" s="377"/>
      <c r="AI833" s="377"/>
      <c r="AJ833" s="377"/>
      <c r="AK833" s="377"/>
      <c r="AL833" s="377"/>
      <c r="AM833" s="377"/>
      <c r="AN833" s="377"/>
      <c r="AO833" s="377"/>
      <c r="AP833" s="377"/>
      <c r="AQ833" s="377"/>
      <c r="AR833" s="377"/>
      <c r="AS833" s="377"/>
      <c r="AT833" s="377"/>
      <c r="AU833" s="377"/>
      <c r="AV833" s="377"/>
      <c r="AW833" s="377"/>
      <c r="AX833" s="377"/>
      <c r="AY833" s="377"/>
      <c r="AZ833" s="377"/>
      <c r="BA833" s="377"/>
      <c r="BB833" s="377"/>
      <c r="BC833" s="377"/>
      <c r="BD833" s="377"/>
      <c r="BE833" s="377"/>
      <c r="BF833" s="377"/>
    </row>
    <row r="834" ht="12.75" customHeight="1">
      <c r="A834" s="377"/>
      <c r="B834" s="377"/>
      <c r="C834" s="377"/>
      <c r="D834" s="377"/>
      <c r="E834" s="377"/>
      <c r="F834" s="377"/>
      <c r="G834" s="377"/>
      <c r="H834" s="485"/>
      <c r="I834" s="377"/>
      <c r="J834" s="377"/>
      <c r="K834" s="377"/>
      <c r="L834" s="377"/>
      <c r="M834" s="485"/>
      <c r="N834" s="377"/>
      <c r="O834" s="377"/>
      <c r="P834" s="377"/>
      <c r="Q834" s="377"/>
      <c r="R834" s="377"/>
      <c r="S834" s="377"/>
      <c r="T834" s="377"/>
      <c r="U834" s="377"/>
      <c r="V834" s="377"/>
      <c r="W834" s="377"/>
      <c r="X834" s="377"/>
      <c r="Y834" s="377"/>
      <c r="Z834" s="377"/>
      <c r="AA834" s="377"/>
      <c r="AB834" s="377"/>
      <c r="AC834" s="377"/>
      <c r="AD834" s="377"/>
      <c r="AE834" s="377"/>
      <c r="AF834" s="377"/>
      <c r="AG834" s="377"/>
      <c r="AH834" s="377"/>
      <c r="AI834" s="377"/>
      <c r="AJ834" s="377"/>
      <c r="AK834" s="377"/>
      <c r="AL834" s="377"/>
      <c r="AM834" s="377"/>
      <c r="AN834" s="377"/>
      <c r="AO834" s="377"/>
      <c r="AP834" s="377"/>
      <c r="AQ834" s="377"/>
      <c r="AR834" s="377"/>
      <c r="AS834" s="377"/>
      <c r="AT834" s="377"/>
      <c r="AU834" s="377"/>
      <c r="AV834" s="377"/>
      <c r="AW834" s="377"/>
      <c r="AX834" s="377"/>
      <c r="AY834" s="377"/>
      <c r="AZ834" s="377"/>
      <c r="BA834" s="377"/>
      <c r="BB834" s="377"/>
      <c r="BC834" s="377"/>
      <c r="BD834" s="377"/>
      <c r="BE834" s="377"/>
      <c r="BF834" s="377"/>
    </row>
    <row r="835" ht="12.75" customHeight="1">
      <c r="A835" s="377"/>
      <c r="B835" s="377"/>
      <c r="C835" s="377"/>
      <c r="D835" s="377"/>
      <c r="E835" s="377"/>
      <c r="F835" s="377"/>
      <c r="G835" s="377"/>
      <c r="H835" s="485"/>
      <c r="I835" s="377"/>
      <c r="J835" s="377"/>
      <c r="K835" s="377"/>
      <c r="L835" s="377"/>
      <c r="M835" s="485"/>
      <c r="N835" s="377"/>
      <c r="O835" s="377"/>
      <c r="P835" s="377"/>
      <c r="Q835" s="377"/>
      <c r="R835" s="377"/>
      <c r="S835" s="377"/>
      <c r="T835" s="377"/>
      <c r="U835" s="377"/>
      <c r="V835" s="377"/>
      <c r="W835" s="377"/>
      <c r="X835" s="377"/>
      <c r="Y835" s="377"/>
      <c r="Z835" s="377"/>
      <c r="AA835" s="377"/>
      <c r="AB835" s="377"/>
      <c r="AC835" s="377"/>
      <c r="AD835" s="377"/>
      <c r="AE835" s="377"/>
      <c r="AF835" s="377"/>
      <c r="AG835" s="377"/>
      <c r="AH835" s="377"/>
      <c r="AI835" s="377"/>
      <c r="AJ835" s="377"/>
      <c r="AK835" s="377"/>
      <c r="AL835" s="377"/>
      <c r="AM835" s="377"/>
      <c r="AN835" s="377"/>
      <c r="AO835" s="377"/>
      <c r="AP835" s="377"/>
      <c r="AQ835" s="377"/>
      <c r="AR835" s="377"/>
      <c r="AS835" s="377"/>
      <c r="AT835" s="377"/>
      <c r="AU835" s="377"/>
      <c r="AV835" s="377"/>
      <c r="AW835" s="377"/>
      <c r="AX835" s="377"/>
      <c r="AY835" s="377"/>
      <c r="AZ835" s="377"/>
      <c r="BA835" s="377"/>
      <c r="BB835" s="377"/>
      <c r="BC835" s="377"/>
      <c r="BD835" s="377"/>
      <c r="BE835" s="377"/>
      <c r="BF835" s="377"/>
    </row>
    <row r="836" ht="12.75" customHeight="1">
      <c r="A836" s="377"/>
      <c r="B836" s="377"/>
      <c r="C836" s="377"/>
      <c r="D836" s="377"/>
      <c r="E836" s="377"/>
      <c r="F836" s="377"/>
      <c r="G836" s="377"/>
      <c r="H836" s="485"/>
      <c r="I836" s="377"/>
      <c r="J836" s="377"/>
      <c r="K836" s="377"/>
      <c r="L836" s="377"/>
      <c r="M836" s="485"/>
      <c r="N836" s="377"/>
      <c r="O836" s="377"/>
      <c r="P836" s="377"/>
      <c r="Q836" s="377"/>
      <c r="R836" s="377"/>
      <c r="S836" s="377"/>
      <c r="T836" s="377"/>
      <c r="U836" s="377"/>
      <c r="V836" s="377"/>
      <c r="W836" s="377"/>
      <c r="X836" s="377"/>
      <c r="Y836" s="377"/>
      <c r="Z836" s="377"/>
      <c r="AA836" s="377"/>
      <c r="AB836" s="377"/>
      <c r="AC836" s="377"/>
      <c r="AD836" s="377"/>
      <c r="AE836" s="377"/>
      <c r="AF836" s="377"/>
      <c r="AG836" s="377"/>
      <c r="AH836" s="377"/>
      <c r="AI836" s="377"/>
      <c r="AJ836" s="377"/>
      <c r="AK836" s="377"/>
      <c r="AL836" s="377"/>
      <c r="AM836" s="377"/>
      <c r="AN836" s="377"/>
      <c r="AO836" s="377"/>
      <c r="AP836" s="377"/>
      <c r="AQ836" s="377"/>
      <c r="AR836" s="377"/>
      <c r="AS836" s="377"/>
      <c r="AT836" s="377"/>
      <c r="AU836" s="377"/>
      <c r="AV836" s="377"/>
      <c r="AW836" s="377"/>
      <c r="AX836" s="377"/>
      <c r="AY836" s="377"/>
      <c r="AZ836" s="377"/>
      <c r="BA836" s="377"/>
      <c r="BB836" s="377"/>
      <c r="BC836" s="377"/>
      <c r="BD836" s="377"/>
      <c r="BE836" s="377"/>
      <c r="BF836" s="377"/>
    </row>
    <row r="837" ht="12.75" customHeight="1">
      <c r="A837" s="377"/>
      <c r="B837" s="377"/>
      <c r="C837" s="377"/>
      <c r="D837" s="377"/>
      <c r="E837" s="377"/>
      <c r="F837" s="377"/>
      <c r="G837" s="377"/>
      <c r="H837" s="485"/>
      <c r="I837" s="377"/>
      <c r="J837" s="377"/>
      <c r="K837" s="377"/>
      <c r="L837" s="377"/>
      <c r="M837" s="485"/>
      <c r="N837" s="377"/>
      <c r="O837" s="377"/>
      <c r="P837" s="377"/>
      <c r="Q837" s="377"/>
      <c r="R837" s="377"/>
      <c r="S837" s="377"/>
      <c r="T837" s="377"/>
      <c r="U837" s="377"/>
      <c r="V837" s="377"/>
      <c r="W837" s="377"/>
      <c r="X837" s="377"/>
      <c r="Y837" s="377"/>
      <c r="Z837" s="377"/>
      <c r="AA837" s="377"/>
      <c r="AB837" s="377"/>
      <c r="AC837" s="377"/>
      <c r="AD837" s="377"/>
      <c r="AE837" s="377"/>
      <c r="AF837" s="377"/>
      <c r="AG837" s="377"/>
      <c r="AH837" s="377"/>
      <c r="AI837" s="377"/>
      <c r="AJ837" s="377"/>
      <c r="AK837" s="377"/>
      <c r="AL837" s="377"/>
      <c r="AM837" s="377"/>
      <c r="AN837" s="377"/>
      <c r="AO837" s="377"/>
      <c r="AP837" s="377"/>
      <c r="AQ837" s="377"/>
      <c r="AR837" s="377"/>
      <c r="AS837" s="377"/>
      <c r="AT837" s="377"/>
      <c r="AU837" s="377"/>
      <c r="AV837" s="377"/>
      <c r="AW837" s="377"/>
      <c r="AX837" s="377"/>
      <c r="AY837" s="377"/>
      <c r="AZ837" s="377"/>
      <c r="BA837" s="377"/>
      <c r="BB837" s="377"/>
      <c r="BC837" s="377"/>
      <c r="BD837" s="377"/>
      <c r="BE837" s="377"/>
      <c r="BF837" s="377"/>
    </row>
    <row r="838" ht="12.75" customHeight="1">
      <c r="A838" s="377"/>
      <c r="B838" s="377"/>
      <c r="C838" s="377"/>
      <c r="D838" s="377"/>
      <c r="E838" s="377"/>
      <c r="F838" s="377"/>
      <c r="G838" s="377"/>
      <c r="H838" s="485"/>
      <c r="I838" s="377"/>
      <c r="J838" s="377"/>
      <c r="K838" s="377"/>
      <c r="L838" s="377"/>
      <c r="M838" s="485"/>
      <c r="N838" s="377"/>
      <c r="O838" s="377"/>
      <c r="P838" s="377"/>
      <c r="Q838" s="377"/>
      <c r="R838" s="377"/>
      <c r="S838" s="377"/>
      <c r="T838" s="377"/>
      <c r="U838" s="377"/>
      <c r="V838" s="377"/>
      <c r="W838" s="377"/>
      <c r="X838" s="377"/>
      <c r="Y838" s="377"/>
      <c r="Z838" s="377"/>
      <c r="AA838" s="377"/>
      <c r="AB838" s="377"/>
      <c r="AC838" s="377"/>
      <c r="AD838" s="377"/>
      <c r="AE838" s="377"/>
      <c r="AF838" s="377"/>
      <c r="AG838" s="377"/>
      <c r="AH838" s="377"/>
      <c r="AI838" s="377"/>
      <c r="AJ838" s="377"/>
      <c r="AK838" s="377"/>
      <c r="AL838" s="377"/>
      <c r="AM838" s="377"/>
      <c r="AN838" s="377"/>
      <c r="AO838" s="377"/>
      <c r="AP838" s="377"/>
      <c r="AQ838" s="377"/>
      <c r="AR838" s="377"/>
      <c r="AS838" s="377"/>
      <c r="AT838" s="377"/>
      <c r="AU838" s="377"/>
      <c r="AV838" s="377"/>
      <c r="AW838" s="377"/>
      <c r="AX838" s="377"/>
      <c r="AY838" s="377"/>
      <c r="AZ838" s="377"/>
      <c r="BA838" s="377"/>
      <c r="BB838" s="377"/>
      <c r="BC838" s="377"/>
      <c r="BD838" s="377"/>
      <c r="BE838" s="377"/>
      <c r="BF838" s="377"/>
    </row>
    <row r="839" ht="12.75" customHeight="1">
      <c r="A839" s="377"/>
      <c r="B839" s="377"/>
      <c r="C839" s="377"/>
      <c r="D839" s="377"/>
      <c r="E839" s="377"/>
      <c r="F839" s="377"/>
      <c r="G839" s="377"/>
      <c r="H839" s="485"/>
      <c r="I839" s="377"/>
      <c r="J839" s="377"/>
      <c r="K839" s="377"/>
      <c r="L839" s="377"/>
      <c r="M839" s="485"/>
      <c r="N839" s="377"/>
      <c r="O839" s="377"/>
      <c r="P839" s="377"/>
      <c r="Q839" s="377"/>
      <c r="R839" s="377"/>
      <c r="S839" s="377"/>
      <c r="T839" s="377"/>
      <c r="U839" s="377"/>
      <c r="V839" s="377"/>
      <c r="W839" s="377"/>
      <c r="X839" s="377"/>
      <c r="Y839" s="377"/>
      <c r="Z839" s="377"/>
      <c r="AA839" s="377"/>
      <c r="AB839" s="377"/>
      <c r="AC839" s="377"/>
      <c r="AD839" s="377"/>
      <c r="AE839" s="377"/>
      <c r="AF839" s="377"/>
      <c r="AG839" s="377"/>
      <c r="AH839" s="377"/>
      <c r="AI839" s="377"/>
      <c r="AJ839" s="377"/>
      <c r="AK839" s="377"/>
      <c r="AL839" s="377"/>
      <c r="AM839" s="377"/>
      <c r="AN839" s="377"/>
      <c r="AO839" s="377"/>
      <c r="AP839" s="377"/>
      <c r="AQ839" s="377"/>
      <c r="AR839" s="377"/>
      <c r="AS839" s="377"/>
      <c r="AT839" s="377"/>
      <c r="AU839" s="377"/>
      <c r="AV839" s="377"/>
      <c r="AW839" s="377"/>
      <c r="AX839" s="377"/>
      <c r="AY839" s="377"/>
      <c r="AZ839" s="377"/>
      <c r="BA839" s="377"/>
      <c r="BB839" s="377"/>
      <c r="BC839" s="377"/>
      <c r="BD839" s="377"/>
      <c r="BE839" s="377"/>
      <c r="BF839" s="377"/>
    </row>
    <row r="840" ht="12.75" customHeight="1">
      <c r="A840" s="377"/>
      <c r="B840" s="377"/>
      <c r="C840" s="377"/>
      <c r="D840" s="377"/>
      <c r="E840" s="377"/>
      <c r="F840" s="377"/>
      <c r="G840" s="377"/>
      <c r="H840" s="485"/>
      <c r="I840" s="377"/>
      <c r="J840" s="377"/>
      <c r="K840" s="377"/>
      <c r="L840" s="377"/>
      <c r="M840" s="485"/>
      <c r="N840" s="377"/>
      <c r="O840" s="377"/>
      <c r="P840" s="377"/>
      <c r="Q840" s="377"/>
      <c r="R840" s="377"/>
      <c r="S840" s="377"/>
      <c r="T840" s="377"/>
      <c r="U840" s="377"/>
      <c r="V840" s="377"/>
      <c r="W840" s="377"/>
      <c r="X840" s="377"/>
      <c r="Y840" s="377"/>
      <c r="Z840" s="377"/>
      <c r="AA840" s="377"/>
      <c r="AB840" s="377"/>
      <c r="AC840" s="377"/>
      <c r="AD840" s="377"/>
      <c r="AE840" s="377"/>
      <c r="AF840" s="377"/>
      <c r="AG840" s="377"/>
      <c r="AH840" s="377"/>
      <c r="AI840" s="377"/>
      <c r="AJ840" s="377"/>
      <c r="AK840" s="377"/>
      <c r="AL840" s="377"/>
      <c r="AM840" s="377"/>
      <c r="AN840" s="377"/>
      <c r="AO840" s="377"/>
      <c r="AP840" s="377"/>
      <c r="AQ840" s="377"/>
      <c r="AR840" s="377"/>
      <c r="AS840" s="377"/>
      <c r="AT840" s="377"/>
      <c r="AU840" s="377"/>
      <c r="AV840" s="377"/>
      <c r="AW840" s="377"/>
      <c r="AX840" s="377"/>
      <c r="AY840" s="377"/>
      <c r="AZ840" s="377"/>
      <c r="BA840" s="377"/>
      <c r="BB840" s="377"/>
      <c r="BC840" s="377"/>
      <c r="BD840" s="377"/>
      <c r="BE840" s="377"/>
      <c r="BF840" s="377"/>
    </row>
    <row r="841" ht="12.75" customHeight="1">
      <c r="A841" s="377"/>
      <c r="B841" s="377"/>
      <c r="C841" s="377"/>
      <c r="D841" s="377"/>
      <c r="E841" s="377"/>
      <c r="F841" s="377"/>
      <c r="G841" s="377"/>
      <c r="H841" s="485"/>
      <c r="I841" s="377"/>
      <c r="J841" s="377"/>
      <c r="K841" s="377"/>
      <c r="L841" s="377"/>
      <c r="M841" s="485"/>
      <c r="N841" s="377"/>
      <c r="O841" s="377"/>
      <c r="P841" s="377"/>
      <c r="Q841" s="377"/>
      <c r="R841" s="377"/>
      <c r="S841" s="377"/>
      <c r="T841" s="377"/>
      <c r="U841" s="377"/>
      <c r="V841" s="377"/>
      <c r="W841" s="377"/>
      <c r="X841" s="377"/>
      <c r="Y841" s="377"/>
      <c r="Z841" s="377"/>
      <c r="AA841" s="377"/>
      <c r="AB841" s="377"/>
      <c r="AC841" s="377"/>
      <c r="AD841" s="377"/>
      <c r="AE841" s="377"/>
      <c r="AF841" s="377"/>
      <c r="AG841" s="377"/>
      <c r="AH841" s="377"/>
      <c r="AI841" s="377"/>
      <c r="AJ841" s="377"/>
      <c r="AK841" s="377"/>
      <c r="AL841" s="377"/>
      <c r="AM841" s="377"/>
      <c r="AN841" s="377"/>
      <c r="AO841" s="377"/>
      <c r="AP841" s="377"/>
      <c r="AQ841" s="377"/>
      <c r="AR841" s="377"/>
      <c r="AS841" s="377"/>
      <c r="AT841" s="377"/>
      <c r="AU841" s="377"/>
      <c r="AV841" s="377"/>
      <c r="AW841" s="377"/>
      <c r="AX841" s="377"/>
      <c r="AY841" s="377"/>
      <c r="AZ841" s="377"/>
      <c r="BA841" s="377"/>
      <c r="BB841" s="377"/>
      <c r="BC841" s="377"/>
      <c r="BD841" s="377"/>
      <c r="BE841" s="377"/>
      <c r="BF841" s="377"/>
    </row>
    <row r="842" ht="12.75" customHeight="1">
      <c r="A842" s="377"/>
      <c r="B842" s="377"/>
      <c r="C842" s="377"/>
      <c r="D842" s="377"/>
      <c r="E842" s="377"/>
      <c r="F842" s="377"/>
      <c r="G842" s="377"/>
      <c r="H842" s="485"/>
      <c r="I842" s="377"/>
      <c r="J842" s="377"/>
      <c r="K842" s="377"/>
      <c r="L842" s="377"/>
      <c r="M842" s="485"/>
      <c r="N842" s="377"/>
      <c r="O842" s="377"/>
      <c r="P842" s="377"/>
      <c r="Q842" s="377"/>
      <c r="R842" s="377"/>
      <c r="S842" s="377"/>
      <c r="T842" s="377"/>
      <c r="U842" s="377"/>
      <c r="V842" s="377"/>
      <c r="W842" s="377"/>
      <c r="X842" s="377"/>
      <c r="Y842" s="377"/>
      <c r="Z842" s="377"/>
      <c r="AA842" s="377"/>
      <c r="AB842" s="377"/>
      <c r="AC842" s="377"/>
      <c r="AD842" s="377"/>
      <c r="AE842" s="377"/>
      <c r="AF842" s="377"/>
      <c r="AG842" s="377"/>
      <c r="AH842" s="377"/>
      <c r="AI842" s="377"/>
      <c r="AJ842" s="377"/>
      <c r="AK842" s="377"/>
      <c r="AL842" s="377"/>
      <c r="AM842" s="377"/>
      <c r="AN842" s="377"/>
      <c r="AO842" s="377"/>
      <c r="AP842" s="377"/>
      <c r="AQ842" s="377"/>
      <c r="AR842" s="377"/>
      <c r="AS842" s="377"/>
      <c r="AT842" s="377"/>
      <c r="AU842" s="377"/>
      <c r="AV842" s="377"/>
      <c r="AW842" s="377"/>
      <c r="AX842" s="377"/>
      <c r="AY842" s="377"/>
      <c r="AZ842" s="377"/>
      <c r="BA842" s="377"/>
      <c r="BB842" s="377"/>
      <c r="BC842" s="377"/>
      <c r="BD842" s="377"/>
      <c r="BE842" s="377"/>
      <c r="BF842" s="377"/>
    </row>
    <row r="843" ht="12.75" customHeight="1">
      <c r="A843" s="377"/>
      <c r="B843" s="377"/>
      <c r="C843" s="377"/>
      <c r="D843" s="377"/>
      <c r="E843" s="377"/>
      <c r="F843" s="377"/>
      <c r="G843" s="377"/>
      <c r="H843" s="485"/>
      <c r="I843" s="377"/>
      <c r="J843" s="377"/>
      <c r="K843" s="377"/>
      <c r="L843" s="377"/>
      <c r="M843" s="485"/>
      <c r="N843" s="377"/>
      <c r="O843" s="377"/>
      <c r="P843" s="377"/>
      <c r="Q843" s="377"/>
      <c r="R843" s="377"/>
      <c r="S843" s="377"/>
      <c r="T843" s="377"/>
      <c r="U843" s="377"/>
      <c r="V843" s="377"/>
      <c r="W843" s="377"/>
      <c r="X843" s="377"/>
      <c r="Y843" s="377"/>
      <c r="Z843" s="377"/>
      <c r="AA843" s="377"/>
      <c r="AB843" s="377"/>
      <c r="AC843" s="377"/>
      <c r="AD843" s="377"/>
      <c r="AE843" s="377"/>
      <c r="AF843" s="377"/>
      <c r="AG843" s="377"/>
      <c r="AH843" s="377"/>
      <c r="AI843" s="377"/>
      <c r="AJ843" s="377"/>
      <c r="AK843" s="377"/>
      <c r="AL843" s="377"/>
      <c r="AM843" s="377"/>
      <c r="AN843" s="377"/>
      <c r="AO843" s="377"/>
      <c r="AP843" s="377"/>
      <c r="AQ843" s="377"/>
      <c r="AR843" s="377"/>
      <c r="AS843" s="377"/>
      <c r="AT843" s="377"/>
      <c r="AU843" s="377"/>
      <c r="AV843" s="377"/>
      <c r="AW843" s="377"/>
      <c r="AX843" s="377"/>
      <c r="AY843" s="377"/>
      <c r="AZ843" s="377"/>
      <c r="BA843" s="377"/>
      <c r="BB843" s="377"/>
      <c r="BC843" s="377"/>
      <c r="BD843" s="377"/>
      <c r="BE843" s="377"/>
      <c r="BF843" s="377"/>
    </row>
    <row r="844" ht="12.75" customHeight="1">
      <c r="A844" s="377"/>
      <c r="B844" s="377"/>
      <c r="C844" s="377"/>
      <c r="D844" s="377"/>
      <c r="E844" s="377"/>
      <c r="F844" s="377"/>
      <c r="G844" s="377"/>
      <c r="H844" s="485"/>
      <c r="I844" s="377"/>
      <c r="J844" s="377"/>
      <c r="K844" s="377"/>
      <c r="L844" s="377"/>
      <c r="M844" s="485"/>
      <c r="N844" s="377"/>
      <c r="O844" s="377"/>
      <c r="P844" s="377"/>
      <c r="Q844" s="377"/>
      <c r="R844" s="377"/>
      <c r="S844" s="377"/>
      <c r="T844" s="377"/>
      <c r="U844" s="377"/>
      <c r="V844" s="377"/>
      <c r="W844" s="377"/>
      <c r="X844" s="377"/>
      <c r="Y844" s="377"/>
      <c r="Z844" s="377"/>
      <c r="AA844" s="377"/>
      <c r="AB844" s="377"/>
      <c r="AC844" s="377"/>
      <c r="AD844" s="377"/>
      <c r="AE844" s="377"/>
      <c r="AF844" s="377"/>
      <c r="AG844" s="377"/>
      <c r="AH844" s="377"/>
      <c r="AI844" s="377"/>
      <c r="AJ844" s="377"/>
      <c r="AK844" s="377"/>
      <c r="AL844" s="377"/>
      <c r="AM844" s="377"/>
      <c r="AN844" s="377"/>
      <c r="AO844" s="377"/>
      <c r="AP844" s="377"/>
      <c r="AQ844" s="377"/>
      <c r="AR844" s="377"/>
      <c r="AS844" s="377"/>
      <c r="AT844" s="377"/>
      <c r="AU844" s="377"/>
      <c r="AV844" s="377"/>
      <c r="AW844" s="377"/>
      <c r="AX844" s="377"/>
      <c r="AY844" s="377"/>
      <c r="AZ844" s="377"/>
      <c r="BA844" s="377"/>
      <c r="BB844" s="377"/>
      <c r="BC844" s="377"/>
      <c r="BD844" s="377"/>
      <c r="BE844" s="377"/>
      <c r="BF844" s="377"/>
    </row>
    <row r="845" ht="12.75" customHeight="1">
      <c r="A845" s="377"/>
      <c r="B845" s="377"/>
      <c r="C845" s="377"/>
      <c r="D845" s="377"/>
      <c r="E845" s="377"/>
      <c r="F845" s="377"/>
      <c r="G845" s="377"/>
      <c r="H845" s="485"/>
      <c r="I845" s="377"/>
      <c r="J845" s="377"/>
      <c r="K845" s="377"/>
      <c r="L845" s="377"/>
      <c r="M845" s="485"/>
      <c r="N845" s="377"/>
      <c r="O845" s="377"/>
      <c r="P845" s="377"/>
      <c r="Q845" s="377"/>
      <c r="R845" s="377"/>
      <c r="S845" s="377"/>
      <c r="T845" s="377"/>
      <c r="U845" s="377"/>
      <c r="V845" s="377"/>
      <c r="W845" s="377"/>
      <c r="X845" s="377"/>
      <c r="Y845" s="377"/>
      <c r="Z845" s="377"/>
      <c r="AA845" s="377"/>
      <c r="AB845" s="377"/>
      <c r="AC845" s="377"/>
      <c r="AD845" s="377"/>
      <c r="AE845" s="377"/>
      <c r="AF845" s="377"/>
      <c r="AG845" s="377"/>
      <c r="AH845" s="377"/>
      <c r="AI845" s="377"/>
      <c r="AJ845" s="377"/>
      <c r="AK845" s="377"/>
      <c r="AL845" s="377"/>
      <c r="AM845" s="377"/>
      <c r="AN845" s="377"/>
      <c r="AO845" s="377"/>
      <c r="AP845" s="377"/>
      <c r="AQ845" s="377"/>
      <c r="AR845" s="377"/>
      <c r="AS845" s="377"/>
      <c r="AT845" s="377"/>
      <c r="AU845" s="377"/>
      <c r="AV845" s="377"/>
      <c r="AW845" s="377"/>
      <c r="AX845" s="377"/>
      <c r="AY845" s="377"/>
      <c r="AZ845" s="377"/>
      <c r="BA845" s="377"/>
      <c r="BB845" s="377"/>
      <c r="BC845" s="377"/>
      <c r="BD845" s="377"/>
      <c r="BE845" s="377"/>
      <c r="BF845" s="377"/>
    </row>
    <row r="846" ht="12.75" customHeight="1">
      <c r="A846" s="377"/>
      <c r="B846" s="377"/>
      <c r="C846" s="377"/>
      <c r="D846" s="377"/>
      <c r="E846" s="377"/>
      <c r="F846" s="377"/>
      <c r="G846" s="377"/>
      <c r="H846" s="485"/>
      <c r="I846" s="377"/>
      <c r="J846" s="377"/>
      <c r="K846" s="377"/>
      <c r="L846" s="377"/>
      <c r="M846" s="485"/>
      <c r="N846" s="377"/>
      <c r="O846" s="377"/>
      <c r="P846" s="377"/>
      <c r="Q846" s="377"/>
      <c r="R846" s="377"/>
      <c r="S846" s="377"/>
      <c r="T846" s="377"/>
      <c r="U846" s="377"/>
      <c r="V846" s="377"/>
      <c r="W846" s="377"/>
      <c r="X846" s="377"/>
      <c r="Y846" s="377"/>
      <c r="Z846" s="377"/>
      <c r="AA846" s="377"/>
      <c r="AB846" s="377"/>
      <c r="AC846" s="377"/>
      <c r="AD846" s="377"/>
      <c r="AE846" s="377"/>
      <c r="AF846" s="377"/>
      <c r="AG846" s="377"/>
      <c r="AH846" s="377"/>
      <c r="AI846" s="377"/>
      <c r="AJ846" s="377"/>
      <c r="AK846" s="377"/>
      <c r="AL846" s="377"/>
      <c r="AM846" s="377"/>
      <c r="AN846" s="377"/>
      <c r="AO846" s="377"/>
      <c r="AP846" s="377"/>
      <c r="AQ846" s="377"/>
      <c r="AR846" s="377"/>
      <c r="AS846" s="377"/>
      <c r="AT846" s="377"/>
      <c r="AU846" s="377"/>
      <c r="AV846" s="377"/>
      <c r="AW846" s="377"/>
      <c r="AX846" s="377"/>
      <c r="AY846" s="377"/>
      <c r="AZ846" s="377"/>
      <c r="BA846" s="377"/>
      <c r="BB846" s="377"/>
      <c r="BC846" s="377"/>
      <c r="BD846" s="377"/>
      <c r="BE846" s="377"/>
      <c r="BF846" s="377"/>
    </row>
    <row r="847" ht="12.75" customHeight="1">
      <c r="A847" s="377"/>
      <c r="B847" s="377"/>
      <c r="C847" s="377"/>
      <c r="D847" s="377"/>
      <c r="E847" s="377"/>
      <c r="F847" s="377"/>
      <c r="G847" s="377"/>
      <c r="H847" s="485"/>
      <c r="I847" s="377"/>
      <c r="J847" s="377"/>
      <c r="K847" s="377"/>
      <c r="L847" s="377"/>
      <c r="M847" s="485"/>
      <c r="N847" s="377"/>
      <c r="O847" s="377"/>
      <c r="P847" s="377"/>
      <c r="Q847" s="377"/>
      <c r="R847" s="377"/>
      <c r="S847" s="377"/>
      <c r="T847" s="377"/>
      <c r="U847" s="377"/>
      <c r="V847" s="377"/>
      <c r="W847" s="377"/>
      <c r="X847" s="377"/>
      <c r="Y847" s="377"/>
      <c r="Z847" s="377"/>
      <c r="AA847" s="377"/>
      <c r="AB847" s="377"/>
      <c r="AC847" s="377"/>
      <c r="AD847" s="377"/>
      <c r="AE847" s="377"/>
      <c r="AF847" s="377"/>
      <c r="AG847" s="377"/>
      <c r="AH847" s="377"/>
      <c r="AI847" s="377"/>
      <c r="AJ847" s="377"/>
      <c r="AK847" s="377"/>
      <c r="AL847" s="377"/>
      <c r="AM847" s="377"/>
      <c r="AN847" s="377"/>
      <c r="AO847" s="377"/>
      <c r="AP847" s="377"/>
      <c r="AQ847" s="377"/>
      <c r="AR847" s="377"/>
      <c r="AS847" s="377"/>
      <c r="AT847" s="377"/>
      <c r="AU847" s="377"/>
      <c r="AV847" s="377"/>
      <c r="AW847" s="377"/>
      <c r="AX847" s="377"/>
      <c r="AY847" s="377"/>
      <c r="AZ847" s="377"/>
      <c r="BA847" s="377"/>
      <c r="BB847" s="377"/>
      <c r="BC847" s="377"/>
      <c r="BD847" s="377"/>
      <c r="BE847" s="377"/>
      <c r="BF847" s="377"/>
    </row>
    <row r="848" ht="12.75" customHeight="1">
      <c r="A848" s="377"/>
      <c r="B848" s="377"/>
      <c r="C848" s="377"/>
      <c r="D848" s="377"/>
      <c r="E848" s="377"/>
      <c r="F848" s="377"/>
      <c r="G848" s="377"/>
      <c r="H848" s="485"/>
      <c r="I848" s="377"/>
      <c r="J848" s="377"/>
      <c r="K848" s="377"/>
      <c r="L848" s="377"/>
      <c r="M848" s="485"/>
      <c r="N848" s="377"/>
      <c r="O848" s="377"/>
      <c r="P848" s="377"/>
      <c r="Q848" s="377"/>
      <c r="R848" s="377"/>
      <c r="S848" s="377"/>
      <c r="T848" s="377"/>
      <c r="U848" s="377"/>
      <c r="V848" s="377"/>
      <c r="W848" s="377"/>
      <c r="X848" s="377"/>
      <c r="Y848" s="377"/>
      <c r="Z848" s="377"/>
      <c r="AA848" s="377"/>
      <c r="AB848" s="377"/>
      <c r="AC848" s="377"/>
      <c r="AD848" s="377"/>
      <c r="AE848" s="377"/>
      <c r="AF848" s="377"/>
      <c r="AG848" s="377"/>
      <c r="AH848" s="377"/>
      <c r="AI848" s="377"/>
      <c r="AJ848" s="377"/>
      <c r="AK848" s="377"/>
      <c r="AL848" s="377"/>
      <c r="AM848" s="377"/>
      <c r="AN848" s="377"/>
      <c r="AO848" s="377"/>
      <c r="AP848" s="377"/>
      <c r="AQ848" s="377"/>
      <c r="AR848" s="377"/>
      <c r="AS848" s="377"/>
      <c r="AT848" s="377"/>
      <c r="AU848" s="377"/>
      <c r="AV848" s="377"/>
      <c r="AW848" s="377"/>
      <c r="AX848" s="377"/>
      <c r="AY848" s="377"/>
      <c r="AZ848" s="377"/>
      <c r="BA848" s="377"/>
      <c r="BB848" s="377"/>
      <c r="BC848" s="377"/>
      <c r="BD848" s="377"/>
      <c r="BE848" s="377"/>
      <c r="BF848" s="377"/>
    </row>
    <row r="849" ht="12.75" customHeight="1">
      <c r="A849" s="377"/>
      <c r="B849" s="377"/>
      <c r="C849" s="377"/>
      <c r="D849" s="377"/>
      <c r="E849" s="377"/>
      <c r="F849" s="377"/>
      <c r="G849" s="377"/>
      <c r="H849" s="485"/>
      <c r="I849" s="377"/>
      <c r="J849" s="377"/>
      <c r="K849" s="377"/>
      <c r="L849" s="377"/>
      <c r="M849" s="485"/>
      <c r="N849" s="377"/>
      <c r="O849" s="377"/>
      <c r="P849" s="377"/>
      <c r="Q849" s="377"/>
      <c r="R849" s="377"/>
      <c r="S849" s="377"/>
      <c r="T849" s="377"/>
      <c r="U849" s="377"/>
      <c r="V849" s="377"/>
      <c r="W849" s="377"/>
      <c r="X849" s="377"/>
      <c r="Y849" s="377"/>
      <c r="Z849" s="377"/>
      <c r="AA849" s="377"/>
      <c r="AB849" s="377"/>
      <c r="AC849" s="377"/>
      <c r="AD849" s="377"/>
      <c r="AE849" s="377"/>
      <c r="AF849" s="377"/>
      <c r="AG849" s="377"/>
      <c r="AH849" s="377"/>
      <c r="AI849" s="377"/>
      <c r="AJ849" s="377"/>
      <c r="AK849" s="377"/>
      <c r="AL849" s="377"/>
      <c r="AM849" s="377"/>
      <c r="AN849" s="377"/>
      <c r="AO849" s="377"/>
      <c r="AP849" s="377"/>
      <c r="AQ849" s="377"/>
      <c r="AR849" s="377"/>
      <c r="AS849" s="377"/>
      <c r="AT849" s="377"/>
      <c r="AU849" s="377"/>
      <c r="AV849" s="377"/>
      <c r="AW849" s="377"/>
      <c r="AX849" s="377"/>
      <c r="AY849" s="377"/>
      <c r="AZ849" s="377"/>
      <c r="BA849" s="377"/>
      <c r="BB849" s="377"/>
      <c r="BC849" s="377"/>
      <c r="BD849" s="377"/>
      <c r="BE849" s="377"/>
      <c r="BF849" s="377"/>
    </row>
    <row r="850" ht="12.75" customHeight="1">
      <c r="A850" s="377"/>
      <c r="B850" s="377"/>
      <c r="C850" s="377"/>
      <c r="D850" s="377"/>
      <c r="E850" s="377"/>
      <c r="F850" s="377"/>
      <c r="G850" s="377"/>
      <c r="H850" s="485"/>
      <c r="I850" s="377"/>
      <c r="J850" s="377"/>
      <c r="K850" s="377"/>
      <c r="L850" s="377"/>
      <c r="M850" s="485"/>
      <c r="N850" s="377"/>
      <c r="O850" s="377"/>
      <c r="P850" s="377"/>
      <c r="Q850" s="377"/>
      <c r="R850" s="377"/>
      <c r="S850" s="377"/>
      <c r="T850" s="377"/>
      <c r="U850" s="377"/>
      <c r="V850" s="377"/>
      <c r="W850" s="377"/>
      <c r="X850" s="377"/>
      <c r="Y850" s="377"/>
      <c r="Z850" s="377"/>
      <c r="AA850" s="377"/>
      <c r="AB850" s="377"/>
      <c r="AC850" s="377"/>
      <c r="AD850" s="377"/>
      <c r="AE850" s="377"/>
      <c r="AF850" s="377"/>
      <c r="AG850" s="377"/>
      <c r="AH850" s="377"/>
      <c r="AI850" s="377"/>
      <c r="AJ850" s="377"/>
      <c r="AK850" s="377"/>
      <c r="AL850" s="377"/>
      <c r="AM850" s="377"/>
      <c r="AN850" s="377"/>
      <c r="AO850" s="377"/>
      <c r="AP850" s="377"/>
      <c r="AQ850" s="377"/>
      <c r="AR850" s="377"/>
      <c r="AS850" s="377"/>
      <c r="AT850" s="377"/>
      <c r="AU850" s="377"/>
      <c r="AV850" s="377"/>
      <c r="AW850" s="377"/>
      <c r="AX850" s="377"/>
      <c r="AY850" s="377"/>
      <c r="AZ850" s="377"/>
      <c r="BA850" s="377"/>
      <c r="BB850" s="377"/>
      <c r="BC850" s="377"/>
      <c r="BD850" s="377"/>
      <c r="BE850" s="377"/>
      <c r="BF850" s="377"/>
    </row>
    <row r="851" ht="12.75" customHeight="1">
      <c r="A851" s="377"/>
      <c r="B851" s="377"/>
      <c r="C851" s="377"/>
      <c r="D851" s="377"/>
      <c r="E851" s="377"/>
      <c r="F851" s="377"/>
      <c r="G851" s="377"/>
      <c r="H851" s="485"/>
      <c r="I851" s="377"/>
      <c r="J851" s="377"/>
      <c r="K851" s="377"/>
      <c r="L851" s="377"/>
      <c r="M851" s="485"/>
      <c r="N851" s="377"/>
      <c r="O851" s="377"/>
      <c r="P851" s="377"/>
      <c r="Q851" s="377"/>
      <c r="R851" s="377"/>
      <c r="S851" s="377"/>
      <c r="T851" s="377"/>
      <c r="U851" s="377"/>
      <c r="V851" s="377"/>
      <c r="W851" s="377"/>
      <c r="X851" s="377"/>
      <c r="Y851" s="377"/>
      <c r="Z851" s="377"/>
      <c r="AA851" s="377"/>
      <c r="AB851" s="377"/>
      <c r="AC851" s="377"/>
      <c r="AD851" s="377"/>
      <c r="AE851" s="377"/>
      <c r="AF851" s="377"/>
      <c r="AG851" s="377"/>
      <c r="AH851" s="377"/>
      <c r="AI851" s="377"/>
      <c r="AJ851" s="377"/>
      <c r="AK851" s="377"/>
      <c r="AL851" s="377"/>
      <c r="AM851" s="377"/>
      <c r="AN851" s="377"/>
      <c r="AO851" s="377"/>
      <c r="AP851" s="377"/>
      <c r="AQ851" s="377"/>
      <c r="AR851" s="377"/>
      <c r="AS851" s="377"/>
      <c r="AT851" s="377"/>
      <c r="AU851" s="377"/>
      <c r="AV851" s="377"/>
      <c r="AW851" s="377"/>
      <c r="AX851" s="377"/>
      <c r="AY851" s="377"/>
      <c r="AZ851" s="377"/>
      <c r="BA851" s="377"/>
      <c r="BB851" s="377"/>
      <c r="BC851" s="377"/>
      <c r="BD851" s="377"/>
      <c r="BE851" s="377"/>
      <c r="BF851" s="377"/>
    </row>
    <row r="852" ht="12.75" customHeight="1">
      <c r="A852" s="377"/>
      <c r="B852" s="377"/>
      <c r="C852" s="377"/>
      <c r="D852" s="377"/>
      <c r="E852" s="377"/>
      <c r="F852" s="377"/>
      <c r="G852" s="377"/>
      <c r="H852" s="485"/>
      <c r="I852" s="377"/>
      <c r="J852" s="377"/>
      <c r="K852" s="377"/>
      <c r="L852" s="377"/>
      <c r="M852" s="485"/>
      <c r="N852" s="377"/>
      <c r="O852" s="377"/>
      <c r="P852" s="377"/>
      <c r="Q852" s="377"/>
      <c r="R852" s="377"/>
      <c r="S852" s="377"/>
      <c r="T852" s="377"/>
      <c r="U852" s="377"/>
      <c r="V852" s="377"/>
      <c r="W852" s="377"/>
      <c r="X852" s="377"/>
      <c r="Y852" s="377"/>
      <c r="Z852" s="377"/>
      <c r="AA852" s="377"/>
      <c r="AB852" s="377"/>
      <c r="AC852" s="377"/>
      <c r="AD852" s="377"/>
      <c r="AE852" s="377"/>
      <c r="AF852" s="377"/>
      <c r="AG852" s="377"/>
      <c r="AH852" s="377"/>
      <c r="AI852" s="377"/>
      <c r="AJ852" s="377"/>
      <c r="AK852" s="377"/>
      <c r="AL852" s="377"/>
      <c r="AM852" s="377"/>
      <c r="AN852" s="377"/>
      <c r="AO852" s="377"/>
      <c r="AP852" s="377"/>
      <c r="AQ852" s="377"/>
      <c r="AR852" s="377"/>
      <c r="AS852" s="377"/>
      <c r="AT852" s="377"/>
      <c r="AU852" s="377"/>
      <c r="AV852" s="377"/>
      <c r="AW852" s="377"/>
      <c r="AX852" s="377"/>
      <c r="AY852" s="377"/>
      <c r="AZ852" s="377"/>
      <c r="BA852" s="377"/>
      <c r="BB852" s="377"/>
      <c r="BC852" s="377"/>
      <c r="BD852" s="377"/>
      <c r="BE852" s="377"/>
      <c r="BF852" s="377"/>
    </row>
    <row r="853" ht="12.75" customHeight="1">
      <c r="A853" s="377"/>
      <c r="B853" s="377"/>
      <c r="C853" s="377"/>
      <c r="D853" s="377"/>
      <c r="E853" s="377"/>
      <c r="F853" s="377"/>
      <c r="G853" s="377"/>
      <c r="H853" s="485"/>
      <c r="I853" s="377"/>
      <c r="J853" s="377"/>
      <c r="K853" s="377"/>
      <c r="L853" s="377"/>
      <c r="M853" s="485"/>
      <c r="N853" s="377"/>
      <c r="O853" s="377"/>
      <c r="P853" s="377"/>
      <c r="Q853" s="377"/>
      <c r="R853" s="377"/>
      <c r="S853" s="377"/>
      <c r="T853" s="377"/>
      <c r="U853" s="377"/>
      <c r="V853" s="377"/>
      <c r="W853" s="377"/>
      <c r="X853" s="377"/>
      <c r="Y853" s="377"/>
      <c r="Z853" s="377"/>
      <c r="AA853" s="377"/>
      <c r="AB853" s="377"/>
      <c r="AC853" s="377"/>
      <c r="AD853" s="377"/>
      <c r="AE853" s="377"/>
      <c r="AF853" s="377"/>
      <c r="AG853" s="377"/>
      <c r="AH853" s="377"/>
      <c r="AI853" s="377"/>
      <c r="AJ853" s="377"/>
      <c r="AK853" s="377"/>
      <c r="AL853" s="377"/>
      <c r="AM853" s="377"/>
      <c r="AN853" s="377"/>
      <c r="AO853" s="377"/>
      <c r="AP853" s="377"/>
      <c r="AQ853" s="377"/>
      <c r="AR853" s="377"/>
      <c r="AS853" s="377"/>
      <c r="AT853" s="377"/>
      <c r="AU853" s="377"/>
      <c r="AV853" s="377"/>
      <c r="AW853" s="377"/>
      <c r="AX853" s="377"/>
      <c r="AY853" s="377"/>
      <c r="AZ853" s="377"/>
      <c r="BA853" s="377"/>
      <c r="BB853" s="377"/>
      <c r="BC853" s="377"/>
      <c r="BD853" s="377"/>
      <c r="BE853" s="377"/>
      <c r="BF853" s="377"/>
    </row>
    <row r="854" ht="12.75" customHeight="1">
      <c r="A854" s="377"/>
      <c r="B854" s="377"/>
      <c r="C854" s="377"/>
      <c r="D854" s="377"/>
      <c r="E854" s="377"/>
      <c r="F854" s="377"/>
      <c r="G854" s="377"/>
      <c r="H854" s="485"/>
      <c r="I854" s="377"/>
      <c r="J854" s="377"/>
      <c r="K854" s="377"/>
      <c r="L854" s="377"/>
      <c r="M854" s="485"/>
      <c r="N854" s="377"/>
      <c r="O854" s="377"/>
      <c r="P854" s="377"/>
      <c r="Q854" s="377"/>
      <c r="R854" s="377"/>
      <c r="S854" s="377"/>
      <c r="T854" s="377"/>
      <c r="U854" s="377"/>
      <c r="V854" s="377"/>
      <c r="W854" s="377"/>
      <c r="X854" s="377"/>
      <c r="Y854" s="377"/>
      <c r="Z854" s="377"/>
      <c r="AA854" s="377"/>
      <c r="AB854" s="377"/>
      <c r="AC854" s="377"/>
      <c r="AD854" s="377"/>
      <c r="AE854" s="377"/>
      <c r="AF854" s="377"/>
      <c r="AG854" s="377"/>
      <c r="AH854" s="377"/>
      <c r="AI854" s="377"/>
      <c r="AJ854" s="377"/>
      <c r="AK854" s="377"/>
      <c r="AL854" s="377"/>
      <c r="AM854" s="377"/>
      <c r="AN854" s="377"/>
      <c r="AO854" s="377"/>
      <c r="AP854" s="377"/>
      <c r="AQ854" s="377"/>
      <c r="AR854" s="377"/>
      <c r="AS854" s="377"/>
      <c r="AT854" s="377"/>
      <c r="AU854" s="377"/>
      <c r="AV854" s="377"/>
      <c r="AW854" s="377"/>
      <c r="AX854" s="377"/>
      <c r="AY854" s="377"/>
      <c r="AZ854" s="377"/>
      <c r="BA854" s="377"/>
      <c r="BB854" s="377"/>
      <c r="BC854" s="377"/>
      <c r="BD854" s="377"/>
      <c r="BE854" s="377"/>
      <c r="BF854" s="377"/>
    </row>
    <row r="855" ht="12.75" customHeight="1">
      <c r="A855" s="377"/>
      <c r="B855" s="377"/>
      <c r="C855" s="377"/>
      <c r="D855" s="377"/>
      <c r="E855" s="377"/>
      <c r="F855" s="377"/>
      <c r="G855" s="377"/>
      <c r="H855" s="485"/>
      <c r="I855" s="377"/>
      <c r="J855" s="377"/>
      <c r="K855" s="377"/>
      <c r="L855" s="377"/>
      <c r="M855" s="485"/>
      <c r="N855" s="377"/>
      <c r="O855" s="377"/>
      <c r="P855" s="377"/>
      <c r="Q855" s="377"/>
      <c r="R855" s="377"/>
      <c r="S855" s="377"/>
      <c r="T855" s="377"/>
      <c r="U855" s="377"/>
      <c r="V855" s="377"/>
      <c r="W855" s="377"/>
      <c r="X855" s="377"/>
      <c r="Y855" s="377"/>
      <c r="Z855" s="377"/>
      <c r="AA855" s="377"/>
      <c r="AB855" s="377"/>
      <c r="AC855" s="377"/>
      <c r="AD855" s="377"/>
      <c r="AE855" s="377"/>
      <c r="AF855" s="377"/>
      <c r="AG855" s="377"/>
      <c r="AH855" s="377"/>
      <c r="AI855" s="377"/>
      <c r="AJ855" s="377"/>
      <c r="AK855" s="377"/>
      <c r="AL855" s="377"/>
      <c r="AM855" s="377"/>
      <c r="AN855" s="377"/>
      <c r="AO855" s="377"/>
      <c r="AP855" s="377"/>
      <c r="AQ855" s="377"/>
      <c r="AR855" s="377"/>
      <c r="AS855" s="377"/>
      <c r="AT855" s="377"/>
      <c r="AU855" s="377"/>
      <c r="AV855" s="377"/>
      <c r="AW855" s="377"/>
      <c r="AX855" s="377"/>
      <c r="AY855" s="377"/>
      <c r="AZ855" s="377"/>
      <c r="BA855" s="377"/>
      <c r="BB855" s="377"/>
      <c r="BC855" s="377"/>
      <c r="BD855" s="377"/>
      <c r="BE855" s="377"/>
      <c r="BF855" s="377"/>
    </row>
    <row r="856" ht="12.75" customHeight="1">
      <c r="A856" s="377"/>
      <c r="B856" s="377"/>
      <c r="C856" s="377"/>
      <c r="D856" s="377"/>
      <c r="E856" s="377"/>
      <c r="F856" s="377"/>
      <c r="G856" s="377"/>
      <c r="H856" s="485"/>
      <c r="I856" s="377"/>
      <c r="J856" s="377"/>
      <c r="K856" s="377"/>
      <c r="L856" s="377"/>
      <c r="M856" s="485"/>
      <c r="N856" s="377"/>
      <c r="O856" s="377"/>
      <c r="P856" s="377"/>
      <c r="Q856" s="377"/>
      <c r="R856" s="377"/>
      <c r="S856" s="377"/>
      <c r="T856" s="377"/>
      <c r="U856" s="377"/>
      <c r="V856" s="377"/>
      <c r="W856" s="377"/>
      <c r="X856" s="377"/>
      <c r="Y856" s="377"/>
      <c r="Z856" s="377"/>
      <c r="AA856" s="377"/>
      <c r="AB856" s="377"/>
      <c r="AC856" s="377"/>
      <c r="AD856" s="377"/>
      <c r="AE856" s="377"/>
      <c r="AF856" s="377"/>
      <c r="AG856" s="377"/>
      <c r="AH856" s="377"/>
      <c r="AI856" s="377"/>
      <c r="AJ856" s="377"/>
      <c r="AK856" s="377"/>
      <c r="AL856" s="377"/>
      <c r="AM856" s="377"/>
      <c r="AN856" s="377"/>
      <c r="AO856" s="377"/>
      <c r="AP856" s="377"/>
      <c r="AQ856" s="377"/>
      <c r="AR856" s="377"/>
      <c r="AS856" s="377"/>
      <c r="AT856" s="377"/>
      <c r="AU856" s="377"/>
      <c r="AV856" s="377"/>
      <c r="AW856" s="377"/>
      <c r="AX856" s="377"/>
      <c r="AY856" s="377"/>
      <c r="AZ856" s="377"/>
      <c r="BA856" s="377"/>
      <c r="BB856" s="377"/>
      <c r="BC856" s="377"/>
      <c r="BD856" s="377"/>
      <c r="BE856" s="377"/>
      <c r="BF856" s="377"/>
    </row>
    <row r="857" ht="12.75" customHeight="1">
      <c r="A857" s="377"/>
      <c r="B857" s="377"/>
      <c r="C857" s="377"/>
      <c r="D857" s="377"/>
      <c r="E857" s="377"/>
      <c r="F857" s="377"/>
      <c r="G857" s="377"/>
      <c r="H857" s="485"/>
      <c r="I857" s="377"/>
      <c r="J857" s="377"/>
      <c r="K857" s="377"/>
      <c r="L857" s="377"/>
      <c r="M857" s="485"/>
      <c r="N857" s="377"/>
      <c r="O857" s="377"/>
      <c r="P857" s="377"/>
      <c r="Q857" s="377"/>
      <c r="R857" s="377"/>
      <c r="S857" s="377"/>
      <c r="T857" s="377"/>
      <c r="U857" s="377"/>
      <c r="V857" s="377"/>
      <c r="W857" s="377"/>
      <c r="X857" s="377"/>
      <c r="Y857" s="377"/>
      <c r="Z857" s="377"/>
      <c r="AA857" s="377"/>
      <c r="AB857" s="377"/>
      <c r="AC857" s="377"/>
      <c r="AD857" s="377"/>
      <c r="AE857" s="377"/>
      <c r="AF857" s="377"/>
      <c r="AG857" s="377"/>
      <c r="AH857" s="377"/>
      <c r="AI857" s="377"/>
      <c r="AJ857" s="377"/>
      <c r="AK857" s="377"/>
      <c r="AL857" s="377"/>
      <c r="AM857" s="377"/>
      <c r="AN857" s="377"/>
      <c r="AO857" s="377"/>
      <c r="AP857" s="377"/>
      <c r="AQ857" s="377"/>
      <c r="AR857" s="377"/>
      <c r="AS857" s="377"/>
      <c r="AT857" s="377"/>
      <c r="AU857" s="377"/>
      <c r="AV857" s="377"/>
      <c r="AW857" s="377"/>
      <c r="AX857" s="377"/>
      <c r="AY857" s="377"/>
      <c r="AZ857" s="377"/>
      <c r="BA857" s="377"/>
      <c r="BB857" s="377"/>
      <c r="BC857" s="377"/>
      <c r="BD857" s="377"/>
      <c r="BE857" s="377"/>
      <c r="BF857" s="377"/>
    </row>
    <row r="858" ht="12.75" customHeight="1">
      <c r="A858" s="377"/>
      <c r="B858" s="377"/>
      <c r="C858" s="377"/>
      <c r="D858" s="377"/>
      <c r="E858" s="377"/>
      <c r="F858" s="377"/>
      <c r="G858" s="377"/>
      <c r="H858" s="485"/>
      <c r="I858" s="377"/>
      <c r="J858" s="377"/>
      <c r="K858" s="377"/>
      <c r="L858" s="377"/>
      <c r="M858" s="485"/>
      <c r="N858" s="377"/>
      <c r="O858" s="377"/>
      <c r="P858" s="377"/>
      <c r="Q858" s="377"/>
      <c r="R858" s="377"/>
      <c r="S858" s="377"/>
      <c r="T858" s="377"/>
      <c r="U858" s="377"/>
      <c r="V858" s="377"/>
      <c r="W858" s="377"/>
      <c r="X858" s="377"/>
      <c r="Y858" s="377"/>
      <c r="Z858" s="377"/>
      <c r="AA858" s="377"/>
      <c r="AB858" s="377"/>
      <c r="AC858" s="377"/>
      <c r="AD858" s="377"/>
      <c r="AE858" s="377"/>
      <c r="AF858" s="377"/>
      <c r="AG858" s="377"/>
      <c r="AH858" s="377"/>
      <c r="AI858" s="377"/>
      <c r="AJ858" s="377"/>
      <c r="AK858" s="377"/>
      <c r="AL858" s="377"/>
      <c r="AM858" s="377"/>
      <c r="AN858" s="377"/>
      <c r="AO858" s="377"/>
      <c r="AP858" s="377"/>
      <c r="AQ858" s="377"/>
      <c r="AR858" s="377"/>
      <c r="AS858" s="377"/>
      <c r="AT858" s="377"/>
      <c r="AU858" s="377"/>
      <c r="AV858" s="377"/>
      <c r="AW858" s="377"/>
      <c r="AX858" s="377"/>
      <c r="AY858" s="377"/>
      <c r="AZ858" s="377"/>
      <c r="BA858" s="377"/>
      <c r="BB858" s="377"/>
      <c r="BC858" s="377"/>
      <c r="BD858" s="377"/>
      <c r="BE858" s="377"/>
      <c r="BF858" s="377"/>
    </row>
    <row r="859" ht="12.75" customHeight="1">
      <c r="A859" s="377"/>
      <c r="B859" s="377"/>
      <c r="C859" s="377"/>
      <c r="D859" s="377"/>
      <c r="E859" s="377"/>
      <c r="F859" s="377"/>
      <c r="G859" s="377"/>
      <c r="H859" s="485"/>
      <c r="I859" s="377"/>
      <c r="J859" s="377"/>
      <c r="K859" s="377"/>
      <c r="L859" s="377"/>
      <c r="M859" s="485"/>
      <c r="N859" s="377"/>
      <c r="O859" s="377"/>
      <c r="P859" s="377"/>
      <c r="Q859" s="377"/>
      <c r="R859" s="377"/>
      <c r="S859" s="377"/>
      <c r="T859" s="377"/>
      <c r="U859" s="377"/>
      <c r="V859" s="377"/>
      <c r="W859" s="377"/>
      <c r="X859" s="377"/>
      <c r="Y859" s="377"/>
      <c r="Z859" s="377"/>
      <c r="AA859" s="377"/>
      <c r="AB859" s="377"/>
      <c r="AC859" s="377"/>
      <c r="AD859" s="377"/>
      <c r="AE859" s="377"/>
      <c r="AF859" s="377"/>
      <c r="AG859" s="377"/>
      <c r="AH859" s="377"/>
      <c r="AI859" s="377"/>
      <c r="AJ859" s="377"/>
      <c r="AK859" s="377"/>
      <c r="AL859" s="377"/>
      <c r="AM859" s="377"/>
      <c r="AN859" s="377"/>
      <c r="AO859" s="377"/>
      <c r="AP859" s="377"/>
      <c r="AQ859" s="377"/>
      <c r="AR859" s="377"/>
      <c r="AS859" s="377"/>
      <c r="AT859" s="377"/>
      <c r="AU859" s="377"/>
      <c r="AV859" s="377"/>
      <c r="AW859" s="377"/>
      <c r="AX859" s="377"/>
      <c r="AY859" s="377"/>
      <c r="AZ859" s="377"/>
      <c r="BA859" s="377"/>
      <c r="BB859" s="377"/>
      <c r="BC859" s="377"/>
      <c r="BD859" s="377"/>
      <c r="BE859" s="377"/>
      <c r="BF859" s="377"/>
    </row>
    <row r="860" ht="12.75" customHeight="1">
      <c r="A860" s="377"/>
      <c r="B860" s="377"/>
      <c r="C860" s="377"/>
      <c r="D860" s="377"/>
      <c r="E860" s="377"/>
      <c r="F860" s="377"/>
      <c r="G860" s="377"/>
      <c r="H860" s="485"/>
      <c r="I860" s="377"/>
      <c r="J860" s="377"/>
      <c r="K860" s="377"/>
      <c r="L860" s="377"/>
      <c r="M860" s="485"/>
      <c r="N860" s="377"/>
      <c r="O860" s="377"/>
      <c r="P860" s="377"/>
      <c r="Q860" s="377"/>
      <c r="R860" s="377"/>
      <c r="S860" s="377"/>
      <c r="T860" s="377"/>
      <c r="U860" s="377"/>
      <c r="V860" s="377"/>
      <c r="W860" s="377"/>
      <c r="X860" s="377"/>
      <c r="Y860" s="377"/>
      <c r="Z860" s="377"/>
      <c r="AA860" s="377"/>
      <c r="AB860" s="377"/>
      <c r="AC860" s="377"/>
      <c r="AD860" s="377"/>
      <c r="AE860" s="377"/>
      <c r="AF860" s="377"/>
      <c r="AG860" s="377"/>
      <c r="AH860" s="377"/>
      <c r="AI860" s="377"/>
      <c r="AJ860" s="377"/>
      <c r="AK860" s="377"/>
      <c r="AL860" s="377"/>
      <c r="AM860" s="377"/>
      <c r="AN860" s="377"/>
      <c r="AO860" s="377"/>
      <c r="AP860" s="377"/>
      <c r="AQ860" s="377"/>
      <c r="AR860" s="377"/>
      <c r="AS860" s="377"/>
      <c r="AT860" s="377"/>
      <c r="AU860" s="377"/>
      <c r="AV860" s="377"/>
      <c r="AW860" s="377"/>
      <c r="AX860" s="377"/>
      <c r="AY860" s="377"/>
      <c r="AZ860" s="377"/>
      <c r="BA860" s="377"/>
      <c r="BB860" s="377"/>
      <c r="BC860" s="377"/>
      <c r="BD860" s="377"/>
      <c r="BE860" s="377"/>
      <c r="BF860" s="377"/>
    </row>
    <row r="861" ht="12.75" customHeight="1">
      <c r="A861" s="377"/>
      <c r="B861" s="377"/>
      <c r="C861" s="377"/>
      <c r="D861" s="377"/>
      <c r="E861" s="377"/>
      <c r="F861" s="377"/>
      <c r="G861" s="377"/>
      <c r="H861" s="485"/>
      <c r="I861" s="377"/>
      <c r="J861" s="377"/>
      <c r="K861" s="377"/>
      <c r="L861" s="377"/>
      <c r="M861" s="485"/>
      <c r="N861" s="377"/>
      <c r="O861" s="377"/>
      <c r="P861" s="377"/>
      <c r="Q861" s="377"/>
      <c r="R861" s="377"/>
      <c r="S861" s="377"/>
      <c r="T861" s="377"/>
      <c r="U861" s="377"/>
      <c r="V861" s="377"/>
      <c r="W861" s="377"/>
      <c r="X861" s="377"/>
      <c r="Y861" s="377"/>
      <c r="Z861" s="377"/>
      <c r="AA861" s="377"/>
      <c r="AB861" s="377"/>
      <c r="AC861" s="377"/>
      <c r="AD861" s="377"/>
      <c r="AE861" s="377"/>
      <c r="AF861" s="377"/>
      <c r="AG861" s="377"/>
      <c r="AH861" s="377"/>
      <c r="AI861" s="377"/>
      <c r="AJ861" s="377"/>
      <c r="AK861" s="377"/>
      <c r="AL861" s="377"/>
      <c r="AM861" s="377"/>
      <c r="AN861" s="377"/>
      <c r="AO861" s="377"/>
      <c r="AP861" s="377"/>
      <c r="AQ861" s="377"/>
      <c r="AR861" s="377"/>
      <c r="AS861" s="377"/>
      <c r="AT861" s="377"/>
      <c r="AU861" s="377"/>
      <c r="AV861" s="377"/>
      <c r="AW861" s="377"/>
      <c r="AX861" s="377"/>
      <c r="AY861" s="377"/>
      <c r="AZ861" s="377"/>
      <c r="BA861" s="377"/>
      <c r="BB861" s="377"/>
      <c r="BC861" s="377"/>
      <c r="BD861" s="377"/>
      <c r="BE861" s="377"/>
      <c r="BF861" s="377"/>
    </row>
    <row r="862" ht="12.75" customHeight="1">
      <c r="A862" s="377"/>
      <c r="B862" s="377"/>
      <c r="C862" s="377"/>
      <c r="D862" s="377"/>
      <c r="E862" s="377"/>
      <c r="F862" s="377"/>
      <c r="G862" s="377"/>
      <c r="H862" s="485"/>
      <c r="I862" s="377"/>
      <c r="J862" s="377"/>
      <c r="K862" s="377"/>
      <c r="L862" s="377"/>
      <c r="M862" s="485"/>
      <c r="N862" s="377"/>
      <c r="O862" s="377"/>
      <c r="P862" s="377"/>
      <c r="Q862" s="377"/>
      <c r="R862" s="377"/>
      <c r="S862" s="377"/>
      <c r="T862" s="377"/>
      <c r="U862" s="377"/>
      <c r="V862" s="377"/>
      <c r="W862" s="377"/>
      <c r="X862" s="377"/>
      <c r="Y862" s="377"/>
      <c r="Z862" s="377"/>
      <c r="AA862" s="377"/>
      <c r="AB862" s="377"/>
      <c r="AC862" s="377"/>
      <c r="AD862" s="377"/>
      <c r="AE862" s="377"/>
      <c r="AF862" s="377"/>
      <c r="AG862" s="377"/>
      <c r="AH862" s="377"/>
      <c r="AI862" s="377"/>
      <c r="AJ862" s="377"/>
      <c r="AK862" s="377"/>
      <c r="AL862" s="377"/>
      <c r="AM862" s="377"/>
      <c r="AN862" s="377"/>
      <c r="AO862" s="377"/>
      <c r="AP862" s="377"/>
      <c r="AQ862" s="377"/>
      <c r="AR862" s="377"/>
      <c r="AS862" s="377"/>
      <c r="AT862" s="377"/>
      <c r="AU862" s="377"/>
      <c r="AV862" s="377"/>
      <c r="AW862" s="377"/>
      <c r="AX862" s="377"/>
      <c r="AY862" s="377"/>
      <c r="AZ862" s="377"/>
      <c r="BA862" s="377"/>
      <c r="BB862" s="377"/>
      <c r="BC862" s="377"/>
      <c r="BD862" s="377"/>
      <c r="BE862" s="377"/>
      <c r="BF862" s="377"/>
    </row>
    <row r="863" ht="12.75" customHeight="1">
      <c r="A863" s="377"/>
      <c r="B863" s="377"/>
      <c r="C863" s="377"/>
      <c r="D863" s="377"/>
      <c r="E863" s="377"/>
      <c r="F863" s="377"/>
      <c r="G863" s="377"/>
      <c r="H863" s="485"/>
      <c r="I863" s="377"/>
      <c r="J863" s="377"/>
      <c r="K863" s="377"/>
      <c r="L863" s="377"/>
      <c r="M863" s="485"/>
      <c r="N863" s="377"/>
      <c r="O863" s="377"/>
      <c r="P863" s="377"/>
      <c r="Q863" s="377"/>
      <c r="R863" s="377"/>
      <c r="S863" s="377"/>
      <c r="T863" s="377"/>
      <c r="U863" s="377"/>
      <c r="V863" s="377"/>
      <c r="W863" s="377"/>
      <c r="X863" s="377"/>
      <c r="Y863" s="377"/>
      <c r="Z863" s="377"/>
      <c r="AA863" s="377"/>
      <c r="AB863" s="377"/>
      <c r="AC863" s="377"/>
      <c r="AD863" s="377"/>
      <c r="AE863" s="377"/>
      <c r="AF863" s="377"/>
      <c r="AG863" s="377"/>
      <c r="AH863" s="377"/>
      <c r="AI863" s="377"/>
      <c r="AJ863" s="377"/>
      <c r="AK863" s="377"/>
      <c r="AL863" s="377"/>
      <c r="AM863" s="377"/>
      <c r="AN863" s="377"/>
      <c r="AO863" s="377"/>
      <c r="AP863" s="377"/>
      <c r="AQ863" s="377"/>
      <c r="AR863" s="377"/>
      <c r="AS863" s="377"/>
      <c r="AT863" s="377"/>
      <c r="AU863" s="377"/>
      <c r="AV863" s="377"/>
      <c r="AW863" s="377"/>
      <c r="AX863" s="377"/>
      <c r="AY863" s="377"/>
      <c r="AZ863" s="377"/>
      <c r="BA863" s="377"/>
      <c r="BB863" s="377"/>
      <c r="BC863" s="377"/>
      <c r="BD863" s="377"/>
      <c r="BE863" s="377"/>
      <c r="BF863" s="377"/>
    </row>
    <row r="864" ht="12.75" customHeight="1">
      <c r="A864" s="377"/>
      <c r="B864" s="377"/>
      <c r="C864" s="377"/>
      <c r="D864" s="377"/>
      <c r="E864" s="377"/>
      <c r="F864" s="377"/>
      <c r="G864" s="377"/>
      <c r="H864" s="485"/>
      <c r="I864" s="377"/>
      <c r="J864" s="377"/>
      <c r="K864" s="377"/>
      <c r="L864" s="377"/>
      <c r="M864" s="485"/>
      <c r="N864" s="377"/>
      <c r="O864" s="377"/>
      <c r="P864" s="377"/>
      <c r="Q864" s="377"/>
      <c r="R864" s="377"/>
      <c r="S864" s="377"/>
      <c r="T864" s="377"/>
      <c r="U864" s="377"/>
      <c r="V864" s="377"/>
      <c r="W864" s="377"/>
      <c r="X864" s="377"/>
      <c r="Y864" s="377"/>
      <c r="Z864" s="377"/>
      <c r="AA864" s="377"/>
      <c r="AB864" s="377"/>
      <c r="AC864" s="377"/>
      <c r="AD864" s="377"/>
      <c r="AE864" s="377"/>
      <c r="AF864" s="377"/>
      <c r="AG864" s="377"/>
      <c r="AH864" s="377"/>
      <c r="AI864" s="377"/>
      <c r="AJ864" s="377"/>
      <c r="AK864" s="377"/>
      <c r="AL864" s="377"/>
      <c r="AM864" s="377"/>
      <c r="AN864" s="377"/>
      <c r="AO864" s="377"/>
      <c r="AP864" s="377"/>
      <c r="AQ864" s="377"/>
      <c r="AR864" s="377"/>
      <c r="AS864" s="377"/>
      <c r="AT864" s="377"/>
      <c r="AU864" s="377"/>
      <c r="AV864" s="377"/>
      <c r="AW864" s="377"/>
      <c r="AX864" s="377"/>
      <c r="AY864" s="377"/>
      <c r="AZ864" s="377"/>
      <c r="BA864" s="377"/>
      <c r="BB864" s="377"/>
      <c r="BC864" s="377"/>
      <c r="BD864" s="377"/>
      <c r="BE864" s="377"/>
      <c r="BF864" s="377"/>
    </row>
    <row r="865" ht="12.75" customHeight="1">
      <c r="A865" s="377"/>
      <c r="B865" s="377"/>
      <c r="C865" s="377"/>
      <c r="D865" s="377"/>
      <c r="E865" s="377"/>
      <c r="F865" s="377"/>
      <c r="G865" s="377"/>
      <c r="H865" s="485"/>
      <c r="I865" s="377"/>
      <c r="J865" s="377"/>
      <c r="K865" s="377"/>
      <c r="L865" s="377"/>
      <c r="M865" s="485"/>
      <c r="N865" s="377"/>
      <c r="O865" s="377"/>
      <c r="P865" s="377"/>
      <c r="Q865" s="377"/>
      <c r="R865" s="377"/>
      <c r="S865" s="377"/>
      <c r="T865" s="377"/>
      <c r="U865" s="377"/>
      <c r="V865" s="377"/>
      <c r="W865" s="377"/>
      <c r="X865" s="377"/>
      <c r="Y865" s="377"/>
      <c r="Z865" s="377"/>
      <c r="AA865" s="377"/>
      <c r="AB865" s="377"/>
      <c r="AC865" s="377"/>
      <c r="AD865" s="377"/>
      <c r="AE865" s="377"/>
      <c r="AF865" s="377"/>
      <c r="AG865" s="377"/>
      <c r="AH865" s="377"/>
      <c r="AI865" s="377"/>
      <c r="AJ865" s="377"/>
      <c r="AK865" s="377"/>
      <c r="AL865" s="377"/>
      <c r="AM865" s="377"/>
      <c r="AN865" s="377"/>
      <c r="AO865" s="377"/>
      <c r="AP865" s="377"/>
      <c r="AQ865" s="377"/>
      <c r="AR865" s="377"/>
      <c r="AS865" s="377"/>
      <c r="AT865" s="377"/>
      <c r="AU865" s="377"/>
      <c r="AV865" s="377"/>
      <c r="AW865" s="377"/>
      <c r="AX865" s="377"/>
      <c r="AY865" s="377"/>
      <c r="AZ865" s="377"/>
      <c r="BA865" s="377"/>
      <c r="BB865" s="377"/>
      <c r="BC865" s="377"/>
      <c r="BD865" s="377"/>
      <c r="BE865" s="377"/>
      <c r="BF865" s="377"/>
    </row>
    <row r="866" ht="12.75" customHeight="1">
      <c r="A866" s="377"/>
      <c r="B866" s="377"/>
      <c r="C866" s="377"/>
      <c r="D866" s="377"/>
      <c r="E866" s="377"/>
      <c r="F866" s="377"/>
      <c r="G866" s="377"/>
      <c r="H866" s="485"/>
      <c r="I866" s="377"/>
      <c r="J866" s="377"/>
      <c r="K866" s="377"/>
      <c r="L866" s="377"/>
      <c r="M866" s="485"/>
      <c r="N866" s="377"/>
      <c r="O866" s="377"/>
      <c r="P866" s="377"/>
      <c r="Q866" s="377"/>
      <c r="R866" s="377"/>
      <c r="S866" s="377"/>
      <c r="T866" s="377"/>
      <c r="U866" s="377"/>
      <c r="V866" s="377"/>
      <c r="W866" s="377"/>
      <c r="X866" s="377"/>
      <c r="Y866" s="377"/>
      <c r="Z866" s="377"/>
      <c r="AA866" s="377"/>
      <c r="AB866" s="377"/>
      <c r="AC866" s="377"/>
      <c r="AD866" s="377"/>
      <c r="AE866" s="377"/>
      <c r="AF866" s="377"/>
      <c r="AG866" s="377"/>
      <c r="AH866" s="377"/>
      <c r="AI866" s="377"/>
      <c r="AJ866" s="377"/>
      <c r="AK866" s="377"/>
      <c r="AL866" s="377"/>
      <c r="AM866" s="377"/>
      <c r="AN866" s="377"/>
      <c r="AO866" s="377"/>
      <c r="AP866" s="377"/>
      <c r="AQ866" s="377"/>
      <c r="AR866" s="377"/>
      <c r="AS866" s="377"/>
      <c r="AT866" s="377"/>
      <c r="AU866" s="377"/>
      <c r="AV866" s="377"/>
      <c r="AW866" s="377"/>
      <c r="AX866" s="377"/>
      <c r="AY866" s="377"/>
      <c r="AZ866" s="377"/>
      <c r="BA866" s="377"/>
      <c r="BB866" s="377"/>
      <c r="BC866" s="377"/>
      <c r="BD866" s="377"/>
      <c r="BE866" s="377"/>
      <c r="BF866" s="377"/>
    </row>
    <row r="867" ht="12.75" customHeight="1">
      <c r="A867" s="377"/>
      <c r="B867" s="377"/>
      <c r="C867" s="377"/>
      <c r="D867" s="377"/>
      <c r="E867" s="377"/>
      <c r="F867" s="377"/>
      <c r="G867" s="377"/>
      <c r="H867" s="485"/>
      <c r="I867" s="377"/>
      <c r="J867" s="377"/>
      <c r="K867" s="377"/>
      <c r="L867" s="377"/>
      <c r="M867" s="485"/>
      <c r="N867" s="377"/>
      <c r="O867" s="377"/>
      <c r="P867" s="377"/>
      <c r="Q867" s="377"/>
      <c r="R867" s="377"/>
      <c r="S867" s="377"/>
      <c r="T867" s="377"/>
      <c r="U867" s="377"/>
      <c r="V867" s="377"/>
      <c r="W867" s="377"/>
      <c r="X867" s="377"/>
      <c r="Y867" s="377"/>
      <c r="Z867" s="377"/>
      <c r="AA867" s="377"/>
      <c r="AB867" s="377"/>
      <c r="AC867" s="377"/>
      <c r="AD867" s="377"/>
      <c r="AE867" s="377"/>
      <c r="AF867" s="377"/>
      <c r="AG867" s="377"/>
      <c r="AH867" s="377"/>
      <c r="AI867" s="377"/>
      <c r="AJ867" s="377"/>
      <c r="AK867" s="377"/>
      <c r="AL867" s="377"/>
      <c r="AM867" s="377"/>
      <c r="AN867" s="377"/>
      <c r="AO867" s="377"/>
      <c r="AP867" s="377"/>
      <c r="AQ867" s="377"/>
      <c r="AR867" s="377"/>
      <c r="AS867" s="377"/>
      <c r="AT867" s="377"/>
      <c r="AU867" s="377"/>
      <c r="AV867" s="377"/>
      <c r="AW867" s="377"/>
      <c r="AX867" s="377"/>
      <c r="AY867" s="377"/>
      <c r="AZ867" s="377"/>
      <c r="BA867" s="377"/>
      <c r="BB867" s="377"/>
      <c r="BC867" s="377"/>
      <c r="BD867" s="377"/>
      <c r="BE867" s="377"/>
      <c r="BF867" s="377"/>
    </row>
    <row r="868" ht="12.75" customHeight="1">
      <c r="A868" s="377"/>
      <c r="B868" s="377"/>
      <c r="C868" s="377"/>
      <c r="D868" s="377"/>
      <c r="E868" s="377"/>
      <c r="F868" s="377"/>
      <c r="G868" s="377"/>
      <c r="H868" s="485"/>
      <c r="I868" s="377"/>
      <c r="J868" s="377"/>
      <c r="K868" s="377"/>
      <c r="L868" s="377"/>
      <c r="M868" s="485"/>
      <c r="N868" s="377"/>
      <c r="O868" s="377"/>
      <c r="P868" s="377"/>
      <c r="Q868" s="377"/>
      <c r="R868" s="377"/>
      <c r="S868" s="377"/>
      <c r="T868" s="377"/>
      <c r="U868" s="377"/>
      <c r="V868" s="377"/>
      <c r="W868" s="377"/>
      <c r="X868" s="377"/>
      <c r="Y868" s="377"/>
      <c r="Z868" s="377"/>
      <c r="AA868" s="377"/>
      <c r="AB868" s="377"/>
      <c r="AC868" s="377"/>
      <c r="AD868" s="377"/>
      <c r="AE868" s="377"/>
      <c r="AF868" s="377"/>
      <c r="AG868" s="377"/>
      <c r="AH868" s="377"/>
      <c r="AI868" s="377"/>
      <c r="AJ868" s="377"/>
      <c r="AK868" s="377"/>
      <c r="AL868" s="377"/>
      <c r="AM868" s="377"/>
      <c r="AN868" s="377"/>
      <c r="AO868" s="377"/>
      <c r="AP868" s="377"/>
      <c r="AQ868" s="377"/>
      <c r="AR868" s="377"/>
      <c r="AS868" s="377"/>
      <c r="AT868" s="377"/>
      <c r="AU868" s="377"/>
      <c r="AV868" s="377"/>
      <c r="AW868" s="377"/>
      <c r="AX868" s="377"/>
      <c r="AY868" s="377"/>
      <c r="AZ868" s="377"/>
      <c r="BA868" s="377"/>
      <c r="BB868" s="377"/>
      <c r="BC868" s="377"/>
      <c r="BD868" s="377"/>
      <c r="BE868" s="377"/>
      <c r="BF868" s="377"/>
    </row>
    <row r="869" ht="12.75" customHeight="1">
      <c r="A869" s="377"/>
      <c r="B869" s="377"/>
      <c r="C869" s="377"/>
      <c r="D869" s="377"/>
      <c r="E869" s="377"/>
      <c r="F869" s="377"/>
      <c r="G869" s="377"/>
      <c r="H869" s="485"/>
      <c r="I869" s="377"/>
      <c r="J869" s="377"/>
      <c r="K869" s="377"/>
      <c r="L869" s="377"/>
      <c r="M869" s="485"/>
      <c r="N869" s="377"/>
      <c r="O869" s="377"/>
      <c r="P869" s="377"/>
      <c r="Q869" s="377"/>
      <c r="R869" s="377"/>
      <c r="S869" s="377"/>
      <c r="T869" s="377"/>
      <c r="U869" s="377"/>
      <c r="V869" s="377"/>
      <c r="W869" s="377"/>
      <c r="X869" s="377"/>
      <c r="Y869" s="377"/>
      <c r="Z869" s="377"/>
      <c r="AA869" s="377"/>
      <c r="AB869" s="377"/>
      <c r="AC869" s="377"/>
      <c r="AD869" s="377"/>
      <c r="AE869" s="377"/>
      <c r="AF869" s="377"/>
      <c r="AG869" s="377"/>
      <c r="AH869" s="377"/>
      <c r="AI869" s="377"/>
      <c r="AJ869" s="377"/>
      <c r="AK869" s="377"/>
      <c r="AL869" s="377"/>
      <c r="AM869" s="377"/>
      <c r="AN869" s="377"/>
      <c r="AO869" s="377"/>
      <c r="AP869" s="377"/>
      <c r="AQ869" s="377"/>
      <c r="AR869" s="377"/>
      <c r="AS869" s="377"/>
      <c r="AT869" s="377"/>
      <c r="AU869" s="377"/>
      <c r="AV869" s="377"/>
      <c r="AW869" s="377"/>
      <c r="AX869" s="377"/>
      <c r="AY869" s="377"/>
      <c r="AZ869" s="377"/>
      <c r="BA869" s="377"/>
      <c r="BB869" s="377"/>
      <c r="BC869" s="377"/>
      <c r="BD869" s="377"/>
      <c r="BE869" s="377"/>
      <c r="BF869" s="377"/>
    </row>
    <row r="870" ht="12.75" customHeight="1">
      <c r="A870" s="377"/>
      <c r="B870" s="377"/>
      <c r="C870" s="377"/>
      <c r="D870" s="377"/>
      <c r="E870" s="377"/>
      <c r="F870" s="377"/>
      <c r="G870" s="377"/>
      <c r="H870" s="485"/>
      <c r="I870" s="377"/>
      <c r="J870" s="377"/>
      <c r="K870" s="377"/>
      <c r="L870" s="377"/>
      <c r="M870" s="485"/>
      <c r="N870" s="377"/>
      <c r="O870" s="377"/>
      <c r="P870" s="377"/>
      <c r="Q870" s="377"/>
      <c r="R870" s="377"/>
      <c r="S870" s="377"/>
      <c r="T870" s="377"/>
      <c r="U870" s="377"/>
      <c r="V870" s="377"/>
      <c r="W870" s="377"/>
      <c r="X870" s="377"/>
      <c r="Y870" s="377"/>
      <c r="Z870" s="377"/>
      <c r="AA870" s="377"/>
      <c r="AB870" s="377"/>
      <c r="AC870" s="377"/>
      <c r="AD870" s="377"/>
      <c r="AE870" s="377"/>
      <c r="AF870" s="377"/>
      <c r="AG870" s="377"/>
      <c r="AH870" s="377"/>
      <c r="AI870" s="377"/>
      <c r="AJ870" s="377"/>
      <c r="AK870" s="377"/>
      <c r="AL870" s="377"/>
      <c r="AM870" s="377"/>
      <c r="AN870" s="377"/>
      <c r="AO870" s="377"/>
      <c r="AP870" s="377"/>
      <c r="AQ870" s="377"/>
      <c r="AR870" s="377"/>
      <c r="AS870" s="377"/>
      <c r="AT870" s="377"/>
      <c r="AU870" s="377"/>
      <c r="AV870" s="377"/>
      <c r="AW870" s="377"/>
      <c r="AX870" s="377"/>
      <c r="AY870" s="377"/>
      <c r="AZ870" s="377"/>
      <c r="BA870" s="377"/>
      <c r="BB870" s="377"/>
      <c r="BC870" s="377"/>
      <c r="BD870" s="377"/>
      <c r="BE870" s="377"/>
      <c r="BF870" s="377"/>
    </row>
    <row r="871" ht="12.75" customHeight="1">
      <c r="A871" s="377"/>
      <c r="B871" s="377"/>
      <c r="C871" s="377"/>
      <c r="D871" s="377"/>
      <c r="E871" s="377"/>
      <c r="F871" s="377"/>
      <c r="G871" s="377"/>
      <c r="H871" s="485"/>
      <c r="I871" s="377"/>
      <c r="J871" s="377"/>
      <c r="K871" s="377"/>
      <c r="L871" s="377"/>
      <c r="M871" s="485"/>
      <c r="N871" s="377"/>
      <c r="O871" s="377"/>
      <c r="P871" s="377"/>
      <c r="Q871" s="377"/>
      <c r="R871" s="377"/>
      <c r="S871" s="377"/>
      <c r="T871" s="377"/>
      <c r="U871" s="377"/>
      <c r="V871" s="377"/>
      <c r="W871" s="377"/>
      <c r="X871" s="377"/>
      <c r="Y871" s="377"/>
      <c r="Z871" s="377"/>
      <c r="AA871" s="377"/>
      <c r="AB871" s="377"/>
      <c r="AC871" s="377"/>
      <c r="AD871" s="377"/>
      <c r="AE871" s="377"/>
      <c r="AF871" s="377"/>
      <c r="AG871" s="377"/>
      <c r="AH871" s="377"/>
      <c r="AI871" s="377"/>
      <c r="AJ871" s="377"/>
      <c r="AK871" s="377"/>
      <c r="AL871" s="377"/>
      <c r="AM871" s="377"/>
      <c r="AN871" s="377"/>
      <c r="AO871" s="377"/>
      <c r="AP871" s="377"/>
      <c r="AQ871" s="377"/>
      <c r="AR871" s="377"/>
      <c r="AS871" s="377"/>
      <c r="AT871" s="377"/>
      <c r="AU871" s="377"/>
      <c r="AV871" s="377"/>
      <c r="AW871" s="377"/>
      <c r="AX871" s="377"/>
      <c r="AY871" s="377"/>
      <c r="AZ871" s="377"/>
      <c r="BA871" s="377"/>
      <c r="BB871" s="377"/>
      <c r="BC871" s="377"/>
      <c r="BD871" s="377"/>
      <c r="BE871" s="377"/>
      <c r="BF871" s="377"/>
    </row>
    <row r="872" ht="12.75" customHeight="1">
      <c r="A872" s="377"/>
      <c r="B872" s="377"/>
      <c r="C872" s="377"/>
      <c r="D872" s="377"/>
      <c r="E872" s="377"/>
      <c r="F872" s="377"/>
      <c r="G872" s="377"/>
      <c r="H872" s="485"/>
      <c r="I872" s="377"/>
      <c r="J872" s="377"/>
      <c r="K872" s="377"/>
      <c r="L872" s="377"/>
      <c r="M872" s="485"/>
      <c r="N872" s="377"/>
      <c r="O872" s="377"/>
      <c r="P872" s="377"/>
      <c r="Q872" s="377"/>
      <c r="R872" s="377"/>
      <c r="S872" s="377"/>
      <c r="T872" s="377"/>
      <c r="U872" s="377"/>
      <c r="V872" s="377"/>
      <c r="W872" s="377"/>
      <c r="X872" s="377"/>
      <c r="Y872" s="377"/>
      <c r="Z872" s="377"/>
      <c r="AA872" s="377"/>
      <c r="AB872" s="377"/>
      <c r="AC872" s="377"/>
      <c r="AD872" s="377"/>
      <c r="AE872" s="377"/>
      <c r="AF872" s="377"/>
      <c r="AG872" s="377"/>
      <c r="AH872" s="377"/>
      <c r="AI872" s="377"/>
      <c r="AJ872" s="377"/>
      <c r="AK872" s="377"/>
      <c r="AL872" s="377"/>
      <c r="AM872" s="377"/>
      <c r="AN872" s="377"/>
      <c r="AO872" s="377"/>
      <c r="AP872" s="377"/>
      <c r="AQ872" s="377"/>
      <c r="AR872" s="377"/>
      <c r="AS872" s="377"/>
      <c r="AT872" s="377"/>
      <c r="AU872" s="377"/>
      <c r="AV872" s="377"/>
      <c r="AW872" s="377"/>
      <c r="AX872" s="377"/>
      <c r="AY872" s="377"/>
      <c r="AZ872" s="377"/>
      <c r="BA872" s="377"/>
      <c r="BB872" s="377"/>
      <c r="BC872" s="377"/>
      <c r="BD872" s="377"/>
      <c r="BE872" s="377"/>
      <c r="BF872" s="377"/>
    </row>
    <row r="873" ht="12.75" customHeight="1">
      <c r="A873" s="377"/>
      <c r="B873" s="377"/>
      <c r="C873" s="377"/>
      <c r="D873" s="377"/>
      <c r="E873" s="377"/>
      <c r="F873" s="377"/>
      <c r="G873" s="377"/>
      <c r="H873" s="485"/>
      <c r="I873" s="377"/>
      <c r="J873" s="377"/>
      <c r="K873" s="377"/>
      <c r="L873" s="377"/>
      <c r="M873" s="485"/>
      <c r="N873" s="377"/>
      <c r="O873" s="377"/>
      <c r="P873" s="377"/>
      <c r="Q873" s="377"/>
      <c r="R873" s="377"/>
      <c r="S873" s="377"/>
      <c r="T873" s="377"/>
      <c r="U873" s="377"/>
      <c r="V873" s="377"/>
      <c r="W873" s="377"/>
      <c r="X873" s="377"/>
      <c r="Y873" s="377"/>
      <c r="Z873" s="377"/>
      <c r="AA873" s="377"/>
      <c r="AB873" s="377"/>
      <c r="AC873" s="377"/>
      <c r="AD873" s="377"/>
      <c r="AE873" s="377"/>
      <c r="AF873" s="377"/>
      <c r="AG873" s="377"/>
      <c r="AH873" s="377"/>
      <c r="AI873" s="377"/>
      <c r="AJ873" s="377"/>
      <c r="AK873" s="377"/>
      <c r="AL873" s="377"/>
      <c r="AM873" s="377"/>
      <c r="AN873" s="377"/>
      <c r="AO873" s="377"/>
      <c r="AP873" s="377"/>
      <c r="AQ873" s="377"/>
      <c r="AR873" s="377"/>
      <c r="AS873" s="377"/>
      <c r="AT873" s="377"/>
      <c r="AU873" s="377"/>
      <c r="AV873" s="377"/>
      <c r="AW873" s="377"/>
      <c r="AX873" s="377"/>
      <c r="AY873" s="377"/>
      <c r="AZ873" s="377"/>
      <c r="BA873" s="377"/>
      <c r="BB873" s="377"/>
      <c r="BC873" s="377"/>
      <c r="BD873" s="377"/>
      <c r="BE873" s="377"/>
      <c r="BF873" s="377"/>
    </row>
    <row r="874" ht="12.75" customHeight="1">
      <c r="A874" s="377"/>
      <c r="B874" s="377"/>
      <c r="C874" s="377"/>
      <c r="D874" s="377"/>
      <c r="E874" s="377"/>
      <c r="F874" s="377"/>
      <c r="G874" s="377"/>
      <c r="H874" s="485"/>
      <c r="I874" s="377"/>
      <c r="J874" s="377"/>
      <c r="K874" s="377"/>
      <c r="L874" s="377"/>
      <c r="M874" s="485"/>
      <c r="N874" s="377"/>
      <c r="O874" s="377"/>
      <c r="P874" s="377"/>
      <c r="Q874" s="377"/>
      <c r="R874" s="377"/>
      <c r="S874" s="377"/>
      <c r="T874" s="377"/>
      <c r="U874" s="377"/>
      <c r="V874" s="377"/>
      <c r="W874" s="377"/>
      <c r="X874" s="377"/>
      <c r="Y874" s="377"/>
      <c r="Z874" s="377"/>
      <c r="AA874" s="377"/>
      <c r="AB874" s="377"/>
      <c r="AC874" s="377"/>
      <c r="AD874" s="377"/>
      <c r="AE874" s="377"/>
      <c r="AF874" s="377"/>
      <c r="AG874" s="377"/>
      <c r="AH874" s="377"/>
      <c r="AI874" s="377"/>
      <c r="AJ874" s="377"/>
      <c r="AK874" s="377"/>
      <c r="AL874" s="377"/>
      <c r="AM874" s="377"/>
      <c r="AN874" s="377"/>
      <c r="AO874" s="377"/>
      <c r="AP874" s="377"/>
      <c r="AQ874" s="377"/>
      <c r="AR874" s="377"/>
      <c r="AS874" s="377"/>
      <c r="AT874" s="377"/>
      <c r="AU874" s="377"/>
      <c r="AV874" s="377"/>
      <c r="AW874" s="377"/>
      <c r="AX874" s="377"/>
      <c r="AY874" s="377"/>
      <c r="AZ874" s="377"/>
      <c r="BA874" s="377"/>
      <c r="BB874" s="377"/>
      <c r="BC874" s="377"/>
      <c r="BD874" s="377"/>
      <c r="BE874" s="377"/>
      <c r="BF874" s="377"/>
    </row>
    <row r="875" ht="12.75" customHeight="1">
      <c r="A875" s="377"/>
      <c r="B875" s="377"/>
      <c r="C875" s="377"/>
      <c r="D875" s="377"/>
      <c r="E875" s="377"/>
      <c r="F875" s="377"/>
      <c r="G875" s="377"/>
      <c r="H875" s="485"/>
      <c r="I875" s="377"/>
      <c r="J875" s="377"/>
      <c r="K875" s="377"/>
      <c r="L875" s="377"/>
      <c r="M875" s="485"/>
      <c r="N875" s="377"/>
      <c r="O875" s="377"/>
      <c r="P875" s="377"/>
      <c r="Q875" s="377"/>
      <c r="R875" s="377"/>
      <c r="S875" s="377"/>
      <c r="T875" s="377"/>
      <c r="U875" s="377"/>
      <c r="V875" s="377"/>
      <c r="W875" s="377"/>
      <c r="X875" s="377"/>
      <c r="Y875" s="377"/>
      <c r="Z875" s="377"/>
      <c r="AA875" s="377"/>
      <c r="AB875" s="377"/>
      <c r="AC875" s="377"/>
      <c r="AD875" s="377"/>
      <c r="AE875" s="377"/>
      <c r="AF875" s="377"/>
      <c r="AG875" s="377"/>
      <c r="AH875" s="377"/>
      <c r="AI875" s="377"/>
      <c r="AJ875" s="377"/>
      <c r="AK875" s="377"/>
      <c r="AL875" s="377"/>
      <c r="AM875" s="377"/>
      <c r="AN875" s="377"/>
      <c r="AO875" s="377"/>
      <c r="AP875" s="377"/>
      <c r="AQ875" s="377"/>
      <c r="AR875" s="377"/>
      <c r="AS875" s="377"/>
      <c r="AT875" s="377"/>
      <c r="AU875" s="377"/>
      <c r="AV875" s="377"/>
      <c r="AW875" s="377"/>
      <c r="AX875" s="377"/>
      <c r="AY875" s="377"/>
      <c r="AZ875" s="377"/>
      <c r="BA875" s="377"/>
      <c r="BB875" s="377"/>
      <c r="BC875" s="377"/>
      <c r="BD875" s="377"/>
      <c r="BE875" s="377"/>
      <c r="BF875" s="377"/>
    </row>
    <row r="876" ht="12.75" customHeight="1">
      <c r="A876" s="377"/>
      <c r="B876" s="377"/>
      <c r="C876" s="377"/>
      <c r="D876" s="377"/>
      <c r="E876" s="377"/>
      <c r="F876" s="377"/>
      <c r="G876" s="377"/>
      <c r="H876" s="485"/>
      <c r="I876" s="377"/>
      <c r="J876" s="377"/>
      <c r="K876" s="377"/>
      <c r="L876" s="377"/>
      <c r="M876" s="485"/>
      <c r="N876" s="377"/>
      <c r="O876" s="377"/>
      <c r="P876" s="377"/>
      <c r="Q876" s="377"/>
      <c r="R876" s="377"/>
      <c r="S876" s="377"/>
      <c r="T876" s="377"/>
      <c r="U876" s="377"/>
      <c r="V876" s="377"/>
      <c r="W876" s="377"/>
      <c r="X876" s="377"/>
      <c r="Y876" s="377"/>
      <c r="Z876" s="377"/>
      <c r="AA876" s="377"/>
      <c r="AB876" s="377"/>
      <c r="AC876" s="377"/>
      <c r="AD876" s="377"/>
      <c r="AE876" s="377"/>
      <c r="AF876" s="377"/>
      <c r="AG876" s="377"/>
      <c r="AH876" s="377"/>
      <c r="AI876" s="377"/>
      <c r="AJ876" s="377"/>
      <c r="AK876" s="377"/>
      <c r="AL876" s="377"/>
      <c r="AM876" s="377"/>
      <c r="AN876" s="377"/>
      <c r="AO876" s="377"/>
      <c r="AP876" s="377"/>
      <c r="AQ876" s="377"/>
      <c r="AR876" s="377"/>
      <c r="AS876" s="377"/>
      <c r="AT876" s="377"/>
      <c r="AU876" s="377"/>
      <c r="AV876" s="377"/>
      <c r="AW876" s="377"/>
      <c r="AX876" s="377"/>
      <c r="AY876" s="377"/>
      <c r="AZ876" s="377"/>
      <c r="BA876" s="377"/>
      <c r="BB876" s="377"/>
      <c r="BC876" s="377"/>
      <c r="BD876" s="377"/>
      <c r="BE876" s="377"/>
      <c r="BF876" s="377"/>
    </row>
    <row r="877" ht="12.75" customHeight="1">
      <c r="A877" s="377"/>
      <c r="B877" s="377"/>
      <c r="C877" s="377"/>
      <c r="D877" s="377"/>
      <c r="E877" s="377"/>
      <c r="F877" s="377"/>
      <c r="G877" s="377"/>
      <c r="H877" s="485"/>
      <c r="I877" s="377"/>
      <c r="J877" s="377"/>
      <c r="K877" s="377"/>
      <c r="L877" s="377"/>
      <c r="M877" s="485"/>
      <c r="N877" s="377"/>
      <c r="O877" s="377"/>
      <c r="P877" s="377"/>
      <c r="Q877" s="377"/>
      <c r="R877" s="377"/>
      <c r="S877" s="377"/>
      <c r="T877" s="377"/>
      <c r="U877" s="377"/>
      <c r="V877" s="377"/>
      <c r="W877" s="377"/>
      <c r="X877" s="377"/>
      <c r="Y877" s="377"/>
      <c r="Z877" s="377"/>
      <c r="AA877" s="377"/>
      <c r="AB877" s="377"/>
      <c r="AC877" s="377"/>
      <c r="AD877" s="377"/>
      <c r="AE877" s="377"/>
      <c r="AF877" s="377"/>
      <c r="AG877" s="377"/>
      <c r="AH877" s="377"/>
      <c r="AI877" s="377"/>
      <c r="AJ877" s="377"/>
      <c r="AK877" s="377"/>
      <c r="AL877" s="377"/>
      <c r="AM877" s="377"/>
      <c r="AN877" s="377"/>
      <c r="AO877" s="377"/>
      <c r="AP877" s="377"/>
      <c r="AQ877" s="377"/>
      <c r="AR877" s="377"/>
      <c r="AS877" s="377"/>
      <c r="AT877" s="377"/>
      <c r="AU877" s="377"/>
      <c r="AV877" s="377"/>
      <c r="AW877" s="377"/>
      <c r="AX877" s="377"/>
      <c r="AY877" s="377"/>
      <c r="AZ877" s="377"/>
      <c r="BA877" s="377"/>
      <c r="BB877" s="377"/>
      <c r="BC877" s="377"/>
      <c r="BD877" s="377"/>
      <c r="BE877" s="377"/>
      <c r="BF877" s="377"/>
    </row>
    <row r="878" ht="12.75" customHeight="1">
      <c r="A878" s="377"/>
      <c r="B878" s="377"/>
      <c r="C878" s="377"/>
      <c r="D878" s="377"/>
      <c r="E878" s="377"/>
      <c r="F878" s="377"/>
      <c r="G878" s="377"/>
      <c r="H878" s="485"/>
      <c r="I878" s="377"/>
      <c r="J878" s="377"/>
      <c r="K878" s="377"/>
      <c r="L878" s="377"/>
      <c r="M878" s="485"/>
      <c r="N878" s="377"/>
      <c r="O878" s="377"/>
      <c r="P878" s="377"/>
      <c r="Q878" s="377"/>
      <c r="R878" s="377"/>
      <c r="S878" s="377"/>
      <c r="T878" s="377"/>
      <c r="U878" s="377"/>
      <c r="V878" s="377"/>
      <c r="W878" s="377"/>
      <c r="X878" s="377"/>
      <c r="Y878" s="377"/>
      <c r="Z878" s="377"/>
      <c r="AA878" s="377"/>
      <c r="AB878" s="377"/>
      <c r="AC878" s="377"/>
      <c r="AD878" s="377"/>
      <c r="AE878" s="377"/>
      <c r="AF878" s="377"/>
      <c r="AG878" s="377"/>
      <c r="AH878" s="377"/>
      <c r="AI878" s="377"/>
      <c r="AJ878" s="377"/>
      <c r="AK878" s="377"/>
      <c r="AL878" s="377"/>
      <c r="AM878" s="377"/>
      <c r="AN878" s="377"/>
      <c r="AO878" s="377"/>
      <c r="AP878" s="377"/>
      <c r="AQ878" s="377"/>
      <c r="AR878" s="377"/>
      <c r="AS878" s="377"/>
      <c r="AT878" s="377"/>
      <c r="AU878" s="377"/>
      <c r="AV878" s="377"/>
      <c r="AW878" s="377"/>
      <c r="AX878" s="377"/>
      <c r="AY878" s="377"/>
      <c r="AZ878" s="377"/>
      <c r="BA878" s="377"/>
      <c r="BB878" s="377"/>
      <c r="BC878" s="377"/>
      <c r="BD878" s="377"/>
      <c r="BE878" s="377"/>
      <c r="BF878" s="377"/>
    </row>
    <row r="879" ht="12.75" customHeight="1">
      <c r="A879" s="377"/>
      <c r="B879" s="377"/>
      <c r="C879" s="377"/>
      <c r="D879" s="377"/>
      <c r="E879" s="377"/>
      <c r="F879" s="377"/>
      <c r="G879" s="377"/>
      <c r="H879" s="485"/>
      <c r="I879" s="377"/>
      <c r="J879" s="377"/>
      <c r="K879" s="377"/>
      <c r="L879" s="377"/>
      <c r="M879" s="485"/>
      <c r="N879" s="377"/>
      <c r="O879" s="377"/>
      <c r="P879" s="377"/>
      <c r="Q879" s="377"/>
      <c r="R879" s="377"/>
      <c r="S879" s="377"/>
      <c r="T879" s="377"/>
      <c r="U879" s="377"/>
      <c r="V879" s="377"/>
      <c r="W879" s="377"/>
      <c r="X879" s="377"/>
      <c r="Y879" s="377"/>
      <c r="Z879" s="377"/>
      <c r="AA879" s="377"/>
      <c r="AB879" s="377"/>
      <c r="AC879" s="377"/>
      <c r="AD879" s="377"/>
      <c r="AE879" s="377"/>
      <c r="AF879" s="377"/>
      <c r="AG879" s="377"/>
      <c r="AH879" s="377"/>
      <c r="AI879" s="377"/>
      <c r="AJ879" s="377"/>
      <c r="AK879" s="377"/>
      <c r="AL879" s="377"/>
      <c r="AM879" s="377"/>
      <c r="AN879" s="377"/>
      <c r="AO879" s="377"/>
      <c r="AP879" s="377"/>
      <c r="AQ879" s="377"/>
      <c r="AR879" s="377"/>
      <c r="AS879" s="377"/>
      <c r="AT879" s="377"/>
      <c r="AU879" s="377"/>
      <c r="AV879" s="377"/>
      <c r="AW879" s="377"/>
      <c r="AX879" s="377"/>
      <c r="AY879" s="377"/>
      <c r="AZ879" s="377"/>
      <c r="BA879" s="377"/>
      <c r="BB879" s="377"/>
      <c r="BC879" s="377"/>
      <c r="BD879" s="377"/>
      <c r="BE879" s="377"/>
      <c r="BF879" s="377"/>
    </row>
    <row r="880" ht="12.75" customHeight="1">
      <c r="A880" s="377"/>
      <c r="B880" s="377"/>
      <c r="C880" s="377"/>
      <c r="D880" s="377"/>
      <c r="E880" s="377"/>
      <c r="F880" s="377"/>
      <c r="G880" s="377"/>
      <c r="H880" s="485"/>
      <c r="I880" s="377"/>
      <c r="J880" s="377"/>
      <c r="K880" s="377"/>
      <c r="L880" s="377"/>
      <c r="M880" s="485"/>
      <c r="N880" s="377"/>
      <c r="O880" s="377"/>
      <c r="P880" s="377"/>
      <c r="Q880" s="377"/>
      <c r="R880" s="377"/>
      <c r="S880" s="377"/>
      <c r="T880" s="377"/>
      <c r="U880" s="377"/>
      <c r="V880" s="377"/>
      <c r="W880" s="377"/>
      <c r="X880" s="377"/>
      <c r="Y880" s="377"/>
      <c r="Z880" s="377"/>
      <c r="AA880" s="377"/>
      <c r="AB880" s="377"/>
      <c r="AC880" s="377"/>
      <c r="AD880" s="377"/>
      <c r="AE880" s="377"/>
      <c r="AF880" s="377"/>
      <c r="AG880" s="377"/>
      <c r="AH880" s="377"/>
      <c r="AI880" s="377"/>
      <c r="AJ880" s="377"/>
      <c r="AK880" s="377"/>
      <c r="AL880" s="377"/>
      <c r="AM880" s="377"/>
      <c r="AN880" s="377"/>
      <c r="AO880" s="377"/>
      <c r="AP880" s="377"/>
      <c r="AQ880" s="377"/>
      <c r="AR880" s="377"/>
      <c r="AS880" s="377"/>
      <c r="AT880" s="377"/>
      <c r="AU880" s="377"/>
      <c r="AV880" s="377"/>
      <c r="AW880" s="377"/>
      <c r="AX880" s="377"/>
      <c r="AY880" s="377"/>
      <c r="AZ880" s="377"/>
      <c r="BA880" s="377"/>
      <c r="BB880" s="377"/>
      <c r="BC880" s="377"/>
      <c r="BD880" s="377"/>
      <c r="BE880" s="377"/>
      <c r="BF880" s="377"/>
    </row>
    <row r="881" ht="12.75" customHeight="1">
      <c r="A881" s="377"/>
      <c r="B881" s="377"/>
      <c r="C881" s="377"/>
      <c r="D881" s="377"/>
      <c r="E881" s="377"/>
      <c r="F881" s="377"/>
      <c r="G881" s="377"/>
      <c r="H881" s="485"/>
      <c r="I881" s="377"/>
      <c r="J881" s="377"/>
      <c r="K881" s="377"/>
      <c r="L881" s="377"/>
      <c r="M881" s="485"/>
      <c r="N881" s="377"/>
      <c r="O881" s="377"/>
      <c r="P881" s="377"/>
      <c r="Q881" s="377"/>
      <c r="R881" s="377"/>
      <c r="S881" s="377"/>
      <c r="T881" s="377"/>
      <c r="U881" s="377"/>
      <c r="V881" s="377"/>
      <c r="W881" s="377"/>
      <c r="X881" s="377"/>
      <c r="Y881" s="377"/>
      <c r="Z881" s="377"/>
      <c r="AA881" s="377"/>
      <c r="AB881" s="377"/>
      <c r="AC881" s="377"/>
      <c r="AD881" s="377"/>
      <c r="AE881" s="377"/>
      <c r="AF881" s="377"/>
      <c r="AG881" s="377"/>
      <c r="AH881" s="377"/>
      <c r="AI881" s="377"/>
      <c r="AJ881" s="377"/>
      <c r="AK881" s="377"/>
      <c r="AL881" s="377"/>
      <c r="AM881" s="377"/>
      <c r="AN881" s="377"/>
      <c r="AO881" s="377"/>
      <c r="AP881" s="377"/>
      <c r="AQ881" s="377"/>
      <c r="AR881" s="377"/>
      <c r="AS881" s="377"/>
      <c r="AT881" s="377"/>
      <c r="AU881" s="377"/>
      <c r="AV881" s="377"/>
      <c r="AW881" s="377"/>
      <c r="AX881" s="377"/>
      <c r="AY881" s="377"/>
      <c r="AZ881" s="377"/>
      <c r="BA881" s="377"/>
      <c r="BB881" s="377"/>
      <c r="BC881" s="377"/>
      <c r="BD881" s="377"/>
      <c r="BE881" s="377"/>
      <c r="BF881" s="377"/>
    </row>
    <row r="882" ht="12.75" customHeight="1">
      <c r="A882" s="377"/>
      <c r="B882" s="377"/>
      <c r="C882" s="377"/>
      <c r="D882" s="377"/>
      <c r="E882" s="377"/>
      <c r="F882" s="377"/>
      <c r="G882" s="377"/>
      <c r="H882" s="485"/>
      <c r="I882" s="377"/>
      <c r="J882" s="377"/>
      <c r="K882" s="377"/>
      <c r="L882" s="377"/>
      <c r="M882" s="485"/>
      <c r="N882" s="377"/>
      <c r="O882" s="377"/>
      <c r="P882" s="377"/>
      <c r="Q882" s="377"/>
      <c r="R882" s="377"/>
      <c r="S882" s="377"/>
      <c r="T882" s="377"/>
      <c r="U882" s="377"/>
      <c r="V882" s="377"/>
      <c r="W882" s="377"/>
      <c r="X882" s="377"/>
      <c r="Y882" s="377"/>
      <c r="Z882" s="377"/>
      <c r="AA882" s="377"/>
      <c r="AB882" s="377"/>
      <c r="AC882" s="377"/>
      <c r="AD882" s="377"/>
      <c r="AE882" s="377"/>
      <c r="AF882" s="377"/>
      <c r="AG882" s="377"/>
      <c r="AH882" s="377"/>
      <c r="AI882" s="377"/>
      <c r="AJ882" s="377"/>
      <c r="AK882" s="377"/>
      <c r="AL882" s="377"/>
      <c r="AM882" s="377"/>
      <c r="AN882" s="377"/>
      <c r="AO882" s="377"/>
      <c r="AP882" s="377"/>
      <c r="AQ882" s="377"/>
      <c r="AR882" s="377"/>
      <c r="AS882" s="377"/>
      <c r="AT882" s="377"/>
      <c r="AU882" s="377"/>
      <c r="AV882" s="377"/>
      <c r="AW882" s="377"/>
      <c r="AX882" s="377"/>
      <c r="AY882" s="377"/>
      <c r="AZ882" s="377"/>
      <c r="BA882" s="377"/>
      <c r="BB882" s="377"/>
      <c r="BC882" s="377"/>
      <c r="BD882" s="377"/>
      <c r="BE882" s="377"/>
      <c r="BF882" s="377"/>
    </row>
    <row r="883" ht="12.75" customHeight="1">
      <c r="A883" s="377"/>
      <c r="B883" s="377"/>
      <c r="C883" s="377"/>
      <c r="D883" s="377"/>
      <c r="E883" s="377"/>
      <c r="F883" s="377"/>
      <c r="G883" s="377"/>
      <c r="H883" s="485"/>
      <c r="I883" s="377"/>
      <c r="J883" s="377"/>
      <c r="K883" s="377"/>
      <c r="L883" s="377"/>
      <c r="M883" s="485"/>
      <c r="N883" s="377"/>
      <c r="O883" s="377"/>
      <c r="P883" s="377"/>
      <c r="Q883" s="377"/>
      <c r="R883" s="377"/>
      <c r="S883" s="377"/>
      <c r="T883" s="377"/>
      <c r="U883" s="377"/>
      <c r="V883" s="377"/>
      <c r="W883" s="377"/>
      <c r="X883" s="377"/>
      <c r="Y883" s="377"/>
      <c r="Z883" s="377"/>
      <c r="AA883" s="377"/>
      <c r="AB883" s="377"/>
      <c r="AC883" s="377"/>
      <c r="AD883" s="377"/>
      <c r="AE883" s="377"/>
      <c r="AF883" s="377"/>
      <c r="AG883" s="377"/>
      <c r="AH883" s="377"/>
      <c r="AI883" s="377"/>
      <c r="AJ883" s="377"/>
      <c r="AK883" s="377"/>
      <c r="AL883" s="377"/>
      <c r="AM883" s="377"/>
      <c r="AN883" s="377"/>
      <c r="AO883" s="377"/>
      <c r="AP883" s="377"/>
      <c r="AQ883" s="377"/>
      <c r="AR883" s="377"/>
      <c r="AS883" s="377"/>
      <c r="AT883" s="377"/>
      <c r="AU883" s="377"/>
      <c r="AV883" s="377"/>
      <c r="AW883" s="377"/>
      <c r="AX883" s="377"/>
      <c r="AY883" s="377"/>
      <c r="AZ883" s="377"/>
      <c r="BA883" s="377"/>
      <c r="BB883" s="377"/>
      <c r="BC883" s="377"/>
      <c r="BD883" s="377"/>
      <c r="BE883" s="377"/>
      <c r="BF883" s="377"/>
    </row>
    <row r="884" ht="12.75" customHeight="1">
      <c r="A884" s="377"/>
      <c r="B884" s="377"/>
      <c r="C884" s="377"/>
      <c r="D884" s="377"/>
      <c r="E884" s="377"/>
      <c r="F884" s="377"/>
      <c r="G884" s="377"/>
      <c r="H884" s="485"/>
      <c r="I884" s="377"/>
      <c r="J884" s="377"/>
      <c r="K884" s="377"/>
      <c r="L884" s="377"/>
      <c r="M884" s="485"/>
      <c r="N884" s="377"/>
      <c r="O884" s="377"/>
      <c r="P884" s="377"/>
      <c r="Q884" s="377"/>
      <c r="R884" s="377"/>
      <c r="S884" s="377"/>
      <c r="T884" s="377"/>
      <c r="U884" s="377"/>
      <c r="V884" s="377"/>
      <c r="W884" s="377"/>
      <c r="X884" s="377"/>
      <c r="Y884" s="377"/>
      <c r="Z884" s="377"/>
      <c r="AA884" s="377"/>
      <c r="AB884" s="377"/>
      <c r="AC884" s="377"/>
      <c r="AD884" s="377"/>
      <c r="AE884" s="377"/>
      <c r="AF884" s="377"/>
      <c r="AG884" s="377"/>
      <c r="AH884" s="377"/>
      <c r="AI884" s="377"/>
      <c r="AJ884" s="377"/>
      <c r="AK884" s="377"/>
      <c r="AL884" s="377"/>
      <c r="AM884" s="377"/>
      <c r="AN884" s="377"/>
      <c r="AO884" s="377"/>
      <c r="AP884" s="377"/>
      <c r="AQ884" s="377"/>
      <c r="AR884" s="377"/>
      <c r="AS884" s="377"/>
      <c r="AT884" s="377"/>
      <c r="AU884" s="377"/>
      <c r="AV884" s="377"/>
      <c r="AW884" s="377"/>
      <c r="AX884" s="377"/>
      <c r="AY884" s="377"/>
      <c r="AZ884" s="377"/>
      <c r="BA884" s="377"/>
      <c r="BB884" s="377"/>
      <c r="BC884" s="377"/>
      <c r="BD884" s="377"/>
      <c r="BE884" s="377"/>
      <c r="BF884" s="377"/>
    </row>
    <row r="885" ht="12.75" customHeight="1">
      <c r="A885" s="377"/>
      <c r="B885" s="377"/>
      <c r="C885" s="377"/>
      <c r="D885" s="377"/>
      <c r="E885" s="377"/>
      <c r="F885" s="377"/>
      <c r="G885" s="377"/>
      <c r="H885" s="485"/>
      <c r="I885" s="377"/>
      <c r="J885" s="377"/>
      <c r="K885" s="377"/>
      <c r="L885" s="377"/>
      <c r="M885" s="485"/>
      <c r="N885" s="377"/>
      <c r="O885" s="377"/>
      <c r="P885" s="377"/>
      <c r="Q885" s="377"/>
      <c r="R885" s="377"/>
      <c r="S885" s="377"/>
      <c r="T885" s="377"/>
      <c r="U885" s="377"/>
      <c r="V885" s="377"/>
      <c r="W885" s="377"/>
      <c r="X885" s="377"/>
      <c r="Y885" s="377"/>
      <c r="Z885" s="377"/>
      <c r="AA885" s="377"/>
      <c r="AB885" s="377"/>
      <c r="AC885" s="377"/>
      <c r="AD885" s="377"/>
      <c r="AE885" s="377"/>
      <c r="AF885" s="377"/>
      <c r="AG885" s="377"/>
      <c r="AH885" s="377"/>
      <c r="AI885" s="377"/>
      <c r="AJ885" s="377"/>
      <c r="AK885" s="377"/>
      <c r="AL885" s="377"/>
      <c r="AM885" s="377"/>
      <c r="AN885" s="377"/>
      <c r="AO885" s="377"/>
      <c r="AP885" s="377"/>
      <c r="AQ885" s="377"/>
      <c r="AR885" s="377"/>
      <c r="AS885" s="377"/>
      <c r="AT885" s="377"/>
      <c r="AU885" s="377"/>
      <c r="AV885" s="377"/>
      <c r="AW885" s="377"/>
      <c r="AX885" s="377"/>
      <c r="AY885" s="377"/>
      <c r="AZ885" s="377"/>
      <c r="BA885" s="377"/>
      <c r="BB885" s="377"/>
      <c r="BC885" s="377"/>
      <c r="BD885" s="377"/>
      <c r="BE885" s="377"/>
      <c r="BF885" s="377"/>
    </row>
    <row r="886" ht="12.75" customHeight="1">
      <c r="A886" s="377"/>
      <c r="B886" s="377"/>
      <c r="C886" s="377"/>
      <c r="D886" s="377"/>
      <c r="E886" s="377"/>
      <c r="F886" s="377"/>
      <c r="G886" s="377"/>
      <c r="H886" s="485"/>
      <c r="I886" s="377"/>
      <c r="J886" s="377"/>
      <c r="K886" s="377"/>
      <c r="L886" s="377"/>
      <c r="M886" s="485"/>
      <c r="N886" s="377"/>
      <c r="O886" s="377"/>
      <c r="P886" s="377"/>
      <c r="Q886" s="377"/>
      <c r="R886" s="377"/>
      <c r="S886" s="377"/>
      <c r="T886" s="377"/>
      <c r="U886" s="377"/>
      <c r="V886" s="377"/>
      <c r="W886" s="377"/>
      <c r="X886" s="377"/>
      <c r="Y886" s="377"/>
      <c r="Z886" s="377"/>
      <c r="AA886" s="377"/>
      <c r="AB886" s="377"/>
      <c r="AC886" s="377"/>
      <c r="AD886" s="377"/>
      <c r="AE886" s="377"/>
      <c r="AF886" s="377"/>
      <c r="AG886" s="377"/>
      <c r="AH886" s="377"/>
      <c r="AI886" s="377"/>
      <c r="AJ886" s="377"/>
      <c r="AK886" s="377"/>
      <c r="AL886" s="377"/>
      <c r="AM886" s="377"/>
      <c r="AN886" s="377"/>
      <c r="AO886" s="377"/>
      <c r="AP886" s="377"/>
      <c r="AQ886" s="377"/>
      <c r="AR886" s="377"/>
      <c r="AS886" s="377"/>
      <c r="AT886" s="377"/>
      <c r="AU886" s="377"/>
      <c r="AV886" s="377"/>
      <c r="AW886" s="377"/>
      <c r="AX886" s="377"/>
      <c r="AY886" s="377"/>
      <c r="AZ886" s="377"/>
      <c r="BA886" s="377"/>
      <c r="BB886" s="377"/>
      <c r="BC886" s="377"/>
      <c r="BD886" s="377"/>
      <c r="BE886" s="377"/>
      <c r="BF886" s="377"/>
    </row>
    <row r="887" ht="12.75" customHeight="1">
      <c r="A887" s="377"/>
      <c r="B887" s="377"/>
      <c r="C887" s="377"/>
      <c r="D887" s="377"/>
      <c r="E887" s="377"/>
      <c r="F887" s="377"/>
      <c r="G887" s="377"/>
      <c r="H887" s="485"/>
      <c r="I887" s="377"/>
      <c r="J887" s="377"/>
      <c r="K887" s="377"/>
      <c r="L887" s="377"/>
      <c r="M887" s="485"/>
      <c r="N887" s="377"/>
      <c r="O887" s="377"/>
      <c r="P887" s="377"/>
      <c r="Q887" s="377"/>
      <c r="R887" s="377"/>
      <c r="S887" s="377"/>
      <c r="T887" s="377"/>
      <c r="U887" s="377"/>
      <c r="V887" s="377"/>
      <c r="W887" s="377"/>
      <c r="X887" s="377"/>
      <c r="Y887" s="377"/>
      <c r="Z887" s="377"/>
      <c r="AA887" s="377"/>
      <c r="AB887" s="377"/>
      <c r="AC887" s="377"/>
      <c r="AD887" s="377"/>
      <c r="AE887" s="377"/>
      <c r="AF887" s="377"/>
      <c r="AG887" s="377"/>
      <c r="AH887" s="377"/>
      <c r="AI887" s="377"/>
      <c r="AJ887" s="377"/>
      <c r="AK887" s="377"/>
      <c r="AL887" s="377"/>
      <c r="AM887" s="377"/>
      <c r="AN887" s="377"/>
      <c r="AO887" s="377"/>
      <c r="AP887" s="377"/>
      <c r="AQ887" s="377"/>
      <c r="AR887" s="377"/>
      <c r="AS887" s="377"/>
      <c r="AT887" s="377"/>
      <c r="AU887" s="377"/>
      <c r="AV887" s="377"/>
      <c r="AW887" s="377"/>
      <c r="AX887" s="377"/>
      <c r="AY887" s="377"/>
      <c r="AZ887" s="377"/>
      <c r="BA887" s="377"/>
      <c r="BB887" s="377"/>
      <c r="BC887" s="377"/>
      <c r="BD887" s="377"/>
      <c r="BE887" s="377"/>
      <c r="BF887" s="377"/>
    </row>
    <row r="888" ht="12.75" customHeight="1">
      <c r="A888" s="377"/>
      <c r="B888" s="377"/>
      <c r="C888" s="377"/>
      <c r="D888" s="377"/>
      <c r="E888" s="377"/>
      <c r="F888" s="377"/>
      <c r="G888" s="377"/>
      <c r="H888" s="485"/>
      <c r="I888" s="377"/>
      <c r="J888" s="377"/>
      <c r="K888" s="377"/>
      <c r="L888" s="377"/>
      <c r="M888" s="485"/>
      <c r="N888" s="377"/>
      <c r="O888" s="377"/>
      <c r="P888" s="377"/>
      <c r="Q888" s="377"/>
      <c r="R888" s="377"/>
      <c r="S888" s="377"/>
      <c r="T888" s="377"/>
      <c r="U888" s="377"/>
      <c r="V888" s="377"/>
      <c r="W888" s="377"/>
      <c r="X888" s="377"/>
      <c r="Y888" s="377"/>
      <c r="Z888" s="377"/>
      <c r="AA888" s="377"/>
      <c r="AB888" s="377"/>
      <c r="AC888" s="377"/>
      <c r="AD888" s="377"/>
      <c r="AE888" s="377"/>
      <c r="AF888" s="377"/>
      <c r="AG888" s="377"/>
      <c r="AH888" s="377"/>
      <c r="AI888" s="377"/>
      <c r="AJ888" s="377"/>
      <c r="AK888" s="377"/>
      <c r="AL888" s="377"/>
      <c r="AM888" s="377"/>
      <c r="AN888" s="377"/>
      <c r="AO888" s="377"/>
      <c r="AP888" s="377"/>
      <c r="AQ888" s="377"/>
      <c r="AR888" s="377"/>
      <c r="AS888" s="377"/>
      <c r="AT888" s="377"/>
      <c r="AU888" s="377"/>
      <c r="AV888" s="377"/>
      <c r="AW888" s="377"/>
      <c r="AX888" s="377"/>
      <c r="AY888" s="377"/>
      <c r="AZ888" s="377"/>
      <c r="BA888" s="377"/>
      <c r="BB888" s="377"/>
      <c r="BC888" s="377"/>
      <c r="BD888" s="377"/>
      <c r="BE888" s="377"/>
      <c r="BF888" s="377"/>
    </row>
    <row r="889" ht="12.75" customHeight="1">
      <c r="A889" s="377"/>
      <c r="B889" s="377"/>
      <c r="C889" s="377"/>
      <c r="D889" s="377"/>
      <c r="E889" s="377"/>
      <c r="F889" s="377"/>
      <c r="G889" s="377"/>
      <c r="H889" s="485"/>
      <c r="I889" s="377"/>
      <c r="J889" s="377"/>
      <c r="K889" s="377"/>
      <c r="L889" s="377"/>
      <c r="M889" s="485"/>
      <c r="N889" s="377"/>
      <c r="O889" s="377"/>
      <c r="P889" s="377"/>
      <c r="Q889" s="377"/>
      <c r="R889" s="377"/>
      <c r="S889" s="377"/>
      <c r="T889" s="377"/>
      <c r="U889" s="377"/>
      <c r="V889" s="377"/>
      <c r="W889" s="377"/>
      <c r="X889" s="377"/>
      <c r="Y889" s="377"/>
      <c r="Z889" s="377"/>
      <c r="AA889" s="377"/>
      <c r="AB889" s="377"/>
      <c r="AC889" s="377"/>
      <c r="AD889" s="377"/>
      <c r="AE889" s="377"/>
      <c r="AF889" s="377"/>
      <c r="AG889" s="377"/>
      <c r="AH889" s="377"/>
      <c r="AI889" s="377"/>
      <c r="AJ889" s="377"/>
      <c r="AK889" s="377"/>
      <c r="AL889" s="377"/>
      <c r="AM889" s="377"/>
      <c r="AN889" s="377"/>
      <c r="AO889" s="377"/>
      <c r="AP889" s="377"/>
      <c r="AQ889" s="377"/>
      <c r="AR889" s="377"/>
      <c r="AS889" s="377"/>
      <c r="AT889" s="377"/>
      <c r="AU889" s="377"/>
      <c r="AV889" s="377"/>
      <c r="AW889" s="377"/>
      <c r="AX889" s="377"/>
      <c r="AY889" s="377"/>
      <c r="AZ889" s="377"/>
      <c r="BA889" s="377"/>
      <c r="BB889" s="377"/>
      <c r="BC889" s="377"/>
      <c r="BD889" s="377"/>
      <c r="BE889" s="377"/>
      <c r="BF889" s="377"/>
    </row>
    <row r="890" ht="12.75" customHeight="1">
      <c r="A890" s="377"/>
      <c r="B890" s="377"/>
      <c r="C890" s="377"/>
      <c r="D890" s="377"/>
      <c r="E890" s="377"/>
      <c r="F890" s="377"/>
      <c r="G890" s="377"/>
      <c r="H890" s="485"/>
      <c r="I890" s="377"/>
      <c r="J890" s="377"/>
      <c r="K890" s="377"/>
      <c r="L890" s="377"/>
      <c r="M890" s="485"/>
      <c r="N890" s="377"/>
      <c r="O890" s="377"/>
      <c r="P890" s="377"/>
      <c r="Q890" s="377"/>
      <c r="R890" s="377"/>
      <c r="S890" s="377"/>
      <c r="T890" s="377"/>
      <c r="U890" s="377"/>
      <c r="V890" s="377"/>
      <c r="W890" s="377"/>
      <c r="X890" s="377"/>
      <c r="Y890" s="377"/>
      <c r="Z890" s="377"/>
      <c r="AA890" s="377"/>
      <c r="AB890" s="377"/>
      <c r="AC890" s="377"/>
      <c r="AD890" s="377"/>
      <c r="AE890" s="377"/>
      <c r="AF890" s="377"/>
      <c r="AG890" s="377"/>
      <c r="AH890" s="377"/>
      <c r="AI890" s="377"/>
      <c r="AJ890" s="377"/>
      <c r="AK890" s="377"/>
      <c r="AL890" s="377"/>
      <c r="AM890" s="377"/>
      <c r="AN890" s="377"/>
      <c r="AO890" s="377"/>
      <c r="AP890" s="377"/>
      <c r="AQ890" s="377"/>
      <c r="AR890" s="377"/>
      <c r="AS890" s="377"/>
      <c r="AT890" s="377"/>
      <c r="AU890" s="377"/>
      <c r="AV890" s="377"/>
      <c r="AW890" s="377"/>
      <c r="AX890" s="377"/>
      <c r="AY890" s="377"/>
      <c r="AZ890" s="377"/>
      <c r="BA890" s="377"/>
      <c r="BB890" s="377"/>
      <c r="BC890" s="377"/>
      <c r="BD890" s="377"/>
      <c r="BE890" s="377"/>
      <c r="BF890" s="377"/>
    </row>
    <row r="891" ht="12.75" customHeight="1">
      <c r="A891" s="377"/>
      <c r="B891" s="377"/>
      <c r="C891" s="377"/>
      <c r="D891" s="377"/>
      <c r="E891" s="377"/>
      <c r="F891" s="377"/>
      <c r="G891" s="377"/>
      <c r="H891" s="485"/>
      <c r="I891" s="377"/>
      <c r="J891" s="377"/>
      <c r="K891" s="377"/>
      <c r="L891" s="377"/>
      <c r="M891" s="485"/>
      <c r="N891" s="377"/>
      <c r="O891" s="377"/>
      <c r="P891" s="377"/>
      <c r="Q891" s="377"/>
      <c r="R891" s="377"/>
      <c r="S891" s="377"/>
      <c r="T891" s="377"/>
      <c r="U891" s="377"/>
      <c r="V891" s="377"/>
      <c r="W891" s="377"/>
      <c r="X891" s="377"/>
      <c r="Y891" s="377"/>
      <c r="Z891" s="377"/>
      <c r="AA891" s="377"/>
      <c r="AB891" s="377"/>
      <c r="AC891" s="377"/>
      <c r="AD891" s="377"/>
      <c r="AE891" s="377"/>
      <c r="AF891" s="377"/>
      <c r="AG891" s="377"/>
      <c r="AH891" s="377"/>
      <c r="AI891" s="377"/>
      <c r="AJ891" s="377"/>
      <c r="AK891" s="377"/>
      <c r="AL891" s="377"/>
      <c r="AM891" s="377"/>
      <c r="AN891" s="377"/>
      <c r="AO891" s="377"/>
      <c r="AP891" s="377"/>
      <c r="AQ891" s="377"/>
      <c r="AR891" s="377"/>
      <c r="AS891" s="377"/>
      <c r="AT891" s="377"/>
      <c r="AU891" s="377"/>
      <c r="AV891" s="377"/>
      <c r="AW891" s="377"/>
      <c r="AX891" s="377"/>
      <c r="AY891" s="377"/>
      <c r="AZ891" s="377"/>
      <c r="BA891" s="377"/>
      <c r="BB891" s="377"/>
      <c r="BC891" s="377"/>
      <c r="BD891" s="377"/>
      <c r="BE891" s="377"/>
      <c r="BF891" s="377"/>
    </row>
    <row r="892" ht="12.75" customHeight="1">
      <c r="A892" s="377"/>
      <c r="B892" s="377"/>
      <c r="C892" s="377"/>
      <c r="D892" s="377"/>
      <c r="E892" s="377"/>
      <c r="F892" s="377"/>
      <c r="G892" s="377"/>
      <c r="H892" s="485"/>
      <c r="I892" s="377"/>
      <c r="J892" s="377"/>
      <c r="K892" s="377"/>
      <c r="L892" s="377"/>
      <c r="M892" s="485"/>
      <c r="N892" s="377"/>
      <c r="O892" s="377"/>
      <c r="P892" s="377"/>
      <c r="Q892" s="377"/>
      <c r="R892" s="377"/>
      <c r="S892" s="377"/>
      <c r="T892" s="377"/>
      <c r="U892" s="377"/>
      <c r="V892" s="377"/>
      <c r="W892" s="377"/>
      <c r="X892" s="377"/>
      <c r="Y892" s="377"/>
      <c r="Z892" s="377"/>
      <c r="AA892" s="377"/>
      <c r="AB892" s="377"/>
      <c r="AC892" s="377"/>
      <c r="AD892" s="377"/>
      <c r="AE892" s="377"/>
      <c r="AF892" s="377"/>
      <c r="AG892" s="377"/>
      <c r="AH892" s="377"/>
      <c r="AI892" s="377"/>
      <c r="AJ892" s="377"/>
      <c r="AK892" s="377"/>
      <c r="AL892" s="377"/>
      <c r="AM892" s="377"/>
      <c r="AN892" s="377"/>
      <c r="AO892" s="377"/>
      <c r="AP892" s="377"/>
      <c r="AQ892" s="377"/>
      <c r="AR892" s="377"/>
      <c r="AS892" s="377"/>
      <c r="AT892" s="377"/>
      <c r="AU892" s="377"/>
      <c r="AV892" s="377"/>
      <c r="AW892" s="377"/>
      <c r="AX892" s="377"/>
      <c r="AY892" s="377"/>
      <c r="AZ892" s="377"/>
      <c r="BA892" s="377"/>
      <c r="BB892" s="377"/>
      <c r="BC892" s="377"/>
      <c r="BD892" s="377"/>
      <c r="BE892" s="377"/>
      <c r="BF892" s="377"/>
    </row>
    <row r="893" ht="12.75" customHeight="1">
      <c r="A893" s="377"/>
      <c r="B893" s="377"/>
      <c r="C893" s="377"/>
      <c r="D893" s="377"/>
      <c r="E893" s="377"/>
      <c r="F893" s="377"/>
      <c r="G893" s="377"/>
      <c r="H893" s="485"/>
      <c r="I893" s="377"/>
      <c r="J893" s="377"/>
      <c r="K893" s="377"/>
      <c r="L893" s="377"/>
      <c r="M893" s="485"/>
      <c r="N893" s="377"/>
      <c r="O893" s="377"/>
      <c r="P893" s="377"/>
      <c r="Q893" s="377"/>
      <c r="R893" s="377"/>
      <c r="S893" s="377"/>
      <c r="T893" s="377"/>
      <c r="U893" s="377"/>
      <c r="V893" s="377"/>
      <c r="W893" s="377"/>
      <c r="X893" s="377"/>
      <c r="Y893" s="377"/>
      <c r="Z893" s="377"/>
      <c r="AA893" s="377"/>
      <c r="AB893" s="377"/>
      <c r="AC893" s="377"/>
      <c r="AD893" s="377"/>
      <c r="AE893" s="377"/>
      <c r="AF893" s="377"/>
      <c r="AG893" s="377"/>
      <c r="AH893" s="377"/>
      <c r="AI893" s="377"/>
      <c r="AJ893" s="377"/>
      <c r="AK893" s="377"/>
      <c r="AL893" s="377"/>
      <c r="AM893" s="377"/>
      <c r="AN893" s="377"/>
      <c r="AO893" s="377"/>
      <c r="AP893" s="377"/>
      <c r="AQ893" s="377"/>
      <c r="AR893" s="377"/>
      <c r="AS893" s="377"/>
      <c r="AT893" s="377"/>
      <c r="AU893" s="377"/>
      <c r="AV893" s="377"/>
      <c r="AW893" s="377"/>
      <c r="AX893" s="377"/>
      <c r="AY893" s="377"/>
      <c r="AZ893" s="377"/>
      <c r="BA893" s="377"/>
      <c r="BB893" s="377"/>
      <c r="BC893" s="377"/>
      <c r="BD893" s="377"/>
      <c r="BE893" s="377"/>
      <c r="BF893" s="377"/>
    </row>
    <row r="894" ht="12.75" customHeight="1">
      <c r="A894" s="377"/>
      <c r="B894" s="377"/>
      <c r="C894" s="377"/>
      <c r="D894" s="377"/>
      <c r="E894" s="377"/>
      <c r="F894" s="377"/>
      <c r="G894" s="377"/>
      <c r="H894" s="485"/>
      <c r="I894" s="377"/>
      <c r="J894" s="377"/>
      <c r="K894" s="377"/>
      <c r="L894" s="377"/>
      <c r="M894" s="485"/>
      <c r="N894" s="377"/>
      <c r="O894" s="377"/>
      <c r="P894" s="377"/>
      <c r="Q894" s="377"/>
      <c r="R894" s="377"/>
      <c r="S894" s="377"/>
      <c r="T894" s="377"/>
      <c r="U894" s="377"/>
      <c r="V894" s="377"/>
      <c r="W894" s="377"/>
      <c r="X894" s="377"/>
      <c r="Y894" s="377"/>
      <c r="Z894" s="377"/>
      <c r="AA894" s="377"/>
      <c r="AB894" s="377"/>
      <c r="AC894" s="377"/>
      <c r="AD894" s="377"/>
      <c r="AE894" s="377"/>
      <c r="AF894" s="377"/>
      <c r="AG894" s="377"/>
      <c r="AH894" s="377"/>
      <c r="AI894" s="377"/>
      <c r="AJ894" s="377"/>
      <c r="AK894" s="377"/>
      <c r="AL894" s="377"/>
      <c r="AM894" s="377"/>
      <c r="AN894" s="377"/>
      <c r="AO894" s="377"/>
      <c r="AP894" s="377"/>
      <c r="AQ894" s="377"/>
      <c r="AR894" s="377"/>
      <c r="AS894" s="377"/>
      <c r="AT894" s="377"/>
      <c r="AU894" s="377"/>
      <c r="AV894" s="377"/>
      <c r="AW894" s="377"/>
      <c r="AX894" s="377"/>
      <c r="AY894" s="377"/>
      <c r="AZ894" s="377"/>
      <c r="BA894" s="377"/>
      <c r="BB894" s="377"/>
      <c r="BC894" s="377"/>
      <c r="BD894" s="377"/>
      <c r="BE894" s="377"/>
      <c r="BF894" s="377"/>
    </row>
    <row r="895" ht="12.75" customHeight="1">
      <c r="A895" s="377"/>
      <c r="B895" s="377"/>
      <c r="C895" s="377"/>
      <c r="D895" s="377"/>
      <c r="E895" s="377"/>
      <c r="F895" s="377"/>
      <c r="G895" s="377"/>
      <c r="H895" s="485"/>
      <c r="I895" s="377"/>
      <c r="J895" s="377"/>
      <c r="K895" s="377"/>
      <c r="L895" s="377"/>
      <c r="M895" s="485"/>
      <c r="N895" s="377"/>
      <c r="O895" s="377"/>
      <c r="P895" s="377"/>
      <c r="Q895" s="377"/>
      <c r="R895" s="377"/>
      <c r="S895" s="377"/>
      <c r="T895" s="377"/>
      <c r="U895" s="377"/>
      <c r="V895" s="377"/>
      <c r="W895" s="377"/>
      <c r="X895" s="377"/>
      <c r="Y895" s="377"/>
      <c r="Z895" s="377"/>
      <c r="AA895" s="377"/>
      <c r="AB895" s="377"/>
      <c r="AC895" s="377"/>
      <c r="AD895" s="377"/>
      <c r="AE895" s="377"/>
      <c r="AF895" s="377"/>
      <c r="AG895" s="377"/>
      <c r="AH895" s="377"/>
      <c r="AI895" s="377"/>
      <c r="AJ895" s="377"/>
      <c r="AK895" s="377"/>
      <c r="AL895" s="377"/>
      <c r="AM895" s="377"/>
      <c r="AN895" s="377"/>
      <c r="AO895" s="377"/>
      <c r="AP895" s="377"/>
      <c r="AQ895" s="377"/>
      <c r="AR895" s="377"/>
      <c r="AS895" s="377"/>
      <c r="AT895" s="377"/>
      <c r="AU895" s="377"/>
      <c r="AV895" s="377"/>
      <c r="AW895" s="377"/>
      <c r="AX895" s="377"/>
      <c r="AY895" s="377"/>
      <c r="AZ895" s="377"/>
      <c r="BA895" s="377"/>
      <c r="BB895" s="377"/>
      <c r="BC895" s="377"/>
      <c r="BD895" s="377"/>
      <c r="BE895" s="377"/>
      <c r="BF895" s="377"/>
    </row>
    <row r="896" ht="12.75" customHeight="1">
      <c r="A896" s="377"/>
      <c r="B896" s="377"/>
      <c r="C896" s="377"/>
      <c r="D896" s="377"/>
      <c r="E896" s="377"/>
      <c r="F896" s="377"/>
      <c r="G896" s="377"/>
      <c r="H896" s="485"/>
      <c r="I896" s="377"/>
      <c r="J896" s="377"/>
      <c r="K896" s="377"/>
      <c r="L896" s="377"/>
      <c r="M896" s="485"/>
      <c r="N896" s="377"/>
      <c r="O896" s="377"/>
      <c r="P896" s="377"/>
      <c r="Q896" s="377"/>
      <c r="R896" s="377"/>
      <c r="S896" s="377"/>
      <c r="T896" s="377"/>
      <c r="U896" s="377"/>
      <c r="V896" s="377"/>
      <c r="W896" s="377"/>
      <c r="X896" s="377"/>
      <c r="Y896" s="377"/>
      <c r="Z896" s="377"/>
      <c r="AA896" s="377"/>
      <c r="AB896" s="377"/>
      <c r="AC896" s="377"/>
      <c r="AD896" s="377"/>
      <c r="AE896" s="377"/>
      <c r="AF896" s="377"/>
      <c r="AG896" s="377"/>
      <c r="AH896" s="377"/>
      <c r="AI896" s="377"/>
      <c r="AJ896" s="377"/>
      <c r="AK896" s="377"/>
      <c r="AL896" s="377"/>
      <c r="AM896" s="377"/>
      <c r="AN896" s="377"/>
      <c r="AO896" s="377"/>
      <c r="AP896" s="377"/>
      <c r="AQ896" s="377"/>
      <c r="AR896" s="377"/>
      <c r="AS896" s="377"/>
      <c r="AT896" s="377"/>
      <c r="AU896" s="377"/>
      <c r="AV896" s="377"/>
      <c r="AW896" s="377"/>
      <c r="AX896" s="377"/>
      <c r="AY896" s="377"/>
      <c r="AZ896" s="377"/>
      <c r="BA896" s="377"/>
      <c r="BB896" s="377"/>
      <c r="BC896" s="377"/>
      <c r="BD896" s="377"/>
      <c r="BE896" s="377"/>
      <c r="BF896" s="377"/>
    </row>
    <row r="897" ht="12.75" customHeight="1">
      <c r="A897" s="377"/>
      <c r="B897" s="377"/>
      <c r="C897" s="377"/>
      <c r="D897" s="377"/>
      <c r="E897" s="377"/>
      <c r="F897" s="377"/>
      <c r="G897" s="377"/>
      <c r="H897" s="485"/>
      <c r="I897" s="377"/>
      <c r="J897" s="377"/>
      <c r="K897" s="377"/>
      <c r="L897" s="377"/>
      <c r="M897" s="485"/>
      <c r="N897" s="377"/>
      <c r="O897" s="377"/>
      <c r="P897" s="377"/>
      <c r="Q897" s="377"/>
      <c r="R897" s="377"/>
      <c r="S897" s="377"/>
      <c r="T897" s="377"/>
      <c r="U897" s="377"/>
      <c r="V897" s="377"/>
      <c r="W897" s="377"/>
      <c r="X897" s="377"/>
      <c r="Y897" s="377"/>
      <c r="Z897" s="377"/>
      <c r="AA897" s="377"/>
      <c r="AB897" s="377"/>
      <c r="AC897" s="377"/>
      <c r="AD897" s="377"/>
      <c r="AE897" s="377"/>
      <c r="AF897" s="377"/>
      <c r="AG897" s="377"/>
      <c r="AH897" s="377"/>
      <c r="AI897" s="377"/>
      <c r="AJ897" s="377"/>
      <c r="AK897" s="377"/>
      <c r="AL897" s="377"/>
      <c r="AM897" s="377"/>
      <c r="AN897" s="377"/>
      <c r="AO897" s="377"/>
      <c r="AP897" s="377"/>
      <c r="AQ897" s="377"/>
      <c r="AR897" s="377"/>
      <c r="AS897" s="377"/>
      <c r="AT897" s="377"/>
      <c r="AU897" s="377"/>
      <c r="AV897" s="377"/>
      <c r="AW897" s="377"/>
      <c r="AX897" s="377"/>
      <c r="AY897" s="377"/>
      <c r="AZ897" s="377"/>
      <c r="BA897" s="377"/>
      <c r="BB897" s="377"/>
      <c r="BC897" s="377"/>
      <c r="BD897" s="377"/>
      <c r="BE897" s="377"/>
      <c r="BF897" s="377"/>
    </row>
    <row r="898" ht="12.75" customHeight="1">
      <c r="A898" s="377"/>
      <c r="B898" s="377"/>
      <c r="C898" s="377"/>
      <c r="D898" s="377"/>
      <c r="E898" s="377"/>
      <c r="F898" s="377"/>
      <c r="G898" s="377"/>
      <c r="H898" s="485"/>
      <c r="I898" s="377"/>
      <c r="J898" s="377"/>
      <c r="K898" s="377"/>
      <c r="L898" s="377"/>
      <c r="M898" s="485"/>
      <c r="N898" s="377"/>
      <c r="O898" s="377"/>
      <c r="P898" s="377"/>
      <c r="Q898" s="377"/>
      <c r="R898" s="377"/>
      <c r="S898" s="377"/>
      <c r="T898" s="377"/>
      <c r="U898" s="377"/>
      <c r="V898" s="377"/>
      <c r="W898" s="377"/>
      <c r="X898" s="377"/>
      <c r="Y898" s="377"/>
      <c r="Z898" s="377"/>
      <c r="AA898" s="377"/>
      <c r="AB898" s="377"/>
      <c r="AC898" s="377"/>
      <c r="AD898" s="377"/>
      <c r="AE898" s="377"/>
      <c r="AF898" s="377"/>
      <c r="AG898" s="377"/>
      <c r="AH898" s="377"/>
      <c r="AI898" s="377"/>
      <c r="AJ898" s="377"/>
      <c r="AK898" s="377"/>
      <c r="AL898" s="377"/>
      <c r="AM898" s="377"/>
      <c r="AN898" s="377"/>
      <c r="AO898" s="377"/>
      <c r="AP898" s="377"/>
      <c r="AQ898" s="377"/>
      <c r="AR898" s="377"/>
      <c r="AS898" s="377"/>
      <c r="AT898" s="377"/>
      <c r="AU898" s="377"/>
      <c r="AV898" s="377"/>
      <c r="AW898" s="377"/>
      <c r="AX898" s="377"/>
      <c r="AY898" s="377"/>
      <c r="AZ898" s="377"/>
      <c r="BA898" s="377"/>
      <c r="BB898" s="377"/>
      <c r="BC898" s="377"/>
      <c r="BD898" s="377"/>
      <c r="BE898" s="377"/>
      <c r="BF898" s="377"/>
    </row>
    <row r="899" ht="12.75" customHeight="1">
      <c r="A899" s="377"/>
      <c r="B899" s="377"/>
      <c r="C899" s="377"/>
      <c r="D899" s="377"/>
      <c r="E899" s="377"/>
      <c r="F899" s="377"/>
      <c r="G899" s="377"/>
      <c r="H899" s="485"/>
      <c r="I899" s="377"/>
      <c r="J899" s="377"/>
      <c r="K899" s="377"/>
      <c r="L899" s="377"/>
      <c r="M899" s="485"/>
      <c r="N899" s="377"/>
      <c r="O899" s="377"/>
      <c r="P899" s="377"/>
      <c r="Q899" s="377"/>
      <c r="R899" s="377"/>
      <c r="S899" s="377"/>
      <c r="T899" s="377"/>
      <c r="U899" s="377"/>
      <c r="V899" s="377"/>
      <c r="W899" s="377"/>
      <c r="X899" s="377"/>
      <c r="Y899" s="377"/>
      <c r="Z899" s="377"/>
      <c r="AA899" s="377"/>
      <c r="AB899" s="377"/>
      <c r="AC899" s="377"/>
      <c r="AD899" s="377"/>
      <c r="AE899" s="377"/>
      <c r="AF899" s="377"/>
      <c r="AG899" s="377"/>
      <c r="AH899" s="377"/>
      <c r="AI899" s="377"/>
      <c r="AJ899" s="377"/>
      <c r="AK899" s="377"/>
      <c r="AL899" s="377"/>
      <c r="AM899" s="377"/>
      <c r="AN899" s="377"/>
      <c r="AO899" s="377"/>
      <c r="AP899" s="377"/>
      <c r="AQ899" s="377"/>
      <c r="AR899" s="377"/>
      <c r="AS899" s="377"/>
      <c r="AT899" s="377"/>
      <c r="AU899" s="377"/>
      <c r="AV899" s="377"/>
      <c r="AW899" s="377"/>
      <c r="AX899" s="377"/>
      <c r="AY899" s="377"/>
      <c r="AZ899" s="377"/>
      <c r="BA899" s="377"/>
      <c r="BB899" s="377"/>
      <c r="BC899" s="377"/>
      <c r="BD899" s="377"/>
      <c r="BE899" s="377"/>
      <c r="BF899" s="377"/>
    </row>
    <row r="900" ht="12.75" customHeight="1">
      <c r="A900" s="377"/>
      <c r="B900" s="377"/>
      <c r="C900" s="377"/>
      <c r="D900" s="377"/>
      <c r="E900" s="377"/>
      <c r="F900" s="377"/>
      <c r="G900" s="377"/>
      <c r="H900" s="485"/>
      <c r="I900" s="377"/>
      <c r="J900" s="377"/>
      <c r="K900" s="377"/>
      <c r="L900" s="377"/>
      <c r="M900" s="485"/>
      <c r="N900" s="377"/>
      <c r="O900" s="377"/>
      <c r="P900" s="377"/>
      <c r="Q900" s="377"/>
      <c r="R900" s="377"/>
      <c r="S900" s="377"/>
      <c r="T900" s="377"/>
      <c r="U900" s="377"/>
      <c r="V900" s="377"/>
      <c r="W900" s="377"/>
      <c r="X900" s="377"/>
      <c r="Y900" s="377"/>
      <c r="Z900" s="377"/>
      <c r="AA900" s="377"/>
      <c r="AB900" s="377"/>
      <c r="AC900" s="377"/>
      <c r="AD900" s="377"/>
      <c r="AE900" s="377"/>
      <c r="AF900" s="377"/>
      <c r="AG900" s="377"/>
      <c r="AH900" s="377"/>
      <c r="AI900" s="377"/>
      <c r="AJ900" s="377"/>
      <c r="AK900" s="377"/>
      <c r="AL900" s="377"/>
      <c r="AM900" s="377"/>
      <c r="AN900" s="377"/>
      <c r="AO900" s="377"/>
      <c r="AP900" s="377"/>
      <c r="AQ900" s="377"/>
      <c r="AR900" s="377"/>
      <c r="AS900" s="377"/>
      <c r="AT900" s="377"/>
      <c r="AU900" s="377"/>
      <c r="AV900" s="377"/>
      <c r="AW900" s="377"/>
      <c r="AX900" s="377"/>
      <c r="AY900" s="377"/>
      <c r="AZ900" s="377"/>
      <c r="BA900" s="377"/>
      <c r="BB900" s="377"/>
      <c r="BC900" s="377"/>
      <c r="BD900" s="377"/>
      <c r="BE900" s="377"/>
      <c r="BF900" s="377"/>
    </row>
    <row r="901" ht="12.75" customHeight="1">
      <c r="A901" s="377"/>
      <c r="B901" s="377"/>
      <c r="C901" s="377"/>
      <c r="D901" s="377"/>
      <c r="E901" s="377"/>
      <c r="F901" s="377"/>
      <c r="G901" s="377"/>
      <c r="H901" s="485"/>
      <c r="I901" s="377"/>
      <c r="J901" s="377"/>
      <c r="K901" s="377"/>
      <c r="L901" s="377"/>
      <c r="M901" s="485"/>
      <c r="N901" s="377"/>
      <c r="O901" s="377"/>
      <c r="P901" s="377"/>
      <c r="Q901" s="377"/>
      <c r="R901" s="377"/>
      <c r="S901" s="377"/>
      <c r="T901" s="377"/>
      <c r="U901" s="377"/>
      <c r="V901" s="377"/>
      <c r="W901" s="377"/>
      <c r="X901" s="377"/>
      <c r="Y901" s="377"/>
      <c r="Z901" s="377"/>
      <c r="AA901" s="377"/>
      <c r="AB901" s="377"/>
      <c r="AC901" s="377"/>
      <c r="AD901" s="377"/>
      <c r="AE901" s="377"/>
      <c r="AF901" s="377"/>
      <c r="AG901" s="377"/>
      <c r="AH901" s="377"/>
      <c r="AI901" s="377"/>
      <c r="AJ901" s="377"/>
      <c r="AK901" s="377"/>
      <c r="AL901" s="377"/>
      <c r="AM901" s="377"/>
      <c r="AN901" s="377"/>
      <c r="AO901" s="377"/>
      <c r="AP901" s="377"/>
      <c r="AQ901" s="377"/>
      <c r="AR901" s="377"/>
      <c r="AS901" s="377"/>
      <c r="AT901" s="377"/>
      <c r="AU901" s="377"/>
      <c r="AV901" s="377"/>
      <c r="AW901" s="377"/>
      <c r="AX901" s="377"/>
      <c r="AY901" s="377"/>
      <c r="AZ901" s="377"/>
      <c r="BA901" s="377"/>
      <c r="BB901" s="377"/>
      <c r="BC901" s="377"/>
      <c r="BD901" s="377"/>
      <c r="BE901" s="377"/>
      <c r="BF901" s="377"/>
    </row>
    <row r="902" ht="12.75" customHeight="1">
      <c r="A902" s="377"/>
      <c r="B902" s="377"/>
      <c r="C902" s="377"/>
      <c r="D902" s="377"/>
      <c r="E902" s="377"/>
      <c r="F902" s="377"/>
      <c r="G902" s="377"/>
      <c r="H902" s="485"/>
      <c r="I902" s="377"/>
      <c r="J902" s="377"/>
      <c r="K902" s="377"/>
      <c r="L902" s="377"/>
      <c r="M902" s="485"/>
      <c r="N902" s="377"/>
      <c r="O902" s="377"/>
      <c r="P902" s="377"/>
      <c r="Q902" s="377"/>
      <c r="R902" s="377"/>
      <c r="S902" s="377"/>
      <c r="T902" s="377"/>
      <c r="U902" s="377"/>
      <c r="V902" s="377"/>
      <c r="W902" s="377"/>
      <c r="X902" s="377"/>
      <c r="Y902" s="377"/>
      <c r="Z902" s="377"/>
      <c r="AA902" s="377"/>
      <c r="AB902" s="377"/>
      <c r="AC902" s="377"/>
      <c r="AD902" s="377"/>
      <c r="AE902" s="377"/>
      <c r="AF902" s="377"/>
      <c r="AG902" s="377"/>
      <c r="AH902" s="377"/>
      <c r="AI902" s="377"/>
      <c r="AJ902" s="377"/>
      <c r="AK902" s="377"/>
      <c r="AL902" s="377"/>
      <c r="AM902" s="377"/>
      <c r="AN902" s="377"/>
      <c r="AO902" s="377"/>
      <c r="AP902" s="377"/>
      <c r="AQ902" s="377"/>
      <c r="AR902" s="377"/>
      <c r="AS902" s="377"/>
      <c r="AT902" s="377"/>
      <c r="AU902" s="377"/>
      <c r="AV902" s="377"/>
      <c r="AW902" s="377"/>
      <c r="AX902" s="377"/>
      <c r="AY902" s="377"/>
      <c r="AZ902" s="377"/>
      <c r="BA902" s="377"/>
      <c r="BB902" s="377"/>
      <c r="BC902" s="377"/>
      <c r="BD902" s="377"/>
      <c r="BE902" s="377"/>
      <c r="BF902" s="377"/>
    </row>
    <row r="903" ht="12.75" customHeight="1">
      <c r="A903" s="377"/>
      <c r="B903" s="377"/>
      <c r="C903" s="377"/>
      <c r="D903" s="377"/>
      <c r="E903" s="377"/>
      <c r="F903" s="377"/>
      <c r="G903" s="377"/>
      <c r="H903" s="485"/>
      <c r="I903" s="377"/>
      <c r="J903" s="377"/>
      <c r="K903" s="377"/>
      <c r="L903" s="377"/>
      <c r="M903" s="485"/>
      <c r="N903" s="377"/>
      <c r="O903" s="377"/>
      <c r="P903" s="377"/>
      <c r="Q903" s="377"/>
      <c r="R903" s="377"/>
      <c r="S903" s="377"/>
      <c r="T903" s="377"/>
      <c r="U903" s="377"/>
      <c r="V903" s="377"/>
      <c r="W903" s="377"/>
      <c r="X903" s="377"/>
      <c r="Y903" s="377"/>
      <c r="Z903" s="377"/>
      <c r="AA903" s="377"/>
      <c r="AB903" s="377"/>
      <c r="AC903" s="377"/>
      <c r="AD903" s="377"/>
      <c r="AE903" s="377"/>
      <c r="AF903" s="377"/>
      <c r="AG903" s="377"/>
      <c r="AH903" s="377"/>
      <c r="AI903" s="377"/>
      <c r="AJ903" s="377"/>
      <c r="AK903" s="377"/>
      <c r="AL903" s="377"/>
      <c r="AM903" s="377"/>
      <c r="AN903" s="377"/>
      <c r="AO903" s="377"/>
      <c r="AP903" s="377"/>
      <c r="AQ903" s="377"/>
      <c r="AR903" s="377"/>
      <c r="AS903" s="377"/>
      <c r="AT903" s="377"/>
      <c r="AU903" s="377"/>
      <c r="AV903" s="377"/>
      <c r="AW903" s="377"/>
      <c r="AX903" s="377"/>
      <c r="AY903" s="377"/>
      <c r="AZ903" s="377"/>
      <c r="BA903" s="377"/>
      <c r="BB903" s="377"/>
      <c r="BC903" s="377"/>
      <c r="BD903" s="377"/>
      <c r="BE903" s="377"/>
      <c r="BF903" s="377"/>
    </row>
    <row r="904" ht="12.75" customHeight="1">
      <c r="A904" s="377"/>
      <c r="B904" s="377"/>
      <c r="C904" s="377"/>
      <c r="D904" s="377"/>
      <c r="E904" s="377"/>
      <c r="F904" s="377"/>
      <c r="G904" s="377"/>
      <c r="H904" s="485"/>
      <c r="I904" s="377"/>
      <c r="J904" s="377"/>
      <c r="K904" s="377"/>
      <c r="L904" s="377"/>
      <c r="M904" s="485"/>
      <c r="N904" s="377"/>
      <c r="O904" s="377"/>
      <c r="P904" s="377"/>
      <c r="Q904" s="377"/>
      <c r="R904" s="377"/>
      <c r="S904" s="377"/>
      <c r="T904" s="377"/>
      <c r="U904" s="377"/>
      <c r="V904" s="377"/>
      <c r="W904" s="377"/>
      <c r="X904" s="377"/>
      <c r="Y904" s="377"/>
      <c r="Z904" s="377"/>
      <c r="AA904" s="377"/>
      <c r="AB904" s="377"/>
      <c r="AC904" s="377"/>
      <c r="AD904" s="377"/>
      <c r="AE904" s="377"/>
      <c r="AF904" s="377"/>
      <c r="AG904" s="377"/>
      <c r="AH904" s="377"/>
      <c r="AI904" s="377"/>
      <c r="AJ904" s="377"/>
      <c r="AK904" s="377"/>
      <c r="AL904" s="377"/>
      <c r="AM904" s="377"/>
      <c r="AN904" s="377"/>
      <c r="AO904" s="377"/>
      <c r="AP904" s="377"/>
      <c r="AQ904" s="377"/>
      <c r="AR904" s="377"/>
      <c r="AS904" s="377"/>
      <c r="AT904" s="377"/>
      <c r="AU904" s="377"/>
      <c r="AV904" s="377"/>
      <c r="AW904" s="377"/>
      <c r="AX904" s="377"/>
      <c r="AY904" s="377"/>
      <c r="AZ904" s="377"/>
      <c r="BA904" s="377"/>
      <c r="BB904" s="377"/>
      <c r="BC904" s="377"/>
      <c r="BD904" s="377"/>
      <c r="BE904" s="377"/>
      <c r="BF904" s="377"/>
    </row>
    <row r="905" ht="12.75" customHeight="1">
      <c r="A905" s="377"/>
      <c r="B905" s="377"/>
      <c r="C905" s="377"/>
      <c r="D905" s="377"/>
      <c r="E905" s="377"/>
      <c r="F905" s="377"/>
      <c r="G905" s="377"/>
      <c r="H905" s="485"/>
      <c r="I905" s="377"/>
      <c r="J905" s="377"/>
      <c r="K905" s="377"/>
      <c r="L905" s="377"/>
      <c r="M905" s="485"/>
      <c r="N905" s="377"/>
      <c r="O905" s="377"/>
      <c r="P905" s="377"/>
      <c r="Q905" s="377"/>
      <c r="R905" s="377"/>
      <c r="S905" s="377"/>
      <c r="T905" s="377"/>
      <c r="U905" s="377"/>
      <c r="V905" s="377"/>
      <c r="W905" s="377"/>
      <c r="X905" s="377"/>
      <c r="Y905" s="377"/>
      <c r="Z905" s="377"/>
      <c r="AA905" s="377"/>
      <c r="AB905" s="377"/>
      <c r="AC905" s="377"/>
      <c r="AD905" s="377"/>
      <c r="AE905" s="377"/>
      <c r="AF905" s="377"/>
      <c r="AG905" s="377"/>
      <c r="AH905" s="377"/>
      <c r="AI905" s="377"/>
      <c r="AJ905" s="377"/>
      <c r="AK905" s="377"/>
      <c r="AL905" s="377"/>
      <c r="AM905" s="377"/>
      <c r="AN905" s="377"/>
      <c r="AO905" s="377"/>
      <c r="AP905" s="377"/>
      <c r="AQ905" s="377"/>
      <c r="AR905" s="377"/>
      <c r="AS905" s="377"/>
      <c r="AT905" s="377"/>
      <c r="AU905" s="377"/>
      <c r="AV905" s="377"/>
      <c r="AW905" s="377"/>
      <c r="AX905" s="377"/>
      <c r="AY905" s="377"/>
      <c r="AZ905" s="377"/>
      <c r="BA905" s="377"/>
      <c r="BB905" s="377"/>
      <c r="BC905" s="377"/>
      <c r="BD905" s="377"/>
      <c r="BE905" s="377"/>
      <c r="BF905" s="377"/>
    </row>
    <row r="906" ht="12.75" customHeight="1">
      <c r="A906" s="377"/>
      <c r="B906" s="377"/>
      <c r="C906" s="377"/>
      <c r="D906" s="377"/>
      <c r="E906" s="377"/>
      <c r="F906" s="377"/>
      <c r="G906" s="377"/>
      <c r="H906" s="485"/>
      <c r="I906" s="377"/>
      <c r="J906" s="377"/>
      <c r="K906" s="377"/>
      <c r="L906" s="377"/>
      <c r="M906" s="485"/>
      <c r="N906" s="377"/>
      <c r="O906" s="377"/>
      <c r="P906" s="377"/>
      <c r="Q906" s="377"/>
      <c r="R906" s="377"/>
      <c r="S906" s="377"/>
      <c r="T906" s="377"/>
      <c r="U906" s="377"/>
      <c r="V906" s="377"/>
      <c r="W906" s="377"/>
      <c r="X906" s="377"/>
      <c r="Y906" s="377"/>
      <c r="Z906" s="377"/>
      <c r="AA906" s="377"/>
      <c r="AB906" s="377"/>
      <c r="AC906" s="377"/>
      <c r="AD906" s="377"/>
      <c r="AE906" s="377"/>
      <c r="AF906" s="377"/>
      <c r="AG906" s="377"/>
      <c r="AH906" s="377"/>
      <c r="AI906" s="377"/>
      <c r="AJ906" s="377"/>
      <c r="AK906" s="377"/>
      <c r="AL906" s="377"/>
      <c r="AM906" s="377"/>
      <c r="AN906" s="377"/>
      <c r="AO906" s="377"/>
      <c r="AP906" s="377"/>
      <c r="AQ906" s="377"/>
      <c r="AR906" s="377"/>
      <c r="AS906" s="377"/>
      <c r="AT906" s="377"/>
      <c r="AU906" s="377"/>
      <c r="AV906" s="377"/>
      <c r="AW906" s="377"/>
      <c r="AX906" s="377"/>
      <c r="AY906" s="377"/>
      <c r="AZ906" s="377"/>
      <c r="BA906" s="377"/>
      <c r="BB906" s="377"/>
      <c r="BC906" s="377"/>
      <c r="BD906" s="377"/>
      <c r="BE906" s="377"/>
      <c r="BF906" s="377"/>
    </row>
    <row r="907" ht="12.75" customHeight="1">
      <c r="A907" s="377"/>
      <c r="B907" s="377"/>
      <c r="C907" s="377"/>
      <c r="D907" s="377"/>
      <c r="E907" s="377"/>
      <c r="F907" s="377"/>
      <c r="G907" s="377"/>
      <c r="H907" s="485"/>
      <c r="I907" s="377"/>
      <c r="J907" s="377"/>
      <c r="K907" s="377"/>
      <c r="L907" s="377"/>
      <c r="M907" s="485"/>
      <c r="N907" s="377"/>
      <c r="O907" s="377"/>
      <c r="P907" s="377"/>
      <c r="Q907" s="377"/>
      <c r="R907" s="377"/>
      <c r="S907" s="377"/>
      <c r="T907" s="377"/>
      <c r="U907" s="377"/>
      <c r="V907" s="377"/>
      <c r="W907" s="377"/>
      <c r="X907" s="377"/>
      <c r="Y907" s="377"/>
      <c r="Z907" s="377"/>
      <c r="AA907" s="377"/>
      <c r="AB907" s="377"/>
      <c r="AC907" s="377"/>
      <c r="AD907" s="377"/>
      <c r="AE907" s="377"/>
      <c r="AF907" s="377"/>
      <c r="AG907" s="377"/>
      <c r="AH907" s="377"/>
      <c r="AI907" s="377"/>
      <c r="AJ907" s="377"/>
      <c r="AK907" s="377"/>
      <c r="AL907" s="377"/>
      <c r="AM907" s="377"/>
      <c r="AN907" s="377"/>
      <c r="AO907" s="377"/>
      <c r="AP907" s="377"/>
      <c r="AQ907" s="377"/>
      <c r="AR907" s="377"/>
      <c r="AS907" s="377"/>
      <c r="AT907" s="377"/>
      <c r="AU907" s="377"/>
      <c r="AV907" s="377"/>
      <c r="AW907" s="377"/>
      <c r="AX907" s="377"/>
      <c r="AY907" s="377"/>
      <c r="AZ907" s="377"/>
      <c r="BA907" s="377"/>
      <c r="BB907" s="377"/>
      <c r="BC907" s="377"/>
      <c r="BD907" s="377"/>
      <c r="BE907" s="377"/>
      <c r="BF907" s="377"/>
    </row>
    <row r="908" ht="12.75" customHeight="1">
      <c r="A908" s="377"/>
      <c r="B908" s="377"/>
      <c r="C908" s="377"/>
      <c r="D908" s="377"/>
      <c r="E908" s="377"/>
      <c r="F908" s="377"/>
      <c r="G908" s="377"/>
      <c r="H908" s="485"/>
      <c r="I908" s="377"/>
      <c r="J908" s="377"/>
      <c r="K908" s="377"/>
      <c r="L908" s="377"/>
      <c r="M908" s="485"/>
      <c r="N908" s="377"/>
      <c r="O908" s="377"/>
      <c r="P908" s="377"/>
      <c r="Q908" s="377"/>
      <c r="R908" s="377"/>
      <c r="S908" s="377"/>
      <c r="T908" s="377"/>
      <c r="U908" s="377"/>
      <c r="V908" s="377"/>
      <c r="W908" s="377"/>
      <c r="X908" s="377"/>
      <c r="Y908" s="377"/>
      <c r="Z908" s="377"/>
      <c r="AA908" s="377"/>
      <c r="AB908" s="377"/>
      <c r="AC908" s="377"/>
      <c r="AD908" s="377"/>
      <c r="AE908" s="377"/>
      <c r="AF908" s="377"/>
      <c r="AG908" s="377"/>
      <c r="AH908" s="377"/>
      <c r="AI908" s="377"/>
      <c r="AJ908" s="377"/>
      <c r="AK908" s="377"/>
      <c r="AL908" s="377"/>
      <c r="AM908" s="377"/>
      <c r="AN908" s="377"/>
      <c r="AO908" s="377"/>
      <c r="AP908" s="377"/>
      <c r="AQ908" s="377"/>
      <c r="AR908" s="377"/>
      <c r="AS908" s="377"/>
      <c r="AT908" s="377"/>
      <c r="AU908" s="377"/>
      <c r="AV908" s="377"/>
      <c r="AW908" s="377"/>
      <c r="AX908" s="377"/>
      <c r="AY908" s="377"/>
      <c r="AZ908" s="377"/>
      <c r="BA908" s="377"/>
      <c r="BB908" s="377"/>
      <c r="BC908" s="377"/>
      <c r="BD908" s="377"/>
      <c r="BE908" s="377"/>
      <c r="BF908" s="377"/>
    </row>
    <row r="909" ht="12.75" customHeight="1">
      <c r="A909" s="377"/>
      <c r="B909" s="377"/>
      <c r="C909" s="377"/>
      <c r="D909" s="377"/>
      <c r="E909" s="377"/>
      <c r="F909" s="377"/>
      <c r="G909" s="377"/>
      <c r="H909" s="485"/>
      <c r="I909" s="377"/>
      <c r="J909" s="377"/>
      <c r="K909" s="377"/>
      <c r="L909" s="377"/>
      <c r="M909" s="485"/>
      <c r="N909" s="377"/>
      <c r="O909" s="377"/>
      <c r="P909" s="377"/>
      <c r="Q909" s="377"/>
      <c r="R909" s="377"/>
      <c r="S909" s="377"/>
      <c r="T909" s="377"/>
      <c r="U909" s="377"/>
      <c r="V909" s="377"/>
      <c r="W909" s="377"/>
      <c r="X909" s="377"/>
      <c r="Y909" s="377"/>
      <c r="Z909" s="377"/>
      <c r="AA909" s="377"/>
      <c r="AB909" s="377"/>
      <c r="AC909" s="377"/>
      <c r="AD909" s="377"/>
      <c r="AE909" s="377"/>
      <c r="AF909" s="377"/>
      <c r="AG909" s="377"/>
      <c r="AH909" s="377"/>
      <c r="AI909" s="377"/>
      <c r="AJ909" s="377"/>
      <c r="AK909" s="377"/>
      <c r="AL909" s="377"/>
      <c r="AM909" s="377"/>
      <c r="AN909" s="377"/>
      <c r="AO909" s="377"/>
      <c r="AP909" s="377"/>
      <c r="AQ909" s="377"/>
      <c r="AR909" s="377"/>
      <c r="AS909" s="377"/>
      <c r="AT909" s="377"/>
      <c r="AU909" s="377"/>
      <c r="AV909" s="377"/>
      <c r="AW909" s="377"/>
      <c r="AX909" s="377"/>
      <c r="AY909" s="377"/>
      <c r="AZ909" s="377"/>
      <c r="BA909" s="377"/>
      <c r="BB909" s="377"/>
      <c r="BC909" s="377"/>
      <c r="BD909" s="377"/>
      <c r="BE909" s="377"/>
      <c r="BF909" s="377"/>
    </row>
    <row r="910" ht="12.75" customHeight="1">
      <c r="A910" s="377"/>
      <c r="B910" s="377"/>
      <c r="C910" s="377"/>
      <c r="D910" s="377"/>
      <c r="E910" s="377"/>
      <c r="F910" s="377"/>
      <c r="G910" s="377"/>
      <c r="H910" s="485"/>
      <c r="I910" s="377"/>
      <c r="J910" s="377"/>
      <c r="K910" s="377"/>
      <c r="L910" s="377"/>
      <c r="M910" s="485"/>
      <c r="N910" s="377"/>
      <c r="O910" s="377"/>
      <c r="P910" s="377"/>
      <c r="Q910" s="377"/>
      <c r="R910" s="377"/>
      <c r="S910" s="377"/>
      <c r="T910" s="377"/>
      <c r="U910" s="377"/>
      <c r="V910" s="377"/>
      <c r="W910" s="377"/>
      <c r="X910" s="377"/>
      <c r="Y910" s="377"/>
      <c r="Z910" s="377"/>
      <c r="AA910" s="377"/>
      <c r="AB910" s="377"/>
      <c r="AC910" s="377"/>
      <c r="AD910" s="377"/>
      <c r="AE910" s="377"/>
      <c r="AF910" s="377"/>
      <c r="AG910" s="377"/>
      <c r="AH910" s="377"/>
      <c r="AI910" s="377"/>
      <c r="AJ910" s="377"/>
      <c r="AK910" s="377"/>
      <c r="AL910" s="377"/>
      <c r="AM910" s="377"/>
      <c r="AN910" s="377"/>
      <c r="AO910" s="377"/>
      <c r="AP910" s="377"/>
      <c r="AQ910" s="377"/>
      <c r="AR910" s="377"/>
      <c r="AS910" s="377"/>
      <c r="AT910" s="377"/>
      <c r="AU910" s="377"/>
      <c r="AV910" s="377"/>
      <c r="AW910" s="377"/>
      <c r="AX910" s="377"/>
      <c r="AY910" s="377"/>
      <c r="AZ910" s="377"/>
      <c r="BA910" s="377"/>
      <c r="BB910" s="377"/>
      <c r="BC910" s="377"/>
      <c r="BD910" s="377"/>
      <c r="BE910" s="377"/>
      <c r="BF910" s="377"/>
    </row>
    <row r="911" ht="12.75" customHeight="1">
      <c r="A911" s="377"/>
      <c r="B911" s="377"/>
      <c r="C911" s="377"/>
      <c r="D911" s="377"/>
      <c r="E911" s="377"/>
      <c r="F911" s="377"/>
      <c r="G911" s="377"/>
      <c r="H911" s="485"/>
      <c r="I911" s="377"/>
      <c r="J911" s="377"/>
      <c r="K911" s="377"/>
      <c r="L911" s="377"/>
      <c r="M911" s="485"/>
      <c r="N911" s="377"/>
      <c r="O911" s="377"/>
      <c r="P911" s="377"/>
      <c r="Q911" s="377"/>
      <c r="R911" s="377"/>
      <c r="S911" s="377"/>
      <c r="T911" s="377"/>
      <c r="U911" s="377"/>
      <c r="V911" s="377"/>
      <c r="W911" s="377"/>
      <c r="X911" s="377"/>
      <c r="Y911" s="377"/>
      <c r="Z911" s="377"/>
      <c r="AA911" s="377"/>
      <c r="AB911" s="377"/>
      <c r="AC911" s="377"/>
      <c r="AD911" s="377"/>
      <c r="AE911" s="377"/>
      <c r="AF911" s="377"/>
      <c r="AG911" s="377"/>
      <c r="AH911" s="377"/>
      <c r="AI911" s="377"/>
      <c r="AJ911" s="377"/>
      <c r="AK911" s="377"/>
      <c r="AL911" s="377"/>
      <c r="AM911" s="377"/>
      <c r="AN911" s="377"/>
      <c r="AO911" s="377"/>
      <c r="AP911" s="377"/>
      <c r="AQ911" s="377"/>
      <c r="AR911" s="377"/>
      <c r="AS911" s="377"/>
      <c r="AT911" s="377"/>
      <c r="AU911" s="377"/>
      <c r="AV911" s="377"/>
      <c r="AW911" s="377"/>
      <c r="AX911" s="377"/>
      <c r="AY911" s="377"/>
      <c r="AZ911" s="377"/>
      <c r="BA911" s="377"/>
      <c r="BB911" s="377"/>
      <c r="BC911" s="377"/>
      <c r="BD911" s="377"/>
      <c r="BE911" s="377"/>
      <c r="BF911" s="377"/>
    </row>
    <row r="912" ht="12.75" customHeight="1">
      <c r="A912" s="377"/>
      <c r="B912" s="377"/>
      <c r="C912" s="377"/>
      <c r="D912" s="377"/>
      <c r="E912" s="377"/>
      <c r="F912" s="377"/>
      <c r="G912" s="377"/>
      <c r="H912" s="485"/>
      <c r="I912" s="377"/>
      <c r="J912" s="377"/>
      <c r="K912" s="377"/>
      <c r="L912" s="377"/>
      <c r="M912" s="485"/>
      <c r="N912" s="377"/>
      <c r="O912" s="377"/>
      <c r="P912" s="377"/>
      <c r="Q912" s="377"/>
      <c r="R912" s="377"/>
      <c r="S912" s="377"/>
      <c r="T912" s="377"/>
      <c r="U912" s="377"/>
      <c r="V912" s="377"/>
      <c r="W912" s="377"/>
      <c r="X912" s="377"/>
      <c r="Y912" s="377"/>
      <c r="Z912" s="377"/>
      <c r="AA912" s="377"/>
      <c r="AB912" s="377"/>
      <c r="AC912" s="377"/>
      <c r="AD912" s="377"/>
      <c r="AE912" s="377"/>
      <c r="AF912" s="377"/>
      <c r="AG912" s="377"/>
      <c r="AH912" s="377"/>
      <c r="AI912" s="377"/>
      <c r="AJ912" s="377"/>
      <c r="AK912" s="377"/>
      <c r="AL912" s="377"/>
      <c r="AM912" s="377"/>
      <c r="AN912" s="377"/>
      <c r="AO912" s="377"/>
      <c r="AP912" s="377"/>
      <c r="AQ912" s="377"/>
      <c r="AR912" s="377"/>
      <c r="AS912" s="377"/>
      <c r="AT912" s="377"/>
      <c r="AU912" s="377"/>
      <c r="AV912" s="377"/>
      <c r="AW912" s="377"/>
      <c r="AX912" s="377"/>
      <c r="AY912" s="377"/>
      <c r="AZ912" s="377"/>
      <c r="BA912" s="377"/>
      <c r="BB912" s="377"/>
      <c r="BC912" s="377"/>
      <c r="BD912" s="377"/>
      <c r="BE912" s="377"/>
      <c r="BF912" s="377"/>
    </row>
    <row r="913" ht="12.75" customHeight="1">
      <c r="A913" s="377"/>
      <c r="B913" s="377"/>
      <c r="C913" s="377"/>
      <c r="D913" s="377"/>
      <c r="E913" s="377"/>
      <c r="F913" s="377"/>
      <c r="G913" s="377"/>
      <c r="H913" s="485"/>
      <c r="I913" s="377"/>
      <c r="J913" s="377"/>
      <c r="K913" s="377"/>
      <c r="L913" s="377"/>
      <c r="M913" s="485"/>
      <c r="N913" s="377"/>
      <c r="O913" s="377"/>
      <c r="P913" s="377"/>
      <c r="Q913" s="377"/>
      <c r="R913" s="377"/>
      <c r="S913" s="377"/>
      <c r="T913" s="377"/>
      <c r="U913" s="377"/>
      <c r="V913" s="377"/>
      <c r="W913" s="377"/>
      <c r="X913" s="377"/>
      <c r="Y913" s="377"/>
      <c r="Z913" s="377"/>
      <c r="AA913" s="377"/>
      <c r="AB913" s="377"/>
      <c r="AC913" s="377"/>
      <c r="AD913" s="377"/>
      <c r="AE913" s="377"/>
      <c r="AF913" s="377"/>
      <c r="AG913" s="377"/>
      <c r="AH913" s="377"/>
      <c r="AI913" s="377"/>
      <c r="AJ913" s="377"/>
      <c r="AK913" s="377"/>
      <c r="AL913" s="377"/>
      <c r="AM913" s="377"/>
      <c r="AN913" s="377"/>
      <c r="AO913" s="377"/>
      <c r="AP913" s="377"/>
      <c r="AQ913" s="377"/>
      <c r="AR913" s="377"/>
      <c r="AS913" s="377"/>
      <c r="AT913" s="377"/>
      <c r="AU913" s="377"/>
      <c r="AV913" s="377"/>
      <c r="AW913" s="377"/>
      <c r="AX913" s="377"/>
      <c r="AY913" s="377"/>
      <c r="AZ913" s="377"/>
      <c r="BA913" s="377"/>
      <c r="BB913" s="377"/>
      <c r="BC913" s="377"/>
      <c r="BD913" s="377"/>
      <c r="BE913" s="377"/>
      <c r="BF913" s="377"/>
    </row>
    <row r="914" ht="12.75" customHeight="1">
      <c r="A914" s="377"/>
      <c r="B914" s="377"/>
      <c r="C914" s="377"/>
      <c r="D914" s="377"/>
      <c r="E914" s="377"/>
      <c r="F914" s="377"/>
      <c r="G914" s="377"/>
      <c r="H914" s="485"/>
      <c r="I914" s="377"/>
      <c r="J914" s="377"/>
      <c r="K914" s="377"/>
      <c r="L914" s="377"/>
      <c r="M914" s="485"/>
      <c r="N914" s="377"/>
      <c r="O914" s="377"/>
      <c r="P914" s="377"/>
      <c r="Q914" s="377"/>
      <c r="R914" s="377"/>
      <c r="S914" s="377"/>
      <c r="T914" s="377"/>
      <c r="U914" s="377"/>
      <c r="V914" s="377"/>
      <c r="W914" s="377"/>
      <c r="X914" s="377"/>
      <c r="Y914" s="377"/>
      <c r="Z914" s="377"/>
      <c r="AA914" s="377"/>
      <c r="AB914" s="377"/>
      <c r="AC914" s="377"/>
      <c r="AD914" s="377"/>
      <c r="AE914" s="377"/>
      <c r="AF914" s="377"/>
      <c r="AG914" s="377"/>
      <c r="AH914" s="377"/>
      <c r="AI914" s="377"/>
      <c r="AJ914" s="377"/>
      <c r="AK914" s="377"/>
      <c r="AL914" s="377"/>
      <c r="AM914" s="377"/>
      <c r="AN914" s="377"/>
      <c r="AO914" s="377"/>
      <c r="AP914" s="377"/>
      <c r="AQ914" s="377"/>
      <c r="AR914" s="377"/>
      <c r="AS914" s="377"/>
      <c r="AT914" s="377"/>
      <c r="AU914" s="377"/>
      <c r="AV914" s="377"/>
      <c r="AW914" s="377"/>
      <c r="AX914" s="377"/>
      <c r="AY914" s="377"/>
      <c r="AZ914" s="377"/>
      <c r="BA914" s="377"/>
      <c r="BB914" s="377"/>
      <c r="BC914" s="377"/>
      <c r="BD914" s="377"/>
      <c r="BE914" s="377"/>
      <c r="BF914" s="377"/>
    </row>
    <row r="915" ht="12.75" customHeight="1">
      <c r="A915" s="377"/>
      <c r="B915" s="377"/>
      <c r="C915" s="377"/>
      <c r="D915" s="377"/>
      <c r="E915" s="377"/>
      <c r="F915" s="377"/>
      <c r="G915" s="377"/>
      <c r="H915" s="485"/>
      <c r="I915" s="377"/>
      <c r="J915" s="377"/>
      <c r="K915" s="377"/>
      <c r="L915" s="377"/>
      <c r="M915" s="485"/>
      <c r="N915" s="377"/>
      <c r="O915" s="377"/>
      <c r="P915" s="377"/>
      <c r="Q915" s="377"/>
      <c r="R915" s="377"/>
      <c r="S915" s="377"/>
      <c r="T915" s="377"/>
      <c r="U915" s="377"/>
      <c r="V915" s="377"/>
      <c r="W915" s="377"/>
      <c r="X915" s="377"/>
      <c r="Y915" s="377"/>
      <c r="Z915" s="377"/>
      <c r="AA915" s="377"/>
      <c r="AB915" s="377"/>
      <c r="AC915" s="377"/>
      <c r="AD915" s="377"/>
      <c r="AE915" s="377"/>
      <c r="AF915" s="377"/>
      <c r="AG915" s="377"/>
      <c r="AH915" s="377"/>
      <c r="AI915" s="377"/>
      <c r="AJ915" s="377"/>
      <c r="AK915" s="377"/>
      <c r="AL915" s="377"/>
      <c r="AM915" s="377"/>
      <c r="AN915" s="377"/>
      <c r="AO915" s="377"/>
      <c r="AP915" s="377"/>
      <c r="AQ915" s="377"/>
      <c r="AR915" s="377"/>
      <c r="AS915" s="377"/>
      <c r="AT915" s="377"/>
      <c r="AU915" s="377"/>
      <c r="AV915" s="377"/>
      <c r="AW915" s="377"/>
      <c r="AX915" s="377"/>
      <c r="AY915" s="377"/>
      <c r="AZ915" s="377"/>
      <c r="BA915" s="377"/>
      <c r="BB915" s="377"/>
      <c r="BC915" s="377"/>
      <c r="BD915" s="377"/>
      <c r="BE915" s="377"/>
      <c r="BF915" s="377"/>
    </row>
    <row r="916" ht="12.75" customHeight="1">
      <c r="A916" s="377"/>
      <c r="B916" s="377"/>
      <c r="C916" s="377"/>
      <c r="D916" s="377"/>
      <c r="E916" s="377"/>
      <c r="F916" s="377"/>
      <c r="G916" s="377"/>
      <c r="H916" s="485"/>
      <c r="I916" s="377"/>
      <c r="J916" s="377"/>
      <c r="K916" s="377"/>
      <c r="L916" s="377"/>
      <c r="M916" s="485"/>
      <c r="N916" s="377"/>
      <c r="O916" s="377"/>
      <c r="P916" s="377"/>
      <c r="Q916" s="377"/>
      <c r="R916" s="377"/>
      <c r="S916" s="377"/>
      <c r="T916" s="377"/>
      <c r="U916" s="377"/>
      <c r="V916" s="377"/>
      <c r="W916" s="377"/>
      <c r="X916" s="377"/>
      <c r="Y916" s="377"/>
      <c r="Z916" s="377"/>
      <c r="AA916" s="377"/>
      <c r="AB916" s="377"/>
      <c r="AC916" s="377"/>
      <c r="AD916" s="377"/>
      <c r="AE916" s="377"/>
      <c r="AF916" s="377"/>
      <c r="AG916" s="377"/>
      <c r="AH916" s="377"/>
      <c r="AI916" s="377"/>
      <c r="AJ916" s="377"/>
      <c r="AK916" s="377"/>
      <c r="AL916" s="377"/>
      <c r="AM916" s="377"/>
      <c r="AN916" s="377"/>
      <c r="AO916" s="377"/>
      <c r="AP916" s="377"/>
      <c r="AQ916" s="377"/>
      <c r="AR916" s="377"/>
      <c r="AS916" s="377"/>
      <c r="AT916" s="377"/>
      <c r="AU916" s="377"/>
      <c r="AV916" s="377"/>
      <c r="AW916" s="377"/>
      <c r="AX916" s="377"/>
      <c r="AY916" s="377"/>
      <c r="AZ916" s="377"/>
      <c r="BA916" s="377"/>
      <c r="BB916" s="377"/>
      <c r="BC916" s="377"/>
      <c r="BD916" s="377"/>
      <c r="BE916" s="377"/>
      <c r="BF916" s="377"/>
    </row>
    <row r="917" ht="12.75" customHeight="1">
      <c r="A917" s="377"/>
      <c r="B917" s="377"/>
      <c r="C917" s="377"/>
      <c r="D917" s="377"/>
      <c r="E917" s="377"/>
      <c r="F917" s="377"/>
      <c r="G917" s="377"/>
      <c r="H917" s="485"/>
      <c r="I917" s="377"/>
      <c r="J917" s="377"/>
      <c r="K917" s="377"/>
      <c r="L917" s="377"/>
      <c r="M917" s="485"/>
      <c r="N917" s="377"/>
      <c r="O917" s="377"/>
      <c r="P917" s="377"/>
      <c r="Q917" s="377"/>
      <c r="R917" s="377"/>
      <c r="S917" s="377"/>
      <c r="T917" s="377"/>
      <c r="U917" s="377"/>
      <c r="V917" s="377"/>
      <c r="W917" s="377"/>
      <c r="X917" s="377"/>
      <c r="Y917" s="377"/>
      <c r="Z917" s="377"/>
      <c r="AA917" s="377"/>
      <c r="AB917" s="377"/>
      <c r="AC917" s="377"/>
      <c r="AD917" s="377"/>
      <c r="AE917" s="377"/>
      <c r="AF917" s="377"/>
      <c r="AG917" s="377"/>
      <c r="AH917" s="377"/>
      <c r="AI917" s="377"/>
      <c r="AJ917" s="377"/>
      <c r="AK917" s="377"/>
      <c r="AL917" s="377"/>
      <c r="AM917" s="377"/>
      <c r="AN917" s="377"/>
      <c r="AO917" s="377"/>
      <c r="AP917" s="377"/>
      <c r="AQ917" s="377"/>
      <c r="AR917" s="377"/>
      <c r="AS917" s="377"/>
      <c r="AT917" s="377"/>
      <c r="AU917" s="377"/>
      <c r="AV917" s="377"/>
      <c r="AW917" s="377"/>
      <c r="AX917" s="377"/>
      <c r="AY917" s="377"/>
      <c r="AZ917" s="377"/>
      <c r="BA917" s="377"/>
      <c r="BB917" s="377"/>
      <c r="BC917" s="377"/>
      <c r="BD917" s="377"/>
      <c r="BE917" s="377"/>
      <c r="BF917" s="377"/>
    </row>
    <row r="918" ht="12.75" customHeight="1">
      <c r="A918" s="377"/>
      <c r="B918" s="377"/>
      <c r="C918" s="377"/>
      <c r="D918" s="377"/>
      <c r="E918" s="377"/>
      <c r="F918" s="377"/>
      <c r="G918" s="377"/>
      <c r="H918" s="485"/>
      <c r="I918" s="377"/>
      <c r="J918" s="377"/>
      <c r="K918" s="377"/>
      <c r="L918" s="377"/>
      <c r="M918" s="485"/>
      <c r="N918" s="377"/>
      <c r="O918" s="377"/>
      <c r="P918" s="377"/>
      <c r="Q918" s="377"/>
      <c r="R918" s="377"/>
      <c r="S918" s="377"/>
      <c r="T918" s="377"/>
      <c r="U918" s="377"/>
      <c r="V918" s="377"/>
      <c r="W918" s="377"/>
      <c r="X918" s="377"/>
      <c r="Y918" s="377"/>
      <c r="Z918" s="377"/>
      <c r="AA918" s="377"/>
      <c r="AB918" s="377"/>
      <c r="AC918" s="377"/>
      <c r="AD918" s="377"/>
      <c r="AE918" s="377"/>
      <c r="AF918" s="377"/>
      <c r="AG918" s="377"/>
      <c r="AH918" s="377"/>
      <c r="AI918" s="377"/>
      <c r="AJ918" s="377"/>
      <c r="AK918" s="377"/>
      <c r="AL918" s="377"/>
      <c r="AM918" s="377"/>
      <c r="AN918" s="377"/>
      <c r="AO918" s="377"/>
      <c r="AP918" s="377"/>
      <c r="AQ918" s="377"/>
      <c r="AR918" s="377"/>
      <c r="AS918" s="377"/>
      <c r="AT918" s="377"/>
      <c r="AU918" s="377"/>
      <c r="AV918" s="377"/>
      <c r="AW918" s="377"/>
      <c r="AX918" s="377"/>
      <c r="AY918" s="377"/>
      <c r="AZ918" s="377"/>
      <c r="BA918" s="377"/>
      <c r="BB918" s="377"/>
      <c r="BC918" s="377"/>
      <c r="BD918" s="377"/>
      <c r="BE918" s="377"/>
      <c r="BF918" s="377"/>
    </row>
    <row r="919" ht="12.75" customHeight="1">
      <c r="A919" s="377"/>
      <c r="B919" s="377"/>
      <c r="C919" s="377"/>
      <c r="D919" s="377"/>
      <c r="E919" s="377"/>
      <c r="F919" s="377"/>
      <c r="G919" s="377"/>
      <c r="H919" s="485"/>
      <c r="I919" s="377"/>
      <c r="J919" s="377"/>
      <c r="K919" s="377"/>
      <c r="L919" s="377"/>
      <c r="M919" s="485"/>
      <c r="N919" s="377"/>
      <c r="O919" s="377"/>
      <c r="P919" s="377"/>
      <c r="Q919" s="377"/>
      <c r="R919" s="377"/>
      <c r="S919" s="377"/>
      <c r="T919" s="377"/>
      <c r="U919" s="377"/>
      <c r="V919" s="377"/>
      <c r="W919" s="377"/>
      <c r="X919" s="377"/>
      <c r="Y919" s="377"/>
      <c r="Z919" s="377"/>
      <c r="AA919" s="377"/>
      <c r="AB919" s="377"/>
      <c r="AC919" s="377"/>
      <c r="AD919" s="377"/>
      <c r="AE919" s="377"/>
      <c r="AF919" s="377"/>
      <c r="AG919" s="377"/>
      <c r="AH919" s="377"/>
      <c r="AI919" s="377"/>
      <c r="AJ919" s="377"/>
      <c r="AK919" s="377"/>
      <c r="AL919" s="377"/>
      <c r="AM919" s="377"/>
      <c r="AN919" s="377"/>
      <c r="AO919" s="377"/>
      <c r="AP919" s="377"/>
      <c r="AQ919" s="377"/>
      <c r="AR919" s="377"/>
      <c r="AS919" s="377"/>
      <c r="AT919" s="377"/>
      <c r="AU919" s="377"/>
      <c r="AV919" s="377"/>
      <c r="AW919" s="377"/>
      <c r="AX919" s="377"/>
      <c r="AY919" s="377"/>
      <c r="AZ919" s="377"/>
      <c r="BA919" s="377"/>
      <c r="BB919" s="377"/>
      <c r="BC919" s="377"/>
      <c r="BD919" s="377"/>
      <c r="BE919" s="377"/>
      <c r="BF919" s="377"/>
    </row>
    <row r="920" ht="12.75" customHeight="1">
      <c r="A920" s="377"/>
      <c r="B920" s="377"/>
      <c r="C920" s="377"/>
      <c r="D920" s="377"/>
      <c r="E920" s="377"/>
      <c r="F920" s="377"/>
      <c r="G920" s="377"/>
      <c r="H920" s="485"/>
      <c r="I920" s="377"/>
      <c r="J920" s="377"/>
      <c r="K920" s="377"/>
      <c r="L920" s="377"/>
      <c r="M920" s="485"/>
      <c r="N920" s="377"/>
      <c r="O920" s="377"/>
      <c r="P920" s="377"/>
      <c r="Q920" s="377"/>
      <c r="R920" s="377"/>
      <c r="S920" s="377"/>
      <c r="T920" s="377"/>
      <c r="U920" s="377"/>
      <c r="V920" s="377"/>
      <c r="W920" s="377"/>
      <c r="X920" s="377"/>
      <c r="Y920" s="377"/>
      <c r="Z920" s="377"/>
      <c r="AA920" s="377"/>
      <c r="AB920" s="377"/>
      <c r="AC920" s="377"/>
      <c r="AD920" s="377"/>
      <c r="AE920" s="377"/>
      <c r="AF920" s="377"/>
      <c r="AG920" s="377"/>
      <c r="AH920" s="377"/>
      <c r="AI920" s="377"/>
      <c r="AJ920" s="377"/>
      <c r="AK920" s="377"/>
      <c r="AL920" s="377"/>
      <c r="AM920" s="377"/>
      <c r="AN920" s="377"/>
      <c r="AO920" s="377"/>
      <c r="AP920" s="377"/>
      <c r="AQ920" s="377"/>
      <c r="AR920" s="377"/>
      <c r="AS920" s="377"/>
      <c r="AT920" s="377"/>
      <c r="AU920" s="377"/>
      <c r="AV920" s="377"/>
      <c r="AW920" s="377"/>
      <c r="AX920" s="377"/>
      <c r="AY920" s="377"/>
      <c r="AZ920" s="377"/>
      <c r="BA920" s="377"/>
      <c r="BB920" s="377"/>
      <c r="BC920" s="377"/>
      <c r="BD920" s="377"/>
      <c r="BE920" s="377"/>
      <c r="BF920" s="377"/>
    </row>
    <row r="921" ht="12.75" customHeight="1">
      <c r="A921" s="377"/>
      <c r="B921" s="377"/>
      <c r="C921" s="377"/>
      <c r="D921" s="377"/>
      <c r="E921" s="377"/>
      <c r="F921" s="377"/>
      <c r="G921" s="377"/>
      <c r="H921" s="485"/>
      <c r="I921" s="377"/>
      <c r="J921" s="377"/>
      <c r="K921" s="377"/>
      <c r="L921" s="377"/>
      <c r="M921" s="485"/>
      <c r="N921" s="377"/>
      <c r="O921" s="377"/>
      <c r="P921" s="377"/>
      <c r="Q921" s="377"/>
      <c r="R921" s="377"/>
      <c r="S921" s="377"/>
      <c r="T921" s="377"/>
      <c r="U921" s="377"/>
      <c r="V921" s="377"/>
      <c r="W921" s="377"/>
      <c r="X921" s="377"/>
      <c r="Y921" s="377"/>
      <c r="Z921" s="377"/>
      <c r="AA921" s="377"/>
      <c r="AB921" s="377"/>
      <c r="AC921" s="377"/>
      <c r="AD921" s="377"/>
      <c r="AE921" s="377"/>
      <c r="AF921" s="377"/>
      <c r="AG921" s="377"/>
      <c r="AH921" s="377"/>
      <c r="AI921" s="377"/>
      <c r="AJ921" s="377"/>
      <c r="AK921" s="377"/>
      <c r="AL921" s="377"/>
      <c r="AM921" s="377"/>
      <c r="AN921" s="377"/>
      <c r="AO921" s="377"/>
      <c r="AP921" s="377"/>
      <c r="AQ921" s="377"/>
      <c r="AR921" s="377"/>
      <c r="AS921" s="377"/>
      <c r="AT921" s="377"/>
      <c r="AU921" s="377"/>
      <c r="AV921" s="377"/>
      <c r="AW921" s="377"/>
      <c r="AX921" s="377"/>
      <c r="AY921" s="377"/>
      <c r="AZ921" s="377"/>
      <c r="BA921" s="377"/>
      <c r="BB921" s="377"/>
      <c r="BC921" s="377"/>
      <c r="BD921" s="377"/>
      <c r="BE921" s="377"/>
      <c r="BF921" s="377"/>
    </row>
    <row r="922" ht="12.75" customHeight="1">
      <c r="A922" s="377"/>
      <c r="B922" s="377"/>
      <c r="C922" s="377"/>
      <c r="D922" s="377"/>
      <c r="E922" s="377"/>
      <c r="F922" s="377"/>
      <c r="G922" s="377"/>
      <c r="H922" s="485"/>
      <c r="I922" s="377"/>
      <c r="J922" s="377"/>
      <c r="K922" s="377"/>
      <c r="L922" s="377"/>
      <c r="M922" s="485"/>
      <c r="N922" s="377"/>
      <c r="O922" s="377"/>
      <c r="P922" s="377"/>
      <c r="Q922" s="377"/>
      <c r="R922" s="377"/>
      <c r="S922" s="377"/>
      <c r="T922" s="377"/>
      <c r="U922" s="377"/>
      <c r="V922" s="377"/>
      <c r="W922" s="377"/>
      <c r="X922" s="377"/>
      <c r="Y922" s="377"/>
      <c r="Z922" s="377"/>
      <c r="AA922" s="377"/>
      <c r="AB922" s="377"/>
      <c r="AC922" s="377"/>
      <c r="AD922" s="377"/>
      <c r="AE922" s="377"/>
      <c r="AF922" s="377"/>
      <c r="AG922" s="377"/>
      <c r="AH922" s="377"/>
      <c r="AI922" s="377"/>
      <c r="AJ922" s="377"/>
      <c r="AK922" s="377"/>
      <c r="AL922" s="377"/>
      <c r="AM922" s="377"/>
      <c r="AN922" s="377"/>
      <c r="AO922" s="377"/>
      <c r="AP922" s="377"/>
      <c r="AQ922" s="377"/>
      <c r="AR922" s="377"/>
      <c r="AS922" s="377"/>
      <c r="AT922" s="377"/>
      <c r="AU922" s="377"/>
      <c r="AV922" s="377"/>
      <c r="AW922" s="377"/>
      <c r="AX922" s="377"/>
      <c r="AY922" s="377"/>
      <c r="AZ922" s="377"/>
      <c r="BA922" s="377"/>
      <c r="BB922" s="377"/>
      <c r="BC922" s="377"/>
      <c r="BD922" s="377"/>
      <c r="BE922" s="377"/>
      <c r="BF922" s="377"/>
    </row>
    <row r="923" ht="12.75" customHeight="1">
      <c r="A923" s="377"/>
      <c r="B923" s="377"/>
      <c r="C923" s="377"/>
      <c r="D923" s="377"/>
      <c r="E923" s="377"/>
      <c r="F923" s="377"/>
      <c r="G923" s="377"/>
      <c r="H923" s="485"/>
      <c r="I923" s="377"/>
      <c r="J923" s="377"/>
      <c r="K923" s="377"/>
      <c r="L923" s="377"/>
      <c r="M923" s="485"/>
      <c r="N923" s="377"/>
      <c r="O923" s="377"/>
      <c r="P923" s="377"/>
      <c r="Q923" s="377"/>
      <c r="R923" s="377"/>
      <c r="S923" s="377"/>
      <c r="T923" s="377"/>
      <c r="U923" s="377"/>
      <c r="V923" s="377"/>
      <c r="W923" s="377"/>
      <c r="X923" s="377"/>
      <c r="Y923" s="377"/>
      <c r="Z923" s="377"/>
      <c r="AA923" s="377"/>
      <c r="AB923" s="377"/>
      <c r="AC923" s="377"/>
      <c r="AD923" s="377"/>
      <c r="AE923" s="377"/>
      <c r="AF923" s="377"/>
      <c r="AG923" s="377"/>
      <c r="AH923" s="377"/>
      <c r="AI923" s="377"/>
      <c r="AJ923" s="377"/>
      <c r="AK923" s="377"/>
      <c r="AL923" s="377"/>
      <c r="AM923" s="377"/>
      <c r="AN923" s="377"/>
      <c r="AO923" s="377"/>
      <c r="AP923" s="377"/>
      <c r="AQ923" s="377"/>
      <c r="AR923" s="377"/>
      <c r="AS923" s="377"/>
      <c r="AT923" s="377"/>
      <c r="AU923" s="377"/>
      <c r="AV923" s="377"/>
      <c r="AW923" s="377"/>
      <c r="AX923" s="377"/>
      <c r="AY923" s="377"/>
      <c r="AZ923" s="377"/>
      <c r="BA923" s="377"/>
      <c r="BB923" s="377"/>
      <c r="BC923" s="377"/>
      <c r="BD923" s="377"/>
      <c r="BE923" s="377"/>
      <c r="BF923" s="377"/>
    </row>
    <row r="924" ht="12.75" customHeight="1">
      <c r="A924" s="377"/>
      <c r="B924" s="377"/>
      <c r="C924" s="377"/>
      <c r="D924" s="377"/>
      <c r="E924" s="377"/>
      <c r="F924" s="377"/>
      <c r="G924" s="377"/>
      <c r="H924" s="485"/>
      <c r="I924" s="377"/>
      <c r="J924" s="377"/>
      <c r="K924" s="377"/>
      <c r="L924" s="377"/>
      <c r="M924" s="485"/>
      <c r="N924" s="377"/>
      <c r="O924" s="377"/>
      <c r="P924" s="377"/>
      <c r="Q924" s="377"/>
      <c r="R924" s="377"/>
      <c r="S924" s="377"/>
      <c r="T924" s="377"/>
      <c r="U924" s="377"/>
      <c r="V924" s="377"/>
      <c r="W924" s="377"/>
      <c r="X924" s="377"/>
      <c r="Y924" s="377"/>
      <c r="Z924" s="377"/>
      <c r="AA924" s="377"/>
      <c r="AB924" s="377"/>
      <c r="AC924" s="377"/>
      <c r="AD924" s="377"/>
      <c r="AE924" s="377"/>
      <c r="AF924" s="377"/>
      <c r="AG924" s="377"/>
      <c r="AH924" s="377"/>
      <c r="AI924" s="377"/>
      <c r="AJ924" s="377"/>
      <c r="AK924" s="377"/>
      <c r="AL924" s="377"/>
      <c r="AM924" s="377"/>
      <c r="AN924" s="377"/>
      <c r="AO924" s="377"/>
      <c r="AP924" s="377"/>
      <c r="AQ924" s="377"/>
      <c r="AR924" s="377"/>
      <c r="AS924" s="377"/>
      <c r="AT924" s="377"/>
      <c r="AU924" s="377"/>
      <c r="AV924" s="377"/>
      <c r="AW924" s="377"/>
      <c r="AX924" s="377"/>
      <c r="AY924" s="377"/>
      <c r="AZ924" s="377"/>
      <c r="BA924" s="377"/>
      <c r="BB924" s="377"/>
      <c r="BC924" s="377"/>
      <c r="BD924" s="377"/>
      <c r="BE924" s="377"/>
      <c r="BF924" s="377"/>
    </row>
    <row r="925" ht="12.75" customHeight="1">
      <c r="A925" s="377"/>
      <c r="B925" s="377"/>
      <c r="C925" s="377"/>
      <c r="D925" s="377"/>
      <c r="E925" s="377"/>
      <c r="F925" s="377"/>
      <c r="G925" s="377"/>
      <c r="H925" s="485"/>
      <c r="I925" s="377"/>
      <c r="J925" s="377"/>
      <c r="K925" s="377"/>
      <c r="L925" s="377"/>
      <c r="M925" s="485"/>
      <c r="N925" s="377"/>
      <c r="O925" s="377"/>
      <c r="P925" s="377"/>
      <c r="Q925" s="377"/>
      <c r="R925" s="377"/>
      <c r="S925" s="377"/>
      <c r="T925" s="377"/>
      <c r="U925" s="377"/>
      <c r="V925" s="377"/>
      <c r="W925" s="377"/>
      <c r="X925" s="377"/>
      <c r="Y925" s="377"/>
      <c r="Z925" s="377"/>
      <c r="AA925" s="377"/>
      <c r="AB925" s="377"/>
      <c r="AC925" s="377"/>
      <c r="AD925" s="377"/>
      <c r="AE925" s="377"/>
      <c r="AF925" s="377"/>
      <c r="AG925" s="377"/>
      <c r="AH925" s="377"/>
      <c r="AI925" s="377"/>
      <c r="AJ925" s="377"/>
      <c r="AK925" s="377"/>
      <c r="AL925" s="377"/>
      <c r="AM925" s="377"/>
      <c r="AN925" s="377"/>
      <c r="AO925" s="377"/>
      <c r="AP925" s="377"/>
      <c r="AQ925" s="377"/>
      <c r="AR925" s="377"/>
      <c r="AS925" s="377"/>
      <c r="AT925" s="377"/>
      <c r="AU925" s="377"/>
      <c r="AV925" s="377"/>
      <c r="AW925" s="377"/>
      <c r="AX925" s="377"/>
      <c r="AY925" s="377"/>
      <c r="AZ925" s="377"/>
      <c r="BA925" s="377"/>
      <c r="BB925" s="377"/>
      <c r="BC925" s="377"/>
      <c r="BD925" s="377"/>
      <c r="BE925" s="377"/>
      <c r="BF925" s="377"/>
    </row>
    <row r="926" ht="12.75" customHeight="1">
      <c r="A926" s="377"/>
      <c r="B926" s="377"/>
      <c r="C926" s="377"/>
      <c r="D926" s="377"/>
      <c r="E926" s="377"/>
      <c r="F926" s="377"/>
      <c r="G926" s="377"/>
      <c r="H926" s="485"/>
      <c r="I926" s="377"/>
      <c r="J926" s="377"/>
      <c r="K926" s="377"/>
      <c r="L926" s="377"/>
      <c r="M926" s="485"/>
      <c r="N926" s="377"/>
      <c r="O926" s="377"/>
      <c r="P926" s="377"/>
      <c r="Q926" s="377"/>
      <c r="R926" s="377"/>
      <c r="S926" s="377"/>
      <c r="T926" s="377"/>
      <c r="U926" s="377"/>
      <c r="V926" s="377"/>
      <c r="W926" s="377"/>
      <c r="X926" s="377"/>
      <c r="Y926" s="377"/>
      <c r="Z926" s="377"/>
      <c r="AA926" s="377"/>
      <c r="AB926" s="377"/>
      <c r="AC926" s="377"/>
      <c r="AD926" s="377"/>
      <c r="AE926" s="377"/>
      <c r="AF926" s="377"/>
      <c r="AG926" s="377"/>
      <c r="AH926" s="377"/>
      <c r="AI926" s="377"/>
      <c r="AJ926" s="377"/>
      <c r="AK926" s="377"/>
      <c r="AL926" s="377"/>
      <c r="AM926" s="377"/>
      <c r="AN926" s="377"/>
      <c r="AO926" s="377"/>
      <c r="AP926" s="377"/>
      <c r="AQ926" s="377"/>
      <c r="AR926" s="377"/>
      <c r="AS926" s="377"/>
      <c r="AT926" s="377"/>
      <c r="AU926" s="377"/>
      <c r="AV926" s="377"/>
      <c r="AW926" s="377"/>
      <c r="AX926" s="377"/>
      <c r="AY926" s="377"/>
      <c r="AZ926" s="377"/>
      <c r="BA926" s="377"/>
      <c r="BB926" s="377"/>
      <c r="BC926" s="377"/>
      <c r="BD926" s="377"/>
      <c r="BE926" s="377"/>
      <c r="BF926" s="377"/>
    </row>
    <row r="927" ht="12.75" customHeight="1">
      <c r="A927" s="377"/>
      <c r="B927" s="377"/>
      <c r="C927" s="377"/>
      <c r="D927" s="377"/>
      <c r="E927" s="377"/>
      <c r="F927" s="377"/>
      <c r="G927" s="377"/>
      <c r="H927" s="485"/>
      <c r="I927" s="377"/>
      <c r="J927" s="377"/>
      <c r="K927" s="377"/>
      <c r="L927" s="377"/>
      <c r="M927" s="485"/>
      <c r="N927" s="377"/>
      <c r="O927" s="377"/>
      <c r="P927" s="377"/>
      <c r="Q927" s="377"/>
      <c r="R927" s="377"/>
      <c r="S927" s="377"/>
      <c r="T927" s="377"/>
      <c r="U927" s="377"/>
      <c r="V927" s="377"/>
      <c r="W927" s="377"/>
      <c r="X927" s="377"/>
      <c r="Y927" s="377"/>
      <c r="Z927" s="377"/>
      <c r="AA927" s="377"/>
      <c r="AB927" s="377"/>
      <c r="AC927" s="377"/>
      <c r="AD927" s="377"/>
      <c r="AE927" s="377"/>
      <c r="AF927" s="377"/>
      <c r="AG927" s="377"/>
      <c r="AH927" s="377"/>
      <c r="AI927" s="377"/>
      <c r="AJ927" s="377"/>
      <c r="AK927" s="377"/>
      <c r="AL927" s="377"/>
      <c r="AM927" s="377"/>
      <c r="AN927" s="377"/>
      <c r="AO927" s="377"/>
      <c r="AP927" s="377"/>
      <c r="AQ927" s="377"/>
      <c r="AR927" s="377"/>
      <c r="AS927" s="377"/>
      <c r="AT927" s="377"/>
      <c r="AU927" s="377"/>
      <c r="AV927" s="377"/>
      <c r="AW927" s="377"/>
      <c r="AX927" s="377"/>
      <c r="AY927" s="377"/>
      <c r="AZ927" s="377"/>
      <c r="BA927" s="377"/>
      <c r="BB927" s="377"/>
      <c r="BC927" s="377"/>
      <c r="BD927" s="377"/>
      <c r="BE927" s="377"/>
      <c r="BF927" s="377"/>
    </row>
    <row r="928" ht="12.75" customHeight="1">
      <c r="A928" s="377"/>
      <c r="B928" s="377"/>
      <c r="C928" s="377"/>
      <c r="D928" s="377"/>
      <c r="E928" s="377"/>
      <c r="F928" s="377"/>
      <c r="G928" s="377"/>
      <c r="H928" s="485"/>
      <c r="I928" s="377"/>
      <c r="J928" s="377"/>
      <c r="K928" s="377"/>
      <c r="L928" s="377"/>
      <c r="M928" s="485"/>
      <c r="N928" s="377"/>
      <c r="O928" s="377"/>
      <c r="P928" s="377"/>
      <c r="Q928" s="377"/>
      <c r="R928" s="377"/>
      <c r="S928" s="377"/>
      <c r="T928" s="377"/>
      <c r="U928" s="377"/>
      <c r="V928" s="377"/>
      <c r="W928" s="377"/>
      <c r="X928" s="377"/>
      <c r="Y928" s="377"/>
      <c r="Z928" s="377"/>
      <c r="AA928" s="377"/>
      <c r="AB928" s="377"/>
      <c r="AC928" s="377"/>
      <c r="AD928" s="377"/>
      <c r="AE928" s="377"/>
      <c r="AF928" s="377"/>
      <c r="AG928" s="377"/>
      <c r="AH928" s="377"/>
      <c r="AI928" s="377"/>
      <c r="AJ928" s="377"/>
      <c r="AK928" s="377"/>
      <c r="AL928" s="377"/>
      <c r="AM928" s="377"/>
      <c r="AN928" s="377"/>
      <c r="AO928" s="377"/>
      <c r="AP928" s="377"/>
      <c r="AQ928" s="377"/>
      <c r="AR928" s="377"/>
      <c r="AS928" s="377"/>
      <c r="AT928" s="377"/>
      <c r="AU928" s="377"/>
      <c r="AV928" s="377"/>
      <c r="AW928" s="377"/>
      <c r="AX928" s="377"/>
      <c r="AY928" s="377"/>
      <c r="AZ928" s="377"/>
      <c r="BA928" s="377"/>
      <c r="BB928" s="377"/>
      <c r="BC928" s="377"/>
      <c r="BD928" s="377"/>
      <c r="BE928" s="377"/>
      <c r="BF928" s="377"/>
    </row>
    <row r="929" ht="12.75" customHeight="1">
      <c r="A929" s="377"/>
      <c r="B929" s="377"/>
      <c r="C929" s="377"/>
      <c r="D929" s="377"/>
      <c r="E929" s="377"/>
      <c r="F929" s="377"/>
      <c r="G929" s="377"/>
      <c r="H929" s="485"/>
      <c r="I929" s="377"/>
      <c r="J929" s="377"/>
      <c r="K929" s="377"/>
      <c r="L929" s="377"/>
      <c r="M929" s="485"/>
      <c r="N929" s="377"/>
      <c r="O929" s="377"/>
      <c r="P929" s="377"/>
      <c r="Q929" s="377"/>
      <c r="R929" s="377"/>
      <c r="S929" s="377"/>
      <c r="T929" s="377"/>
      <c r="U929" s="377"/>
      <c r="V929" s="377"/>
      <c r="W929" s="377"/>
      <c r="X929" s="377"/>
      <c r="Y929" s="377"/>
      <c r="Z929" s="377"/>
      <c r="AA929" s="377"/>
      <c r="AB929" s="377"/>
      <c r="AC929" s="377"/>
      <c r="AD929" s="377"/>
      <c r="AE929" s="377"/>
      <c r="AF929" s="377"/>
      <c r="AG929" s="377"/>
      <c r="AH929" s="377"/>
      <c r="AI929" s="377"/>
      <c r="AJ929" s="377"/>
      <c r="AK929" s="377"/>
      <c r="AL929" s="377"/>
      <c r="AM929" s="377"/>
      <c r="AN929" s="377"/>
      <c r="AO929" s="377"/>
      <c r="AP929" s="377"/>
      <c r="AQ929" s="377"/>
      <c r="AR929" s="377"/>
      <c r="AS929" s="377"/>
      <c r="AT929" s="377"/>
      <c r="AU929" s="377"/>
      <c r="AV929" s="377"/>
      <c r="AW929" s="377"/>
      <c r="AX929" s="377"/>
      <c r="AY929" s="377"/>
      <c r="AZ929" s="377"/>
      <c r="BA929" s="377"/>
      <c r="BB929" s="377"/>
      <c r="BC929" s="377"/>
      <c r="BD929" s="377"/>
      <c r="BE929" s="377"/>
      <c r="BF929" s="377"/>
    </row>
    <row r="930" ht="12.75" customHeight="1">
      <c r="A930" s="377"/>
      <c r="B930" s="377"/>
      <c r="C930" s="377"/>
      <c r="D930" s="377"/>
      <c r="E930" s="377"/>
      <c r="F930" s="377"/>
      <c r="G930" s="377"/>
      <c r="H930" s="485"/>
      <c r="I930" s="377"/>
      <c r="J930" s="377"/>
      <c r="K930" s="377"/>
      <c r="L930" s="377"/>
      <c r="M930" s="485"/>
      <c r="N930" s="377"/>
      <c r="O930" s="377"/>
      <c r="P930" s="377"/>
      <c r="Q930" s="377"/>
      <c r="R930" s="377"/>
      <c r="S930" s="377"/>
      <c r="T930" s="377"/>
      <c r="U930" s="377"/>
      <c r="V930" s="377"/>
      <c r="W930" s="377"/>
      <c r="X930" s="377"/>
      <c r="Y930" s="377"/>
      <c r="Z930" s="377"/>
      <c r="AA930" s="377"/>
      <c r="AB930" s="377"/>
      <c r="AC930" s="377"/>
      <c r="AD930" s="377"/>
      <c r="AE930" s="377"/>
      <c r="AF930" s="377"/>
      <c r="AG930" s="377"/>
      <c r="AH930" s="377"/>
      <c r="AI930" s="377"/>
      <c r="AJ930" s="377"/>
      <c r="AK930" s="377"/>
      <c r="AL930" s="377"/>
      <c r="AM930" s="377"/>
      <c r="AN930" s="377"/>
      <c r="AO930" s="377"/>
      <c r="AP930" s="377"/>
      <c r="AQ930" s="377"/>
      <c r="AR930" s="377"/>
      <c r="AS930" s="377"/>
      <c r="AT930" s="377"/>
      <c r="AU930" s="377"/>
      <c r="AV930" s="377"/>
      <c r="AW930" s="377"/>
      <c r="AX930" s="377"/>
      <c r="AY930" s="377"/>
      <c r="AZ930" s="377"/>
      <c r="BA930" s="377"/>
      <c r="BB930" s="377"/>
      <c r="BC930" s="377"/>
      <c r="BD930" s="377"/>
      <c r="BE930" s="377"/>
      <c r="BF930" s="377"/>
    </row>
    <row r="931" ht="12.75" customHeight="1">
      <c r="A931" s="377"/>
      <c r="B931" s="377"/>
      <c r="C931" s="377"/>
      <c r="D931" s="377"/>
      <c r="E931" s="377"/>
      <c r="F931" s="377"/>
      <c r="G931" s="377"/>
      <c r="H931" s="485"/>
      <c r="I931" s="377"/>
      <c r="J931" s="377"/>
      <c r="K931" s="377"/>
      <c r="L931" s="377"/>
      <c r="M931" s="485"/>
      <c r="N931" s="377"/>
      <c r="O931" s="377"/>
      <c r="P931" s="377"/>
      <c r="Q931" s="377"/>
      <c r="R931" s="377"/>
      <c r="S931" s="377"/>
      <c r="T931" s="377"/>
      <c r="U931" s="377"/>
      <c r="V931" s="377"/>
      <c r="W931" s="377"/>
      <c r="X931" s="377"/>
      <c r="Y931" s="377"/>
      <c r="Z931" s="377"/>
      <c r="AA931" s="377"/>
      <c r="AB931" s="377"/>
      <c r="AC931" s="377"/>
      <c r="AD931" s="377"/>
      <c r="AE931" s="377"/>
      <c r="AF931" s="377"/>
      <c r="AG931" s="377"/>
      <c r="AH931" s="377"/>
      <c r="AI931" s="377"/>
      <c r="AJ931" s="377"/>
      <c r="AK931" s="377"/>
      <c r="AL931" s="377"/>
      <c r="AM931" s="377"/>
      <c r="AN931" s="377"/>
      <c r="AO931" s="377"/>
      <c r="AP931" s="377"/>
      <c r="AQ931" s="377"/>
      <c r="AR931" s="377"/>
      <c r="AS931" s="377"/>
      <c r="AT931" s="377"/>
      <c r="AU931" s="377"/>
      <c r="AV931" s="377"/>
      <c r="AW931" s="377"/>
      <c r="AX931" s="377"/>
      <c r="AY931" s="377"/>
      <c r="AZ931" s="377"/>
      <c r="BA931" s="377"/>
      <c r="BB931" s="377"/>
      <c r="BC931" s="377"/>
      <c r="BD931" s="377"/>
      <c r="BE931" s="377"/>
      <c r="BF931" s="377"/>
    </row>
    <row r="932" ht="12.75" customHeight="1">
      <c r="A932" s="377"/>
      <c r="B932" s="377"/>
      <c r="C932" s="377"/>
      <c r="D932" s="377"/>
      <c r="E932" s="377"/>
      <c r="F932" s="377"/>
      <c r="G932" s="377"/>
      <c r="H932" s="485"/>
      <c r="I932" s="377"/>
      <c r="J932" s="377"/>
      <c r="K932" s="377"/>
      <c r="L932" s="377"/>
      <c r="M932" s="485"/>
      <c r="N932" s="377"/>
      <c r="O932" s="377"/>
      <c r="P932" s="377"/>
      <c r="Q932" s="377"/>
      <c r="R932" s="377"/>
      <c r="S932" s="377"/>
      <c r="T932" s="377"/>
      <c r="U932" s="377"/>
      <c r="V932" s="377"/>
      <c r="W932" s="377"/>
      <c r="X932" s="377"/>
      <c r="Y932" s="377"/>
      <c r="Z932" s="377"/>
      <c r="AA932" s="377"/>
      <c r="AB932" s="377"/>
      <c r="AC932" s="377"/>
      <c r="AD932" s="377"/>
      <c r="AE932" s="377"/>
      <c r="AF932" s="377"/>
      <c r="AG932" s="377"/>
      <c r="AH932" s="377"/>
      <c r="AI932" s="377"/>
      <c r="AJ932" s="377"/>
      <c r="AK932" s="377"/>
      <c r="AL932" s="377"/>
      <c r="AM932" s="377"/>
      <c r="AN932" s="377"/>
      <c r="AO932" s="377"/>
      <c r="AP932" s="377"/>
      <c r="AQ932" s="377"/>
      <c r="AR932" s="377"/>
      <c r="AS932" s="377"/>
      <c r="AT932" s="377"/>
      <c r="AU932" s="377"/>
      <c r="AV932" s="377"/>
      <c r="AW932" s="377"/>
      <c r="AX932" s="377"/>
      <c r="AY932" s="377"/>
      <c r="AZ932" s="377"/>
      <c r="BA932" s="377"/>
      <c r="BB932" s="377"/>
      <c r="BC932" s="377"/>
      <c r="BD932" s="377"/>
      <c r="BE932" s="377"/>
      <c r="BF932" s="377"/>
    </row>
    <row r="933" ht="12.75" customHeight="1">
      <c r="A933" s="377"/>
      <c r="B933" s="377"/>
      <c r="C933" s="377"/>
      <c r="D933" s="377"/>
      <c r="E933" s="377"/>
      <c r="F933" s="377"/>
      <c r="G933" s="377"/>
      <c r="H933" s="485"/>
      <c r="I933" s="377"/>
      <c r="J933" s="377"/>
      <c r="K933" s="377"/>
      <c r="L933" s="377"/>
      <c r="M933" s="485"/>
      <c r="N933" s="377"/>
      <c r="O933" s="377"/>
      <c r="P933" s="377"/>
      <c r="Q933" s="377"/>
      <c r="R933" s="377"/>
      <c r="S933" s="377"/>
      <c r="T933" s="377"/>
      <c r="U933" s="377"/>
      <c r="V933" s="377"/>
      <c r="W933" s="377"/>
      <c r="X933" s="377"/>
      <c r="Y933" s="377"/>
      <c r="Z933" s="377"/>
      <c r="AA933" s="377"/>
      <c r="AB933" s="377"/>
      <c r="AC933" s="377"/>
      <c r="AD933" s="377"/>
      <c r="AE933" s="377"/>
      <c r="AF933" s="377"/>
      <c r="AG933" s="377"/>
      <c r="AH933" s="377"/>
      <c r="AI933" s="377"/>
      <c r="AJ933" s="377"/>
      <c r="AK933" s="377"/>
      <c r="AL933" s="377"/>
      <c r="AM933" s="377"/>
      <c r="AN933" s="377"/>
      <c r="AO933" s="377"/>
      <c r="AP933" s="377"/>
      <c r="AQ933" s="377"/>
      <c r="AR933" s="377"/>
      <c r="AS933" s="377"/>
      <c r="AT933" s="377"/>
      <c r="AU933" s="377"/>
      <c r="AV933" s="377"/>
      <c r="AW933" s="377"/>
      <c r="AX933" s="377"/>
      <c r="AY933" s="377"/>
      <c r="AZ933" s="377"/>
      <c r="BA933" s="377"/>
      <c r="BB933" s="377"/>
      <c r="BC933" s="377"/>
      <c r="BD933" s="377"/>
      <c r="BE933" s="377"/>
      <c r="BF933" s="377"/>
    </row>
    <row r="934" ht="12.75" customHeight="1">
      <c r="A934" s="377"/>
      <c r="B934" s="377"/>
      <c r="C934" s="377"/>
      <c r="D934" s="377"/>
      <c r="E934" s="377"/>
      <c r="F934" s="377"/>
      <c r="G934" s="377"/>
      <c r="H934" s="485"/>
      <c r="I934" s="377"/>
      <c r="J934" s="377"/>
      <c r="K934" s="377"/>
      <c r="L934" s="377"/>
      <c r="M934" s="485"/>
      <c r="N934" s="377"/>
      <c r="O934" s="377"/>
      <c r="P934" s="377"/>
      <c r="Q934" s="377"/>
      <c r="R934" s="377"/>
      <c r="S934" s="377"/>
      <c r="T934" s="377"/>
      <c r="U934" s="377"/>
      <c r="V934" s="377"/>
      <c r="W934" s="377"/>
      <c r="X934" s="377"/>
      <c r="Y934" s="377"/>
      <c r="Z934" s="377"/>
      <c r="AA934" s="377"/>
      <c r="AB934" s="377"/>
      <c r="AC934" s="377"/>
      <c r="AD934" s="377"/>
      <c r="AE934" s="377"/>
      <c r="AF934" s="377"/>
      <c r="AG934" s="377"/>
      <c r="AH934" s="377"/>
      <c r="AI934" s="377"/>
      <c r="AJ934" s="377"/>
      <c r="AK934" s="377"/>
      <c r="AL934" s="377"/>
      <c r="AM934" s="377"/>
      <c r="AN934" s="377"/>
      <c r="AO934" s="377"/>
      <c r="AP934" s="377"/>
      <c r="AQ934" s="377"/>
      <c r="AR934" s="377"/>
      <c r="AS934" s="377"/>
      <c r="AT934" s="377"/>
      <c r="AU934" s="377"/>
      <c r="AV934" s="377"/>
      <c r="AW934" s="377"/>
      <c r="AX934" s="377"/>
      <c r="AY934" s="377"/>
      <c r="AZ934" s="377"/>
      <c r="BA934" s="377"/>
      <c r="BB934" s="377"/>
      <c r="BC934" s="377"/>
      <c r="BD934" s="377"/>
      <c r="BE934" s="377"/>
      <c r="BF934" s="377"/>
    </row>
    <row r="935" ht="12.75" customHeight="1">
      <c r="A935" s="377"/>
      <c r="B935" s="377"/>
      <c r="C935" s="377"/>
      <c r="D935" s="377"/>
      <c r="E935" s="377"/>
      <c r="F935" s="377"/>
      <c r="G935" s="377"/>
      <c r="H935" s="485"/>
      <c r="I935" s="377"/>
      <c r="J935" s="377"/>
      <c r="K935" s="377"/>
      <c r="L935" s="377"/>
      <c r="M935" s="485"/>
      <c r="N935" s="377"/>
      <c r="O935" s="377"/>
      <c r="P935" s="377"/>
      <c r="Q935" s="377"/>
      <c r="R935" s="377"/>
      <c r="S935" s="377"/>
      <c r="T935" s="377"/>
      <c r="U935" s="377"/>
      <c r="V935" s="377"/>
      <c r="W935" s="377"/>
      <c r="X935" s="377"/>
      <c r="Y935" s="377"/>
      <c r="Z935" s="377"/>
      <c r="AA935" s="377"/>
      <c r="AB935" s="377"/>
      <c r="AC935" s="377"/>
      <c r="AD935" s="377"/>
      <c r="AE935" s="377"/>
      <c r="AF935" s="377"/>
      <c r="AG935" s="377"/>
      <c r="AH935" s="377"/>
      <c r="AI935" s="377"/>
      <c r="AJ935" s="377"/>
      <c r="AK935" s="377"/>
      <c r="AL935" s="377"/>
      <c r="AM935" s="377"/>
      <c r="AN935" s="377"/>
      <c r="AO935" s="377"/>
      <c r="AP935" s="377"/>
      <c r="AQ935" s="377"/>
      <c r="AR935" s="377"/>
      <c r="AS935" s="377"/>
      <c r="AT935" s="377"/>
      <c r="AU935" s="377"/>
      <c r="AV935" s="377"/>
      <c r="AW935" s="377"/>
      <c r="AX935" s="377"/>
      <c r="AY935" s="377"/>
      <c r="AZ935" s="377"/>
      <c r="BA935" s="377"/>
      <c r="BB935" s="377"/>
      <c r="BC935" s="377"/>
      <c r="BD935" s="377"/>
      <c r="BE935" s="377"/>
      <c r="BF935" s="377"/>
    </row>
    <row r="936" ht="12.75" customHeight="1">
      <c r="A936" s="377"/>
      <c r="B936" s="377"/>
      <c r="C936" s="377"/>
      <c r="D936" s="377"/>
      <c r="E936" s="377"/>
      <c r="F936" s="377"/>
      <c r="G936" s="377"/>
      <c r="H936" s="485"/>
      <c r="I936" s="377"/>
      <c r="J936" s="377"/>
      <c r="K936" s="377"/>
      <c r="L936" s="377"/>
      <c r="M936" s="485"/>
      <c r="N936" s="377"/>
      <c r="O936" s="377"/>
      <c r="P936" s="377"/>
      <c r="Q936" s="377"/>
      <c r="R936" s="377"/>
      <c r="S936" s="377"/>
      <c r="T936" s="377"/>
      <c r="U936" s="377"/>
      <c r="V936" s="377"/>
      <c r="W936" s="377"/>
      <c r="X936" s="377"/>
      <c r="Y936" s="377"/>
      <c r="Z936" s="377"/>
      <c r="AA936" s="377"/>
      <c r="AB936" s="377"/>
      <c r="AC936" s="377"/>
      <c r="AD936" s="377"/>
      <c r="AE936" s="377"/>
      <c r="AF936" s="377"/>
      <c r="AG936" s="377"/>
      <c r="AH936" s="377"/>
      <c r="AI936" s="377"/>
      <c r="AJ936" s="377"/>
      <c r="AK936" s="377"/>
      <c r="AL936" s="377"/>
      <c r="AM936" s="377"/>
      <c r="AN936" s="377"/>
      <c r="AO936" s="377"/>
      <c r="AP936" s="377"/>
      <c r="AQ936" s="377"/>
      <c r="AR936" s="377"/>
      <c r="AS936" s="377"/>
      <c r="AT936" s="377"/>
      <c r="AU936" s="377"/>
      <c r="AV936" s="377"/>
      <c r="AW936" s="377"/>
      <c r="AX936" s="377"/>
      <c r="AY936" s="377"/>
      <c r="AZ936" s="377"/>
      <c r="BA936" s="377"/>
      <c r="BB936" s="377"/>
      <c r="BC936" s="377"/>
      <c r="BD936" s="377"/>
      <c r="BE936" s="377"/>
      <c r="BF936" s="377"/>
    </row>
    <row r="937" ht="12.75" customHeight="1">
      <c r="A937" s="377"/>
      <c r="B937" s="377"/>
      <c r="C937" s="377"/>
      <c r="D937" s="377"/>
      <c r="E937" s="377"/>
      <c r="F937" s="377"/>
      <c r="G937" s="377"/>
      <c r="H937" s="485"/>
      <c r="I937" s="377"/>
      <c r="J937" s="377"/>
      <c r="K937" s="377"/>
      <c r="L937" s="377"/>
      <c r="M937" s="485"/>
      <c r="N937" s="377"/>
      <c r="O937" s="377"/>
      <c r="P937" s="377"/>
      <c r="Q937" s="377"/>
      <c r="R937" s="377"/>
      <c r="S937" s="377"/>
      <c r="T937" s="377"/>
      <c r="U937" s="377"/>
      <c r="V937" s="377"/>
      <c r="W937" s="377"/>
      <c r="X937" s="377"/>
      <c r="Y937" s="377"/>
      <c r="Z937" s="377"/>
      <c r="AA937" s="377"/>
      <c r="AB937" s="377"/>
      <c r="AC937" s="377"/>
      <c r="AD937" s="377"/>
      <c r="AE937" s="377"/>
      <c r="AF937" s="377"/>
      <c r="AG937" s="377"/>
      <c r="AH937" s="377"/>
      <c r="AI937" s="377"/>
      <c r="AJ937" s="377"/>
      <c r="AK937" s="377"/>
      <c r="AL937" s="377"/>
      <c r="AM937" s="377"/>
      <c r="AN937" s="377"/>
      <c r="AO937" s="377"/>
      <c r="AP937" s="377"/>
      <c r="AQ937" s="377"/>
      <c r="AR937" s="377"/>
      <c r="AS937" s="377"/>
      <c r="AT937" s="377"/>
      <c r="AU937" s="377"/>
      <c r="AV937" s="377"/>
      <c r="AW937" s="377"/>
      <c r="AX937" s="377"/>
      <c r="AY937" s="377"/>
      <c r="AZ937" s="377"/>
      <c r="BA937" s="377"/>
      <c r="BB937" s="377"/>
      <c r="BC937" s="377"/>
      <c r="BD937" s="377"/>
      <c r="BE937" s="377"/>
      <c r="BF937" s="377"/>
    </row>
    <row r="938" ht="12.75" customHeight="1">
      <c r="A938" s="377"/>
      <c r="B938" s="377"/>
      <c r="C938" s="377"/>
      <c r="D938" s="377"/>
      <c r="E938" s="377"/>
      <c r="F938" s="377"/>
      <c r="G938" s="377"/>
      <c r="H938" s="485"/>
      <c r="I938" s="377"/>
      <c r="J938" s="377"/>
      <c r="K938" s="377"/>
      <c r="L938" s="377"/>
      <c r="M938" s="485"/>
      <c r="N938" s="377"/>
      <c r="O938" s="377"/>
      <c r="P938" s="377"/>
      <c r="Q938" s="377"/>
      <c r="R938" s="377"/>
      <c r="S938" s="377"/>
      <c r="T938" s="377"/>
      <c r="U938" s="377"/>
      <c r="V938" s="377"/>
      <c r="W938" s="377"/>
      <c r="X938" s="377"/>
      <c r="Y938" s="377"/>
      <c r="Z938" s="377"/>
      <c r="AA938" s="377"/>
      <c r="AB938" s="377"/>
      <c r="AC938" s="377"/>
      <c r="AD938" s="377"/>
      <c r="AE938" s="377"/>
      <c r="AF938" s="377"/>
      <c r="AG938" s="377"/>
      <c r="AH938" s="377"/>
      <c r="AI938" s="377"/>
      <c r="AJ938" s="377"/>
      <c r="AK938" s="377"/>
      <c r="AL938" s="377"/>
      <c r="AM938" s="377"/>
      <c r="AN938" s="377"/>
      <c r="AO938" s="377"/>
      <c r="AP938" s="377"/>
      <c r="AQ938" s="377"/>
      <c r="AR938" s="377"/>
      <c r="AS938" s="377"/>
      <c r="AT938" s="377"/>
      <c r="AU938" s="377"/>
      <c r="AV938" s="377"/>
      <c r="AW938" s="377"/>
      <c r="AX938" s="377"/>
      <c r="AY938" s="377"/>
      <c r="AZ938" s="377"/>
      <c r="BA938" s="377"/>
      <c r="BB938" s="377"/>
      <c r="BC938" s="377"/>
      <c r="BD938" s="377"/>
      <c r="BE938" s="377"/>
      <c r="BF938" s="377"/>
    </row>
    <row r="939" ht="12.75" customHeight="1">
      <c r="A939" s="377"/>
      <c r="B939" s="377"/>
      <c r="C939" s="377"/>
      <c r="D939" s="377"/>
      <c r="E939" s="377"/>
      <c r="F939" s="377"/>
      <c r="G939" s="377"/>
      <c r="H939" s="485"/>
      <c r="I939" s="377"/>
      <c r="J939" s="377"/>
      <c r="K939" s="377"/>
      <c r="L939" s="377"/>
      <c r="M939" s="485"/>
      <c r="N939" s="377"/>
      <c r="O939" s="377"/>
      <c r="P939" s="377"/>
      <c r="Q939" s="377"/>
      <c r="R939" s="377"/>
      <c r="S939" s="377"/>
      <c r="T939" s="377"/>
      <c r="U939" s="377"/>
      <c r="V939" s="377"/>
      <c r="W939" s="377"/>
      <c r="X939" s="377"/>
      <c r="Y939" s="377"/>
      <c r="Z939" s="377"/>
      <c r="AA939" s="377"/>
      <c r="AB939" s="377"/>
      <c r="AC939" s="377"/>
      <c r="AD939" s="377"/>
      <c r="AE939" s="377"/>
      <c r="AF939" s="377"/>
      <c r="AG939" s="377"/>
      <c r="AH939" s="377"/>
      <c r="AI939" s="377"/>
      <c r="AJ939" s="377"/>
      <c r="AK939" s="377"/>
      <c r="AL939" s="377"/>
      <c r="AM939" s="377"/>
      <c r="AN939" s="377"/>
      <c r="AO939" s="377"/>
      <c r="AP939" s="377"/>
      <c r="AQ939" s="377"/>
      <c r="AR939" s="377"/>
      <c r="AS939" s="377"/>
      <c r="AT939" s="377"/>
      <c r="AU939" s="377"/>
      <c r="AV939" s="377"/>
      <c r="AW939" s="377"/>
      <c r="AX939" s="377"/>
      <c r="AY939" s="377"/>
      <c r="AZ939" s="377"/>
      <c r="BA939" s="377"/>
      <c r="BB939" s="377"/>
      <c r="BC939" s="377"/>
      <c r="BD939" s="377"/>
      <c r="BE939" s="377"/>
      <c r="BF939" s="377"/>
    </row>
    <row r="940" ht="12.75" customHeight="1">
      <c r="A940" s="377"/>
      <c r="B940" s="377"/>
      <c r="C940" s="377"/>
      <c r="D940" s="377"/>
      <c r="E940" s="377"/>
      <c r="F940" s="377"/>
      <c r="G940" s="377"/>
      <c r="H940" s="485"/>
      <c r="I940" s="377"/>
      <c r="J940" s="377"/>
      <c r="K940" s="377"/>
      <c r="L940" s="377"/>
      <c r="M940" s="485"/>
      <c r="N940" s="377"/>
      <c r="O940" s="377"/>
      <c r="P940" s="377"/>
      <c r="Q940" s="377"/>
      <c r="R940" s="377"/>
      <c r="S940" s="377"/>
      <c r="T940" s="377"/>
      <c r="U940" s="377"/>
      <c r="V940" s="377"/>
      <c r="W940" s="377"/>
      <c r="X940" s="377"/>
      <c r="Y940" s="377"/>
      <c r="Z940" s="377"/>
      <c r="AA940" s="377"/>
      <c r="AB940" s="377"/>
      <c r="AC940" s="377"/>
      <c r="AD940" s="377"/>
      <c r="AE940" s="377"/>
      <c r="AF940" s="377"/>
      <c r="AG940" s="377"/>
      <c r="AH940" s="377"/>
      <c r="AI940" s="377"/>
      <c r="AJ940" s="377"/>
      <c r="AK940" s="377"/>
      <c r="AL940" s="377"/>
      <c r="AM940" s="377"/>
      <c r="AN940" s="377"/>
      <c r="AO940" s="377"/>
      <c r="AP940" s="377"/>
      <c r="AQ940" s="377"/>
      <c r="AR940" s="377"/>
      <c r="AS940" s="377"/>
      <c r="AT940" s="377"/>
      <c r="AU940" s="377"/>
      <c r="AV940" s="377"/>
      <c r="AW940" s="377"/>
      <c r="AX940" s="377"/>
      <c r="AY940" s="377"/>
      <c r="AZ940" s="377"/>
      <c r="BA940" s="377"/>
      <c r="BB940" s="377"/>
      <c r="BC940" s="377"/>
      <c r="BD940" s="377"/>
      <c r="BE940" s="377"/>
      <c r="BF940" s="377"/>
    </row>
    <row r="941" ht="12.75" customHeight="1">
      <c r="A941" s="377"/>
      <c r="B941" s="377"/>
      <c r="C941" s="377"/>
      <c r="D941" s="377"/>
      <c r="E941" s="377"/>
      <c r="F941" s="377"/>
      <c r="G941" s="377"/>
      <c r="H941" s="485"/>
      <c r="I941" s="377"/>
      <c r="J941" s="377"/>
      <c r="K941" s="377"/>
      <c r="L941" s="377"/>
      <c r="M941" s="485"/>
      <c r="N941" s="377"/>
      <c r="O941" s="377"/>
      <c r="P941" s="377"/>
      <c r="Q941" s="377"/>
      <c r="R941" s="377"/>
      <c r="S941" s="377"/>
      <c r="T941" s="377"/>
      <c r="U941" s="377"/>
      <c r="V941" s="377"/>
      <c r="W941" s="377"/>
      <c r="X941" s="377"/>
      <c r="Y941" s="377"/>
      <c r="Z941" s="377"/>
      <c r="AA941" s="377"/>
      <c r="AB941" s="377"/>
      <c r="AC941" s="377"/>
      <c r="AD941" s="377"/>
      <c r="AE941" s="377"/>
      <c r="AF941" s="377"/>
      <c r="AG941" s="377"/>
      <c r="AH941" s="377"/>
      <c r="AI941" s="377"/>
      <c r="AJ941" s="377"/>
      <c r="AK941" s="377"/>
      <c r="AL941" s="377"/>
      <c r="AM941" s="377"/>
      <c r="AN941" s="377"/>
      <c r="AO941" s="377"/>
      <c r="AP941" s="377"/>
      <c r="AQ941" s="377"/>
      <c r="AR941" s="377"/>
      <c r="AS941" s="377"/>
      <c r="AT941" s="377"/>
      <c r="AU941" s="377"/>
      <c r="AV941" s="377"/>
      <c r="AW941" s="377"/>
      <c r="AX941" s="377"/>
      <c r="AY941" s="377"/>
      <c r="AZ941" s="377"/>
      <c r="BA941" s="377"/>
      <c r="BB941" s="377"/>
      <c r="BC941" s="377"/>
      <c r="BD941" s="377"/>
      <c r="BE941" s="377"/>
      <c r="BF941" s="377"/>
    </row>
    <row r="942" ht="12.75" customHeight="1">
      <c r="A942" s="377"/>
      <c r="B942" s="377"/>
      <c r="C942" s="377"/>
      <c r="D942" s="377"/>
      <c r="E942" s="377"/>
      <c r="F942" s="377"/>
      <c r="G942" s="377"/>
      <c r="H942" s="485"/>
      <c r="I942" s="377"/>
      <c r="J942" s="377"/>
      <c r="K942" s="377"/>
      <c r="L942" s="377"/>
      <c r="M942" s="485"/>
      <c r="N942" s="377"/>
      <c r="O942" s="377"/>
      <c r="P942" s="377"/>
      <c r="Q942" s="377"/>
      <c r="R942" s="377"/>
      <c r="S942" s="377"/>
      <c r="T942" s="377"/>
      <c r="U942" s="377"/>
      <c r="V942" s="377"/>
      <c r="W942" s="377"/>
      <c r="X942" s="377"/>
      <c r="Y942" s="377"/>
      <c r="Z942" s="377"/>
      <c r="AA942" s="377"/>
      <c r="AB942" s="377"/>
      <c r="AC942" s="377"/>
      <c r="AD942" s="377"/>
      <c r="AE942" s="377"/>
      <c r="AF942" s="377"/>
      <c r="AG942" s="377"/>
      <c r="AH942" s="377"/>
      <c r="AI942" s="377"/>
      <c r="AJ942" s="377"/>
      <c r="AK942" s="377"/>
      <c r="AL942" s="377"/>
      <c r="AM942" s="377"/>
      <c r="AN942" s="377"/>
      <c r="AO942" s="377"/>
      <c r="AP942" s="377"/>
      <c r="AQ942" s="377"/>
      <c r="AR942" s="377"/>
      <c r="AS942" s="377"/>
      <c r="AT942" s="377"/>
      <c r="AU942" s="377"/>
      <c r="AV942" s="377"/>
      <c r="AW942" s="377"/>
      <c r="AX942" s="377"/>
      <c r="AY942" s="377"/>
      <c r="AZ942" s="377"/>
      <c r="BA942" s="377"/>
      <c r="BB942" s="377"/>
      <c r="BC942" s="377"/>
      <c r="BD942" s="377"/>
      <c r="BE942" s="377"/>
      <c r="BF942" s="377"/>
    </row>
    <row r="943" ht="12.75" customHeight="1">
      <c r="A943" s="377"/>
      <c r="B943" s="377"/>
      <c r="C943" s="377"/>
      <c r="D943" s="377"/>
      <c r="E943" s="377"/>
      <c r="F943" s="377"/>
      <c r="G943" s="377"/>
      <c r="H943" s="485"/>
      <c r="I943" s="377"/>
      <c r="J943" s="377"/>
      <c r="K943" s="377"/>
      <c r="L943" s="377"/>
      <c r="M943" s="485"/>
      <c r="N943" s="377"/>
      <c r="O943" s="377"/>
      <c r="P943" s="377"/>
      <c r="Q943" s="377"/>
      <c r="R943" s="377"/>
      <c r="S943" s="377"/>
      <c r="T943" s="377"/>
      <c r="U943" s="377"/>
      <c r="V943" s="377"/>
      <c r="W943" s="377"/>
      <c r="X943" s="377"/>
      <c r="Y943" s="377"/>
      <c r="Z943" s="377"/>
      <c r="AA943" s="377"/>
      <c r="AB943" s="377"/>
      <c r="AC943" s="377"/>
      <c r="AD943" s="377"/>
      <c r="AE943" s="377"/>
      <c r="AF943" s="377"/>
      <c r="AG943" s="377"/>
      <c r="AH943" s="377"/>
      <c r="AI943" s="377"/>
      <c r="AJ943" s="377"/>
      <c r="AK943" s="377"/>
      <c r="AL943" s="377"/>
      <c r="AM943" s="377"/>
      <c r="AN943" s="377"/>
      <c r="AO943" s="377"/>
      <c r="AP943" s="377"/>
      <c r="AQ943" s="377"/>
      <c r="AR943" s="377"/>
      <c r="AS943" s="377"/>
      <c r="AT943" s="377"/>
      <c r="AU943" s="377"/>
      <c r="AV943" s="377"/>
      <c r="AW943" s="377"/>
      <c r="AX943" s="377"/>
      <c r="AY943" s="377"/>
      <c r="AZ943" s="377"/>
      <c r="BA943" s="377"/>
      <c r="BB943" s="377"/>
      <c r="BC943" s="377"/>
      <c r="BD943" s="377"/>
      <c r="BE943" s="377"/>
      <c r="BF943" s="377"/>
    </row>
    <row r="944" ht="12.75" customHeight="1">
      <c r="A944" s="377"/>
      <c r="B944" s="377"/>
      <c r="C944" s="377"/>
      <c r="D944" s="377"/>
      <c r="E944" s="377"/>
      <c r="F944" s="377"/>
      <c r="G944" s="377"/>
      <c r="H944" s="485"/>
      <c r="I944" s="377"/>
      <c r="J944" s="377"/>
      <c r="K944" s="377"/>
      <c r="L944" s="377"/>
      <c r="M944" s="485"/>
      <c r="N944" s="377"/>
      <c r="O944" s="377"/>
      <c r="P944" s="377"/>
      <c r="Q944" s="377"/>
      <c r="R944" s="377"/>
      <c r="S944" s="377"/>
      <c r="T944" s="377"/>
      <c r="U944" s="377"/>
      <c r="V944" s="377"/>
      <c r="W944" s="377"/>
      <c r="X944" s="377"/>
      <c r="Y944" s="377"/>
      <c r="Z944" s="377"/>
      <c r="AA944" s="377"/>
      <c r="AB944" s="377"/>
      <c r="AC944" s="377"/>
      <c r="AD944" s="377"/>
      <c r="AE944" s="377"/>
      <c r="AF944" s="377"/>
      <c r="AG944" s="377"/>
      <c r="AH944" s="377"/>
      <c r="AI944" s="377"/>
      <c r="AJ944" s="377"/>
      <c r="AK944" s="377"/>
      <c r="AL944" s="377"/>
      <c r="AM944" s="377"/>
      <c r="AN944" s="377"/>
      <c r="AO944" s="377"/>
      <c r="AP944" s="377"/>
      <c r="AQ944" s="377"/>
      <c r="AR944" s="377"/>
      <c r="AS944" s="377"/>
      <c r="AT944" s="377"/>
      <c r="AU944" s="377"/>
      <c r="AV944" s="377"/>
      <c r="AW944" s="377"/>
      <c r="AX944" s="377"/>
      <c r="AY944" s="377"/>
      <c r="AZ944" s="377"/>
      <c r="BA944" s="377"/>
      <c r="BB944" s="377"/>
      <c r="BC944" s="377"/>
      <c r="BD944" s="377"/>
      <c r="BE944" s="377"/>
      <c r="BF944" s="377"/>
    </row>
    <row r="945" ht="12.75" customHeight="1">
      <c r="A945" s="377"/>
      <c r="B945" s="377"/>
      <c r="C945" s="377"/>
      <c r="D945" s="377"/>
      <c r="E945" s="377"/>
      <c r="F945" s="377"/>
      <c r="G945" s="377"/>
      <c r="H945" s="485"/>
      <c r="I945" s="377"/>
      <c r="J945" s="377"/>
      <c r="K945" s="377"/>
      <c r="L945" s="377"/>
      <c r="M945" s="485"/>
      <c r="N945" s="377"/>
      <c r="O945" s="377"/>
      <c r="P945" s="377"/>
      <c r="Q945" s="377"/>
      <c r="R945" s="377"/>
      <c r="S945" s="377"/>
      <c r="T945" s="377"/>
      <c r="U945" s="377"/>
      <c r="V945" s="377"/>
      <c r="W945" s="377"/>
      <c r="X945" s="377"/>
      <c r="Y945" s="377"/>
      <c r="Z945" s="377"/>
      <c r="AA945" s="377"/>
      <c r="AB945" s="377"/>
      <c r="AC945" s="377"/>
      <c r="AD945" s="377"/>
      <c r="AE945" s="377"/>
      <c r="AF945" s="377"/>
      <c r="AG945" s="377"/>
      <c r="AH945" s="377"/>
      <c r="AI945" s="377"/>
      <c r="AJ945" s="377"/>
      <c r="AK945" s="377"/>
      <c r="AL945" s="377"/>
      <c r="AM945" s="377"/>
      <c r="AN945" s="377"/>
      <c r="AO945" s="377"/>
      <c r="AP945" s="377"/>
      <c r="AQ945" s="377"/>
      <c r="AR945" s="377"/>
      <c r="AS945" s="377"/>
      <c r="AT945" s="377"/>
      <c r="AU945" s="377"/>
      <c r="AV945" s="377"/>
      <c r="AW945" s="377"/>
      <c r="AX945" s="377"/>
      <c r="AY945" s="377"/>
      <c r="AZ945" s="377"/>
      <c r="BA945" s="377"/>
      <c r="BB945" s="377"/>
      <c r="BC945" s="377"/>
      <c r="BD945" s="377"/>
      <c r="BE945" s="377"/>
      <c r="BF945" s="377"/>
    </row>
    <row r="946" ht="12.75" customHeight="1">
      <c r="A946" s="377"/>
      <c r="B946" s="377"/>
      <c r="C946" s="377"/>
      <c r="D946" s="377"/>
      <c r="E946" s="377"/>
      <c r="F946" s="377"/>
      <c r="G946" s="377"/>
      <c r="H946" s="485"/>
      <c r="I946" s="377"/>
      <c r="J946" s="377"/>
      <c r="K946" s="377"/>
      <c r="L946" s="377"/>
      <c r="M946" s="485"/>
      <c r="N946" s="377"/>
      <c r="O946" s="377"/>
      <c r="P946" s="377"/>
      <c r="Q946" s="377"/>
      <c r="R946" s="377"/>
      <c r="S946" s="377"/>
      <c r="T946" s="377"/>
      <c r="U946" s="377"/>
      <c r="V946" s="377"/>
      <c r="W946" s="377"/>
      <c r="X946" s="377"/>
      <c r="Y946" s="377"/>
      <c r="Z946" s="377"/>
      <c r="AA946" s="377"/>
      <c r="AB946" s="377"/>
      <c r="AC946" s="377"/>
      <c r="AD946" s="377"/>
      <c r="AE946" s="377"/>
      <c r="AF946" s="377"/>
      <c r="AG946" s="377"/>
      <c r="AH946" s="377"/>
      <c r="AI946" s="377"/>
      <c r="AJ946" s="377"/>
      <c r="AK946" s="377"/>
      <c r="AL946" s="377"/>
      <c r="AM946" s="377"/>
      <c r="AN946" s="377"/>
      <c r="AO946" s="377"/>
      <c r="AP946" s="377"/>
      <c r="AQ946" s="377"/>
      <c r="AR946" s="377"/>
      <c r="AS946" s="377"/>
      <c r="AT946" s="377"/>
      <c r="AU946" s="377"/>
      <c r="AV946" s="377"/>
      <c r="AW946" s="377"/>
      <c r="AX946" s="377"/>
      <c r="AY946" s="377"/>
      <c r="AZ946" s="377"/>
      <c r="BA946" s="377"/>
      <c r="BB946" s="377"/>
      <c r="BC946" s="377"/>
      <c r="BD946" s="377"/>
      <c r="BE946" s="377"/>
      <c r="BF946" s="377"/>
    </row>
    <row r="947" ht="12.75" customHeight="1">
      <c r="A947" s="377"/>
      <c r="B947" s="377"/>
      <c r="C947" s="377"/>
      <c r="D947" s="377"/>
      <c r="E947" s="377"/>
      <c r="F947" s="377"/>
      <c r="G947" s="377"/>
      <c r="H947" s="485"/>
      <c r="I947" s="377"/>
      <c r="J947" s="377"/>
      <c r="K947" s="377"/>
      <c r="L947" s="377"/>
      <c r="M947" s="485"/>
      <c r="N947" s="377"/>
      <c r="O947" s="377"/>
      <c r="P947" s="377"/>
      <c r="Q947" s="377"/>
      <c r="R947" s="377"/>
      <c r="S947" s="377"/>
      <c r="T947" s="377"/>
      <c r="U947" s="377"/>
      <c r="V947" s="377"/>
      <c r="W947" s="377"/>
      <c r="X947" s="377"/>
      <c r="Y947" s="377"/>
      <c r="Z947" s="377"/>
      <c r="AA947" s="377"/>
      <c r="AB947" s="377"/>
      <c r="AC947" s="377"/>
      <c r="AD947" s="377"/>
      <c r="AE947" s="377"/>
      <c r="AF947" s="377"/>
      <c r="AG947" s="377"/>
      <c r="AH947" s="377"/>
      <c r="AI947" s="377"/>
      <c r="AJ947" s="377"/>
      <c r="AK947" s="377"/>
      <c r="AL947" s="377"/>
      <c r="AM947" s="377"/>
      <c r="AN947" s="377"/>
      <c r="AO947" s="377"/>
      <c r="AP947" s="377"/>
      <c r="AQ947" s="377"/>
      <c r="AR947" s="377"/>
      <c r="AS947" s="377"/>
      <c r="AT947" s="377"/>
      <c r="AU947" s="377"/>
      <c r="AV947" s="377"/>
      <c r="AW947" s="377"/>
      <c r="AX947" s="377"/>
      <c r="AY947" s="377"/>
      <c r="AZ947" s="377"/>
      <c r="BA947" s="377"/>
      <c r="BB947" s="377"/>
      <c r="BC947" s="377"/>
      <c r="BD947" s="377"/>
      <c r="BE947" s="377"/>
      <c r="BF947" s="377"/>
    </row>
    <row r="948" ht="12.75" customHeight="1">
      <c r="A948" s="377"/>
      <c r="B948" s="377"/>
      <c r="C948" s="377"/>
      <c r="D948" s="377"/>
      <c r="E948" s="377"/>
      <c r="F948" s="377"/>
      <c r="G948" s="377"/>
      <c r="H948" s="485"/>
      <c r="I948" s="377"/>
      <c r="J948" s="377"/>
      <c r="K948" s="377"/>
      <c r="L948" s="377"/>
      <c r="M948" s="485"/>
      <c r="N948" s="377"/>
      <c r="O948" s="377"/>
      <c r="P948" s="377"/>
      <c r="Q948" s="377"/>
      <c r="R948" s="377"/>
      <c r="S948" s="377"/>
      <c r="T948" s="377"/>
      <c r="U948" s="377"/>
      <c r="V948" s="377"/>
      <c r="W948" s="377"/>
      <c r="X948" s="377"/>
      <c r="Y948" s="377"/>
      <c r="Z948" s="377"/>
      <c r="AA948" s="377"/>
      <c r="AB948" s="377"/>
      <c r="AC948" s="377"/>
      <c r="AD948" s="377"/>
      <c r="AE948" s="377"/>
      <c r="AF948" s="377"/>
      <c r="AG948" s="377"/>
      <c r="AH948" s="377"/>
      <c r="AI948" s="377"/>
      <c r="AJ948" s="377"/>
      <c r="AK948" s="377"/>
      <c r="AL948" s="377"/>
      <c r="AM948" s="377"/>
      <c r="AN948" s="377"/>
      <c r="AO948" s="377"/>
      <c r="AP948" s="377"/>
      <c r="AQ948" s="377"/>
      <c r="AR948" s="377"/>
      <c r="AS948" s="377"/>
      <c r="AT948" s="377"/>
      <c r="AU948" s="377"/>
      <c r="AV948" s="377"/>
      <c r="AW948" s="377"/>
      <c r="AX948" s="377"/>
      <c r="AY948" s="377"/>
      <c r="AZ948" s="377"/>
      <c r="BA948" s="377"/>
      <c r="BB948" s="377"/>
      <c r="BC948" s="377"/>
      <c r="BD948" s="377"/>
      <c r="BE948" s="377"/>
      <c r="BF948" s="377"/>
    </row>
    <row r="949" ht="12.75" customHeight="1">
      <c r="A949" s="377"/>
      <c r="B949" s="377"/>
      <c r="C949" s="377"/>
      <c r="D949" s="377"/>
      <c r="E949" s="377"/>
      <c r="F949" s="377"/>
      <c r="G949" s="377"/>
      <c r="H949" s="485"/>
      <c r="I949" s="377"/>
      <c r="J949" s="377"/>
      <c r="K949" s="377"/>
      <c r="L949" s="377"/>
      <c r="M949" s="485"/>
      <c r="N949" s="377"/>
      <c r="O949" s="377"/>
      <c r="P949" s="377"/>
      <c r="Q949" s="377"/>
      <c r="R949" s="377"/>
      <c r="S949" s="377"/>
      <c r="T949" s="377"/>
      <c r="U949" s="377"/>
      <c r="V949" s="377"/>
      <c r="W949" s="377"/>
      <c r="X949" s="377"/>
      <c r="Y949" s="377"/>
      <c r="Z949" s="377"/>
      <c r="AA949" s="377"/>
      <c r="AB949" s="377"/>
      <c r="AC949" s="377"/>
      <c r="AD949" s="377"/>
      <c r="AE949" s="377"/>
      <c r="AF949" s="377"/>
      <c r="AG949" s="377"/>
      <c r="AH949" s="377"/>
      <c r="AI949" s="377"/>
      <c r="AJ949" s="377"/>
      <c r="AK949" s="377"/>
      <c r="AL949" s="377"/>
      <c r="AM949" s="377"/>
      <c r="AN949" s="377"/>
      <c r="AO949" s="377"/>
      <c r="AP949" s="377"/>
      <c r="AQ949" s="377"/>
      <c r="AR949" s="377"/>
      <c r="AS949" s="377"/>
      <c r="AT949" s="377"/>
      <c r="AU949" s="377"/>
      <c r="AV949" s="377"/>
      <c r="AW949" s="377"/>
      <c r="AX949" s="377"/>
      <c r="AY949" s="377"/>
      <c r="AZ949" s="377"/>
      <c r="BA949" s="377"/>
      <c r="BB949" s="377"/>
      <c r="BC949" s="377"/>
      <c r="BD949" s="377"/>
      <c r="BE949" s="377"/>
      <c r="BF949" s="377"/>
    </row>
    <row r="950" ht="12.75" customHeight="1">
      <c r="A950" s="377"/>
      <c r="B950" s="377"/>
      <c r="C950" s="377"/>
      <c r="D950" s="377"/>
      <c r="E950" s="377"/>
      <c r="F950" s="377"/>
      <c r="G950" s="377"/>
      <c r="H950" s="485"/>
      <c r="I950" s="377"/>
      <c r="J950" s="377"/>
      <c r="K950" s="377"/>
      <c r="L950" s="377"/>
      <c r="M950" s="485"/>
      <c r="N950" s="377"/>
      <c r="O950" s="377"/>
      <c r="P950" s="377"/>
      <c r="Q950" s="377"/>
      <c r="R950" s="377"/>
      <c r="S950" s="377"/>
      <c r="T950" s="377"/>
      <c r="U950" s="377"/>
      <c r="V950" s="377"/>
      <c r="W950" s="377"/>
      <c r="X950" s="377"/>
      <c r="Y950" s="377"/>
      <c r="Z950" s="377"/>
      <c r="AA950" s="377"/>
      <c r="AB950" s="377"/>
      <c r="AC950" s="377"/>
      <c r="AD950" s="377"/>
      <c r="AE950" s="377"/>
      <c r="AF950" s="377"/>
      <c r="AG950" s="377"/>
      <c r="AH950" s="377"/>
      <c r="AI950" s="377"/>
      <c r="AJ950" s="377"/>
      <c r="AK950" s="377"/>
      <c r="AL950" s="377"/>
      <c r="AM950" s="377"/>
      <c r="AN950" s="377"/>
      <c r="AO950" s="377"/>
      <c r="AP950" s="377"/>
      <c r="AQ950" s="377"/>
      <c r="AR950" s="377"/>
      <c r="AS950" s="377"/>
      <c r="AT950" s="377"/>
      <c r="AU950" s="377"/>
      <c r="AV950" s="377"/>
      <c r="AW950" s="377"/>
      <c r="AX950" s="377"/>
      <c r="AY950" s="377"/>
      <c r="AZ950" s="377"/>
      <c r="BA950" s="377"/>
      <c r="BB950" s="377"/>
      <c r="BC950" s="377"/>
      <c r="BD950" s="377"/>
      <c r="BE950" s="377"/>
      <c r="BF950" s="377"/>
    </row>
    <row r="951" ht="12.75" customHeight="1">
      <c r="A951" s="377"/>
      <c r="B951" s="377"/>
      <c r="C951" s="377"/>
      <c r="D951" s="377"/>
      <c r="E951" s="377"/>
      <c r="F951" s="377"/>
      <c r="G951" s="377"/>
      <c r="H951" s="485"/>
      <c r="I951" s="377"/>
      <c r="J951" s="377"/>
      <c r="K951" s="377"/>
      <c r="L951" s="377"/>
      <c r="M951" s="485"/>
      <c r="N951" s="377"/>
      <c r="O951" s="377"/>
      <c r="P951" s="377"/>
      <c r="Q951" s="377"/>
      <c r="R951" s="377"/>
      <c r="S951" s="377"/>
      <c r="T951" s="377"/>
      <c r="U951" s="377"/>
      <c r="V951" s="377"/>
      <c r="W951" s="377"/>
      <c r="X951" s="377"/>
      <c r="Y951" s="377"/>
      <c r="Z951" s="377"/>
      <c r="AA951" s="377"/>
      <c r="AB951" s="377"/>
      <c r="AC951" s="377"/>
      <c r="AD951" s="377"/>
      <c r="AE951" s="377"/>
      <c r="AF951" s="377"/>
      <c r="AG951" s="377"/>
      <c r="AH951" s="377"/>
      <c r="AI951" s="377"/>
      <c r="AJ951" s="377"/>
      <c r="AK951" s="377"/>
      <c r="AL951" s="377"/>
      <c r="AM951" s="377"/>
      <c r="AN951" s="377"/>
      <c r="AO951" s="377"/>
      <c r="AP951" s="377"/>
      <c r="AQ951" s="377"/>
      <c r="AR951" s="377"/>
      <c r="AS951" s="377"/>
      <c r="AT951" s="377"/>
      <c r="AU951" s="377"/>
      <c r="AV951" s="377"/>
      <c r="AW951" s="377"/>
      <c r="AX951" s="377"/>
      <c r="AY951" s="377"/>
      <c r="AZ951" s="377"/>
      <c r="BA951" s="377"/>
      <c r="BB951" s="377"/>
      <c r="BC951" s="377"/>
      <c r="BD951" s="377"/>
      <c r="BE951" s="377"/>
      <c r="BF951" s="377"/>
    </row>
    <row r="952" ht="12.75" customHeight="1">
      <c r="A952" s="377"/>
      <c r="B952" s="377"/>
      <c r="C952" s="377"/>
      <c r="D952" s="377"/>
      <c r="E952" s="377"/>
      <c r="F952" s="377"/>
      <c r="G952" s="377"/>
      <c r="H952" s="485"/>
      <c r="I952" s="377"/>
      <c r="J952" s="377"/>
      <c r="K952" s="377"/>
      <c r="L952" s="377"/>
      <c r="M952" s="485"/>
      <c r="N952" s="377"/>
      <c r="O952" s="377"/>
      <c r="P952" s="377"/>
      <c r="Q952" s="377"/>
      <c r="R952" s="377"/>
      <c r="S952" s="377"/>
      <c r="T952" s="377"/>
      <c r="U952" s="377"/>
      <c r="V952" s="377"/>
      <c r="W952" s="377"/>
      <c r="X952" s="377"/>
      <c r="Y952" s="377"/>
      <c r="Z952" s="377"/>
      <c r="AA952" s="377"/>
      <c r="AB952" s="377"/>
      <c r="AC952" s="377"/>
      <c r="AD952" s="377"/>
      <c r="AE952" s="377"/>
      <c r="AF952" s="377"/>
      <c r="AG952" s="377"/>
      <c r="AH952" s="377"/>
      <c r="AI952" s="377"/>
      <c r="AJ952" s="377"/>
      <c r="AK952" s="377"/>
      <c r="AL952" s="377"/>
      <c r="AM952" s="377"/>
      <c r="AN952" s="377"/>
      <c r="AO952" s="377"/>
      <c r="AP952" s="377"/>
      <c r="AQ952" s="377"/>
      <c r="AR952" s="377"/>
      <c r="AS952" s="377"/>
      <c r="AT952" s="377"/>
      <c r="AU952" s="377"/>
      <c r="AV952" s="377"/>
      <c r="AW952" s="377"/>
      <c r="AX952" s="377"/>
      <c r="AY952" s="377"/>
      <c r="AZ952" s="377"/>
      <c r="BA952" s="377"/>
      <c r="BB952" s="377"/>
      <c r="BC952" s="377"/>
      <c r="BD952" s="377"/>
      <c r="BE952" s="377"/>
      <c r="BF952" s="377"/>
    </row>
    <row r="953" ht="12.75" customHeight="1">
      <c r="A953" s="377"/>
      <c r="B953" s="377"/>
      <c r="C953" s="377"/>
      <c r="D953" s="377"/>
      <c r="E953" s="377"/>
      <c r="F953" s="377"/>
      <c r="G953" s="377"/>
      <c r="H953" s="485"/>
      <c r="I953" s="377"/>
      <c r="J953" s="377"/>
      <c r="K953" s="377"/>
      <c r="L953" s="377"/>
      <c r="M953" s="485"/>
      <c r="N953" s="377"/>
      <c r="O953" s="377"/>
      <c r="P953" s="377"/>
      <c r="Q953" s="377"/>
      <c r="R953" s="377"/>
      <c r="S953" s="377"/>
      <c r="T953" s="377"/>
      <c r="U953" s="377"/>
      <c r="V953" s="377"/>
      <c r="W953" s="377"/>
      <c r="X953" s="377"/>
      <c r="Y953" s="377"/>
      <c r="Z953" s="377"/>
      <c r="AA953" s="377"/>
      <c r="AB953" s="377"/>
      <c r="AC953" s="377"/>
      <c r="AD953" s="377"/>
      <c r="AE953" s="377"/>
      <c r="AF953" s="377"/>
      <c r="AG953" s="377"/>
      <c r="AH953" s="377"/>
      <c r="AI953" s="377"/>
      <c r="AJ953" s="377"/>
      <c r="AK953" s="377"/>
      <c r="AL953" s="377"/>
      <c r="AM953" s="377"/>
      <c r="AN953" s="377"/>
      <c r="AO953" s="377"/>
      <c r="AP953" s="377"/>
      <c r="AQ953" s="377"/>
      <c r="AR953" s="377"/>
      <c r="AS953" s="377"/>
      <c r="AT953" s="377"/>
      <c r="AU953" s="377"/>
      <c r="AV953" s="377"/>
      <c r="AW953" s="377"/>
      <c r="AX953" s="377"/>
      <c r="AY953" s="377"/>
      <c r="AZ953" s="377"/>
      <c r="BA953" s="377"/>
      <c r="BB953" s="377"/>
      <c r="BC953" s="377"/>
      <c r="BD953" s="377"/>
      <c r="BE953" s="377"/>
      <c r="BF953" s="377"/>
    </row>
    <row r="954" ht="12.75" customHeight="1">
      <c r="A954" s="377"/>
      <c r="B954" s="377"/>
      <c r="C954" s="377"/>
      <c r="D954" s="377"/>
      <c r="E954" s="377"/>
      <c r="F954" s="377"/>
      <c r="G954" s="377"/>
      <c r="H954" s="485"/>
      <c r="I954" s="377"/>
      <c r="J954" s="377"/>
      <c r="K954" s="377"/>
      <c r="L954" s="377"/>
      <c r="M954" s="485"/>
      <c r="N954" s="377"/>
      <c r="O954" s="377"/>
      <c r="P954" s="377"/>
      <c r="Q954" s="377"/>
      <c r="R954" s="377"/>
      <c r="S954" s="377"/>
      <c r="T954" s="377"/>
      <c r="U954" s="377"/>
      <c r="V954" s="377"/>
      <c r="W954" s="377"/>
      <c r="X954" s="377"/>
      <c r="Y954" s="377"/>
      <c r="Z954" s="377"/>
      <c r="AA954" s="377"/>
      <c r="AB954" s="377"/>
      <c r="AC954" s="377"/>
      <c r="AD954" s="377"/>
      <c r="AE954" s="377"/>
      <c r="AF954" s="377"/>
      <c r="AG954" s="377"/>
      <c r="AH954" s="377"/>
      <c r="AI954" s="377"/>
      <c r="AJ954" s="377"/>
      <c r="AK954" s="377"/>
      <c r="AL954" s="377"/>
      <c r="AM954" s="377"/>
      <c r="AN954" s="377"/>
      <c r="AO954" s="377"/>
      <c r="AP954" s="377"/>
      <c r="AQ954" s="377"/>
      <c r="AR954" s="377"/>
      <c r="AS954" s="377"/>
      <c r="AT954" s="377"/>
      <c r="AU954" s="377"/>
      <c r="AV954" s="377"/>
      <c r="AW954" s="377"/>
      <c r="AX954" s="377"/>
      <c r="AY954" s="377"/>
      <c r="AZ954" s="377"/>
      <c r="BA954" s="377"/>
      <c r="BB954" s="377"/>
      <c r="BC954" s="377"/>
      <c r="BD954" s="377"/>
      <c r="BE954" s="377"/>
      <c r="BF954" s="377"/>
    </row>
  </sheetData>
  <mergeCells count="1687">
    <mergeCell ref="AR8:AW8"/>
    <mergeCell ref="AR9:AW9"/>
    <mergeCell ref="AR1:AW1"/>
    <mergeCell ref="AR2:AW2"/>
    <mergeCell ref="AO3:AP3"/>
    <mergeCell ref="AO4:AP4"/>
    <mergeCell ref="AO5:AP5"/>
    <mergeCell ref="AO2:AP2"/>
    <mergeCell ref="AO6:AP6"/>
    <mergeCell ref="AR64:AT64"/>
    <mergeCell ref="AO64:AQ64"/>
    <mergeCell ref="AO62:AQ62"/>
    <mergeCell ref="AO63:AQ63"/>
    <mergeCell ref="AR25:AU25"/>
    <mergeCell ref="AV25:AW25"/>
    <mergeCell ref="AR26:AU26"/>
    <mergeCell ref="AV26:AW26"/>
    <mergeCell ref="AO19:AP19"/>
    <mergeCell ref="AR7:AW7"/>
    <mergeCell ref="AR4:AW4"/>
    <mergeCell ref="AR5:AW5"/>
    <mergeCell ref="AR6:AW6"/>
    <mergeCell ref="AV11:AW11"/>
    <mergeCell ref="AV12:AW12"/>
    <mergeCell ref="AR3:AW3"/>
    <mergeCell ref="AR68:AT68"/>
    <mergeCell ref="AR69:AT69"/>
    <mergeCell ref="AN54:AS54"/>
    <mergeCell ref="AN46:AS46"/>
    <mergeCell ref="AN53:AS53"/>
    <mergeCell ref="AN52:AS52"/>
    <mergeCell ref="Z20:AD20"/>
    <mergeCell ref="Z19:AD19"/>
    <mergeCell ref="Z14:AD14"/>
    <mergeCell ref="Z21:AD21"/>
    <mergeCell ref="AN47:AS47"/>
    <mergeCell ref="AD25:AG25"/>
    <mergeCell ref="AJ16:AN16"/>
    <mergeCell ref="AJ13:AN13"/>
    <mergeCell ref="AJ14:AN14"/>
    <mergeCell ref="AJ8:AM8"/>
    <mergeCell ref="AJ7:AM7"/>
    <mergeCell ref="AN51:AS51"/>
    <mergeCell ref="AN50:AS50"/>
    <mergeCell ref="AN49:AS49"/>
    <mergeCell ref="AN48:AS48"/>
    <mergeCell ref="AR63:AT63"/>
    <mergeCell ref="AR62:AT62"/>
    <mergeCell ref="AR11:AU11"/>
    <mergeCell ref="AO56:AQ56"/>
    <mergeCell ref="AR60:AT60"/>
    <mergeCell ref="AO65:AQ65"/>
    <mergeCell ref="AR65:AT65"/>
    <mergeCell ref="AR61:AT61"/>
    <mergeCell ref="AO61:AQ61"/>
    <mergeCell ref="Z24:AD24"/>
    <mergeCell ref="AD26:AG26"/>
    <mergeCell ref="AD27:AG27"/>
    <mergeCell ref="AD28:AG28"/>
    <mergeCell ref="I162:P162"/>
    <mergeCell ref="I157:P157"/>
    <mergeCell ref="I158:P158"/>
    <mergeCell ref="I160:P160"/>
    <mergeCell ref="I161:P161"/>
    <mergeCell ref="I159:P159"/>
    <mergeCell ref="A152:G152"/>
    <mergeCell ref="I167:P167"/>
    <mergeCell ref="I165:P165"/>
    <mergeCell ref="I166:P166"/>
    <mergeCell ref="I163:P163"/>
    <mergeCell ref="I164:P164"/>
    <mergeCell ref="I150:P150"/>
    <mergeCell ref="I156:P156"/>
    <mergeCell ref="A151:G151"/>
    <mergeCell ref="I151:P151"/>
    <mergeCell ref="I141:P141"/>
    <mergeCell ref="I142:P142"/>
    <mergeCell ref="I143:P143"/>
    <mergeCell ref="I144:P144"/>
    <mergeCell ref="I147:P147"/>
    <mergeCell ref="I145:P145"/>
    <mergeCell ref="I146:P146"/>
    <mergeCell ref="I149:P149"/>
    <mergeCell ref="I148:P148"/>
    <mergeCell ref="I137:P137"/>
    <mergeCell ref="I136:P136"/>
    <mergeCell ref="I134:P134"/>
    <mergeCell ref="I135:P135"/>
    <mergeCell ref="I140:P140"/>
    <mergeCell ref="I139:P139"/>
    <mergeCell ref="I138:P138"/>
    <mergeCell ref="I152:P152"/>
    <mergeCell ref="I153:P153"/>
    <mergeCell ref="I154:P154"/>
    <mergeCell ref="I155:P155"/>
    <mergeCell ref="S71:X71"/>
    <mergeCell ref="S62:X62"/>
    <mergeCell ref="S68:X68"/>
    <mergeCell ref="S69:X69"/>
    <mergeCell ref="S70:X70"/>
    <mergeCell ref="S2:U2"/>
    <mergeCell ref="S9:U9"/>
    <mergeCell ref="W16:X16"/>
    <mergeCell ref="W14:X14"/>
    <mergeCell ref="S14:U14"/>
    <mergeCell ref="S13:U13"/>
    <mergeCell ref="N14:Q14"/>
    <mergeCell ref="N13:Q13"/>
    <mergeCell ref="S72:X72"/>
    <mergeCell ref="N2:Q2"/>
    <mergeCell ref="N1:Q1"/>
    <mergeCell ref="S43:V43"/>
    <mergeCell ref="S38:V38"/>
    <mergeCell ref="N12:Q12"/>
    <mergeCell ref="S10:U10"/>
    <mergeCell ref="S41:V41"/>
    <mergeCell ref="S42:V42"/>
    <mergeCell ref="W31:X31"/>
    <mergeCell ref="S31:V31"/>
    <mergeCell ref="S32:V32"/>
    <mergeCell ref="S36:V36"/>
    <mergeCell ref="S34:V34"/>
    <mergeCell ref="S35:V35"/>
    <mergeCell ref="S39:V39"/>
    <mergeCell ref="S40:X40"/>
    <mergeCell ref="N3:Q3"/>
    <mergeCell ref="N7:Q7"/>
    <mergeCell ref="N8:Q8"/>
    <mergeCell ref="N9:Q9"/>
    <mergeCell ref="N10:Q10"/>
    <mergeCell ref="N11:Q11"/>
    <mergeCell ref="X57:Y57"/>
    <mergeCell ref="V55:W55"/>
    <mergeCell ref="V56:W56"/>
    <mergeCell ref="X56:Y56"/>
    <mergeCell ref="X55:Y55"/>
    <mergeCell ref="V57:W57"/>
    <mergeCell ref="S55:U55"/>
    <mergeCell ref="S57:U57"/>
    <mergeCell ref="I51:O51"/>
    <mergeCell ref="X51:Y51"/>
    <mergeCell ref="V51:W51"/>
    <mergeCell ref="S51:U51"/>
    <mergeCell ref="X52:Y52"/>
    <mergeCell ref="X54:Y54"/>
    <mergeCell ref="X53:Y53"/>
    <mergeCell ref="V53:W53"/>
    <mergeCell ref="S53:U53"/>
    <mergeCell ref="V52:W52"/>
    <mergeCell ref="S54:U54"/>
    <mergeCell ref="V54:W54"/>
    <mergeCell ref="S52:U52"/>
    <mergeCell ref="I59:O59"/>
    <mergeCell ref="I58:O58"/>
    <mergeCell ref="I67:O67"/>
    <mergeCell ref="I66:O66"/>
    <mergeCell ref="I57:O57"/>
    <mergeCell ref="I56:O56"/>
    <mergeCell ref="X58:Y58"/>
    <mergeCell ref="X59:Y59"/>
    <mergeCell ref="S67:X67"/>
    <mergeCell ref="V58:W58"/>
    <mergeCell ref="V59:W59"/>
    <mergeCell ref="S58:U58"/>
    <mergeCell ref="Z59:AC59"/>
    <mergeCell ref="Z60:AC60"/>
    <mergeCell ref="Z56:AC56"/>
    <mergeCell ref="Z55:AC55"/>
    <mergeCell ref="Z64:AC64"/>
    <mergeCell ref="Z63:AC63"/>
    <mergeCell ref="Z66:AC66"/>
    <mergeCell ref="Z65:AC65"/>
    <mergeCell ref="Z53:AC53"/>
    <mergeCell ref="Z54:AC54"/>
    <mergeCell ref="Z57:AC57"/>
    <mergeCell ref="Z58:AC58"/>
    <mergeCell ref="Z61:AC61"/>
    <mergeCell ref="Z62:AC62"/>
    <mergeCell ref="W25:X25"/>
    <mergeCell ref="W27:X27"/>
    <mergeCell ref="S24:V24"/>
    <mergeCell ref="S21:U21"/>
    <mergeCell ref="W29:X29"/>
    <mergeCell ref="W28:X28"/>
    <mergeCell ref="W10:X10"/>
    <mergeCell ref="W9:X9"/>
    <mergeCell ref="S11:U11"/>
    <mergeCell ref="S12:U12"/>
    <mergeCell ref="W11:X11"/>
    <mergeCell ref="W12:X12"/>
    <mergeCell ref="W15:X15"/>
    <mergeCell ref="W13:X13"/>
    <mergeCell ref="W21:X21"/>
    <mergeCell ref="W18:X18"/>
    <mergeCell ref="W17:X17"/>
    <mergeCell ref="W2:X2"/>
    <mergeCell ref="W5:X5"/>
    <mergeCell ref="W4:X4"/>
    <mergeCell ref="W6:X6"/>
    <mergeCell ref="W8:X8"/>
    <mergeCell ref="W7:X7"/>
    <mergeCell ref="S8:U8"/>
    <mergeCell ref="S7:U7"/>
    <mergeCell ref="S1:U1"/>
    <mergeCell ref="W1:X1"/>
    <mergeCell ref="A36:G36"/>
    <mergeCell ref="A35:G35"/>
    <mergeCell ref="A32:G32"/>
    <mergeCell ref="I29:L29"/>
    <mergeCell ref="I31:L31"/>
    <mergeCell ref="A27:G27"/>
    <mergeCell ref="I28:L28"/>
    <mergeCell ref="I27:L27"/>
    <mergeCell ref="A28:G28"/>
    <mergeCell ref="A29:G29"/>
    <mergeCell ref="I38:L38"/>
    <mergeCell ref="A38:G38"/>
    <mergeCell ref="I36:L36"/>
    <mergeCell ref="I37:L37"/>
    <mergeCell ref="I34:L34"/>
    <mergeCell ref="A34:G34"/>
    <mergeCell ref="I35:L35"/>
    <mergeCell ref="A37:G37"/>
    <mergeCell ref="A4:G4"/>
    <mergeCell ref="A3:G3"/>
    <mergeCell ref="A7:G7"/>
    <mergeCell ref="A8:G8"/>
    <mergeCell ref="A10:G10"/>
    <mergeCell ref="A9:G9"/>
    <mergeCell ref="I2:L2"/>
    <mergeCell ref="I3:L3"/>
    <mergeCell ref="A1:G1"/>
    <mergeCell ref="I1:L1"/>
    <mergeCell ref="A6:G6"/>
    <mergeCell ref="A5:G5"/>
    <mergeCell ref="A2:G2"/>
    <mergeCell ref="A23:G23"/>
    <mergeCell ref="A25:G25"/>
    <mergeCell ref="A24:G24"/>
    <mergeCell ref="I42:L42"/>
    <mergeCell ref="I41:L41"/>
    <mergeCell ref="I21:L21"/>
    <mergeCell ref="I22:L22"/>
    <mergeCell ref="I24:L24"/>
    <mergeCell ref="A22:G22"/>
    <mergeCell ref="I26:L26"/>
    <mergeCell ref="W47:X47"/>
    <mergeCell ref="W46:X46"/>
    <mergeCell ref="S46:V46"/>
    <mergeCell ref="W43:X43"/>
    <mergeCell ref="W45:X45"/>
    <mergeCell ref="W42:X42"/>
    <mergeCell ref="W37:X37"/>
    <mergeCell ref="W39:X39"/>
    <mergeCell ref="W41:X41"/>
    <mergeCell ref="W38:X38"/>
    <mergeCell ref="S28:V28"/>
    <mergeCell ref="S29:V29"/>
    <mergeCell ref="W30:X30"/>
    <mergeCell ref="S27:V27"/>
    <mergeCell ref="S30:V30"/>
    <mergeCell ref="W19:X19"/>
    <mergeCell ref="W20:X20"/>
    <mergeCell ref="S26:V26"/>
    <mergeCell ref="S25:V25"/>
    <mergeCell ref="I93:O93"/>
    <mergeCell ref="I96:O96"/>
    <mergeCell ref="I95:O95"/>
    <mergeCell ref="I94:O94"/>
    <mergeCell ref="I104:O104"/>
    <mergeCell ref="I105:O105"/>
    <mergeCell ref="I106:O106"/>
    <mergeCell ref="I90:O90"/>
    <mergeCell ref="I92:O92"/>
    <mergeCell ref="I91:O91"/>
    <mergeCell ref="I101:O101"/>
    <mergeCell ref="I119:O119"/>
    <mergeCell ref="I116:O116"/>
    <mergeCell ref="I110:O110"/>
    <mergeCell ref="I111:O111"/>
    <mergeCell ref="I114:O114"/>
    <mergeCell ref="I113:O113"/>
    <mergeCell ref="I122:O122"/>
    <mergeCell ref="I123:O123"/>
    <mergeCell ref="A141:G141"/>
    <mergeCell ref="A138:G138"/>
    <mergeCell ref="I109:O109"/>
    <mergeCell ref="I121:O121"/>
    <mergeCell ref="I120:O120"/>
    <mergeCell ref="I115:O115"/>
    <mergeCell ref="I112:O112"/>
    <mergeCell ref="A159:G159"/>
    <mergeCell ref="A142:G142"/>
    <mergeCell ref="A145:G145"/>
    <mergeCell ref="A149:G149"/>
    <mergeCell ref="A146:G146"/>
    <mergeCell ref="A143:G143"/>
    <mergeCell ref="A144:G144"/>
    <mergeCell ref="I117:O117"/>
    <mergeCell ref="I118:O118"/>
    <mergeCell ref="I100:O100"/>
    <mergeCell ref="I99:O99"/>
    <mergeCell ref="I98:O98"/>
    <mergeCell ref="I97:O97"/>
    <mergeCell ref="I88:O88"/>
    <mergeCell ref="I89:O89"/>
    <mergeCell ref="I87:O87"/>
    <mergeCell ref="I85:O85"/>
    <mergeCell ref="I86:O86"/>
    <mergeCell ref="I102:O102"/>
    <mergeCell ref="I103:O103"/>
    <mergeCell ref="I108:O108"/>
    <mergeCell ref="I107:O107"/>
    <mergeCell ref="T151:W151"/>
    <mergeCell ref="T152:W152"/>
    <mergeCell ref="T153:W153"/>
    <mergeCell ref="T154:W154"/>
    <mergeCell ref="A153:G153"/>
    <mergeCell ref="A154:G154"/>
    <mergeCell ref="T134:W134"/>
    <mergeCell ref="T135:W135"/>
    <mergeCell ref="T136:W136"/>
    <mergeCell ref="T137:W137"/>
    <mergeCell ref="T138:W138"/>
    <mergeCell ref="A158:G158"/>
    <mergeCell ref="A147:G147"/>
    <mergeCell ref="A157:G157"/>
    <mergeCell ref="A155:G155"/>
    <mergeCell ref="A148:G148"/>
    <mergeCell ref="A150:G150"/>
    <mergeCell ref="A156:G156"/>
    <mergeCell ref="T139:W139"/>
    <mergeCell ref="T140:W140"/>
    <mergeCell ref="T141:W141"/>
    <mergeCell ref="T142:W142"/>
    <mergeCell ref="T143:W143"/>
    <mergeCell ref="T144:W144"/>
    <mergeCell ref="T145:W145"/>
    <mergeCell ref="T146:W146"/>
    <mergeCell ref="T147:W147"/>
    <mergeCell ref="T148:W148"/>
    <mergeCell ref="T149:W149"/>
    <mergeCell ref="T150:W150"/>
    <mergeCell ref="T155:W155"/>
    <mergeCell ref="T156:W156"/>
    <mergeCell ref="T157:W157"/>
    <mergeCell ref="T158:W158"/>
    <mergeCell ref="A234:M234"/>
    <mergeCell ref="A233:M233"/>
    <mergeCell ref="A229:M229"/>
    <mergeCell ref="A228:M228"/>
    <mergeCell ref="A226:M226"/>
    <mergeCell ref="A227:M227"/>
    <mergeCell ref="A225:M225"/>
    <mergeCell ref="A224:M224"/>
    <mergeCell ref="A231:M231"/>
    <mergeCell ref="A232:M232"/>
    <mergeCell ref="A235:M235"/>
    <mergeCell ref="A236:M236"/>
    <mergeCell ref="A237:M237"/>
    <mergeCell ref="A230:M230"/>
    <mergeCell ref="A118:G118"/>
    <mergeCell ref="A117:G117"/>
    <mergeCell ref="A40:G40"/>
    <mergeCell ref="A39:G39"/>
    <mergeCell ref="A21:G21"/>
    <mergeCell ref="A30:G30"/>
    <mergeCell ref="A112:G112"/>
    <mergeCell ref="A111:G111"/>
    <mergeCell ref="A110:G110"/>
    <mergeCell ref="A109:G109"/>
    <mergeCell ref="A123:G123"/>
    <mergeCell ref="A122:G122"/>
    <mergeCell ref="A116:G116"/>
    <mergeCell ref="AO59:AQ59"/>
    <mergeCell ref="AO60:AQ60"/>
    <mergeCell ref="AR55:AT55"/>
    <mergeCell ref="AO55:AQ55"/>
    <mergeCell ref="AR59:AT59"/>
    <mergeCell ref="AR56:AT57"/>
    <mergeCell ref="AR58:AT58"/>
    <mergeCell ref="AO57:AQ57"/>
    <mergeCell ref="AO58:AQ58"/>
    <mergeCell ref="Z76:AC76"/>
    <mergeCell ref="AO76:AQ76"/>
    <mergeCell ref="S74:X74"/>
    <mergeCell ref="S75:X75"/>
    <mergeCell ref="Z73:AC73"/>
    <mergeCell ref="S73:X73"/>
    <mergeCell ref="AR71:AT71"/>
    <mergeCell ref="AR72:AT72"/>
    <mergeCell ref="I77:O77"/>
    <mergeCell ref="I78:O78"/>
    <mergeCell ref="Z75:AC75"/>
    <mergeCell ref="Z74:AC74"/>
    <mergeCell ref="S76:X76"/>
    <mergeCell ref="AO70:AQ70"/>
    <mergeCell ref="AR70:AT70"/>
    <mergeCell ref="AO66:AQ66"/>
    <mergeCell ref="AO68:AQ68"/>
    <mergeCell ref="AO71:AQ71"/>
    <mergeCell ref="AO67:AQ67"/>
    <mergeCell ref="AO69:AQ69"/>
    <mergeCell ref="AR66:AT66"/>
    <mergeCell ref="AR67:AT67"/>
    <mergeCell ref="AO72:AQ72"/>
    <mergeCell ref="I76:O76"/>
    <mergeCell ref="I75:O75"/>
    <mergeCell ref="I79:O79"/>
    <mergeCell ref="I81:O81"/>
    <mergeCell ref="I82:O82"/>
    <mergeCell ref="I83:O83"/>
    <mergeCell ref="I84:O84"/>
    <mergeCell ref="AR76:AT76"/>
    <mergeCell ref="AR74:AT74"/>
    <mergeCell ref="AR75:AT75"/>
    <mergeCell ref="AR73:AT73"/>
    <mergeCell ref="AO73:AQ73"/>
    <mergeCell ref="AO74:AQ74"/>
    <mergeCell ref="AO75:AQ75"/>
    <mergeCell ref="I74:O74"/>
    <mergeCell ref="I73:O73"/>
    <mergeCell ref="A213:M213"/>
    <mergeCell ref="A212:M212"/>
    <mergeCell ref="A214:M214"/>
    <mergeCell ref="A210:G210"/>
    <mergeCell ref="A211:G211"/>
    <mergeCell ref="A209:G209"/>
    <mergeCell ref="A208:G208"/>
    <mergeCell ref="A218:M218"/>
    <mergeCell ref="A215:M215"/>
    <mergeCell ref="A216:M216"/>
    <mergeCell ref="A217:M217"/>
    <mergeCell ref="A207:G207"/>
    <mergeCell ref="A206:G206"/>
    <mergeCell ref="A219:M219"/>
    <mergeCell ref="A221:M221"/>
    <mergeCell ref="A220:M220"/>
    <mergeCell ref="A222:M222"/>
    <mergeCell ref="A200:G200"/>
    <mergeCell ref="A201:G201"/>
    <mergeCell ref="A223:M223"/>
    <mergeCell ref="T188:W188"/>
    <mergeCell ref="T189:W189"/>
    <mergeCell ref="T168:W168"/>
    <mergeCell ref="T169:W169"/>
    <mergeCell ref="T170:W170"/>
    <mergeCell ref="T171:W171"/>
    <mergeCell ref="T172:W172"/>
    <mergeCell ref="T173:W173"/>
    <mergeCell ref="T174:W174"/>
    <mergeCell ref="T175:W175"/>
    <mergeCell ref="T176:W176"/>
    <mergeCell ref="T177:W177"/>
    <mergeCell ref="T178:W178"/>
    <mergeCell ref="T179:W179"/>
    <mergeCell ref="T181:W181"/>
    <mergeCell ref="T182:W182"/>
    <mergeCell ref="T187:W187"/>
    <mergeCell ref="T190:W190"/>
    <mergeCell ref="T159:W159"/>
    <mergeCell ref="T160:W160"/>
    <mergeCell ref="T161:W161"/>
    <mergeCell ref="T162:W162"/>
    <mergeCell ref="T163:W163"/>
    <mergeCell ref="T197:W197"/>
    <mergeCell ref="T198:W198"/>
    <mergeCell ref="T191:W191"/>
    <mergeCell ref="T192:W192"/>
    <mergeCell ref="T193:W193"/>
    <mergeCell ref="T194:W194"/>
    <mergeCell ref="T195:W195"/>
    <mergeCell ref="T196:W196"/>
    <mergeCell ref="A204:G204"/>
    <mergeCell ref="A205:G205"/>
    <mergeCell ref="T183:W183"/>
    <mergeCell ref="T184:W184"/>
    <mergeCell ref="T185:W185"/>
    <mergeCell ref="T186:W186"/>
    <mergeCell ref="T199:W199"/>
    <mergeCell ref="T164:W164"/>
    <mergeCell ref="T165:W165"/>
    <mergeCell ref="T166:W166"/>
    <mergeCell ref="T167:W167"/>
    <mergeCell ref="E664:G664"/>
    <mergeCell ref="E662:G662"/>
    <mergeCell ref="E663:G663"/>
    <mergeCell ref="E656:G656"/>
    <mergeCell ref="E650:G650"/>
    <mergeCell ref="E655:G655"/>
    <mergeCell ref="E666:G666"/>
    <mergeCell ref="E661:G661"/>
    <mergeCell ref="E669:G669"/>
    <mergeCell ref="E658:G658"/>
    <mergeCell ref="E643:G643"/>
    <mergeCell ref="H643:K643"/>
    <mergeCell ref="A643:D643"/>
    <mergeCell ref="E645:G645"/>
    <mergeCell ref="E646:G646"/>
    <mergeCell ref="A645:D645"/>
    <mergeCell ref="A646:D646"/>
    <mergeCell ref="H644:K644"/>
    <mergeCell ref="H653:K653"/>
    <mergeCell ref="H651:K651"/>
    <mergeCell ref="H652:K652"/>
    <mergeCell ref="H645:K645"/>
    <mergeCell ref="H646:K646"/>
    <mergeCell ref="H656:K656"/>
    <mergeCell ref="H654:K654"/>
    <mergeCell ref="H655:K655"/>
    <mergeCell ref="H648:K648"/>
    <mergeCell ref="H650:K650"/>
    <mergeCell ref="A667:D667"/>
    <mergeCell ref="A666:D666"/>
    <mergeCell ref="E671:G671"/>
    <mergeCell ref="E670:G670"/>
    <mergeCell ref="H671:K671"/>
    <mergeCell ref="E660:G660"/>
    <mergeCell ref="E659:G659"/>
    <mergeCell ref="E668:G668"/>
    <mergeCell ref="E667:G667"/>
    <mergeCell ref="Q652:R652"/>
    <mergeCell ref="S655:T655"/>
    <mergeCell ref="L656:P656"/>
    <mergeCell ref="Q656:R656"/>
    <mergeCell ref="S656:T656"/>
    <mergeCell ref="L655:P655"/>
    <mergeCell ref="Q655:R655"/>
    <mergeCell ref="Q654:R654"/>
    <mergeCell ref="Q653:R653"/>
    <mergeCell ref="A654:D654"/>
    <mergeCell ref="E654:G654"/>
    <mergeCell ref="L654:P654"/>
    <mergeCell ref="L653:P653"/>
    <mergeCell ref="L652:P652"/>
    <mergeCell ref="S654:T654"/>
    <mergeCell ref="A657:T657"/>
    <mergeCell ref="Q650:R650"/>
    <mergeCell ref="A649:T649"/>
    <mergeCell ref="L643:P643"/>
    <mergeCell ref="L642:P642"/>
    <mergeCell ref="L641:P641"/>
    <mergeCell ref="H641:K641"/>
    <mergeCell ref="A651:D651"/>
    <mergeCell ref="E651:G651"/>
    <mergeCell ref="L645:P645"/>
    <mergeCell ref="Q645:R645"/>
    <mergeCell ref="Q648:R648"/>
    <mergeCell ref="L644:P644"/>
    <mergeCell ref="A639:T639"/>
    <mergeCell ref="A653:D653"/>
    <mergeCell ref="E652:G652"/>
    <mergeCell ref="A652:D652"/>
    <mergeCell ref="E653:G653"/>
    <mergeCell ref="E644:G644"/>
    <mergeCell ref="A644:D644"/>
    <mergeCell ref="A655:D655"/>
    <mergeCell ref="A656:D656"/>
    <mergeCell ref="E648:G648"/>
    <mergeCell ref="A648:D648"/>
    <mergeCell ref="A650:D650"/>
    <mergeCell ref="L648:P648"/>
    <mergeCell ref="L650:P650"/>
    <mergeCell ref="S648:T648"/>
    <mergeCell ref="S650:T650"/>
    <mergeCell ref="S651:T651"/>
    <mergeCell ref="Q651:R651"/>
    <mergeCell ref="L651:P651"/>
    <mergeCell ref="L646:P646"/>
    <mergeCell ref="L647:P647"/>
    <mergeCell ref="S652:T652"/>
    <mergeCell ref="S653:T653"/>
    <mergeCell ref="Q647:R647"/>
    <mergeCell ref="S647:T647"/>
    <mergeCell ref="H640:K640"/>
    <mergeCell ref="L640:P640"/>
    <mergeCell ref="A640:D640"/>
    <mergeCell ref="A641:D641"/>
    <mergeCell ref="E641:G641"/>
    <mergeCell ref="E640:G640"/>
    <mergeCell ref="H642:K642"/>
    <mergeCell ref="A637:M637"/>
    <mergeCell ref="A638:M638"/>
    <mergeCell ref="A627:M627"/>
    <mergeCell ref="A628:M628"/>
    <mergeCell ref="A629:M629"/>
    <mergeCell ref="A630:M630"/>
    <mergeCell ref="A633:M633"/>
    <mergeCell ref="A632:M632"/>
    <mergeCell ref="A636:M636"/>
    <mergeCell ref="A635:M635"/>
    <mergeCell ref="A624:M624"/>
    <mergeCell ref="A623:M623"/>
    <mergeCell ref="A626:M626"/>
    <mergeCell ref="A625:M625"/>
    <mergeCell ref="E642:G642"/>
    <mergeCell ref="A642:D642"/>
    <mergeCell ref="A631:M631"/>
    <mergeCell ref="A634:M634"/>
    <mergeCell ref="A591:M591"/>
    <mergeCell ref="A588:M588"/>
    <mergeCell ref="A589:M589"/>
    <mergeCell ref="A590:M590"/>
    <mergeCell ref="A593:M593"/>
    <mergeCell ref="A587:M587"/>
    <mergeCell ref="A586:M586"/>
    <mergeCell ref="A592:M592"/>
    <mergeCell ref="A602:M602"/>
    <mergeCell ref="A604:M604"/>
    <mergeCell ref="A603:M603"/>
    <mergeCell ref="A605:M605"/>
    <mergeCell ref="A606:M606"/>
    <mergeCell ref="A598:M598"/>
    <mergeCell ref="A599:M599"/>
    <mergeCell ref="A600:M600"/>
    <mergeCell ref="A601:M601"/>
    <mergeCell ref="A597:M597"/>
    <mergeCell ref="A596:M596"/>
    <mergeCell ref="A595:M595"/>
    <mergeCell ref="A594:M594"/>
    <mergeCell ref="A576:M576"/>
    <mergeCell ref="A577:M577"/>
    <mergeCell ref="A578:M578"/>
    <mergeCell ref="A581:M581"/>
    <mergeCell ref="A580:M580"/>
    <mergeCell ref="A579:M579"/>
    <mergeCell ref="A618:M618"/>
    <mergeCell ref="A619:M619"/>
    <mergeCell ref="A621:M621"/>
    <mergeCell ref="A620:M620"/>
    <mergeCell ref="A617:M617"/>
    <mergeCell ref="A622:M622"/>
    <mergeCell ref="E647:G647"/>
    <mergeCell ref="A647:D647"/>
    <mergeCell ref="H647:K647"/>
    <mergeCell ref="A660:D660"/>
    <mergeCell ref="A659:D659"/>
    <mergeCell ref="A664:D664"/>
    <mergeCell ref="A661:D661"/>
    <mergeCell ref="A662:D662"/>
    <mergeCell ref="A663:D663"/>
    <mergeCell ref="A668:D668"/>
    <mergeCell ref="A669:D669"/>
    <mergeCell ref="A671:D671"/>
    <mergeCell ref="A670:D670"/>
    <mergeCell ref="A658:D658"/>
    <mergeCell ref="A675:D675"/>
    <mergeCell ref="A674:D674"/>
    <mergeCell ref="A677:D677"/>
    <mergeCell ref="A680:D680"/>
    <mergeCell ref="A676:D676"/>
    <mergeCell ref="A672:D672"/>
    <mergeCell ref="L662:P662"/>
    <mergeCell ref="L661:P661"/>
    <mergeCell ref="Q661:R661"/>
    <mergeCell ref="S661:T661"/>
    <mergeCell ref="H663:K663"/>
    <mergeCell ref="H664:K664"/>
    <mergeCell ref="Q663:R663"/>
    <mergeCell ref="Q662:R662"/>
    <mergeCell ref="S662:T662"/>
    <mergeCell ref="Q664:R664"/>
    <mergeCell ref="L663:P663"/>
    <mergeCell ref="A665:T665"/>
    <mergeCell ref="S659:T659"/>
    <mergeCell ref="Q659:R659"/>
    <mergeCell ref="H662:K662"/>
    <mergeCell ref="H660:K660"/>
    <mergeCell ref="H661:K661"/>
    <mergeCell ref="L659:P659"/>
    <mergeCell ref="L660:P660"/>
    <mergeCell ref="Q660:R660"/>
    <mergeCell ref="S660:T660"/>
    <mergeCell ref="Q641:R641"/>
    <mergeCell ref="Q640:R640"/>
    <mergeCell ref="S641:T641"/>
    <mergeCell ref="S640:T640"/>
    <mergeCell ref="S644:T644"/>
    <mergeCell ref="S645:T645"/>
    <mergeCell ref="Q646:R646"/>
    <mergeCell ref="S646:T646"/>
    <mergeCell ref="S642:T642"/>
    <mergeCell ref="S643:T643"/>
    <mergeCell ref="Q643:R643"/>
    <mergeCell ref="Q642:R642"/>
    <mergeCell ref="Q644:R644"/>
    <mergeCell ref="A697:T697"/>
    <mergeCell ref="E699:G699"/>
    <mergeCell ref="E698:G698"/>
    <mergeCell ref="E685:G685"/>
    <mergeCell ref="E684:G684"/>
    <mergeCell ref="E700:G700"/>
    <mergeCell ref="E703:G703"/>
    <mergeCell ref="E704:G704"/>
    <mergeCell ref="E706:G706"/>
    <mergeCell ref="A689:T689"/>
    <mergeCell ref="A688:D688"/>
    <mergeCell ref="E688:G688"/>
    <mergeCell ref="E690:G690"/>
    <mergeCell ref="E691:G691"/>
    <mergeCell ref="A705:T705"/>
    <mergeCell ref="A704:D704"/>
    <mergeCell ref="L692:P692"/>
    <mergeCell ref="L690:P690"/>
    <mergeCell ref="L691:P691"/>
    <mergeCell ref="S674:T674"/>
    <mergeCell ref="S675:T675"/>
    <mergeCell ref="S677:T677"/>
    <mergeCell ref="Q677:R677"/>
    <mergeCell ref="L696:P696"/>
    <mergeCell ref="L687:P687"/>
    <mergeCell ref="L686:P686"/>
    <mergeCell ref="Q670:R670"/>
    <mergeCell ref="L671:P671"/>
    <mergeCell ref="H672:K672"/>
    <mergeCell ref="L672:P672"/>
    <mergeCell ref="Q676:R676"/>
    <mergeCell ref="L677:P677"/>
    <mergeCell ref="L676:P676"/>
    <mergeCell ref="H675:K675"/>
    <mergeCell ref="H674:K674"/>
    <mergeCell ref="Q674:R674"/>
    <mergeCell ref="Q675:R675"/>
    <mergeCell ref="S676:T676"/>
    <mergeCell ref="S670:T670"/>
    <mergeCell ref="L674:P674"/>
    <mergeCell ref="L675:P675"/>
    <mergeCell ref="H699:K699"/>
    <mergeCell ref="H698:K698"/>
    <mergeCell ref="S698:T698"/>
    <mergeCell ref="L698:P698"/>
    <mergeCell ref="L701:P701"/>
    <mergeCell ref="L700:P700"/>
    <mergeCell ref="H700:K700"/>
    <mergeCell ref="H701:K701"/>
    <mergeCell ref="L699:P699"/>
    <mergeCell ref="S690:T690"/>
    <mergeCell ref="S691:T691"/>
    <mergeCell ref="H668:K668"/>
    <mergeCell ref="H669:K669"/>
    <mergeCell ref="H658:K658"/>
    <mergeCell ref="H676:K676"/>
    <mergeCell ref="H680:K680"/>
    <mergeCell ref="H683:K683"/>
    <mergeCell ref="H682:K682"/>
    <mergeCell ref="H670:K670"/>
    <mergeCell ref="H659:K659"/>
    <mergeCell ref="Q671:R671"/>
    <mergeCell ref="S671:T671"/>
    <mergeCell ref="S669:T669"/>
    <mergeCell ref="Q669:R669"/>
    <mergeCell ref="S663:T663"/>
    <mergeCell ref="S664:T664"/>
    <mergeCell ref="Q672:R672"/>
    <mergeCell ref="S672:T672"/>
    <mergeCell ref="L658:P658"/>
    <mergeCell ref="Q658:R658"/>
    <mergeCell ref="S658:T658"/>
    <mergeCell ref="Q667:R667"/>
    <mergeCell ref="L667:P667"/>
    <mergeCell ref="L669:P669"/>
    <mergeCell ref="L670:P670"/>
    <mergeCell ref="Q666:R666"/>
    <mergeCell ref="L666:P666"/>
    <mergeCell ref="L664:P664"/>
    <mergeCell ref="H666:K666"/>
    <mergeCell ref="H667:K667"/>
    <mergeCell ref="S667:T667"/>
    <mergeCell ref="S668:T668"/>
    <mergeCell ref="Q668:R668"/>
    <mergeCell ref="S666:T666"/>
    <mergeCell ref="L668:P668"/>
    <mergeCell ref="H695:K695"/>
    <mergeCell ref="H694:K694"/>
    <mergeCell ref="H696:K696"/>
    <mergeCell ref="H687:K687"/>
    <mergeCell ref="H688:K688"/>
    <mergeCell ref="H690:K690"/>
    <mergeCell ref="H692:K692"/>
    <mergeCell ref="H691:K691"/>
    <mergeCell ref="H693:K693"/>
    <mergeCell ref="S704:T704"/>
    <mergeCell ref="S703:T703"/>
    <mergeCell ref="S710:T710"/>
    <mergeCell ref="S711:T711"/>
    <mergeCell ref="S701:T701"/>
    <mergeCell ref="S708:T708"/>
    <mergeCell ref="S709:T709"/>
    <mergeCell ref="S706:T706"/>
    <mergeCell ref="Q708:R708"/>
    <mergeCell ref="Q706:R706"/>
    <mergeCell ref="Q707:R707"/>
    <mergeCell ref="S707:T707"/>
    <mergeCell ref="L704:P704"/>
    <mergeCell ref="H704:K704"/>
    <mergeCell ref="H706:K706"/>
    <mergeCell ref="H707:K707"/>
    <mergeCell ref="H711:K711"/>
    <mergeCell ref="H710:K710"/>
    <mergeCell ref="H708:K708"/>
    <mergeCell ref="H709:K709"/>
    <mergeCell ref="L709:P709"/>
    <mergeCell ref="Q701:R701"/>
    <mergeCell ref="Q703:R703"/>
    <mergeCell ref="L703:P703"/>
    <mergeCell ref="H702:K702"/>
    <mergeCell ref="H703:K703"/>
    <mergeCell ref="L702:P702"/>
    <mergeCell ref="L706:P706"/>
    <mergeCell ref="L695:P695"/>
    <mergeCell ref="L693:P693"/>
    <mergeCell ref="L694:P694"/>
    <mergeCell ref="S695:T695"/>
    <mergeCell ref="S694:T694"/>
    <mergeCell ref="Q694:R694"/>
    <mergeCell ref="S693:T693"/>
    <mergeCell ref="Q693:R693"/>
    <mergeCell ref="L685:P685"/>
    <mergeCell ref="L684:P684"/>
    <mergeCell ref="L688:P688"/>
    <mergeCell ref="Q688:R688"/>
    <mergeCell ref="Q686:R686"/>
    <mergeCell ref="Q687:R687"/>
    <mergeCell ref="S696:T696"/>
    <mergeCell ref="S692:T692"/>
    <mergeCell ref="L708:P708"/>
    <mergeCell ref="L707:P707"/>
    <mergeCell ref="Q696:R696"/>
    <mergeCell ref="Q695:R695"/>
    <mergeCell ref="Q709:R709"/>
    <mergeCell ref="Q711:R711"/>
    <mergeCell ref="Q710:R710"/>
    <mergeCell ref="Q704:R704"/>
    <mergeCell ref="L710:P710"/>
    <mergeCell ref="S718:T718"/>
    <mergeCell ref="S717:T717"/>
    <mergeCell ref="S714:T714"/>
    <mergeCell ref="Q702:R702"/>
    <mergeCell ref="S716:T716"/>
    <mergeCell ref="S715:T715"/>
    <mergeCell ref="Q716:R716"/>
    <mergeCell ref="S712:T712"/>
    <mergeCell ref="S719:T719"/>
    <mergeCell ref="S699:T699"/>
    <mergeCell ref="S700:T700"/>
    <mergeCell ref="S686:T686"/>
    <mergeCell ref="S687:T687"/>
    <mergeCell ref="S684:T684"/>
    <mergeCell ref="S688:T688"/>
    <mergeCell ref="S685:T685"/>
    <mergeCell ref="Q698:R698"/>
    <mergeCell ref="Q700:R700"/>
    <mergeCell ref="Q699:R699"/>
    <mergeCell ref="Q684:R684"/>
    <mergeCell ref="Q690:R690"/>
    <mergeCell ref="Q685:R685"/>
    <mergeCell ref="Q691:R691"/>
    <mergeCell ref="Q692:R692"/>
    <mergeCell ref="S720:T720"/>
    <mergeCell ref="Q720:R720"/>
    <mergeCell ref="E672:G672"/>
    <mergeCell ref="E683:G683"/>
    <mergeCell ref="A682:D682"/>
    <mergeCell ref="A683:D683"/>
    <mergeCell ref="E682:G682"/>
    <mergeCell ref="E675:G675"/>
    <mergeCell ref="E674:G674"/>
    <mergeCell ref="E694:G694"/>
    <mergeCell ref="A695:D695"/>
    <mergeCell ref="A694:D694"/>
    <mergeCell ref="E709:G709"/>
    <mergeCell ref="E708:G708"/>
    <mergeCell ref="L711:P711"/>
    <mergeCell ref="A708:D708"/>
    <mergeCell ref="A709:D709"/>
    <mergeCell ref="E711:G711"/>
    <mergeCell ref="A710:D710"/>
    <mergeCell ref="E710:G710"/>
    <mergeCell ref="A711:D711"/>
    <mergeCell ref="E712:G712"/>
    <mergeCell ref="E707:G707"/>
    <mergeCell ref="A673:T673"/>
    <mergeCell ref="A713:T713"/>
    <mergeCell ref="E693:G693"/>
    <mergeCell ref="E692:G692"/>
    <mergeCell ref="H685:K685"/>
    <mergeCell ref="S682:T682"/>
    <mergeCell ref="A690:D690"/>
    <mergeCell ref="L712:P712"/>
    <mergeCell ref="S679:T679"/>
    <mergeCell ref="S678:T678"/>
    <mergeCell ref="Q683:R683"/>
    <mergeCell ref="L683:P683"/>
    <mergeCell ref="Q682:R682"/>
    <mergeCell ref="L682:P682"/>
    <mergeCell ref="L680:P680"/>
    <mergeCell ref="A681:T681"/>
    <mergeCell ref="Q680:R680"/>
    <mergeCell ref="E680:G680"/>
    <mergeCell ref="E679:G679"/>
    <mergeCell ref="H684:K684"/>
    <mergeCell ref="S683:T683"/>
    <mergeCell ref="H679:K679"/>
    <mergeCell ref="Q679:R679"/>
    <mergeCell ref="E716:G716"/>
    <mergeCell ref="H716:K716"/>
    <mergeCell ref="H718:K718"/>
    <mergeCell ref="H717:K717"/>
    <mergeCell ref="E719:G719"/>
    <mergeCell ref="E717:G717"/>
    <mergeCell ref="E718:G718"/>
    <mergeCell ref="H719:K719"/>
    <mergeCell ref="H720:K720"/>
    <mergeCell ref="A698:D698"/>
    <mergeCell ref="A696:D696"/>
    <mergeCell ref="A679:D679"/>
    <mergeCell ref="A678:D678"/>
    <mergeCell ref="A699:D699"/>
    <mergeCell ref="A692:D692"/>
    <mergeCell ref="A693:D693"/>
    <mergeCell ref="A684:D684"/>
    <mergeCell ref="A691:D691"/>
    <mergeCell ref="E677:G677"/>
    <mergeCell ref="E678:G678"/>
    <mergeCell ref="H678:K678"/>
    <mergeCell ref="Q678:R678"/>
    <mergeCell ref="L678:P678"/>
    <mergeCell ref="L679:P679"/>
    <mergeCell ref="E676:G676"/>
    <mergeCell ref="H677:K677"/>
    <mergeCell ref="H686:K686"/>
    <mergeCell ref="E686:G686"/>
    <mergeCell ref="A687:D687"/>
    <mergeCell ref="E687:G687"/>
    <mergeCell ref="S702:T702"/>
    <mergeCell ref="S680:T680"/>
    <mergeCell ref="A685:D685"/>
    <mergeCell ref="A686:D686"/>
    <mergeCell ref="Q715:R715"/>
    <mergeCell ref="L716:P716"/>
    <mergeCell ref="L715:P715"/>
    <mergeCell ref="Q712:R712"/>
    <mergeCell ref="H712:K712"/>
    <mergeCell ref="Q714:R714"/>
    <mergeCell ref="H714:K714"/>
    <mergeCell ref="E714:G714"/>
    <mergeCell ref="E715:G715"/>
    <mergeCell ref="H715:K715"/>
    <mergeCell ref="L714:P714"/>
    <mergeCell ref="A701:D701"/>
    <mergeCell ref="A700:D700"/>
    <mergeCell ref="A703:D703"/>
    <mergeCell ref="A702:D702"/>
    <mergeCell ref="E701:G701"/>
    <mergeCell ref="E702:G702"/>
    <mergeCell ref="E695:G695"/>
    <mergeCell ref="E696:G696"/>
    <mergeCell ref="A707:D707"/>
    <mergeCell ref="A706:D706"/>
    <mergeCell ref="A717:D717"/>
    <mergeCell ref="A716:D716"/>
    <mergeCell ref="A718:D718"/>
    <mergeCell ref="A712:D712"/>
    <mergeCell ref="A714:D714"/>
    <mergeCell ref="A715:D715"/>
    <mergeCell ref="L719:P719"/>
    <mergeCell ref="L720:P720"/>
    <mergeCell ref="A719:D719"/>
    <mergeCell ref="A720:D720"/>
    <mergeCell ref="E720:G720"/>
    <mergeCell ref="Q718:R718"/>
    <mergeCell ref="L717:P717"/>
    <mergeCell ref="L718:P718"/>
    <mergeCell ref="Q717:R717"/>
    <mergeCell ref="Q719:R719"/>
    <mergeCell ref="A561:M561"/>
    <mergeCell ref="A552:M552"/>
    <mergeCell ref="A560:M560"/>
    <mergeCell ref="A557:M557"/>
    <mergeCell ref="A556:M556"/>
    <mergeCell ref="A539:M539"/>
    <mergeCell ref="A538:M538"/>
    <mergeCell ref="A547:M547"/>
    <mergeCell ref="A548:M548"/>
    <mergeCell ref="A585:M585"/>
    <mergeCell ref="A532:M532"/>
    <mergeCell ref="A533:M533"/>
    <mergeCell ref="A535:M535"/>
    <mergeCell ref="A582:M582"/>
    <mergeCell ref="A583:M583"/>
    <mergeCell ref="A584:M584"/>
    <mergeCell ref="A534:M534"/>
    <mergeCell ref="A563:M563"/>
    <mergeCell ref="A564:M564"/>
    <mergeCell ref="A562:M562"/>
    <mergeCell ref="A572:M572"/>
    <mergeCell ref="A567:M567"/>
    <mergeCell ref="A568:M568"/>
    <mergeCell ref="A566:M566"/>
    <mergeCell ref="A565:M565"/>
    <mergeCell ref="A569:M569"/>
    <mergeCell ref="A546:M546"/>
    <mergeCell ref="A545:M545"/>
    <mergeCell ref="A536:M536"/>
    <mergeCell ref="A555:M555"/>
    <mergeCell ref="A550:M550"/>
    <mergeCell ref="A549:M549"/>
    <mergeCell ref="A542:M542"/>
    <mergeCell ref="A554:M554"/>
    <mergeCell ref="A537:M537"/>
    <mergeCell ref="A543:M543"/>
    <mergeCell ref="A544:M544"/>
    <mergeCell ref="A570:M570"/>
    <mergeCell ref="A571:M571"/>
    <mergeCell ref="A558:M558"/>
    <mergeCell ref="A559:M559"/>
    <mergeCell ref="A575:M575"/>
    <mergeCell ref="A573:M573"/>
    <mergeCell ref="A574:M574"/>
    <mergeCell ref="A551:M551"/>
    <mergeCell ref="A553:M553"/>
    <mergeCell ref="A495:M495"/>
    <mergeCell ref="A494:M494"/>
    <mergeCell ref="A493:M493"/>
    <mergeCell ref="A525:M525"/>
    <mergeCell ref="A522:M522"/>
    <mergeCell ref="A524:M524"/>
    <mergeCell ref="A523:M523"/>
    <mergeCell ref="A517:M517"/>
    <mergeCell ref="A540:M540"/>
    <mergeCell ref="A541:M541"/>
    <mergeCell ref="A526:M526"/>
    <mergeCell ref="A527:M527"/>
    <mergeCell ref="A528:M528"/>
    <mergeCell ref="A529:M529"/>
    <mergeCell ref="A531:M531"/>
    <mergeCell ref="A530:M530"/>
    <mergeCell ref="A476:M476"/>
    <mergeCell ref="A479:M479"/>
    <mergeCell ref="A477:M477"/>
    <mergeCell ref="A478:M478"/>
    <mergeCell ref="A499:M499"/>
    <mergeCell ref="A498:M498"/>
    <mergeCell ref="A500:M500"/>
    <mergeCell ref="A501:M501"/>
    <mergeCell ref="A485:M485"/>
    <mergeCell ref="A484:M484"/>
    <mergeCell ref="A496:M496"/>
    <mergeCell ref="A497:M497"/>
    <mergeCell ref="A509:M509"/>
    <mergeCell ref="A510:M510"/>
    <mergeCell ref="A511:M511"/>
    <mergeCell ref="A512:M512"/>
    <mergeCell ref="A467:M467"/>
    <mergeCell ref="A465:M465"/>
    <mergeCell ref="A473:M473"/>
    <mergeCell ref="A474:M474"/>
    <mergeCell ref="A468:M468"/>
    <mergeCell ref="A470:M470"/>
    <mergeCell ref="A471:M471"/>
    <mergeCell ref="A472:M472"/>
    <mergeCell ref="A461:M461"/>
    <mergeCell ref="A449:M449"/>
    <mergeCell ref="A448:M448"/>
    <mergeCell ref="A451:M451"/>
    <mergeCell ref="A452:M452"/>
    <mergeCell ref="A440:M440"/>
    <mergeCell ref="A439:M439"/>
    <mergeCell ref="A488:M488"/>
    <mergeCell ref="A486:M486"/>
    <mergeCell ref="A487:M487"/>
    <mergeCell ref="A481:M481"/>
    <mergeCell ref="A480:M480"/>
    <mergeCell ref="A482:M482"/>
    <mergeCell ref="A483:M483"/>
    <mergeCell ref="A502:M502"/>
    <mergeCell ref="A505:M505"/>
    <mergeCell ref="A504:M504"/>
    <mergeCell ref="A507:M507"/>
    <mergeCell ref="A508:M508"/>
    <mergeCell ref="A521:M521"/>
    <mergeCell ref="A519:M519"/>
    <mergeCell ref="A518:M518"/>
    <mergeCell ref="A520:M520"/>
    <mergeCell ref="A516:M516"/>
    <mergeCell ref="A515:M515"/>
    <mergeCell ref="A514:M514"/>
    <mergeCell ref="A404:M404"/>
    <mergeCell ref="A405:M405"/>
    <mergeCell ref="A421:M421"/>
    <mergeCell ref="A390:M390"/>
    <mergeCell ref="A386:M386"/>
    <mergeCell ref="A387:M387"/>
    <mergeCell ref="A383:M383"/>
    <mergeCell ref="A393:M393"/>
    <mergeCell ref="A394:M394"/>
    <mergeCell ref="A613:M613"/>
    <mergeCell ref="A614:M614"/>
    <mergeCell ref="A611:M611"/>
    <mergeCell ref="A607:M607"/>
    <mergeCell ref="A608:M608"/>
    <mergeCell ref="A609:M609"/>
    <mergeCell ref="A616:M616"/>
    <mergeCell ref="A615:M615"/>
    <mergeCell ref="A612:M612"/>
    <mergeCell ref="A610:M610"/>
    <mergeCell ref="A307:M307"/>
    <mergeCell ref="A312:M312"/>
    <mergeCell ref="A308:M308"/>
    <mergeCell ref="A311:M311"/>
    <mergeCell ref="A310:M310"/>
    <mergeCell ref="A309:M309"/>
    <mergeCell ref="A313:M313"/>
    <mergeCell ref="A335:M335"/>
    <mergeCell ref="A334:M334"/>
    <mergeCell ref="A326:M326"/>
    <mergeCell ref="A325:M325"/>
    <mergeCell ref="A324:M324"/>
    <mergeCell ref="A322:M322"/>
    <mergeCell ref="A323:M323"/>
    <mergeCell ref="A314:M314"/>
    <mergeCell ref="A317:M317"/>
    <mergeCell ref="A318:M318"/>
    <mergeCell ref="A320:M320"/>
    <mergeCell ref="A316:M316"/>
    <mergeCell ref="A319:M319"/>
    <mergeCell ref="A315:M315"/>
    <mergeCell ref="A321:M321"/>
    <mergeCell ref="A330:M330"/>
    <mergeCell ref="A331:M331"/>
    <mergeCell ref="A328:M328"/>
    <mergeCell ref="A329:M329"/>
    <mergeCell ref="A332:M332"/>
    <mergeCell ref="A333:M333"/>
    <mergeCell ref="A336:M336"/>
    <mergeCell ref="A337:M337"/>
    <mergeCell ref="A327:M327"/>
    <mergeCell ref="A344:M344"/>
    <mergeCell ref="A345:M345"/>
    <mergeCell ref="A341:M341"/>
    <mergeCell ref="A343:M343"/>
    <mergeCell ref="A342:M342"/>
    <mergeCell ref="A339:M339"/>
    <mergeCell ref="A338:M338"/>
    <mergeCell ref="A346:M346"/>
    <mergeCell ref="A347:M347"/>
    <mergeCell ref="A350:M350"/>
    <mergeCell ref="A340:M340"/>
    <mergeCell ref="A348:M348"/>
    <mergeCell ref="A349:M349"/>
    <mergeCell ref="A351:M351"/>
    <mergeCell ref="A362:M362"/>
    <mergeCell ref="A361:M361"/>
    <mergeCell ref="A363:M363"/>
    <mergeCell ref="A357:M357"/>
    <mergeCell ref="A356:M356"/>
    <mergeCell ref="A359:M359"/>
    <mergeCell ref="A360:M360"/>
    <mergeCell ref="A355:M355"/>
    <mergeCell ref="A354:M354"/>
    <mergeCell ref="A353:M353"/>
    <mergeCell ref="A352:M352"/>
    <mergeCell ref="A358:M358"/>
    <mergeCell ref="A382:M382"/>
    <mergeCell ref="A381:M381"/>
    <mergeCell ref="A374:M374"/>
    <mergeCell ref="A375:M375"/>
    <mergeCell ref="A376:M376"/>
    <mergeCell ref="A377:M377"/>
    <mergeCell ref="A371:M371"/>
    <mergeCell ref="A373:M373"/>
    <mergeCell ref="A372:M372"/>
    <mergeCell ref="A366:M366"/>
    <mergeCell ref="A365:M365"/>
    <mergeCell ref="A364:M364"/>
    <mergeCell ref="A370:M370"/>
    <mergeCell ref="A367:M367"/>
    <mergeCell ref="A368:M368"/>
    <mergeCell ref="A369:M369"/>
    <mergeCell ref="A379:M379"/>
    <mergeCell ref="A380:M380"/>
    <mergeCell ref="A378:M378"/>
    <mergeCell ref="A391:M391"/>
    <mergeCell ref="A392:M392"/>
    <mergeCell ref="A396:M396"/>
    <mergeCell ref="A397:M397"/>
    <mergeCell ref="A398:M398"/>
    <mergeCell ref="A395:M395"/>
    <mergeCell ref="A401:M401"/>
    <mergeCell ref="A402:M402"/>
    <mergeCell ref="A400:M400"/>
    <mergeCell ref="A399:M399"/>
    <mergeCell ref="A403:M403"/>
    <mergeCell ref="A407:M407"/>
    <mergeCell ref="A406:M406"/>
    <mergeCell ref="A491:M491"/>
    <mergeCell ref="A492:M492"/>
    <mergeCell ref="A464:M464"/>
    <mergeCell ref="A463:M463"/>
    <mergeCell ref="A462:M462"/>
    <mergeCell ref="A466:M466"/>
    <mergeCell ref="A384:M384"/>
    <mergeCell ref="A385:M385"/>
    <mergeCell ref="A388:M388"/>
    <mergeCell ref="A389:M389"/>
    <mergeCell ref="A422:M422"/>
    <mergeCell ref="A424:M424"/>
    <mergeCell ref="A423:M423"/>
    <mergeCell ref="A475:M475"/>
    <mergeCell ref="A489:M489"/>
    <mergeCell ref="A490:M490"/>
    <mergeCell ref="A469:M469"/>
    <mergeCell ref="A409:M409"/>
    <mergeCell ref="A410:M410"/>
    <mergeCell ref="A411:M411"/>
    <mergeCell ref="A408:M408"/>
    <mergeCell ref="A413:M413"/>
    <mergeCell ref="A414:M414"/>
    <mergeCell ref="A419:M419"/>
    <mergeCell ref="A417:M417"/>
    <mergeCell ref="A416:M416"/>
    <mergeCell ref="A418:M418"/>
    <mergeCell ref="A415:M415"/>
    <mergeCell ref="A420:M420"/>
    <mergeCell ref="A412:M412"/>
    <mergeCell ref="A293:M293"/>
    <mergeCell ref="A289:M289"/>
    <mergeCell ref="A290:M290"/>
    <mergeCell ref="A263:M263"/>
    <mergeCell ref="A262:M262"/>
    <mergeCell ref="A265:M265"/>
    <mergeCell ref="A264:M264"/>
    <mergeCell ref="A283:M283"/>
    <mergeCell ref="A284:M284"/>
    <mergeCell ref="A274:M274"/>
    <mergeCell ref="A271:M271"/>
    <mergeCell ref="A270:M270"/>
    <mergeCell ref="A269:M269"/>
    <mergeCell ref="A254:M254"/>
    <mergeCell ref="A255:M255"/>
    <mergeCell ref="A253:M253"/>
    <mergeCell ref="A252:M252"/>
    <mergeCell ref="A268:M268"/>
    <mergeCell ref="A294:M294"/>
    <mergeCell ref="A267:M267"/>
    <mergeCell ref="A266:M266"/>
    <mergeCell ref="A99:G99"/>
    <mergeCell ref="A100:G100"/>
    <mergeCell ref="A88:G88"/>
    <mergeCell ref="A89:G89"/>
    <mergeCell ref="A87:G87"/>
    <mergeCell ref="A85:G85"/>
    <mergeCell ref="A86:G86"/>
    <mergeCell ref="A98:G98"/>
    <mergeCell ref="A97:G97"/>
    <mergeCell ref="A93:G93"/>
    <mergeCell ref="A94:G94"/>
    <mergeCell ref="A92:G92"/>
    <mergeCell ref="A91:G91"/>
    <mergeCell ref="A90:G90"/>
    <mergeCell ref="A103:G103"/>
    <mergeCell ref="A83:G83"/>
    <mergeCell ref="A84:G84"/>
    <mergeCell ref="A96:G96"/>
    <mergeCell ref="A95:G95"/>
    <mergeCell ref="A133:G133"/>
    <mergeCell ref="A135:G135"/>
    <mergeCell ref="A134:G134"/>
    <mergeCell ref="A137:G137"/>
    <mergeCell ref="A136:G136"/>
    <mergeCell ref="A131:G131"/>
    <mergeCell ref="A127:G127"/>
    <mergeCell ref="A126:G126"/>
    <mergeCell ref="A128:G128"/>
    <mergeCell ref="A139:G139"/>
    <mergeCell ref="A140:G140"/>
    <mergeCell ref="A132:G132"/>
    <mergeCell ref="A173:G173"/>
    <mergeCell ref="A168:G168"/>
    <mergeCell ref="A171:G171"/>
    <mergeCell ref="A172:G172"/>
    <mergeCell ref="A170:G170"/>
    <mergeCell ref="A169:G169"/>
    <mergeCell ref="A203:G203"/>
    <mergeCell ref="A202:G202"/>
    <mergeCell ref="A194:G194"/>
    <mergeCell ref="A195:G195"/>
    <mergeCell ref="A160:G160"/>
    <mergeCell ref="A199:G199"/>
    <mergeCell ref="A198:G198"/>
    <mergeCell ref="A188:G188"/>
    <mergeCell ref="A167:G167"/>
    <mergeCell ref="A165:G165"/>
    <mergeCell ref="A166:G166"/>
    <mergeCell ref="A176:G176"/>
    <mergeCell ref="A175:G175"/>
    <mergeCell ref="A164:G164"/>
    <mergeCell ref="A163:G163"/>
    <mergeCell ref="A181:G181"/>
    <mergeCell ref="A182:G182"/>
    <mergeCell ref="A178:G178"/>
    <mergeCell ref="A174:G174"/>
    <mergeCell ref="A177:G177"/>
    <mergeCell ref="A183:G183"/>
    <mergeCell ref="A179:G179"/>
    <mergeCell ref="A180:G180"/>
    <mergeCell ref="A192:G192"/>
    <mergeCell ref="A191:G191"/>
    <mergeCell ref="A186:G186"/>
    <mergeCell ref="A185:G185"/>
    <mergeCell ref="A196:G196"/>
    <mergeCell ref="A197:G197"/>
    <mergeCell ref="A184:G184"/>
    <mergeCell ref="A187:G187"/>
    <mergeCell ref="A190:G190"/>
    <mergeCell ref="A189:G189"/>
    <mergeCell ref="A193:G193"/>
    <mergeCell ref="A65:G65"/>
    <mergeCell ref="A68:G68"/>
    <mergeCell ref="A75:G75"/>
    <mergeCell ref="A72:G72"/>
    <mergeCell ref="A64:G64"/>
    <mergeCell ref="A81:G81"/>
    <mergeCell ref="A80:G80"/>
    <mergeCell ref="A61:G61"/>
    <mergeCell ref="A60:G60"/>
    <mergeCell ref="A76:G76"/>
    <mergeCell ref="A62:G62"/>
    <mergeCell ref="A63:G63"/>
    <mergeCell ref="A162:G162"/>
    <mergeCell ref="A161:G161"/>
    <mergeCell ref="A51:G51"/>
    <mergeCell ref="A52:G52"/>
    <mergeCell ref="A54:G54"/>
    <mergeCell ref="A53:G53"/>
    <mergeCell ref="A55:G55"/>
    <mergeCell ref="A58:G58"/>
    <mergeCell ref="A59:G59"/>
    <mergeCell ref="A101:G101"/>
    <mergeCell ref="A102:G102"/>
    <mergeCell ref="A104:G104"/>
    <mergeCell ref="A108:G108"/>
    <mergeCell ref="A107:G107"/>
    <mergeCell ref="A106:G106"/>
    <mergeCell ref="A105:G105"/>
    <mergeCell ref="A129:G129"/>
    <mergeCell ref="A130:G130"/>
    <mergeCell ref="A124:G124"/>
    <mergeCell ref="A119:G119"/>
    <mergeCell ref="A120:G120"/>
    <mergeCell ref="A121:G121"/>
    <mergeCell ref="A115:G115"/>
    <mergeCell ref="A114:G114"/>
    <mergeCell ref="A125:G125"/>
    <mergeCell ref="A113:G113"/>
    <mergeCell ref="A74:G74"/>
    <mergeCell ref="A73:G73"/>
    <mergeCell ref="A69:G69"/>
    <mergeCell ref="A71:G71"/>
    <mergeCell ref="S22:X22"/>
    <mergeCell ref="S37:V37"/>
    <mergeCell ref="W23:X23"/>
    <mergeCell ref="W24:X24"/>
    <mergeCell ref="S45:V45"/>
    <mergeCell ref="S44:X44"/>
    <mergeCell ref="I47:L47"/>
    <mergeCell ref="AJ10:AN10"/>
    <mergeCell ref="AJ9:AP9"/>
    <mergeCell ref="AJ12:AP12"/>
    <mergeCell ref="AO10:AP10"/>
    <mergeCell ref="AO13:AP13"/>
    <mergeCell ref="I19:L19"/>
    <mergeCell ref="S47:V47"/>
    <mergeCell ref="AJ20:AN20"/>
    <mergeCell ref="AJ18:AN18"/>
    <mergeCell ref="AJ19:AN19"/>
    <mergeCell ref="AJ11:AN11"/>
    <mergeCell ref="AO11:AP11"/>
    <mergeCell ref="AO16:AP16"/>
    <mergeCell ref="AO14:AP14"/>
    <mergeCell ref="AO15:AP15"/>
    <mergeCell ref="AR19:AU19"/>
    <mergeCell ref="AR20:AU20"/>
    <mergeCell ref="AR21:AU21"/>
    <mergeCell ref="AR12:AU12"/>
    <mergeCell ref="AR13:AU13"/>
    <mergeCell ref="AR14:AU14"/>
    <mergeCell ref="AR15:AU15"/>
    <mergeCell ref="AR16:AU16"/>
    <mergeCell ref="AR17:AU17"/>
    <mergeCell ref="AR18:AU18"/>
    <mergeCell ref="AN38:AS38"/>
    <mergeCell ref="AN39:AS39"/>
    <mergeCell ref="AN41:AS41"/>
    <mergeCell ref="AN40:AS40"/>
    <mergeCell ref="AN42:AS42"/>
    <mergeCell ref="AR22:AU22"/>
    <mergeCell ref="AR23:AU23"/>
    <mergeCell ref="AR24:AU24"/>
    <mergeCell ref="AN33:AS33"/>
    <mergeCell ref="AN34:AS34"/>
    <mergeCell ref="AN36:AS36"/>
    <mergeCell ref="AN35:AS35"/>
    <mergeCell ref="AV21:AW21"/>
    <mergeCell ref="AV22:AW22"/>
    <mergeCell ref="AV13:AW13"/>
    <mergeCell ref="AV14:AW14"/>
    <mergeCell ref="AV15:AW15"/>
    <mergeCell ref="AV16:AW16"/>
    <mergeCell ref="AV17:AW17"/>
    <mergeCell ref="AV18:AW18"/>
    <mergeCell ref="AV24:AW24"/>
    <mergeCell ref="AO21:AP21"/>
    <mergeCell ref="AJ21:AN21"/>
    <mergeCell ref="AJ22:AN22"/>
    <mergeCell ref="AO22:AP22"/>
    <mergeCell ref="Z33:AC33"/>
    <mergeCell ref="Z34:AC34"/>
    <mergeCell ref="Z35:AC35"/>
    <mergeCell ref="Z36:AC36"/>
    <mergeCell ref="Z41:AC41"/>
    <mergeCell ref="AJ17:AP17"/>
    <mergeCell ref="AJ24:AN24"/>
    <mergeCell ref="AO24:AP24"/>
    <mergeCell ref="AO20:AP20"/>
    <mergeCell ref="AO18:AP18"/>
    <mergeCell ref="Z42:AC42"/>
    <mergeCell ref="Z44:AC44"/>
    <mergeCell ref="Z43:AC43"/>
    <mergeCell ref="I15:L15"/>
    <mergeCell ref="I18:L18"/>
    <mergeCell ref="I17:L17"/>
    <mergeCell ref="I14:L14"/>
    <mergeCell ref="S15:U15"/>
    <mergeCell ref="I46:L46"/>
    <mergeCell ref="I25:L25"/>
    <mergeCell ref="I30:L30"/>
    <mergeCell ref="I32:L32"/>
    <mergeCell ref="I33:L33"/>
    <mergeCell ref="I39:L39"/>
    <mergeCell ref="I40:L40"/>
    <mergeCell ref="I23:L23"/>
    <mergeCell ref="I20:L20"/>
    <mergeCell ref="S16:U16"/>
    <mergeCell ref="S23:V23"/>
    <mergeCell ref="A19:G19"/>
    <mergeCell ref="A18:G18"/>
    <mergeCell ref="A12:G12"/>
    <mergeCell ref="A11:G11"/>
    <mergeCell ref="A13:G13"/>
    <mergeCell ref="AV19:AW19"/>
    <mergeCell ref="AV20:AW20"/>
    <mergeCell ref="A17:G17"/>
    <mergeCell ref="A16:G16"/>
    <mergeCell ref="A15:G15"/>
    <mergeCell ref="A14:G14"/>
    <mergeCell ref="A20:G20"/>
    <mergeCell ref="I50:O50"/>
    <mergeCell ref="I49:O49"/>
    <mergeCell ref="I48:O48"/>
    <mergeCell ref="A47:G47"/>
    <mergeCell ref="A49:G49"/>
    <mergeCell ref="A48:G48"/>
    <mergeCell ref="A50:G50"/>
    <mergeCell ref="I44:L44"/>
    <mergeCell ref="I45:L45"/>
    <mergeCell ref="I43:L43"/>
    <mergeCell ref="A46:G46"/>
    <mergeCell ref="A45:G45"/>
    <mergeCell ref="AN45:AS45"/>
    <mergeCell ref="A44:G44"/>
    <mergeCell ref="A43:G43"/>
    <mergeCell ref="AN43:AS43"/>
    <mergeCell ref="AN44:AS44"/>
    <mergeCell ref="AO23:AP23"/>
    <mergeCell ref="AJ23:AN23"/>
    <mergeCell ref="AV23:AW23"/>
    <mergeCell ref="W26:X26"/>
    <mergeCell ref="A26:G26"/>
    <mergeCell ref="Z37:AC37"/>
    <mergeCell ref="AN37:AS37"/>
    <mergeCell ref="W35:X35"/>
    <mergeCell ref="W36:X36"/>
    <mergeCell ref="W34:X34"/>
    <mergeCell ref="A31:G31"/>
    <mergeCell ref="A33:G33"/>
    <mergeCell ref="W32:X32"/>
    <mergeCell ref="S33:X33"/>
    <mergeCell ref="S49:U49"/>
    <mergeCell ref="S48:X48"/>
    <mergeCell ref="S50:Y50"/>
    <mergeCell ref="Z38:AC38"/>
    <mergeCell ref="Z39:AC39"/>
    <mergeCell ref="Z49:AC49"/>
    <mergeCell ref="Z50:AC50"/>
    <mergeCell ref="Z47:AC47"/>
    <mergeCell ref="Z40:AC40"/>
    <mergeCell ref="V49:X49"/>
    <mergeCell ref="Z17:AD17"/>
    <mergeCell ref="Z18:AD18"/>
    <mergeCell ref="Z46:AC46"/>
    <mergeCell ref="Z45:AC45"/>
    <mergeCell ref="Z29:AC29"/>
    <mergeCell ref="Z25:AC25"/>
    <mergeCell ref="Z22:AD22"/>
    <mergeCell ref="Z23:AD23"/>
    <mergeCell ref="Z16:AD16"/>
    <mergeCell ref="I53:O53"/>
    <mergeCell ref="I55:O55"/>
    <mergeCell ref="I54:O54"/>
    <mergeCell ref="I60:O60"/>
    <mergeCell ref="I62:O62"/>
    <mergeCell ref="I61:O61"/>
    <mergeCell ref="S64:X64"/>
    <mergeCell ref="S63:X63"/>
    <mergeCell ref="I65:O65"/>
    <mergeCell ref="I64:O64"/>
    <mergeCell ref="S65:X65"/>
    <mergeCell ref="I52:O52"/>
    <mergeCell ref="S56:U56"/>
    <mergeCell ref="S59:U59"/>
    <mergeCell ref="I63:O63"/>
    <mergeCell ref="S60:U60"/>
    <mergeCell ref="Z69:AC69"/>
    <mergeCell ref="Z70:AC70"/>
    <mergeCell ref="Z68:AC68"/>
    <mergeCell ref="Z71:AC71"/>
    <mergeCell ref="Z72:AC72"/>
    <mergeCell ref="A78:G78"/>
    <mergeCell ref="A77:G77"/>
    <mergeCell ref="I69:O69"/>
    <mergeCell ref="I68:O68"/>
    <mergeCell ref="S66:X66"/>
    <mergeCell ref="I70:O70"/>
    <mergeCell ref="I71:O71"/>
    <mergeCell ref="I72:O72"/>
    <mergeCell ref="S61:X61"/>
    <mergeCell ref="V60:W60"/>
    <mergeCell ref="X60:Y60"/>
    <mergeCell ref="Z52:AC52"/>
    <mergeCell ref="Z51:AC51"/>
    <mergeCell ref="Z48:AC48"/>
    <mergeCell ref="Z28:AC28"/>
    <mergeCell ref="Z30:AC30"/>
    <mergeCell ref="Z26:AC26"/>
    <mergeCell ref="Z27:AC27"/>
    <mergeCell ref="A57:G57"/>
    <mergeCell ref="A56:G56"/>
    <mergeCell ref="A70:G70"/>
    <mergeCell ref="A67:G67"/>
    <mergeCell ref="A66:G66"/>
    <mergeCell ref="A79:G79"/>
    <mergeCell ref="A82:G82"/>
    <mergeCell ref="A42:G42"/>
    <mergeCell ref="A41:G41"/>
    <mergeCell ref="W3:X3"/>
    <mergeCell ref="Z3:AD3"/>
    <mergeCell ref="Z7:AD7"/>
    <mergeCell ref="Z6:AD6"/>
    <mergeCell ref="Z5:AD5"/>
    <mergeCell ref="Z4:AD4"/>
    <mergeCell ref="S3:U3"/>
    <mergeCell ref="S4:U4"/>
    <mergeCell ref="S5:U5"/>
    <mergeCell ref="S6:U6"/>
    <mergeCell ref="Z1:AD1"/>
    <mergeCell ref="Z8:AD8"/>
    <mergeCell ref="N6:Q6"/>
    <mergeCell ref="I6:L6"/>
    <mergeCell ref="I4:L4"/>
    <mergeCell ref="I5:L5"/>
    <mergeCell ref="Z2:AD2"/>
    <mergeCell ref="Z13:AD13"/>
    <mergeCell ref="Z12:AD12"/>
    <mergeCell ref="Z11:AD11"/>
    <mergeCell ref="Z10:AD10"/>
    <mergeCell ref="Z9:AD9"/>
    <mergeCell ref="N5:Q5"/>
    <mergeCell ref="N4:Q4"/>
    <mergeCell ref="AJ5:AN5"/>
    <mergeCell ref="AJ6:AN6"/>
    <mergeCell ref="AJ4:AN4"/>
    <mergeCell ref="I7:L7"/>
    <mergeCell ref="I8:L8"/>
    <mergeCell ref="I12:L12"/>
    <mergeCell ref="I11:L11"/>
    <mergeCell ref="I10:L10"/>
    <mergeCell ref="I9:L9"/>
    <mergeCell ref="I13:L13"/>
    <mergeCell ref="I16:L16"/>
    <mergeCell ref="N16:Q16"/>
    <mergeCell ref="N17:Q17"/>
    <mergeCell ref="N15:Q15"/>
    <mergeCell ref="N18:Q18"/>
    <mergeCell ref="N19:Q19"/>
    <mergeCell ref="S18:U18"/>
    <mergeCell ref="S17:U17"/>
    <mergeCell ref="S19:U19"/>
    <mergeCell ref="S20:U20"/>
    <mergeCell ref="AN7:AP7"/>
    <mergeCell ref="AN8:AP8"/>
    <mergeCell ref="AJ2:AN2"/>
    <mergeCell ref="AJ1:AP1"/>
    <mergeCell ref="AJ3:AN3"/>
    <mergeCell ref="Z15:AD15"/>
    <mergeCell ref="AJ15:AN15"/>
    <mergeCell ref="A433:M433"/>
    <mergeCell ref="A447:M447"/>
    <mergeCell ref="A444:M444"/>
    <mergeCell ref="A443:M443"/>
    <mergeCell ref="A442:M442"/>
    <mergeCell ref="A441:M441"/>
    <mergeCell ref="A445:M445"/>
    <mergeCell ref="A446:M446"/>
    <mergeCell ref="A513:M513"/>
    <mergeCell ref="A432:M432"/>
    <mergeCell ref="A428:M428"/>
    <mergeCell ref="A427:M427"/>
    <mergeCell ref="A426:M426"/>
    <mergeCell ref="A425:M425"/>
    <mergeCell ref="A429:M429"/>
    <mergeCell ref="A506:M506"/>
    <mergeCell ref="A503:M503"/>
    <mergeCell ref="A434:M434"/>
    <mergeCell ref="A438:M438"/>
    <mergeCell ref="A437:M437"/>
    <mergeCell ref="A435:M435"/>
    <mergeCell ref="A436:M436"/>
    <mergeCell ref="A460:M460"/>
    <mergeCell ref="A459:M459"/>
    <mergeCell ref="A430:M430"/>
    <mergeCell ref="A431:M431"/>
    <mergeCell ref="A458:M458"/>
    <mergeCell ref="A456:M456"/>
    <mergeCell ref="A457:M457"/>
    <mergeCell ref="A455:M455"/>
    <mergeCell ref="A454:M454"/>
    <mergeCell ref="A450:M450"/>
    <mergeCell ref="A453:M453"/>
    <mergeCell ref="A242:M242"/>
    <mergeCell ref="A241:M241"/>
    <mergeCell ref="A250:M250"/>
    <mergeCell ref="A251:M251"/>
    <mergeCell ref="A286:M286"/>
    <mergeCell ref="A287:M287"/>
    <mergeCell ref="A296:M296"/>
    <mergeCell ref="A295:M295"/>
    <mergeCell ref="A297:M297"/>
    <mergeCell ref="A298:M298"/>
    <mergeCell ref="A299:M299"/>
    <mergeCell ref="A301:M301"/>
    <mergeCell ref="A303:M303"/>
    <mergeCell ref="A302:M302"/>
    <mergeCell ref="A304:M304"/>
    <mergeCell ref="A305:M305"/>
    <mergeCell ref="A300:M300"/>
    <mergeCell ref="A306:M306"/>
    <mergeCell ref="A285:M285"/>
    <mergeCell ref="A288:M288"/>
    <mergeCell ref="A243:M243"/>
    <mergeCell ref="A244:M244"/>
    <mergeCell ref="A249:M249"/>
    <mergeCell ref="A248:M248"/>
    <mergeCell ref="A246:M246"/>
    <mergeCell ref="A247:M247"/>
    <mergeCell ref="A239:M239"/>
    <mergeCell ref="A240:M240"/>
    <mergeCell ref="A238:M238"/>
    <mergeCell ref="A245:M245"/>
    <mergeCell ref="A278:M278"/>
    <mergeCell ref="A282:M282"/>
    <mergeCell ref="A280:M280"/>
    <mergeCell ref="A281:M281"/>
    <mergeCell ref="A279:M279"/>
    <mergeCell ref="A291:M291"/>
    <mergeCell ref="A292:M292"/>
    <mergeCell ref="A277:M277"/>
    <mergeCell ref="A275:M275"/>
    <mergeCell ref="A276:M276"/>
    <mergeCell ref="A273:M273"/>
    <mergeCell ref="A272:M272"/>
    <mergeCell ref="A261:M261"/>
    <mergeCell ref="A260:M260"/>
    <mergeCell ref="A259:M259"/>
    <mergeCell ref="A258:M258"/>
    <mergeCell ref="A257:M257"/>
    <mergeCell ref="A256:M256"/>
  </mergeCells>
  <drawing r:id="rId1"/>
</worksheet>
</file>