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lcome" sheetId="1" r:id="rId4"/>
    <sheet state="visible" name="Players" sheetId="2" r:id="rId5"/>
    <sheet state="hidden" name="Players - GSheet Import" sheetId="3" r:id="rId6"/>
    <sheet state="hidden" name="Players Graphs" sheetId="4" r:id="rId7"/>
    <sheet state="visible" name="Initiative" sheetId="5" r:id="rId8"/>
    <sheet state="hidden" name="Encounter Builder" sheetId="6" r:id="rId9"/>
    <sheet state="visible" name="Bestiary" sheetId="7" r:id="rId10"/>
    <sheet state="visible" name="Spells" sheetId="8" r:id="rId11"/>
    <sheet state="visible" name="Weather" sheetId="9" r:id="rId12"/>
    <sheet state="visible" name="Prices" sheetId="10" r:id="rId13"/>
    <sheet state="visible" name="NPCs" sheetId="11" r:id="rId14"/>
    <sheet state="visible" name="Level Tables" sheetId="12" r:id="rId15"/>
    <sheet state="visible" name="Journal" sheetId="13" r:id="rId16"/>
    <sheet state="visible" name="Weather Tables" sheetId="14" r:id="rId17"/>
    <sheet state="visible" name="Travel Tables" sheetId="15" r:id="rId18"/>
  </sheets>
  <definedNames>
    <definedName localSheetId="8" name="MrkvW">#REF!</definedName>
    <definedName localSheetId="8" name="MrkvP">#REF!</definedName>
    <definedName hidden="1" localSheetId="6" name="_xlnm._FilterDatabase">Bestiary!$A$1:$L$827</definedName>
    <definedName hidden="1" localSheetId="7" name="_xlnm._FilterDatabase">Spells!$A$1:$S$483</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There is currently space for 10 PCs and 5 NPCs, if you don't need this many the best thing to do is hide the columns as this will avoid breaking any scripts.</t>
      </text>
    </comment>
    <comment authorId="0" ref="C6">
      <text>
        <t xml:space="preserve">Player level automatically updates based on xp value.
NOTE: if you use milestone levelling you should update character levels manually if you want the encounter information box to work on the initiative tab.</t>
      </text>
    </comment>
    <comment authorId="0" ref="T6">
      <text>
        <t xml:space="preserve">Level for all characters automatically updates based on this xp value.
As long as a column has a Character name entered, the level will default to this calculated level.
NOTE: if you use milestone levelling you can delete this cell but make sure to update to character levels manually if you want the encounter information box to work on the initiative tab.</t>
      </text>
    </comment>
    <comment authorId="0" ref="A20">
      <text>
        <t xml:space="preserve">For expertise highlight in bold.</t>
      </text>
    </comment>
    <comment authorId="0" ref="T20">
      <text>
        <t xml:space="preserve">This calculates based on player level.</t>
      </text>
    </comment>
    <comment authorId="0" ref="A24">
      <text>
        <t xml:space="preserve">Hidden rows for 18 total proficiencies</t>
      </text>
    </comment>
    <comment authorId="0" ref="C39">
      <text>
        <t xml:space="preserve">You can't see
You automatically fail any ability check which requires sight.
You have disadvantage on attack rolls.
Attack rolls against you have advantage.
PHB, pg. 290.</t>
      </text>
    </comment>
    <comment authorId="0" ref="D39">
      <text>
        <t xml:space="preserve">You are charmed by another creature
You can't attack your charmer or target them with harmful abilities or magical effects.
Your charmer has advantage on ability checks to interact socially with you.
PHB, pg. 290.</t>
      </text>
    </comment>
    <comment authorId="0" ref="N39">
      <text>
        <t xml:space="preserve">You are prone
Your only movement option is to crawl, unless you stand up.
You have disadvantage on attack rolls.
Attack rolls against you have advantage if the attacker is within 5 feet of you, otherwise the attack roll has disadvantage.
PHB, pg. 292.</t>
      </text>
    </comment>
    <comment authorId="0" ref="C54">
      <text>
        <t xml:space="preserve">To add more language options to the list, select these cells and go Data -&gt; Data Validation, and add them with a comma between each one.</t>
      </text>
    </comment>
    <comment authorId="0" ref="A59">
      <text>
        <t xml:space="preserve">Hidden rows for 25 possible languages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There is currently space for 10 PCs and 5 NPCs, if you don't need this many the best thing to do is hide the columns as this will avoid breaking any scripts.</t>
      </text>
    </comment>
    <comment authorId="0" ref="C1">
      <text>
        <t xml:space="preserve">This is an example of a character with stats imported from a character sheet made here: https://gsheet2.avrae.io/
A hidden row at the bottom of the sheet is where the link to the character's spreadsheet goes, and the rest should auto-fill based on that.
Copy this over to the Players sheet to use imported player data.
Note - not every row is set up to auto-fill. You can follow the pattern in the formulas to update the rows you want, or even use a different character sheet.</t>
      </text>
    </comment>
    <comment authorId="0" ref="A20">
      <text>
        <t xml:space="preserve">You can make expertise bold or colour it blue.</t>
      </text>
    </comment>
    <comment authorId="0" ref="A24">
      <text>
        <t xml:space="preserve">Hidden rows for 18 total proficiencies</t>
      </text>
    </comment>
    <comment authorId="0" ref="C39">
      <text>
        <t xml:space="preserve">You can't see
You automatically fail any ability check which requires sight.
You have disadvantage on attack rolls.
Attack rolls against you have advantage.
PHB, pg. 290.</t>
      </text>
    </comment>
    <comment authorId="0" ref="D39">
      <text>
        <t xml:space="preserve">You can't do anything
You are incapacitated and can't move or speak.
Attack rolls against you have advantage.
Any attack that hits you is a critical hit if the attacker is within 5 feet of you.
You automatically fail Strength and Dexterity saving throws.</t>
      </text>
    </comment>
    <comment authorId="0" ref="N39">
      <text>
        <t xml:space="preserve">You are prone
Your only movement option is to crawl, unless you stand up.
You have disadvantage on attack rolls.
Attack rolls against you have advantage if the attacker is within 5 feet of you, otherwise the attack roll has disadvantage.
PHB, pg. 292.</t>
      </text>
    </comment>
    <comment authorId="0" ref="A59">
      <text>
        <t xml:space="preserve">Hidden rows for 18 possible languages</t>
      </text>
    </comment>
  </commentList>
</comments>
</file>

<file path=xl/comments3.xml><?xml version="1.0" encoding="utf-8"?>
<comments xmlns:r="http://schemas.openxmlformats.org/officeDocument/2006/relationships" xmlns="http://schemas.openxmlformats.org/spreadsheetml/2006/main">
  <authors>
    <author/>
  </authors>
  <commentList>
    <comment authorId="0" ref="I3">
      <text>
        <t xml:space="preserve">Fills in automatically.</t>
      </text>
    </comment>
    <comment authorId="0" ref="I11">
      <text>
        <t xml:space="preserve">This section is manual entry.</t>
      </text>
    </comment>
    <comment authorId="0" ref="I31">
      <text>
        <t xml:space="preserve">This section is manual entry.</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Enter Initiative values in this column. 
The entire table will sort itself whenever a number in this column is modified.</t>
      </text>
    </comment>
    <comment authorId="0" ref="B1">
      <text>
        <t xml:space="preserve">Type in or choose a creature to add it to the sheet. They will sort automatically in initiative order.
If you want a homebrew/unofficial creature, add it to the 'Creature List' sheet.
To add groups of enemies you can drag the ABC column cells down for that creature for as many enemies as you need. This will give them separate hp pools.
To remove a creature and clear a row, simply delete the creature from this column.
NOTE: If you want more than 15 rounds you can edit this in Data -&gt; Data Validation.
NOTE 2: Deleting multiple creatures at a time may leave behind some notes, but the notes will be replaced when entering a new creature (or they can be manually cleared) . This is due to a built-in limit on the number of times the script can be called per second, so you might run into similar issues if you're updating this very quickly or editing multiple cells at a time.</t>
      </text>
    </comment>
    <comment authorId="0" ref="D1">
      <text>
        <t xml:space="preserve">For tracking whose turn it is. When a box is checked it unchecks any other boxes.</t>
      </text>
    </comment>
    <comment authorId="0" ref="G1">
      <text>
        <t xml:space="preserve">Type in the damage/healing from each attack/heal and it will automatically update the HP total.
Use negative values to heal or add temporary hp.
This is my favourite feature!</t>
      </text>
    </comment>
    <comment authorId="0" ref="H1">
      <text>
        <t xml:space="preserve">Delete the value in this column if the HP total breaks.</t>
      </text>
    </comment>
    <comment authorId="0" ref="I1">
      <text>
        <t xml:space="preserve">Calculates based on Max HP and Total Damage.
To reset, delete the value in the Total Damage (column H).</t>
      </text>
    </comment>
    <comment authorId="0" ref="J1">
      <text>
        <t xml:space="preserve">Click the + above to see fly, swim and burrow speed (ignore the warning).</t>
      </text>
    </comment>
    <comment authorId="0" ref="O1">
      <text>
        <t xml:space="preserve">Click the + above to see Speed 2 (Click OK).
To remove a spell ONLY delete the spell name - the duration will update automatically.</t>
      </text>
    </comment>
    <comment authorId="0" ref="S1">
      <text>
        <t xml:space="preserve">Click the + above to see Condition 2 (Click OK)..</t>
      </text>
    </comment>
    <comment authorId="0" ref="W1">
      <text>
        <t xml:space="preserve">Feel free to hide any columns you don't use, be careful of deleting anything though as you might break something.</t>
      </text>
    </comment>
    <comment authorId="0" ref="O4">
      <text>
        <t xml:space="preserve">You summon fey spirits that take the form of beasts and appear in unoccupied spaces that you can see within range. Choose one of the following options for what appears: • One beast of challenge rating 2 or lower • Two beasts of challenge rating 1 or lower • Four beasts of challenge rating 1/2 or lower • Eight beasts of challenge rating 1/4 or lower Each beast is also considered fey, and it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 At Higher Levels. When you cast this spell using certain higher-level spell slots, you choose one of the summoning options above, and more creatures appear: twice as many with a 5th-level slot, three times as many with a 7th-level slot, and four times as many with a 9th-level slot.</t>
      </text>
    </comment>
    <comment authorId="0" ref="B6">
      <text>
        <t xml:space="preserve">___
&gt;## Bugbear
&gt;*Medium humanoid (goblinoid), chaotic evil*
&gt;___
&gt;- **Armor Class** 16 (hide armor, shield)
&gt;- **Hit Points** 27 (5d8 + 5)
&gt;- **Speed** 30 ft.
&gt;___
&gt;|STR|DEX|CON|INT|WIS|CHA|
&gt;|:---:|:---:|:---:|:---:|:---:|:---:|
&gt;|15 (+2)|14 (+2)|13 (+1)|8 (-1)|11 (+0)|9 (-1)|
&gt;___
&gt;- **Skills** Stealth +6, Survival +2
&gt;- **Senses** darkvision 60 ft., passive Perception 10
&gt;- **Languages** Common, Goblin
&gt;- **Challenge** 1 (200 XP)
&gt;___
&gt;***Brute.*** A melee weapon deals one extra die of its damage when the bugbear hits with it (included in the attack).  
&gt;
&gt;***Surprise Attack.*** If the bugbear surprises a creature and hits it with an attack during the first round of combat, the target takes an extra 7 (2d6) damage from the attack.  
&gt;
&gt;### Actions
&gt;***Morningstar.*** *Melee Weapon Attack:* +4 to hit, reach 5 ft., one target. *Hit:* 11 (2d8 + 2) piercing damage.  
&gt;
&gt;***Javelin.*** *Melee  or Ranged Weapon Attack:* +4 to hit, reach 5 ft. or range 30/120 ft., one target. *Hit:* 9 (2d6 + 2) piercing damage in melee or 5 (1d6 + 2) piercing damage at range.</t>
      </text>
    </comment>
    <comment authorId="0" ref="O7">
      <text>
        <t xml:space="preserve">Your spell bolsters your allies with toughness and resolve. Choose up to three creatures within range. Each target’s hit point maximum and current hit points increase by 5 for the duration. At Higher Levels. When you cast this spell using a spell slot of 3rd level or higher, a target’s hit points increase by an additional 5 for each slot level above 2nd.</t>
      </text>
    </comment>
    <comment authorId="0" ref="W7">
      <text>
        <t xml:space="preserve">Artillery</t>
      </text>
    </comment>
    <comment authorId="0" ref="S8">
      <text>
        <t xml:space="preserve">You are poisoned
You have disadvantage on attack rolls and ability checks.
PHB, pg. 292.</t>
      </text>
    </comment>
    <comment authorId="0" ref="U8">
      <text>
        <t xml:space="preserve">You can't hear
You automatically fail any ability check which requires hearing.
PHB, pg. 290.</t>
      </text>
    </comment>
    <comment authorId="0" ref="B9">
      <text>
        <t xml:space="preserve">___
&gt;## Bugbear
&gt;*Medium humanoid (goblinoid), chaotic evil*
&gt;___
&gt;- **Armor Class** 16 (hide armor, shield)
&gt;- **Hit Points** 27 (5d8 + 5)
&gt;- **Speed** 30 ft.
&gt;___
&gt;|STR|DEX|CON|INT|WIS|CHA|
&gt;|:---:|:---:|:---:|:---:|:---:|:---:|
&gt;|15 (+2)|14 (+2)|13 (+1)|8 (-1)|11 (+0)|9 (-1)|
&gt;___
&gt;- **Skills** Stealth +6, Survival +2
&gt;- **Senses** darkvision 60 ft., passive Perception 10
&gt;- **Languages** Common, Goblin
&gt;- **Challenge** 1 (200 XP)
&gt;___
&gt;***Brute.*** A melee weapon deals one extra die of its damage when the bugbear hits with it (included in the attack).  
&gt;
&gt;***Surprise Attack.*** If the bugbear surprises a creature and hits it with an attack during the first round of combat, the target takes an extra 7 (2d6) damage from the attack.  
&gt;
&gt;### Actions
&gt;***Morningstar.*** *Melee Weapon Attack:* +4 to hit, reach 5 ft., one target. *Hit:* 11 (2d8 + 2) piercing damage.  
&gt;
&gt;***Javelin.*** *Melee  or Ranged Weapon Attack:* +4 to hit, reach 5 ft. or range 30/120 ft., one target. *Hit:* 9 (2d6 + 2) piercing damage in melee or 5 (1d6 + 2) piercing damage at range.</t>
      </text>
    </comment>
    <comment authorId="0" ref="B10">
      <text>
        <t xml:space="preserve">___
&gt;## Ankheg
&gt;*Large monstrosity, unaligned*
&gt;___
&gt;- **Armor Class** 14 (natural armor), 11 while prone
&gt;- **Hit Points** 39 (6d10 + 6)
&gt;- **Speed** 30 ft., burrow 10 ft.
&gt;___
&gt;|STR|DEX|CON|INT|WIS|CHA|
&gt;|:---:|:---:|:---:|:---:|:---:|:---:|
&gt;|17 (+3)|11 (+0)|13 (+1)|1 (-5)|13 (+1)|6 (-2)|
&gt;___
&gt;- **Senses** darkvision 60 ft., tremorsense 60 ft., passive Perception 11
&gt;- **Languages** —
&gt;- **Challenge** 2 (450 XP)
&gt;___
&gt;### Actions
&gt;***Bite.*** *Melee Weapon Attack:* +5 to hit, reach 5 ft., one target. *Hit:* 10 (2d6 + 3) slashing damage plus 3 (1d6) acid damage. If the target is a Large or smaller creature, it is grappled (escape DC 13). Until this grapple ends, the ankheg can bite only the grappled creature and has advantage on attack rolls to do so.  
&gt;
&gt;***Acid Spray (Recharge 6).*** The ankheg spits acid in a line that is 30 feet long and 5 feet wide, provided that it has no creature grappled. Each creature in that line must make a DC 13 Dexterity saving throw, taking 10 (3d6) acid damage on a failed save, or half as much damage on a successful one.</t>
      </text>
    </comment>
    <comment authorId="0" ref="A23">
      <text>
        <t xml:space="preserve">You can hide any initiative rows that you're not using by clicking the + on the left. Click okay to the message that pops up.
Same goes for unhiding rows.</t>
      </text>
    </comment>
    <comment authorId="0" ref="A25">
      <text>
        <t xml:space="preserve">Difficulty is based on the sum of player character levels in row 7 of the Players sheet. 
To change this, alter the formulas for the "Party XP Thresholds" below.</t>
      </text>
    </comment>
    <comment authorId="0" ref="D25">
      <text>
        <t xml:space="preserve">You can also interact with one object or feature of the environment for free.</t>
      </text>
    </comment>
    <comment authorId="0" ref="J25">
      <text>
        <t xml:space="preserve">You can move at any time during your turn (before, after, or during actions).</t>
      </text>
    </comment>
    <comment authorId="0" ref="S25">
      <text>
        <t xml:space="preserve">Conditions alter your capabilities in a variety of ways, and can arise as a result of a spell, a class feature, a monster's attack, or other effect.</t>
      </text>
    </comment>
    <comment authorId="0" ref="W25">
      <text>
        <t xml:space="preserve">One of my favorite ways to spice up my combat encounter designs is by using defined roles for the enemies that I throw at my players. They prevent combats from feeling like a bunch of repetitive slogs against indistinguishable vanilla foes, and make the fights more tactically interesting for both DMs and players.</t>
      </text>
    </comment>
    <comment authorId="0" ref="X25">
      <text>
        <t xml:space="preserve">Effects that obscure vision can prove a significant hindrance to most adventuring tasks.</t>
      </text>
    </comment>
    <comment authorId="0" ref="D26">
      <text>
        <t xml:space="preserve">Perform a melee or ranged attack with your weapon
Certain features, such as the Extra Attack feature of the fighter, allow you to make more than one attack with this action. Each of these attacks is a separate roll and may target different creatures. You may move in between these attacks.
When you attack with a light melee weapon, you can use a bonus action to attack with your other hand (see the Offhand attack bonus action).
You may replace one of your melee attacks with a Grapple or a Shove.
Some conditions give advantage on the attack: attacks against blinded, paralyzed, petrified, restrained, stunned, or unconscious targets; melee attacks against prone targets; attacks by invisible or hidden attackers.
Some conditions give disadvantage on the attack: attacks against invisible or hidden targets; ranged attacks against prone targets; attacks by blinded, frightened, poisoned, or restrained attackers.
PHB, pgs. 192,194-195.</t>
      </text>
    </comment>
    <comment authorId="0" ref="G26">
      <text>
        <t xml:space="preserve">Devote your attention to finding something
Depending on the nature of your search, the DM might have you make a Wisdom (Perception) check or an Intelligence (Investigation) check.
PHB, pg. 193.</t>
      </text>
    </comment>
    <comment authorId="0" ref="J26">
      <text>
        <t xml:space="preserve">Movement cost: 5ft per 5ft moved
If you have more than one speed, such as your walking speed and a flying speed, you can switch back and forth between your speeds during your move. Whenever you switch, subtract the distance you've already moved from the new speed.
You can move through a nonhostile creature's space.
You can move through a hostile creature's space only if the creature is at least two sizes larger or smaller than you.
Another creature's space is difficult terrain for you.
Whether a creature is a friend or an enemy, you can't willingly end your move in its space.
PHB, pg. 190.</t>
      </text>
    </comment>
    <comment authorId="0" ref="S26">
      <text>
        <t xml:space="preserve">You can't see
You automatically fail any ability check which requires sight.
You have disadvantage on attack rolls.
Attack rolls against you have advantage.
PHB, pg. 290.</t>
      </text>
    </comment>
    <comment authorId="0" ref="T26">
      <text>
        <t xml:space="preserve">You can't do anything
You are incapacitated and can't move or speak.
Attack rolls against you have advantage.
Any attack that hits you is a critical hit if the attacker is within 5 feet of you.
You automatically fail Strength and Dexterity saving throws.</t>
      </text>
    </comment>
    <comment authorId="0" ref="W26">
      <text>
        <t xml:space="preserve">As the name implies, ambushers are great at hiding/stealth, and attacking the party from their hiding place. I generally like to give them a 2X damage spike when they emerge from hiding, or let them pull off some other debilitating effect when they jump out and go Freddy Krueger on the players.
To balance out how good they are on their first turn, I do some combination of reducing their damage on other rounds to 75-50% of normal, and doing the same with their health. They’re frontloaded by design, so your players only really have to weather the initial storm.
In my campaigns the bugbear is the classic ambusher. Some of my players who have been playing in my various games for the last 8 years often have a very nerdy and inconsequential version of shellshock flashbacks when I even mention the creature type…</t>
      </text>
    </comment>
    <comment authorId="0" ref="X26">
      <text>
        <t xml:space="preserve">Dim light, patchy fog, moderate foliage
Creatures have disadvantage on Wisdom (Perception) checks that rely on sight.
PHB, pg. 183.</t>
      </text>
    </comment>
    <comment authorId="0" ref="D27">
      <text>
        <t xml:space="preserve">Attempt to grab a creature or wrestle with it
You can use the Attack action to make a special melee attack, a grapple. If you're able to make multiple attacks with the Attack action, this attack replaces one of them.
The target of your grapple must be no more than one size larger than you, and it must be within your reach.
Using at least one free hand, you try to seize the target by making a grapple check, a Strength (Athletics) check contested by the target's Strength (Athletics) or Dexterity (Acrobatics) check (the target chooses the ability to use).
If you succeed, you subject the target to the grappled condition (its speed is set to 0).
PHB, pg. 195.</t>
      </text>
    </comment>
    <comment authorId="0" ref="G27">
      <text>
        <t xml:space="preserve">Choose a trigger and a response reaction
First, you decide what perceivable circumstance will trigger your reaction.
Then, you choose the action you will take in response to that trigger, or you choose to move up to your speed in response to it.
When the trigger occurs, you can either take your reaction right after the trigger finishes or ignore the trigger.
When you ready a spell, you cast it as normal but hold its energy, which you release with your reaction when the trigger occurs. To be readied, a spell must have a casting time of 1 action, and holding onto the spell's magic requires concentration
PHB, pg. 193.</t>
      </text>
    </comment>
    <comment authorId="0" ref="J27">
      <text>
        <t xml:space="preserve">Movement cost: 10ft per 5ft climbed
May involve a Strength (Athletics) check if the climb is difficult
PHB, pg. 182.</t>
      </text>
    </comment>
    <comment authorId="0" ref="S27">
      <text>
        <t xml:space="preserve">You are charmed by another creature
You can't attack your charmer or target them with harmful abilities or magical effects.
Your charmer has advantage on ability checks to interact socially with you.
PHB, pg. 290.</t>
      </text>
    </comment>
    <comment authorId="0" ref="T27">
      <text>
        <t xml:space="preserve">You are transformed, along with any nonmagical objects you are wearing or carrying, into a solid inanimate substance (usually stone)
Your weight increases by a factor of ten, and you cease aging.
You are incapacitated, can't move or speak, and are unaware of your surroundings.
Attack rolls against you have advantage.
You automatically fail Strength and Dexterity saving throws.
You have resistance to all damage.
You are immune to poison and disease, though a poison or disease already in your system is only suspended, not neutralized.
PHB, pg. 291.</t>
      </text>
    </comment>
    <comment authorId="0" ref="W27">
      <text>
        <t xml:space="preserve">Artillery monsters are defined by high damage ranged area of effect spells (can hit multiple enemies at once), and have very weak defenses. They’re the epitome of the “glass cannon” trope: they hit like a Mack truck, but they go down easily if you can land a few shots on them.
When I run artillery enemies, I give them half health and massively reduce their AC (probably down to 10 if I’m running them against a party between levels 1 and 4). I also tune their damage rolls to do half of a normal round’s damage, but with the ability to hit up to 5 PCs.
They obviously work best if they have some means of defense, whether its terrain or an ally with defensive capabilities, but it can also be fun for your party to just be able to run up and shred them. It will make them (correctly) feel like they dodged a big, fireball-shaped bullet.</t>
      </text>
    </comment>
    <comment authorId="0" ref="X27">
      <text>
        <t xml:space="preserve">Darkness, opaque fog, dense foliage
A creature in a heavily obscured area effectively suffers from the blinded condition.
PHB, pg. 183.</t>
      </text>
    </comment>
    <comment authorId="0" ref="D28">
      <text>
        <t xml:space="preserve">Shove a creature, either to knock it prone or push it away from you
Using the Attack action, you can make a special melee attack to shove a creature. If you're able to make multiple attacks with the Attack action, this attack replaces one of them.
The target of your shove must be no more than one size larger than you, and it must be within your reach.
You make a Strength (Athletics) check contested by the target's Strength (Athletics) or Dexterity (Acrobatics) check (the target chooses the ability to use).
If you win the contest, you either knock the target prone or push it 5 feet away from you.
PHB, pg. 195.</t>
      </text>
    </comment>
    <comment authorId="0" ref="G28">
      <text>
        <t xml:space="preserve">Use a racial or class feature that uses an action
See class page for more information.</t>
      </text>
    </comment>
    <comment authorId="0" ref="J28">
      <text>
        <t xml:space="preserve">Movement cost: 10ft per 5ft swum
May involve a Strength (Athletics) check if the swim is difficult
PHB, pg. 182.</t>
      </text>
    </comment>
    <comment authorId="0" ref="S28">
      <text>
        <t xml:space="preserve">You can't hear
You automatically fail any ability check which requires hearing.
PHB, pg. 290.</t>
      </text>
    </comment>
    <comment authorId="0" ref="T28">
      <text>
        <t xml:space="preserve">You are poisoned
You have disadvantage on attack rolls and ability checks.
PHB, pg. 292.</t>
      </text>
    </comment>
    <comment authorId="0" ref="W28">
      <text>
        <t xml:space="preserve">Enemies that buff their own allies can be fun to throw at your players. These enemies are force multipliers, they’re not a huge threat on their own, but they make your whole team of enemies greater than the sum of its parts.
A bard, warlord, or cleric are the classic examples of this concept. They exist to give your baddies advantage on attack rolls, increased damage, and in general make them more of a threat to your players.
I like to reduce the damage that buffers can do to roughly half, and then give them something as simple as bardic inspiration dice to throw around. You can also give them something that’s basically reverse pack tactics, where they give all allies within 5’ of them advantage, while they themselves attack as normal with half damage.
Another cool option might be to use the new Unearthed Arcana feat, Tandem Tactician: You can use the Help action as a bonus action. When you use the Help action to aid an ally in attacking a creature, increase the range of the Help action by 10 feet. Additionally, you can help two allies targeting the same creature within range when you use the Help action this way.</t>
      </text>
    </comment>
    <comment authorId="0" ref="X28">
      <text>
        <t xml:space="preserve">Bright light lets most creatures see normally
Gloomy days still provide bright light, as do torches, lanterns, fires, and other sources of illumination within a specific radius.
PHB, pg. 183.</t>
      </text>
    </comment>
    <comment authorId="0" ref="A29">
      <text>
        <t xml:space="preserve">The encounter difficulty experience (NOT the amount of XP to award the players). This is derived from (Actual XP * Modifier).
See Basic Rules, Ch. 13</t>
      </text>
    </comment>
    <comment authorId="0" ref="D29">
      <text>
        <t xml:space="preserve">Cast a spell with a casting time of 1 action
You can't cast a spell with you action and a different spell with your bonus action in the same turn, except if the action is used to cast a cantrip.
The target of a spell must be within the spell's range. To target something, you must have a clear path to it, so it can't be behind total cover.
Spells with material components do not consume the material unless explicitly stated. Unless the cost of a material is given, you can assume that the cost is negligible and the material is simply available in a component pouch.
Some spells require you to maintain concentration in order to keep their magic active. If you lose concentration, such a spell ends. You lose concentration on a spell if you cast another spell that requires concentration or when you are incapacitated. Each time you take damage, you must make a Constitution saving throw to maintain your concentration. The DC equals 10 or half the damage you take, whichever number is higher.
PHB, pg. 192.</t>
      </text>
    </comment>
    <comment authorId="0" ref="G29">
      <text>
        <t xml:space="preserve">Perform any action you can imagine
When you describe an action not detailed elsewhere in the rules, the DM tells you whether that action is possible and what kind of roll you need to make, if any, to determine success or failure.
PHB, pg. 193.</t>
      </text>
    </comment>
    <comment authorId="0" ref="J29">
      <text>
        <t xml:space="preserve">Movement cost: 0ft (free)
You can drop prone without using any of your speed
To move while prone, you must crawl or use magic such as teleportation
Dropping prone adds the Prone condition (melee attacks against you have advantage, ranged attacks against you have disadvantage, your own attacks have disadvantage)
PHB, pgs. 190-191,292.</t>
      </text>
    </comment>
    <comment authorId="0" ref="S29">
      <text>
        <t xml:space="preserve">Exhaustion is measured in six levels
Level	Effect
1	Disadvantage on ability checks
2	Speed halved
3	Disadvantage on attack rolls and saving throws
4	Hit point maximum halved
5	Speed reduced to 0
6	Death
You suffer the effect of your current level of exhaustion as well as all lower levels.
Finishing a long rest reduces your exhaustion level by 1, provided that you have also had some food and drink.
PHB, pg. 291.</t>
      </text>
    </comment>
    <comment authorId="0" ref="T29">
      <text>
        <t xml:space="preserve">You are prone
Your only movement option is to crawl, unless you stand up.
You have disadvantage on attack rolls.
Attack rolls against you have advantage if the attacker is within 5 feet of you, otherwise the attack roll has disadvantage.
PHB, pg. 292.</t>
      </text>
    </comment>
    <comment authorId="0" ref="W29">
      <text>
        <t xml:space="preserve">People who have either played the game for a while know that many times controlling the terrain or the flow of the battle are more important than rolling a silly damage dice. The controller is the epitome of this concept.
Combat is just more fun when you have interesting terrain features, and using spells or other abilities the controller can turn even a lush green field into a harrowing hellscape of an obstacle course at will. Whether they’re creating rough terrain to limit player mobility, or just straight up creating walls of rock or ice to forcibly divide the party, a controller will always give your players something to have to think about.</t>
      </text>
    </comment>
    <comment authorId="0" ref="X29">
      <text>
        <t xml:space="preserve">Dim light, also called shadows
Creates a lightly obscured area.
An area of dim light is usually a boundary between a source of bright light, such as a torch, and surrounding darkness.
The soft light of twilight and dawn also counts as dim light. A particularly brilliant full moon might bathe the land in dim light.
PHB, pg. 183.</t>
      </text>
    </comment>
    <comment authorId="0" ref="D30">
      <text>
        <t xml:space="preserve">Gain extra movement for the current turn
The increase equals your speed, after applying any modifiers.
PHB, pg. 192.</t>
      </text>
    </comment>
    <comment authorId="0" ref="G30">
      <text>
        <t xml:space="preserve">You can take a bonus action only when a special ability, spell, or feature states that you can do something as a bonus action.</t>
      </text>
    </comment>
    <comment authorId="0" ref="J30">
      <text>
        <t xml:space="preserve">Movement cost: 10ft per 5ft crawled
PHB, pg. 182.</t>
      </text>
    </comment>
    <comment authorId="0" ref="S30">
      <text>
        <t xml:space="preserve">You are frightened
You have disadvantage on ability checks and attack rolls while the source of your fear is within line of sight.
You can't willingly move closer to the source of your fear.
PHB, pg. 290.</t>
      </text>
    </comment>
    <comment authorId="0" ref="T30">
      <text>
        <t xml:space="preserve">You are restrained
Your speed becomes 0, and you can't benefit from any bonus to your speed.
You have disadvantage on attack rolls.
Attack rolls against you have advantage.
You have disadvantage on Dexterity saving throws.
PHB, pg. 292.</t>
      </text>
    </comment>
    <comment authorId="0" ref="W30">
      <text>
        <t xml:space="preserve">The name and concept are both pretty straightforward on this one, they defend their allies against your do-gooding players. They have reduced damage, increased AC and health, and some way to reduce your party’s effectiveness against your enemies.
Something as simple as a heavily armored orc with the protection fighting style, which lets you use a reaction to impose disadvantage on an attack within 5 feet will do the trick. The lore bard’s cutting word feature is also very effective, reducing the party’s attack rolls. Not all defenders have to look like they belong on the jousting field.
Defenders would obviously be very boring to fight on their own, but they’re fantastic for protecting your ranged strikers, artillery, buffers, etc.</t>
      </text>
    </comment>
    <comment authorId="0" ref="X30">
      <text>
        <t xml:space="preserve">Darkness creates a heavily obscured area
Creates a heavily obscured area.
Characters face darkness outdoors at night (even most moonlit nights), within the confines of an unlit dungeon or a subterranean vault, or in an area of magical darkness.
PHB, pg. 183.</t>
      </text>
    </comment>
    <comment authorId="0" ref="A31">
      <text>
        <t xml:space="preserve">The actual XP value to be awarded to the party.</t>
      </text>
    </comment>
    <comment authorId="0" ref="D31">
      <text>
        <t xml:space="preserve">Your movement doesn't provoke opportunity attacks for the rest of the turn
PHB, pg. 192.</t>
      </text>
    </comment>
    <comment authorId="0" ref="G31">
      <text>
        <t xml:space="preserve">Attack with your off hand
Only usable if you take the Attack action and attack with a light melee weapon that you're holding in one hand.
Perform a single attack with a different light melee weapon that you're holding in the other hand.
You don't add your ability modifier to the damage of the bonus attack, unless that modifier is negative.
If either weapon has the thrown property, you can throw the weapon, instead of making a melee attack with it.
PHB, pgs. 192,194-195.</t>
      </text>
    </comment>
    <comment authorId="0" ref="J31">
      <text>
        <t xml:space="preserve">Movement cost: half of your speed
You can't stand up if you don't have enough movement left or if your speed is 0
PHB, pg. 190-191.</t>
      </text>
    </comment>
    <comment authorId="0" ref="S31">
      <text>
        <t xml:space="preserve">You are grappled
Your speed becomes 0, and you can't benefit from any bonus to your speed.
The condition ends if your grappler is incapacitated.
The condition also ends if you are removed from the reach of your grappler.
PHB, pg. 290.</t>
      </text>
    </comment>
    <comment authorId="0" ref="T31">
      <text>
        <t xml:space="preserve">You are stunned
You are incapacitated, can't move, and can speak only falteringly.
Attack rolls against you have advantage.
You automatically fail Strength and Dexterity saving throws.
PHB, pg. 292.</t>
      </text>
    </comment>
    <comment authorId="0" ref="W31">
      <text>
        <t xml:space="preserve">Lastly, we come to the disruptor. A disruptor monster allows you to scratch that sadism itch by foiling the plans of your players. They’re also good for your players, because when a disruptor forces your players out of their comfortable combat patterns, it can keep things fresh and interesting. Plus, the more your players hate something, the more fun it will be for them to kill it!
When I think of a disruptor, I think of something like a harpy or a siren flying above the party, casting vicious mockery at them. It won’t do too terribly much damage, but constantly giving them disadvantage on their next attack will give them a strong incentive to take her down as soon as possible. To that end, I generally make them fairly squishy.</t>
      </text>
    </comment>
    <comment authorId="0" ref="X31">
      <text>
        <t xml:space="preserve">Perceive your surroundings without relying on sight, within a certain radius
Creatures without eyes, such as oozes, and creatures with echolocation or heightened senses, such as bats and true dragons, have this sense.
PHB, pg. 183.</t>
      </text>
    </comment>
    <comment authorId="0" ref="D32">
      <text>
        <t xml:space="preserve">Focus entirely on avoiding attacks
Until the start of your next turn, any attack roll made against you has disadvantage if you can see the attacker, and you make Dexterity saving throws with advantage.
You lose this benefit if you are incapacitated or if your speed drops to 0.
PHB, pg. 192.</t>
      </text>
    </comment>
    <comment authorId="0" ref="G32">
      <text>
        <t xml:space="preserve">Cast a spell with a casting time of 1 bonus action
You can't cast a spell with you action and a different spell with your bonus action in the same turn, except if the action is used to cast a cantrip.
For further details, see the Cast a spell action.
PHB, pg. 192.</t>
      </text>
    </comment>
    <comment authorId="0" ref="J32">
      <text>
        <t xml:space="preserve">Movement cost: 5ft per 5ft jumped
You leap into the air a number of feet equal to 3 + your Strength modifier if you move at least 10 feet on foot immediately before the jump.
When you make a standing high jump, you can jump only half that distance.
You can extend your arms half your height above yourself during the jump.
In some circumstances, your DM might allow you to make a Strength (Athletics) check to jump higher than you normally can.
PHB, pg. 182.</t>
      </text>
    </comment>
    <comment authorId="0" ref="S32">
      <text>
        <t xml:space="preserve">You can't take actions or reactions
PHB, pg. 290.</t>
      </text>
    </comment>
    <comment authorId="0" ref="T32">
      <text>
        <t xml:space="preserve">You are surprised
If you're surprised, you can't move or take an action on your first turn of the combat, and you can't take a reaction until that turn ends. 
The DM compares the Dexterity (Stealth) checks of anyone hiding with the passive Wisdom (Perception) score of each creature on the opposing side. Any character or monster that doesn't notice a threat is surprised at the start of the encounter.
PHB, pg. 189.</t>
      </text>
    </comment>
    <comment authorId="0" ref="W32">
      <text>
        <t xml:space="preserve">Lastly, we come to the disruptor. A disruptor monster allows you to scratch that sadism itch by foiling the plans of your players. They’re also good for your players, because when a disruptor forces your players out of their comfortable combat patterns, it can keep things fresh and interesting. Plus, the more your players hate something, the more fun it will be for them to kill it!
You know what makes for fun gameplay? Cleaving through a horde of mooks like the fantasy hero that you are! Not every fight in Star Wars needed to be an epic duel against Darth Vader, sometimes you just need to ventilate a few dozen storm troopers.
Minions are another great concept from 4th Edition that didn’t make the cut into 5th. When I run minions they always go down in 1 hit, whether or not they just took 80 damage from a high level barbarian, or they just took a tiny bit of damage from a 2nd level shatter.
Minions let you split the action economy up, and do a lot of work to support boss fights. If I have a single boss that I want to plop down in front of my parties, they’ll often be supported by minions. Since I know how much average damage per round I want to be throwing at my players, I just leave a small slice of the damage pie for the little guys. That way they do actually need to be dealt with, but they’re not going to swarm your party and overwhelm them, unless that’s exactly what you want them to do.
A classic example of the minion in my game are the undead that a lich can raise. Whether it’s a legendary action, lair action, or just a thing the lich does on their turn, raising a handful of new minions ready to die (again) for the cause gives the players another piece of the combat puzzle to deal with.</t>
      </text>
    </comment>
    <comment authorId="0" ref="X32">
      <text>
        <t xml:space="preserve">A creature with Darkvision can see better in the dark or low light conditions, within a certain radius
Within a specified range, a creature with darkvision can see in darkness as if the darkness were dim light, so areas of darkness are only lightly obscured as far as that creature is concerned.
However, the creature can’t discern color in darkness, only shades of gray.
Many creatures in the worlds of D&amp;D, especially those that dwell underground, have darkvision.
PHB, pgs. 183-184.</t>
      </text>
    </comment>
    <comment authorId="0" ref="D33">
      <text>
        <t xml:space="preserve">Escape a grapple
To escape a grapple, you must succeed on a Strength (Athletics) or Dexterity (Acrobatics) check contested by the grappler's Strength (Athletics) check.
Escaping other conditions that restrain you (such as manacles) may require a Dexterity or Strength check, as specified by the condition.
PHB, pg. 195.</t>
      </text>
    </comment>
    <comment authorId="0" ref="G33">
      <text>
        <t xml:space="preserve">Use a racial or class feature that uses a bonus action
See class page for more information.</t>
      </text>
    </comment>
    <comment authorId="0" ref="J33">
      <text>
        <t xml:space="preserve">Movement cost: 5ft per 5ft jumped
You cover a number of feet up to your Strength score if you move at least 10 feet on foot immediately before the jump.
When you make a standing long jump, you can leap only half that distance
May involve a DC 10 Strength (Athletics) check to clear a low obstacle (no taller than a quarter of the jump's distance). You hit the obstacle on a failed check.
May involve a DC 10 Dexterity (Acrobatics) check to land on your feet in difficult terrain. You land prone on a failed check.
PHB, pg. 182.</t>
      </text>
    </comment>
    <comment authorId="0" ref="S33">
      <text>
        <t xml:space="preserve">You can't be seen without the aid of magic or a special sense
For the purpose of hiding, you are heavily obscured.
You can still be detected by any noise you make or tracks you leave.
You have advantage on attack rolls.
Attack rolls against you have disadvantage.
PHB, pg. 291.</t>
      </text>
    </comment>
    <comment authorId="0" ref="T33">
      <text>
        <t xml:space="preserve">You are unconscious
You are incapacitated, can't move or speak, and are unaware of your surroundings.
You drop whatever you're holding and fall prone.
Attack rolls against you have advantage.
Any attack that hits you is a critical hit if the attacker is within 5 feet of you.
You automatically fail Strength and Dexterity saving throws.
PHB, pg. 292.</t>
      </text>
    </comment>
    <comment authorId="0" ref="W33">
      <text>
        <t xml:space="preserve">The skirmisher’s basic premise is to be mobile enough to zoom around the battlefield and be exactly where the party doesn’t want them to be, usually sticking something sharp and pointy into the party’s spellcasters.
One change I generally make, due to the “mad dog” philosophy that I described above, is to give them 150% damage and 50% health to go along with their other, more skirmishy defenses such as a rogue’s uncanny dodge ability. That way they hit hard enough to actually be a factor in the fight, but when your players do manage to get their hands on them it’s not a slog to put them down.
Goblins make good skirmishers, because it’s in their nature to be all nimbly bimbly and annoying. Something as simple as a bonus action dash or disengage can work for a skirmisher, or something more exotic like the ability to disappear underground and pop back up to strike.</t>
      </text>
    </comment>
    <comment authorId="0" ref="X33">
      <text>
        <t xml:space="preserve">A creature with truesight can see everything in its true form, independent of the environment
A creature with truesight can, out to a specific range, see in normal and magical darkness, see invisible creatures and objects, automatically detect visual illusions and succeed on saving throws against them, and perceives the original form of a shapechanger or a creature that is transformed by magic.
Furthermore, the creature can see into the Ethereal Plane.
PHB, pg. 184.</t>
      </text>
    </comment>
    <comment authorId="0" ref="D34">
      <text>
        <t xml:space="preserve">Grant an ally advantage on an ability check or attack
The target gains advantage on the next ability check it makes to perform the task you are helping with.
Alternatively, the target gains advantage on the next attack roll against against a creature within 5 feet of you.
The advantage lasts until the start of your next turn.
PHB, pg. 192.</t>
      </text>
    </comment>
    <comment authorId="0" ref="G34">
      <text>
        <t xml:space="preserve">A reaction is an instant response to a trigger of some kind, which can occur on your turn or on someone else's.</t>
      </text>
    </comment>
    <comment authorId="0" ref="J34">
      <text>
        <t xml:space="preserve">Moving in difficult terrain costs an additional 5ft per 5ft of movement
PHB, pg. 182.</t>
      </text>
    </comment>
    <comment authorId="0" ref="S34">
      <text>
        <t xml:space="preserve">Some spells require you to maintain concentration in order to keep their magic active. If you lose concentration, such a spell ends.
If a spell must be maintained with concentration, that fact appears in its Duration entry, and the spell specifies how long you can concentrate on it. You can end concentration at any time (no action required).
Normal activity, such as moving and attacking, doesn't interfere with concentration. The following factors can break concentration:
Casting another spell that requires concentration. You lose concentration on a spell if you cast another spell that requires concentration. You can't concentrate on two spells at once.
Taking damage. Whenever you take damage while you are concentrating on a spell, you must make a Constitution saving throw to maintain your concentration. The DC equals 10 or half the damage you take, whichever number is higher. If you take damage from multiple sources, such as an arrow and a dragon's breath, you make a separate saving throw for each source of damage.
Being incapacitated or killed. You lose concentration on a spell if you are incapacitated or if you die.
The DM might also decide that certain environmental phenomena, such as a wave crashing over you while you're on a storm-tossed ship, require you to succeed on a DC 10 Constitution saving throw to maintain concentration on a spell.</t>
      </text>
    </comment>
    <comment authorId="0" ref="W34">
      <text>
        <t xml:space="preserve">As you undoubtedly guessed, a striker STRIKES the players. Strikers in the 4th Edition Player’s Handbook are player characters with high single target damage, who are reliant on mobility to stay above 0 HP.
When I run a striker I like to run it as what I’ve seen called a “mad dog” monster. Because I like every round of combat to feel like it matters, I hate the idea of fights devolving into players chipping away at a big health pool. So my most basic formula for creating a Striker is to double its damage, and cut its health in half. This makes the Striker feel like a real threat, but if the party can briefly concentrate their fire on it or just mitigate its attacks somehow, they’ll be fine.
Because the striker deals so much single-target damage at once, it’s important to telegraph to your players that they’re a massive damage threat so they don’t feel blindsided by how much blood they’re about to lose, and so they have a chance to respond appropriately.
In my games the gnoll berserker is the classic striker. It has the double damage and half health that I mentioned above, but it also has pack tactics (advantage on attacks if an ally is within 5 feet of what they’re attacking) to make it really feel like a gnoll. I generally describe them as a little bit bigger than an average gnoll, and have even told my parties that they look like Thumper from A Bug’s Life, to really drive the visual home. A hobgoblin archer also makes a good striker. They won’t necessarily be very tanky, but they can hang out in the back and do some bloody work with their longbow.</t>
      </text>
    </comment>
    <comment authorId="0" ref="X34">
      <text>
        <t xml:space="preserve">A target has half cover if an obstacle blocks at least half of its body
The obstacle might be a low wall, a large piece of furniture, a narrow tree trunk, or a creature, whether that creature is an enemy or a friend.
A target with half cover has a +2 bonus to AC and Dexterity saving throws.
If a target is behind multiple sources of cover, only the most protective degree of cover applies
PHB, pg. 196.</t>
      </text>
    </comment>
    <comment authorId="0" ref="D35">
      <text>
        <t xml:space="preserve">Interact with a second object or use special object abilities
You can interact with one object for free during your turn (such as drawing a weapon or opening a door). If you want to interact with a second object, use this action.
When an object requires your action for its use, you also take this action.
PHB, pg. 193.</t>
      </text>
    </comment>
    <comment authorId="0" ref="G35">
      <text>
        <t xml:space="preserve">You can rarely move heedlessly past your foes without putting yourself in danger
Trigger: enemy creature leaves your reach.
Make one melee attack against the provoking creature.
The attack interrupts the provoking creature's movement, occurring right before the creature leaves your reach.
Creatures don't provoke an opportunity attack when they teleport or when someone or something moves them without using their movement, action, or reaction.
PHB, pg. 195.</t>
      </text>
    </comment>
    <comment authorId="0" ref="J35">
      <text>
        <t xml:space="preserve">Drag or carry the grappled creature with you
If you move while grappling another creature, your speed is halved, unless the creature is two or more sizes smaller than you.
See the attack action for how to grapple a creature.
PHB, pg. 195.</t>
      </text>
    </comment>
    <comment authorId="0" ref="S35">
      <text>
        <t xml:space="preserve">When you reach 0 HP, you fall unconscious and you begin making “death saving throws.” Each death save is a DC 10 check (no modifiers). It’s set up in a best-of-5 system. So, if you get 3 successes, you live; if you get 3 failures, you die. A creature who lives is stable at 0 hit points and needs time to recover. There’s an interesting little mechanic that instantly revives you with 1 HP when you roll a 20, and an opposite mechanic that gives you two death saves when you roll a 1. If you get hit, you lose 1 death save; criticals count as 2 hits.</t>
      </text>
    </comment>
    <comment authorId="0" ref="X35">
      <text>
        <t xml:space="preserve">A target has three-quarters cover if about three-quarters of it is covered by an obstacle
The obstacle might be a portcullis, an arrow slit, or a thick tree trunk.
A target with three-quarters cover has a +5 bonus to AC and Dexterity saving throws.
If a target is behind multiple sources of cover, only the most protective degree of cover applies
PHB, pg. 196.</t>
      </text>
    </comment>
    <comment authorId="0" ref="D36">
      <text>
        <t xml:space="preserve">Equip or unequip a shield
A shield always takes an action to equip or unequip.
Armor takes several minutes to equip or unequip.
PHB, pgs. 144-146.</t>
      </text>
    </comment>
    <comment authorId="0" ref="G36">
      <text>
        <t xml:space="preserve">Execute the reaction specified by your Ready action
Trigger: specified by your Ready action.
PHB, pg. 193.</t>
      </text>
    </comment>
    <comment authorId="0" ref="J36">
      <text>
        <t xml:space="preserve">Perform any movement or stunt you can imagine
When you describe a kind of movement not detailed elsewhere in the rules, the DM tells you whether it is possible and what kind of roll you need to make, if any, to determine success or failure.</t>
      </text>
    </comment>
    <comment authorId="0" ref="X36">
      <text>
        <t xml:space="preserve">A target has total cover if it is completely concealed by an obstacle
A target with total cover can’t be targeted directly by an attack or a spell, although some spells can reach such a target by including it in an area of effect.
If a target is behind multiple sources of cover, only the most protective degree of cover applies
PHB, pg. 196.</t>
      </text>
    </comment>
    <comment authorId="0" ref="D37">
      <text>
        <t xml:space="preserve">Attempt to hide
You can't hide from a creature that can see you. You must have total cover, be in a heavily obscured area, be invisible, or otherwise block the enemy's vision.
If you make noise (such as shouting a warning or knocking over a vase), you give away your position.
When you try to hide, make a Dexterity (Stealth) check and note the result. Until you are discovered or you stop hiding, that check's total is contested by the Wisdom (Perception) check of any creature that actively searches for signs of your presence.
A creature notices you even if it isn't searching unless your Stealth check is higher than its Passive Perception.
Out of combat, you may also use a Dexterity (Stealth) check for acts like concealing yourself from enemies, slinking past guards, slipping away without being noticed, or sneaking up on someone without being seen or heard.
PHB, pg. 192.</t>
      </text>
    </comment>
    <comment authorId="0" ref="G37">
      <text>
        <t xml:space="preserve">Cast a spell with a casting time of 1 reaction
Trigger: specified by the spell.
For further details, see the Cast a spell action.
PHB, pg. 192.</t>
      </text>
    </comment>
    <comment authorId="0" ref="X37">
      <text>
        <t xml:space="preserve">You can see normally in darkness, both magical and nonmagical, to a distance of 120 feet.</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 Encounter Builder is designed to enable you to create up to 10 encounters. 
When you want to run an encounter you can simply copy/paste the creatures over to the Initiative sheet.
You can also check the difficulty and XP values for each encounter and see how the encounters add up and compare to your group's total expected "adventuring day" XP, on the right.
Note: For this sheet, you should only enter data in column B, the list of creatures.</t>
      </text>
    </comment>
    <comment authorId="0" ref="I3">
      <text>
        <t xml:space="preserve">Difficulty is based on the sum of player character levels in row 7 of the Players sheet. 
To change this, alter the formulas for the "Party XP Thresholds" below.</t>
      </text>
    </comment>
    <comment authorId="0" ref="B4">
      <text>
        <t xml:space="preserve">___
&gt;## Ogre
&gt;*Large giant, chaotic evil*
&gt;___
&gt;- **Armor Class** 11 (hide armor)
&gt;- **Hit Points** 59 (7d10 + 21)
&gt;- **Speed** 40 ft.
&gt;___
&gt;|STR|DEX|CON|INT|WIS|CHA|
&gt;|:---:|:---:|:---:|:---:|:---:|:---:|
&gt;|19 (+4)|8 (-1)|16 (+3)|5 (-3)|7 (-2)|7 (-2)|
&gt;___
&gt;- **Senses** darkvision 60 ft., passive Perception 8
&gt;- **Languages** Common, Giant
&gt;- **Challenge** 2 (450 XP)
&gt;___
&gt;### Actions
&gt;***Greatclub.*** *Melee Weapon Attack:* +6 to hit, reach 5 ft., one target. *Hit:* 13 (2d8 + 4) bludgeoning damage.  
&gt;
&gt;***Javelin.*** *Melee  or Ranged Weapon Attack:* +6 to hit, reach 5 ft. or range 30/120 ft., one target. *Hit:* 11 (2d6 + 4) piercing damage.</t>
      </text>
    </comment>
    <comment authorId="0" ref="B5">
      <text>
        <t xml:space="preserve">___
&gt;## Ochre Jelly
&gt;*Large ooze, unaligned*
&gt;___
&gt;- **Armor Class** 8
&gt;- **Hit Points** 45 (6d10 + 12)
&gt;- **Speed** 10 ft., climb 10 ft.
&gt;___
&gt;|STR|DEX|CON|INT|WIS|CHA|
&gt;|:---:|:---:|:---:|:---:|:---:|:---:|
&gt;|15 (+2)|6 (-2)|14 (+2)|2 (-4)|6 (-2)|1 (-5)|
&gt;___
&gt;- **Damage Resistances** acid
&gt;- **Damage Immunities** lightning, slashing
&gt;- **Condition Immunities** blinded, charmed, deafened, exhaustion, frightened, prone
&gt;- **Senses** blindsight 60 ft. (blind beyond this radius), passive Perception 8
&gt;- **Languages** —
&gt;- **Challenge** 2 (450 XP)
&gt;___
&gt;***Amorphous.*** The jelly can move through a space as narrow as 1 inch wide without squeezing.  
&gt;
&gt;***Spider Climb.*** The jelly can climb difficult surfaces, including upside down on ceilings, without needing to make an ability check.  
&gt;
&gt;### Actions
&gt;***Pseudopod.*** *Melee Weapon Attack:* +4 to hit, reach 5 ft., one target. *Hit:* 9 (2d6 + 2) bludgeoning damage plus 3 (1d6) acid damage.  
&gt;
&gt;### Reactions
&gt;***Split.*** When a jelly that is Medium or larger is subjected to lightning or slashing damage, it splits into two new jellies if it has at least 10 hit points. Each new jelly has hit points equal to half the original jelly's, rounded down. New jellies are one size smaller than the original jelly.</t>
      </text>
    </comment>
    <comment authorId="0" ref="B6">
      <text>
        <t xml:space="preserve">___
&gt;## Bugbear
&gt;*Medium humanoid (goblinoid), chaotic evil*
&gt;___
&gt;- **Armor Class** 16 (hide armor, shield)
&gt;- **Hit Points** 27 (5d8 + 5)
&gt;- **Speed** 30 ft.
&gt;___
&gt;|STR|DEX|CON|INT|WIS|CHA|
&gt;|:---:|:---:|:---:|:---:|:---:|:---:|
&gt;|15 (+2)|14 (+2)|13 (+1)|8 (-1)|11 (+0)|9 (-1)|
&gt;___
&gt;- **Skills** Stealth +6, Survival +2
&gt;- **Senses** darkvision 60 ft., passive Perception 10
&gt;- **Languages** Common, Goblin
&gt;- **Challenge** 1 (200 XP)
&gt;___
&gt;***Brute.*** A melee weapon deals one extra die of its damage when the bugbear hits with it (included in the attack).  
&gt;
&gt;***Surprise Attack.*** If the bugbear surprises a creature and hits it with an attack during the first round of combat, the target takes an extra 7 (2d6) damage from the attack.  
&gt;
&gt;### Actions
&gt;***Morningstar.*** *Melee Weapon Attack:* +4 to hit, reach 5 ft., one target. *Hit:* 11 (2d8 + 2) piercing damage.  
&gt;
&gt;***Javelin.*** *Melee  or Ranged Weapon Attack:* +4 to hit, reach 5 ft. or range 30/120 ft., one target. *Hit:* 9 (2d6 + 2) piercing damage in melee or 5 (1d6 + 2) piercing damage at range.</t>
      </text>
    </comment>
    <comment authorId="0" ref="B7">
      <text>
        <t xml:space="preserve">___
&gt;## Bugbear
&gt;*Medium humanoid (goblinoid), chaotic evil*
&gt;___
&gt;- **Armor Class** 16 (hide armor, shield)
&gt;- **Hit Points** 27 (5d8 + 5)
&gt;- **Speed** 30 ft.
&gt;___
&gt;|STR|DEX|CON|INT|WIS|CHA|
&gt;|:---:|:---:|:---:|:---:|:---:|:---:|
&gt;|15 (+2)|14 (+2)|13 (+1)|8 (-1)|11 (+0)|9 (-1)|
&gt;___
&gt;- **Skills** Stealth +6, Survival +2
&gt;- **Senses** darkvision 60 ft., passive Perception 10
&gt;- **Languages** Common, Goblin
&gt;- **Challenge** 1 (200 XP)
&gt;___
&gt;***Brute.*** A melee weapon deals one extra die of its damage when the bugbear hits with it (included in the attack).  
&gt;
&gt;***Surprise Attack.*** If the bugbear surprises a creature and hits it with an attack during the first round of combat, the target takes an extra 7 (2d6) damage from the attack.  
&gt;
&gt;### Actions
&gt;***Morningstar.*** *Melee Weapon Attack:* +4 to hit, reach 5 ft., one target. *Hit:* 11 (2d8 + 2) piercing damage.  
&gt;
&gt;***Javelin.*** *Melee  or Ranged Weapon Attack:* +4 to hit, reach 5 ft. or range 30/120 ft., one target. *Hit:* 9 (2d6 + 2) piercing damage in melee or 5 (1d6 + 2) piercing damage at range.</t>
      </text>
    </comment>
    <comment authorId="0" ref="I7">
      <text>
        <t xml:space="preserve">The encounter difficulty experience (NOT the amount of XP to award the players). This is derived from (Actual XP * Modifier).
See Basic Rules, Ch. 13</t>
      </text>
    </comment>
    <comment authorId="0" ref="I9">
      <text>
        <t xml:space="preserve">The actual XP value to be awarded to the party.</t>
      </text>
    </comment>
    <comment authorId="0" ref="I15">
      <text>
        <t xml:space="preserve">Difficulty is based on the sum of player character levels in row 7 of the Players sheet. 
To change this, alter the formulas for the "Party XP Thresholds" below.</t>
      </text>
    </comment>
    <comment authorId="0" ref="B16">
      <text>
        <t xml:space="preserve">___
&gt;## Ankheg
&gt;*Large monstrosity, unaligned*
&gt;___
&gt;- **Armor Class** 14 (natural armor), 11 while prone
&gt;- **Hit Points** 39 (6d10 + 6)
&gt;- **Speed** 30 ft., burrow 10 ft.
&gt;___
&gt;|STR|DEX|CON|INT|WIS|CHA|
&gt;|:---:|:---:|:---:|:---:|:---:|:---:|
&gt;|17 (+3)|11 (+0)|13 (+1)|1 (-5)|13 (+1)|6 (-2)|
&gt;___
&gt;- **Senses** darkvision 60 ft., tremorsense 60 ft., passive Perception 11
&gt;- **Languages** —
&gt;- **Challenge** 2 (450 XP)
&gt;___
&gt;### Actions
&gt;***Bite.*** *Melee Weapon Attack:* +5 to hit, reach 5 ft., one target. *Hit:* 10 (2d6 + 3) slashing damage plus 3 (1d6) acid damage. If the target is a Large or smaller creature, it is grappled (escape DC 13). Until this grapple ends, the ankheg can bite only the grappled creature and has advantage on attack rolls to do so.  
&gt;
&gt;***Acid Spray (Recharge 6).*** The ankheg spits acid in a line that is 30 feet long and 5 feet wide, provided that it has no creature grappled. Each creature in that line must make a DC 13 Dexterity saving throw, taking 10 (3d6) acid damage on a failed save, or half as much damage on a successful one.</t>
      </text>
    </comment>
    <comment authorId="0" ref="B17">
      <text>
        <t xml:space="preserve">___
&gt;## Ogre
&gt;*Large giant, chaotic evil*
&gt;___
&gt;- **Armor Class** 11 (hide armor)
&gt;- **Hit Points** 59 (7d10 + 21)
&gt;- **Speed** 40 ft.
&gt;___
&gt;|STR|DEX|CON|INT|WIS|CHA|
&gt;|:---:|:---:|:---:|:---:|:---:|:---:|
&gt;|19 (+4)|8 (-1)|16 (+3)|5 (-3)|7 (-2)|7 (-2)|
&gt;___
&gt;- **Senses** darkvision 60 ft., passive Perception 8
&gt;- **Languages** Common, Giant
&gt;- **Challenge** 2 (450 XP)
&gt;___
&gt;### Actions
&gt;***Greatclub.*** *Melee Weapon Attack:* +6 to hit, reach 5 ft., one target. *Hit:* 13 (2d8 + 4) bludgeoning damage.  
&gt;
&gt;***Javelin.*** *Melee  or Ranged Weapon Attack:* +6 to hit, reach 5 ft. or range 30/120 ft., one target. *Hit:* 11 (2d6 + 4) piercing damage.</t>
      </text>
    </comment>
    <comment authorId="0" ref="B18">
      <text>
        <t xml:space="preserve">___
&gt;## Bugbear
&gt;*Medium humanoid (goblinoid), chaotic evil*
&gt;___
&gt;- **Armor Class** 16 (hide armor, shield)
&gt;- **Hit Points** 27 (5d8 + 5)
&gt;- **Speed** 30 ft.
&gt;___
&gt;|STR|DEX|CON|INT|WIS|CHA|
&gt;|:---:|:---:|:---:|:---:|:---:|:---:|
&gt;|15 (+2)|14 (+2)|13 (+1)|8 (-1)|11 (+0)|9 (-1)|
&gt;___
&gt;- **Skills** Stealth +6, Survival +2
&gt;- **Senses** darkvision 60 ft., passive Perception 10
&gt;- **Languages** Common, Goblin
&gt;- **Challenge** 1 (200 XP)
&gt;___
&gt;***Brute.*** A melee weapon deals one extra die of its damage when the bugbear hits with it (included in the attack).  
&gt;
&gt;***Surprise Attack.*** If the bugbear surprises a creature and hits it with an attack during the first round of combat, the target takes an extra 7 (2d6) damage from the attack.  
&gt;
&gt;### Actions
&gt;***Morningstar.*** *Melee Weapon Attack:* +4 to hit, reach 5 ft., one target. *Hit:* 11 (2d8 + 2) piercing damage.  
&gt;
&gt;***Javelin.*** *Melee  or Ranged Weapon Attack:* +4 to hit, reach 5 ft. or range 30/120 ft., one target. *Hit:* 9 (2d6 + 2) piercing damage in melee or 5 (1d6 + 2) piercing damage at range.</t>
      </text>
    </comment>
    <comment authorId="0" ref="I19">
      <text>
        <t xml:space="preserve">The encounter difficulty experience (NOT the amount of XP to award the players). This is derived from (Actual XP * Modifier).
See Basic Rules, Ch. 13</t>
      </text>
    </comment>
    <comment authorId="0" ref="I21">
      <text>
        <t xml:space="preserve">The actual XP value to be awarded to the party.</t>
      </text>
    </comment>
    <comment authorId="0" ref="I27">
      <text>
        <t xml:space="preserve">Difficulty is based on the sum of player character levels in row 7 of the Players sheet. 
To change this, alter the formulas for the "Party XP Thresholds" below.</t>
      </text>
    </comment>
    <comment authorId="0" ref="B28">
      <text>
        <t xml:space="preserve">___
&gt;## Ogre
&gt;*Large giant, chaotic evil*
&gt;___
&gt;- **Armor Class** 11 (hide armor)
&gt;- **Hit Points** 59 (7d10 + 21)
&gt;- **Speed** 40 ft.
&gt;___
&gt;|STR|DEX|CON|INT|WIS|CHA|
&gt;|:---:|:---:|:---:|:---:|:---:|:---:|
&gt;|19 (+4)|8 (-1)|16 (+3)|5 (-3)|7 (-2)|7 (-2)|
&gt;___
&gt;- **Senses** darkvision 60 ft., passive Perception 8
&gt;- **Languages** Common, Giant
&gt;- **Challenge** 2 (450 XP)
&gt;___
&gt;### Actions
&gt;***Greatclub.*** *Melee Weapon Attack:* +6 to hit, reach 5 ft., one target. *Hit:* 13 (2d8 + 4) bludgeoning damage.  
&gt;
&gt;***Javelin.*** *Melee  or Ranged Weapon Attack:* +6 to hit, reach 5 ft. or range 30/120 ft., one target. *Hit:* 11 (2d6 + 4) piercing damage.</t>
      </text>
    </comment>
    <comment authorId="0" ref="B29">
      <text>
        <t xml:space="preserve">___
&gt;## Orc
&gt;*Medium humanoid (orc), chaotic evil*
&gt;___
&gt;- **Armor Class** 13 (hide armor)
&gt;- **Hit Points** 15 (2d8 + 6)
&gt;- **Speed** 30 ft.
&gt;___
&gt;|STR|DEX|CON|INT|WIS|CHA|
&gt;|:---:|:---:|:---:|:---:|:---:|:---:|
&gt;|16 (+3)|12 (+1)|16 (+3)|7 (-2)|11 (+0)|10 (+0)|
&gt;___
&gt;- **Skills** Intimidation +2
&gt;- **Senses** darkvision 60 ft., passive Perception 10
&gt;- **Languages** Common, Orc
&gt;- **Challenge** 1/2 (100 XP)
&gt;___
&gt;***Aggressive.*** As a bonus action, the orc can move up to its speed toward a hostile creature that it can see.  
&gt;
&gt;### Actions
&gt;***Greataxe.*** *Melee Weapon Attack:* +5 to hit, reach 5 ft., one target. *Hit:* 9 (1d12 + 3) slashing damage.  
&gt;
&gt;***Javelin.*** *Melee  or Ranged Weapon Attack:* +5 to hit, reach 5 ft. or range 30/120 ft., one target. *Hit:* 6 (1d6 + 3) piercing damage.</t>
      </text>
    </comment>
    <comment authorId="0" ref="B30">
      <text>
        <t xml:space="preserve">___
&gt;## Orc
&gt;*Medium humanoid (orc), chaotic evil*
&gt;___
&gt;- **Armor Class** 13 (hide armor)
&gt;- **Hit Points** 15 (2d8 + 6)
&gt;- **Speed** 30 ft.
&gt;___
&gt;|STR|DEX|CON|INT|WIS|CHA|
&gt;|:---:|:---:|:---:|:---:|:---:|:---:|
&gt;|16 (+3)|12 (+1)|16 (+3)|7 (-2)|11 (+0)|10 (+0)|
&gt;___
&gt;- **Skills** Intimidation +2
&gt;- **Senses** darkvision 60 ft., passive Perception 10
&gt;- **Languages** Common, Orc
&gt;- **Challenge** 1/2 (100 XP)
&gt;___
&gt;***Aggressive.*** As a bonus action, the orc can move up to its speed toward a hostile creature that it can see.  
&gt;
&gt;### Actions
&gt;***Greataxe.*** *Melee Weapon Attack:* +5 to hit, reach 5 ft., one target. *Hit:* 9 (1d12 + 3) slashing damage.  
&gt;
&gt;***Javelin.*** *Melee  or Ranged Weapon Attack:* +5 to hit, reach 5 ft. or range 30/120 ft., one target. *Hit:* 6 (1d6 + 3) piercing damage.</t>
      </text>
    </comment>
    <comment authorId="0" ref="B31">
      <text>
        <t xml:space="preserve">___
&gt;## Orc
&gt;*Medium humanoid (orc), chaotic evil*
&gt;___
&gt;- **Armor Class** 13 (hide armor)
&gt;- **Hit Points** 15 (2d8 + 6)
&gt;- **Speed** 30 ft.
&gt;___
&gt;|STR|DEX|CON|INT|WIS|CHA|
&gt;|:---:|:---:|:---:|:---:|:---:|:---:|
&gt;|16 (+3)|12 (+1)|16 (+3)|7 (-2)|11 (+0)|10 (+0)|
&gt;___
&gt;- **Skills** Intimidation +2
&gt;- **Senses** darkvision 60 ft., passive Perception 10
&gt;- **Languages** Common, Orc
&gt;- **Challenge** 1/2 (100 XP)
&gt;___
&gt;***Aggressive.*** As a bonus action, the orc can move up to its speed toward a hostile creature that it can see.  
&gt;
&gt;### Actions
&gt;***Greataxe.*** *Melee Weapon Attack:* +5 to hit, reach 5 ft., one target. *Hit:* 9 (1d12 + 3) slashing damage.  
&gt;
&gt;***Javelin.*** *Melee  or Ranged Weapon Attack:* +5 to hit, reach 5 ft. or range 30/120 ft., one target. *Hit:* 6 (1d6 + 3) piercing damage.</t>
      </text>
    </comment>
    <comment authorId="0" ref="I31">
      <text>
        <t xml:space="preserve">The encounter difficulty experience (NOT the amount of XP to award the players). This is derived from (Actual XP * Modifier).
See Basic Rules, Ch. 13</t>
      </text>
    </comment>
    <comment authorId="0" ref="I33">
      <text>
        <t xml:space="preserve">The actual XP value to be awarded to the party.</t>
      </text>
    </comment>
    <comment authorId="0" ref="I39">
      <text>
        <t xml:space="preserve">Difficulty is based on the sum of player character levels in row 7 of the Players sheet. 
To change this, alter the formulas for the "Party XP Thresholds" below.</t>
      </text>
    </comment>
    <comment authorId="0" ref="I43">
      <text>
        <t xml:space="preserve">The encounter difficulty experience (NOT the amount of XP to award the players). This is derived from (Actual XP * Modifier).
See Basic Rules, Ch. 13</t>
      </text>
    </comment>
    <comment authorId="0" ref="I45">
      <text>
        <t xml:space="preserve">The actual XP value to be awarded to the party.</t>
      </text>
    </comment>
    <comment authorId="0" ref="I51">
      <text>
        <t xml:space="preserve">Difficulty is based on the sum of player character levels in row 7 of the Players sheet. 
To change this, alter the formulas for the "Party XP Thresholds" below.</t>
      </text>
    </comment>
    <comment authorId="0" ref="I55">
      <text>
        <t xml:space="preserve">The encounter difficulty experience (NOT the amount of XP to award the players). This is derived from (Actual XP * Modifier).
See Basic Rules, Ch. 13</t>
      </text>
    </comment>
    <comment authorId="0" ref="I57">
      <text>
        <t xml:space="preserve">The actual XP value to be awarded to the party.</t>
      </text>
    </comment>
    <comment authorId="0" ref="I63">
      <text>
        <t xml:space="preserve">Difficulty is based on the sum of player character levels in row 7 of the Players sheet. 
To change this, alter the formulas for the "Party XP Thresholds" below.</t>
      </text>
    </comment>
    <comment authorId="0" ref="I67">
      <text>
        <t xml:space="preserve">The encounter difficulty experience (NOT the amount of XP to award the players). This is derived from (Actual XP * Modifier).
See Basic Rules, Ch. 13</t>
      </text>
    </comment>
    <comment authorId="0" ref="I69">
      <text>
        <t xml:space="preserve">The actual XP value to be awarded to the party.</t>
      </text>
    </comment>
    <comment authorId="0" ref="I75">
      <text>
        <t xml:space="preserve">Difficulty is based on the sum of player character levels in row 7 of the Players sheet. 
To change this, alter the formulas for the "Party XP Thresholds" below.</t>
      </text>
    </comment>
    <comment authorId="0" ref="I79">
      <text>
        <t xml:space="preserve">The encounter difficulty experience (NOT the amount of XP to award the players). This is derived from (Actual XP * Modifier).
See Basic Rules, Ch. 13</t>
      </text>
    </comment>
    <comment authorId="0" ref="I81">
      <text>
        <t xml:space="preserve">The actual XP value to be awarded to the party.</t>
      </text>
    </comment>
    <comment authorId="0" ref="I87">
      <text>
        <t xml:space="preserve">Difficulty is based on the sum of player character levels in row 7 of the Players sheet. 
To change this, alter the formulas for the "Party XP Thresholds" below.</t>
      </text>
    </comment>
    <comment authorId="0" ref="I91">
      <text>
        <t xml:space="preserve">The encounter difficulty experience (NOT the amount of XP to award the players). This is derived from (Actual XP * Modifier).
See Basic Rules, Ch. 13</t>
      </text>
    </comment>
    <comment authorId="0" ref="I93">
      <text>
        <t xml:space="preserve">The actual XP value to be awarded to the party.</t>
      </text>
    </comment>
    <comment authorId="0" ref="I99">
      <text>
        <t xml:space="preserve">Difficulty is based on the sum of player character levels in row 7 of the Players sheet. 
To change this, alter the formulas for the "Party XP Thresholds" below.</t>
      </text>
    </comment>
    <comment authorId="0" ref="I103">
      <text>
        <t xml:space="preserve">The encounter difficulty experience (NOT the amount of XP to award the players). This is derived from (Actual XP * Modifier).
See Basic Rules, Ch. 13</t>
      </text>
    </comment>
    <comment authorId="0" ref="I105">
      <text>
        <t xml:space="preserve">The actual XP value to be awarded to the party.</t>
      </text>
    </comment>
    <comment authorId="0" ref="I111">
      <text>
        <t xml:space="preserve">Difficulty is based on the sum of player character levels in row 7 of the Players sheet. 
To change this, alter the formulas for the "Party XP Thresholds" below.</t>
      </text>
    </comment>
    <comment authorId="0" ref="I115">
      <text>
        <t xml:space="preserve">The encounter difficulty experience (NOT the amount of XP to award the players). This is derived from (Actual XP * Modifier).
See Basic Rules, Ch. 13</t>
      </text>
    </comment>
    <comment authorId="0" ref="I117">
      <text>
        <t xml:space="preserve">The actual XP value to be awarded to the party.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Contains all official 5e monsters and statblocks for only SRD monsters due to copyright laws.</t>
      </text>
    </comment>
    <comment authorId="0" ref="K1">
      <text>
        <t xml:space="preserve">If any of these are wrong, you use this site instead and let me know at u/basska43!</t>
      </text>
    </comment>
    <comment authorId="0" ref="L1">
      <text>
        <t xml:space="preserve">Stat blocks are only provided for SRD creatures.
If you wish to remove the feature that copies creature stats to the Initiative sheet, you can delete this column from your sheet.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If any of this information is wrong, you use this site instead and let me know at u/basska43!</t>
      </text>
    </comment>
    <comment authorId="0" ref="I1">
      <text>
        <t xml:space="preserve">Materials and cost in notes</t>
      </text>
    </comment>
    <comment authorId="0" ref="I2">
      <text>
        <t xml:space="preserve">a bit of sponge</t>
      </text>
    </comment>
    <comment authorId="0" ref="A4">
      <text>
        <t xml:space="preserve">You hurl a bubble of acid. Choose one creature within range, or choose two creatures within range that are within 5 feet of each other. A target must succeed on a Dexterity saving throw or take 1d6 acid damage. This spell’s damage increases by 1d6 when you reach 5th level (2d6), 11th level (3d6), and 17th level (4d6).</t>
      </text>
    </comment>
    <comment authorId="0" ref="I5">
      <text>
        <t xml:space="preserve">a red dragon's scale</t>
      </text>
    </comment>
    <comment authorId="0" ref="A6">
      <text>
        <t xml:space="preserve">Your spell bolsters your allies with toughness and resolve. Choose up to three creatures within range. Each target’s hit point maximum and current hit points increase by 5 for the duration. At Higher Levels. When you cast this spell using a spell slot of 3rd level or higher, a target’s hit points increase by an additional 5 for each slot level above 2nd.</t>
      </text>
    </comment>
    <comment authorId="0" ref="I6">
      <text>
        <t xml:space="preserve">A Tiny Strip Of White Cloth</t>
      </text>
    </comment>
    <comment authorId="0" ref="A7">
      <text>
        <t xml:space="preserve">You set an alarm against unwanted intrusion. Choose a door, a window, or an area within range that is no larger than a 20-foot cube. Until the spell ends, an alarm alerts you whenever a Tiny or larger creature touches or enters the w arded area. When you cast the spell, you can designate creatures that w on’t set off the alarm. You also choose whether the alarm is mental or audible. A mental alarm alerts you with a ping in your mind if you are within 1 mile of the warded area. This ping awakens you if you are sleeping. An audible alarm produces the sound of a hand bell for 10 seconds within 60 feet.</t>
      </text>
    </comment>
    <comment authorId="0" ref="I7">
      <text>
        <t xml:space="preserve">A Tiny Bell And A Piece Of Fine Silver Wire</t>
      </text>
    </comment>
    <comment authorId="0" ref="A8">
      <text>
        <t xml:space="preserve">You assume a different form. When you cast the spell, choose one of the following options, the effects of which last for the duration of the spell. While the spell lasts, you can end one option as an action to gain the benefits o f a different one. Aquatic Adaptation. You adapt your body to an aquatic environment, sprouting gills and growing webbing between your fingers. You can breathe underwater and gain a swimming speed equal to your walking speed. Change Appearance. You transform your appearance. You decide what you look like, including your height, weight, facial features, sound of your voice, hair length, coloration, and distinguishing characteristics, if any. You can make yourself appear as a member of another race, though none of your statistics change. You also can’t appear as a creature of a different size than you, and your basic shape stays the same; if you're bipedal, you can’t use this spell to become quadrupedal, for instance. At any time for the duration of the spell, you can use your action to change your appearance in this way again. Natural Weapons. You grow claws, fangs, spines, horns, or a different natural w eapon of your choice. Your unarmed strikes deal 1d6 bludgeoning, piercing, or slashing damage, as appropriate to the natural weapon you chose, and you are proficient with your unarmed strikes. Finally, the natural weapon is magic and you have a +1 bonus to the attack and damage rolls you make using it.</t>
      </text>
    </comment>
    <comment authorId="0" ref="A9">
      <text>
        <t xml:space="preserve">This spell lets you convince a beast that you mean it no harm. Choose a beast that you can see within range. It must see and hear you. If the beast’s Intelligence is 4 or higher, the spell fails. Otherwise, the beast must succeed on a W isdom saving throw or be charmed by you for the spell’s duration. If you or one of your companions harms the target, the spells ends. At Higher Levels. When you cast this spell using a spell slot of 2nd level or higher, you can affect one additional beast for each slot level above 1st.</t>
      </text>
    </comment>
    <comment authorId="0" ref="I9">
      <text>
        <t xml:space="preserve">A Morsel Of Food</t>
      </text>
    </comment>
    <comment authorId="0" ref="A10">
      <text>
        <t xml:space="preserve">By means of this spell, you use an animal to deliver a message. Choose a Tiny beast you can see within range, such as a squirrel, a blue jay, or a bat. You specify a location, which you must have visited, and a recipient who matches a general description, such as “a man or woman dressed in the uniform of the town guard” or “a red-haired dwarf wearing a pointed hat.” You also speak a message of up to twenty-five words. The target beast travels for the duration of the spell toward the specified location, covering about 50 miles per 24 hours for a flying messenger, or 25 miles for other animals. When the messenger arrives, it delivers your m essage to the creature that you described, replicating the sound o f your voice. The messenger speaks only to a creature matching the description you gave. If the messenger doesn’t reach its destination before the spell ends, the message is lost, and the beast makes its way back to where you cast this spell. At Higher Levels. If you cast this spell using a spell slot of 3nd level or higher, the duration of the spell increases by 48 hours for each slot level above 2nd.</t>
      </text>
    </comment>
    <comment authorId="0" ref="I10">
      <text>
        <t xml:space="preserve">A Morsel Of Food</t>
      </text>
    </comment>
    <comment authorId="0" ref="A11">
      <text>
        <t xml:space="preserve">Your m agic turns others into beasts. Choose any number of willing creatures that you can see within range. You transform each target into the form of a Large or smaller beast with a challenge rating of 4 or lower. On subsequent turns, you can use your action to transform affected creatures into new forms. The transformation lasts for the duration for each target, or until the target drops to 0 hit points or dies. You can choose a different form for each target. A target’s game statistics are replaced by the statistics o f the chosen beast, though the target retains its alignment and Intelligence, Wisdom, and Charisma scores. The target assumes the hit points of its new form, and when it reverts to its normal form, it returns to the number o 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or cast spells. The target’s gear melds into the new form. The target can’t activate, wield, or otherwise benefit from any o f its equipment. </t>
      </text>
    </comment>
    <comment authorId="0" ref="A12">
      <text>
        <t xml:space="preserve">This spell creates an undead servant. Choose a pile o f bones or a corpse of a Medium or Small humanoid within range. Your spell imbues the target with a foul mimicry of life, raising it as an undead creature. The target becomes a skeleton if you chose bones or a zombie if you chose a corpse (the DM has the creature’s game statistics). On each of your turns, you can use a bonus action to mentally command any creature you made with this spell if the creature is within 60 feet of you (if you control multiple creatures, you can command any or all o f them at the same time, issuing the same command to each one). You decide what action the creature will take and where it w 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you’ve given it. To maintain control of the creature for another 24 hours, you must cast this spell on the creature again before the current 24-hour period ends. This use of the spell reasserts your control over up to four creatures you have animated with this spell, rather than animating a new one. At Higher Levels. When you cast this spell using a spell slot of 4th level or higher, you animate or reassert control over two additional undead creatures for each slot level above 3rd. Each of the creatures must come from a different corpse or pile of bones.</t>
      </text>
    </comment>
    <comment authorId="0" ref="I12">
      <text>
        <t xml:space="preserve">A Drop Of Blood, A Piece Of Flesh, And A Pinch Of Bone Dust</t>
      </text>
    </comment>
    <comment authorId="0" ref="A13">
      <text>
        <t xml:space="preserve">Objects come to life at your command. Choose up to ten nonmagical objects within range that are not being worn or carried. Medium targets count as two objects, Large targets count as four objects, Huge targets count as eight objects. You can’t animate any object larger than Huge. Each target animates and becomes a creature under your control until the spell ends or until reduced to 0 hit points. As a bonus action, you can mentally command any creature you made with this spell if the creature is within 500 feet of you (if you control multiple creatures, you can command any or all of them at the same time, issuing the same command to each one). You decide what action the creature w 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Animated Object Statistics Size HP AC Attack Str Dex Tiny 20 18 +8 to hit, 1d4 + 4 damage 4 18 Small 25 16 +6 to hit, 1d8 + 2 damage 6 14 Medium 40 13 +5 to hit, 2d6 + 1 damage 10 12 Large 50 10 +6 to hit, 2d10 + 2 damage 14 10 Huge 80 10 +8 to hit, 2d12 + 4 damage 18 6 An animated object is a construct with AC, hit points, attacks, Strength, and Dexterity determined by its size. Its Constitution is 10 and its Intelligence and Wisdom are 3, and its Charisma is 1. Its speed is 30 feet; if the object lacks legs or other appendages it can use for locomotion, it instead has a flying speed of 30 feet and can hover. If the object is securely attached to a surface or a larger object, such as a chain bolted to a wall, its speed is 0. It has blindsight with a radius of 30 feet and is blind beyond that distance. When the animated object drops to 0 hit points, it reverts to its original object form, and any remaining damage carries over to its original object form. If you command an object to attack, it can make a single melee attack against a creature within 5 feet o f it. It makes a slam attack with an attack bonus and bludgeoning damage determined by its size. The DM might rule that a specific object inflicts slashing or piercing damage based on its form. At Higher Levels. If you cast this spell using a spell slot of 6th level or higher, you can animate two additional objects for each slot level above 5th.</t>
      </text>
    </comment>
    <comment authorId="0" ref="A14">
      <text>
        <t xml:space="preserve">A shimmering barrier extends out from you in a 10-foot radius and moves with you, remaining centered on you and hedging out creatures other than undead and constructs. The barrier lasts for the duration. The barrier prevents an affected creature from passing or reaching through. An affected creature can cast spells or make attacks with ranged or reach weapons through the barrier. If you move so that an affected creature is forced to pass through the barrier, the spell ends.</t>
      </text>
    </comment>
    <comment authorId="0" ref="A15">
      <text>
        <t xml:space="preserve">A 10-foot-radius invisible sphere of antimagic surrounds you. This area is divorced from the magical energy that suffuses the multiverse. Within the sphere, spells can’t be cast, summoned creatures disappear, and even m agic items become mundane. Until the spell ends, the sphere moves with you, centered on you. Spells and other magical effects, except those created by an artifact or a deity, are suppressed in the sphere and can’t protrude into it. A slot expended to cast a suppressed spell is consumed. While an effect is suppressed, it doesn’t function, but the time it spends suppressed counts against its duration. Targeted Effects. Spells and other magical effects, such as magic missile and charm person, that target a creature or an object in the sphere have no effect on that target. Areas of Magic. The area of another spell or magical effect, such as fireball, can’t extend into the sphere. If the sphere overlaps an area of magic, the part of the area that is covered by the sphere is suppressed. For example, the flames created by a wall of fire are suppressed within the sphere, creating a gap in the wall if the overlap is large enough. Spells. Any active spell or other magical effect on a creature or an object in the sphere is suppressed while the creature or object is in it. Magic Items. The properties and powers of magic items are suppressed in the sphere. For example, a + 1 longsword in the sphere functions as a nonmagical longsword. A magic weapon’s properties and powers are suppressed if it is used against a target in the sphere or wielded by an attacker in the sphere. If a magic w eapon or a piece of magic ammunition fully leaves the sphere (for example, if you fire a magic arrow or throw a magic spear at a target outside the sphere), the magic of the item ceases to be suppressed as soon as it exits. Magical Travel. Teleportation and planar travel fail to work in the sphere, whether the sphere is the destination or the departure point for such magical travel. A portal to another location, world, or plane of existence, as w ell as an opening to an extradimensional space such as that created by the rope trick spell, temporarily closes while in the sphere. Creatures and Objects. A creature or object summoned or created by m agic temporarily winks out o f existence in the sphere. Such a creature instantly reappears once the space the creature occupied is no longer within the sphere. Dispel Magic. Spells and magical effects such as dispel magic have no effect on the sphere. Likewise, the spheres created by different antimagic field spells don’t nullify each other.</t>
      </text>
    </comment>
    <comment authorId="0" ref="I15">
      <text>
        <t xml:space="preserve">A Pinch Of Powdered Iron Or Iron Filings</t>
      </text>
    </comment>
    <comment authorId="0" ref="A16">
      <text>
        <t xml:space="preserve">This spell attracts or repels creatures of your choice. You target something within range, either a Huge or smaller object or creature or an area that is no larger than a 200-foot cube. Then specify a kind of intelligent creature, such as red dragons, goblins, or vampires. You invest the target with an aura that either attracts or repels the specified creatures for the duration. Choose antipathy or sympathy as the aura’s effect. Antipathy. The enchantment causes creatures of the kind you designated to feel an intense urge to leave the area and avoid the target. When such a creature can see the target or comes within 60 feet of it, the creature must succeed on a W isdom saving throw or b ecome frightened. The creature remains frightened while it can see the target or is within 60 feet of it. While frightened by the target, the creature must use its movement to move to the nearest safe spot from which it can’t see the target. If the creature moves more than 60 feet from the target and can’t see it, the creature is no longer frightened, but the creature becomes frightened again if it regains sight of the target or moves within 60 feet of it. Sympathy. The enchantment causes the specified creatures to feel an intense urge to approach the target while within 60 feet of it or able to see it. When such a creature can see the target or comes within 60 feet of it, the creature must succeed on a W isdom saving throw or use its movement on each of its turns to enter the area or move within reach of the target. When the creature has done so, it can’t w illingly m ove away from the target. If the target damages or otherwise harms an affected creature, the affected creature can make a W isdom saving throw to end the effect, as described below. Ending the Effect. If an affected creature ends its turn while not within 60 feet of the target or able to see it, the creature makes a Wisdom saving throw. On a successful save, the creature is no longer affected by the target and recognizes the feeling of repugnance or attraction as magical. In addition, a creature affected by the spell is allowed another Wisdom saving throw every 24 hours while the spell persists. A creature that successfully saves against this effect is immune to it for 1 minute, after which time it can be affected again.</t>
      </text>
    </comment>
    <comment authorId="0" ref="I16">
      <text>
        <t xml:space="preserve">Either A Lump Of Alum Soaked In Vinegar For The Antipathy Effect Or A Drop Of Honey For The Sympathy Effect</t>
      </text>
    </comment>
    <comment authorId="0" ref="A17">
      <text>
        <t xml:space="preserve">You create an invisible, magical eye within range that hovers in the air for the duration. You mentally receive visual information from the eye, which has normal vision and darkvision out to 30 feet. The eye can look in every direction. As an action, you can move the eye up to 30 feet in any direction. There is no limit to how far away from you the eye can move, but it can’t enter another plane o f existence. A solid barrier b locks the eye’s movement, but the eye can pass through an opening as small as 1 inch in diameter.</t>
      </text>
    </comment>
    <comment authorId="0" ref="I17">
      <text>
        <t xml:space="preserve">A Tiny Fan And A Feather Of Exotic Origin</t>
      </text>
    </comment>
    <comment authorId="0" ref="A18">
      <text>
        <t xml:space="preserve">You create linked teleportation portals that remain open for the duration. Choose two points on the ground that you can see, one point within 10 feet of you and one point within 500 feet of you. A circular portal, 10 feet in diameter, opens over each point. If the portal would open in the space occupied by a creature, the spell fails, and the casting is lost. The portals are two-dimensional glowing rings filled with mist, hovering inches from the ground and perpendicular to it at the points you choose. A ring is visible only from one side (your choice), which is the side that functions as a portal. Any creature or object entering the portal exits from the other portal as if the two were adjacent to each other; passing through a portal from the nonportal side has no effect. The mist that fills each portal is opaque and blocks vision through it. On your turn, you can rotate the rings as a bonus action so that the active side faces in a different direction.</t>
      </text>
    </comment>
    <comment authorId="0" ref="A19">
      <text>
        <t xml:space="preserve">You touch a closed door, window, gate, chest, or other entryway, and it becomes locked for the duration. You and the creatures you designate when you cast this spell can open the object normally. You can also set a password that, when spoken within 5 feet of the object, suppresses this spell for 1 minute. Otherwise, it is impassable until it is broken or the spell is dispelled or suppressed. Casting knock on the object suppresses arcane lock for 10 minutes. While affected by this spell, the object is more difficult to break or force open; the DC to break it or pick any locks on it increases by 10.</t>
      </text>
    </comment>
    <comment authorId="0" ref="I19">
      <text>
        <t xml:space="preserve">Gold Dust W Orth At Least 25 Gp, Which The Spell Consumes</t>
      </text>
    </comment>
    <comment authorId="0" ref="I20">
      <text>
        <t xml:space="preserve">A Cup Of Water</t>
      </text>
    </comment>
    <comment authorId="0" ref="A22">
      <text>
        <t xml:space="preserve">You and up to eight willing creatures within range project your astral bodies into the Astral Plane (the spell fails and the casting is wasted if you are already on that plane). The material body you leave behind is unconscious and in a state of suspended animation; it doesn’t need food or air and doesn’t age. Your astral body resembles your m ortal form in almost every way, replicating your game statistics and possessions. The principal difference is the addition o f a silvery cord that extends from between your shoulder blades and trails behind you, fading to invisibility after 1 foot. This cord is your tether to your material body. As long as the tether remains intact, you can find your way home. If the cord is cut—something that can happen only when an effect specifically states that it does—your soul and body are separated, killing you instantly. Your astral form can freely travel through the Astral Plane and can pass through portals there leading to any other plane. If you enter a new plane or return to the plane you were on when casting this spell, your body and possessions are transported along the silver cord, allowing you to re-enter your body as you enter the new plane. Your astral form is a separate incarnation. Any damage or other effects that apply to it have no effect on your physical body, nor do they persist when you return to it. The spell ends for you and your companions when you use your action to dismiss it. When the spell ends, the affected creature returns to its physical body, and it awakens. The spell might also end early for you or one of your companions. A successful dispel magic spell used against an astral or physical body ends the spell for that creature. If a creature’s original body or its astral form drops to 0 hit points, the spell ends for that creature. If the spell ends and the silver cord is intact, the cord pulls the creature’s astral form back to its body, ending its state of suspended animation. If you are returned to your body prematurely, your companions remain in their astral forms and must find their own way back to their bodies, usually by dropping to 0 hit points.</t>
      </text>
    </comment>
    <comment authorId="0" ref="I22">
      <text>
        <t xml:space="preserve">For Each Creature You Affect With This Spell, You Must Provide One Jacinth Worth At Least 1,000 Gp And One Ornately Carved Bar Of Silver Worth At Least 100 Gp, All Of Which The Spell Consumes</t>
      </text>
    </comment>
    <comment authorId="0" ref="A23">
      <text>
        <t xml:space="preserve">By casting gem-inlaid sticks, rolling dragon bones, laying out ornate cards, or employing some other divining tool, you receive an omen from an otherworldly entity about the results of a specific course of action that you plan to take within the next 30 minutes. The DM chooses from the following possible omens: • Weal, for good results • Woe, for bad results • Weal and woe, for both good and bad results • Nothing, for results that aren’t especially good or bad The spell doesn’t take into account any possible circumstances that might change the outcome, such as the casting of additional spells or the loss or gain o f a companion. If you cast the spell two or more times before completing your next long rest, there is a cumulative 25 percent chance for each casting after the first that you get a random reading. The DM makes this roll in secret.</t>
      </text>
    </comment>
    <comment authorId="0" ref="I23">
      <text>
        <t xml:space="preserve">Specially Marked Sticks, Bones, Or Similar Tokens W Orth At Least 25 Gp</t>
      </text>
    </comment>
    <comment authorId="0" ref="A24">
      <text>
        <t xml:space="preserve">Life-preserving energy radiates from you in an aura with a 30-foot radius. Until the spell ends, the aura moves with you, centered on you. Each nonhostile creature in the aura (including you) has resistance to necrotic damage, and its hit point maximum can't be reduced. In addition, a nonhostile, living creature regains 1 hit point when it starts its turn in the aura with 0 hit points.</t>
      </text>
    </comment>
    <comment authorId="0" ref="I24">
      <text>
        <t xml:space="preserve">A Bit Of Bat Fur</t>
      </text>
    </comment>
    <comment authorId="0" ref="A25">
      <text>
        <t xml:space="preserve">Purifying energy radiates from you in an aura with a 30-foot radius. Until the spell ends, the aura moves with you, centered on you. Each nonhostile creature in the aura (including you) can’t become diseased, has resistance to poison damage, and has advantage on saving throws against effects that cause any of the following conditions: blinded, charmed, deafened, frightened, paralyzed, poisoned, and stunned.</t>
      </text>
    </comment>
    <comment authorId="0" ref="A26">
      <text>
        <t xml:space="preserve">Healing energy radiates from you in an aura with a 30-foot radius. Until the spell ends, the aura moves with you, centered on you. You can use a bonus action to cause one creature in the aura (including you) to regain 2d6 hit points.</t>
      </text>
    </comment>
    <comment authorId="0" ref="A27">
      <text>
        <t xml:space="preserve">After spending the casting time tracing magical pathways within a precious gemstone, you touch a Huge or smaller beast or plant. The target must have either no Intelligence score or an Intelligence of 3 or less. The target gains an Intelligence of 10. The target also gains the ability to speak one language you know. If the target is a plant, it gains the ability to move its limbs, roots, vines, creepers, and so forth, and it gains senses similar to a human’s. Your DM chooses statistics appropriate for the awakened plant, such as the statistics for the awakened shrub or the awakened tree. The awakened beast or plant is charmed by you for 30 days or until you or your companions do anything harmful to it. When the charmed condition ends, the awakened creature chooses whether to remain friendly to you, based on how you treated it while it w as charmed.</t>
      </text>
    </comment>
    <comment authorId="0" ref="I27">
      <text>
        <t xml:space="preserve">An Agate Worth At Least 1,000 Gp, Which The Spell Consumes</t>
      </text>
    </comment>
    <comment authorId="0" ref="A28">
      <text>
        <t xml:space="preserve">Up to three creatures of your choice that you can see within range must make Charisma saving throws. Whenever a target that fails this saving throw makes an attack roll or a saving throw before the spell ends, the target must roll a d4 and subtract the number rolled from the attack roll or saving throw. At Higher Levels. When you cast this spell using a spell slot of 2nd level or higher, you can target one additional creature for each slot level above 1st.</t>
      </text>
    </comment>
    <comment authorId="0" ref="I28">
      <text>
        <t xml:space="preserve">A Drop Of Blood</t>
      </text>
    </comment>
    <comment authorId="0" ref="A30">
      <text>
        <t xml:space="preserve">You attempt to send one creature that you can see within range to another plane of existence. The target must succeed on a Charisma saving throw or be banished. If the target is native to the plane of existence you’re on, you banish the target to a harmless demiplane. While there, the target is incapacitated. The target remains there until the spell ends, at which point the target reappears in the space it left or in the nearest unoccupied space if that space is occupied. If the target is native to a different plane of existence than the one you’re on, the target is banished with a faint popping noise, returning to its home plane. If the spell ends before 1 minute has passed, the target reappears in the space it left or in the nearest unoccupied space if that space is occupied. Otherwise, the target doesn't return. At Higher Levels. When you cast this spell using a spell slot of 5th level or higher, you can target one additional creature for each slot level above 4th.</t>
      </text>
    </comment>
    <comment authorId="0" ref="A31">
      <text>
        <t xml:space="preserve">You touch a w illing creature. Until the spell ends, the target’s skin has a rough, bark-like appearance, and the target’s AC can’t be less than 16, regardless of what kind of armor it is wearing. </t>
      </text>
    </comment>
    <comment authorId="0" ref="I31">
      <text>
        <t xml:space="preserve">A Handful Of Oak Bark</t>
      </text>
    </comment>
    <comment authorId="0" ref="A32">
      <text>
        <t xml:space="preserve">This spell bestows hope and vitality. Choose any number of creatures within range. For the duration, each target has advantage on W isdom saving throws and death saving throws, and regains the maximum number of hit points possible from any healing.</t>
      </text>
    </comment>
    <comment authorId="0" ref="I33">
      <text>
        <t xml:space="preserve">a bit of fur wrapped in a cloth</t>
      </text>
    </comment>
    <comment authorId="0" ref="A34">
      <text>
        <t xml:space="preserve">You touch a w illing beast. For the duration of the spell, you can use your action to see through the beast’s eyes and hear what it hears, and continue to do so until you use your action to return to your normal senses. While perceiving through the beast’s senses, you gain the benefits of any special senses possessed by that creature, though you are blinded and deafened to your own surroundings.</t>
      </text>
    </comment>
    <comment authorId="0" ref="A35">
      <text>
        <t xml:space="preserve">You touch a creature, and that creature must succeed on a W isdom saving throw or become cursed for the duration of the spell. When you cast this spell, choose the nature of the curse from the following options: • Choose one ability score. While cursed, the target has disadvantage on ability checks and saving throws made with that ability score. • While cursed, the target has disadvantage on attack rolls against you. • While cursed, the target must make a W isdom saving throw at the start of each of its turns. If it fails, it wastes its action that turn doing nothing. • While the target is cursed, your attacks and spells deal an extra 1d8 necrotic damage to the target. A remove curse spell ends this effect. At the DM’s option, you may choose an alternative curse effect, but it should be no more powerful than those described above. The DM has final say on such a curse’s effect. At Higher Levels. If you cast this spell using a spell slot of 4th level or higher, the duration is concentration, up to 10 minutes. If you use a spell slot of 5th level or higher, the duration is 8 hours. If you use a spell slot of 7th level or higher, the duration is 24 hours. If you use a 9th level spell slot, the spell lasts until it is dispelled. Using a spell slot of 5th level or higher grants a duration that doesn’t require concentration.</t>
      </text>
    </comment>
    <comment authorId="0" ref="A36">
      <text>
        <t xml:space="preserve">You create a Large hand of shimmering, translucent force in an unoccupied space that you can see within range. The hand lasts for the spell’s duration, and it moves at your command, mimicking the movements of your own hand. The hand is an object that has AC 20 and hit points equal to your hit point maximum. If it drops to 0 hit points, the spell ends. It has a Strength of 26 (+8) and a Dexterity of 10 (+0). The hand doesn’t fill its space. When you cast the spell and as a bonus action on your subsequent turns, you can move the hand up to 60 feet and then cause one of the following effects with it. Clenched Fist. The hand strikes one creature or object within 5 feet of it. Make a melee spell attack for the hand using your game statistics. On a hit, the target takes 4d8 force damage. Forceful Hand. The hand attempts to push a creature within 5 feet of it in a direction you choose. Make a check with the hand’s Strength contested by the Strength (Athletics) check of the target. If the target is Medium or smaller, you have advantage on the check. If you succeed, the hand pushes the target up to 5 feet plus a number of feet equal to five times your spellcasting ability modifier. The hand moves with the target to remain within 5 feet of it. Grasping Hand. The hand attempts to grapple a Huge or smaller creature within 5 feet of it. You use the hand’s Strength score to resolve the grapple. If the target is Medium or smaller, you have advantage on the check. While the hand is grappling the target, you can use a bonus action to have the hand crush it. When you do so, the target takes bludgeoning damage equal to 2d6 + your spellcasting ability modifier. Interposing Hand. The hand interposes itself between you and a creature you choose until you give the hand a different command. The hand moves to stay between you and the target, providing you with half cover against the target. The target can't move through the hand’s space if its Strength score is less than or equal to the hand’s Strength score. If its Strength score is higher than the hand’s Strength score, the target can move toward you through the hand’s space, but that space is difficult terrain for the target. At Higher Levels. When you cast this spell using a spell slot of 6th level or higher, the damage from the clenched fist option increases by 2d8 and the damage from the grasping hand increases by 2d6 for each slot level above 5th.</t>
      </text>
    </comment>
    <comment authorId="0" ref="I36">
      <text>
        <t xml:space="preserve">An Eggshell And A Snakeskin Glove</t>
      </text>
    </comment>
    <comment authorId="0" ref="A37">
      <text>
        <t xml:space="preserve">You create a vertical wall of whirling, razor-sharp blades made of magical energy. The wall appears within range and lasts for the duration. You can make a straight wall up to 100 feet long, 20 feet high, and 5 feet thick, or a ringed wall up to 60 feet in diameter, 20 feet high, and 5 feet thick. The wall provides three-quarters cover to creatures behind it, and its space is difficult terrain. When a creature enters the w all’s area for the first time on a turn or starts its turn there, the creature must make a Dexterity saving throw. On a failed save, the creature takes 6 d10 slashing damage. On a successful save, the creature takes half as much damage.</t>
      </text>
    </comment>
    <comment authorId="0" ref="A39">
      <text>
        <t xml:space="preserve">You bless up to three creatures of your choice within range. Whenever a target makes an attack roll or a saving throw before the spell ends, the target can roll a d4 and add the number rolled to the attack roll or saving throw. A t Higher Levels. When you cast this spell using a spell slot of 2nd level or higher, you can target one additional creature for each slot level above 1st.</t>
      </text>
    </comment>
    <comment authorId="0" ref="I39">
      <text>
        <t xml:space="preserve">A Sprinkling Of Holy Water</t>
      </text>
    </comment>
    <comment authorId="0" ref="A40">
      <text>
        <t xml:space="preserve">Necromantic energy washes over a creature of your choice that you can see within range, draining moisture and vitality from it. The target must make a Constitution saving throw. The target takes 8d8 necrotic damage on a failed save, or half as much damage on a successful one. This spell has no effect on undead or constructs. If you target a plant creature or a magical plant, it makes the saving throw with disadvantage, and the spell deals maximum damage to it. If you target a nonmagical plant that isn’t a creature, such as a tree or shrub, it doesn’t make a saving throw; it simply withers and dies. At Higher Levels. When you cast this spell using a spell slot of 5th level or higher, the damage increases by 1d8 for each slot level above 4th. </t>
      </text>
    </comment>
    <comment authorId="0" ref="I40">
      <text>
        <t xml:space="preserve">An Item Distasteful To The Target</t>
      </text>
    </comment>
    <comment authorId="0" ref="A41">
      <text>
        <t xml:space="preserve">The next time you hit a creature with a melee w eapon attack during this spell’s duration, your weapon flares with bright light, and the attack deals an extra 3d8 radiant damage to the target. Additionally, the target must succeed on a Constitution saving throw or be blinded until the spell ends. A creature blinded by this spell makes another Constitution saving throw at the end of each of its turns. On a successful save, it is no longer blinded.</t>
      </text>
    </comment>
    <comment authorId="0" ref="A42">
      <text>
        <t xml:space="preserve">You can blind or deafen a foe. Choose one creature that you can see within range to make a Constitution saving throw. If it fails, the target is either blinded or deafened (your choice) for the duration. At the end of each of its turns, the target can make a Constitution saving throw. On a success, the spell ends. At Higher Levels. When you cast this spell using a spell slot of 3rd level or higher, you can target one additional creature for each slot level above 2nd.</t>
      </text>
    </comment>
    <comment authorId="0" ref="A43">
      <text>
        <t xml:space="preserve">Roll a d20 at the end of each of your turns for the duration of the spell. On a roll of 11 or higher, you vanish from your current plane of existence and appear in the Ethereal Plane (the spell fails and the casting is wasted if you w ere already on that plane). At the start of your next turn, and when the spell ends if you are on the Ethereal Plane, you return to an unoccupied space of your choice that you can see within 10 feet of the space you vanished from. If no unoccupied space is available within that range, you appear in the nearest unoccupied space (chosen at random if more than one space is equally near). You can dismiss this spell as an action. While on the Ethereal Plane, you can see and hear the plane you originated from, which is cast in shades o f gray, and you can’t see anything there more than 60 feet away. You can only affect and be affected by other creatures on the Ethereal Plane. Creatures that aren’t there can’t perceive you or interact with you, unless they have the ability to do so.</t>
      </text>
    </comment>
    <comment authorId="0" ref="A44">
      <text>
        <t xml:space="preserve">Your body becomes blurred, shifting and wavering to all w ho can see you. For the duration, any creature has disadvantage on attack rolls against you. An attacker is immune to this effect if it doesn’t rely on sight, as with blindsight, or can see through illusions, as with truesight.</t>
      </text>
    </comment>
    <comment authorId="0" ref="I46">
      <text>
        <t xml:space="preserve">a weapon</t>
      </text>
    </comment>
    <comment authorId="0" ref="A47">
      <text>
        <t xml:space="preserve">The next time you hit a creature with a weapon attack before this spell ends, the w eapon gleams with astral radiance as you strike. The attack deals an extra 2d6 radiant damage to the target, which becomes visible if it’s invisible, and the target sheds dim light in a 5-foot radius and can’t become invisible until the spell ends. At Higher Levels. When you cast this spell using a spell slot of 3rd level or higher, the extra damage increases by 1d6 for each slot level above 2nd.</t>
      </text>
    </comment>
    <comment authorId="0" ref="A48">
      <text>
        <t xml:space="preserve">As you hold your hands with thumbs touching and fingers spread, a thin sheet of flames shoots forth from your outstretched fingertips. Each creature in a 15-foot cone must make a Dexterity saving throw. A creature takes 3d6 fire damage on a failed save, or half as much damage on a successful one. The fire ignites any flammable objects in the area that aren’t being w orn or carried. At Higher Levels. When you cast this spell using a spell slot of 2nd level or higher, the damage increases by 1d6 for each slot level above 1st.</t>
      </text>
    </comment>
    <comment authorId="0" ref="A49">
      <text>
        <t xml:space="preserve">A storm cloud appears in the shape of a cylinder that is 10 feet tall with a 60-foot radius, centered on a point you can see 100 feet directly above you. The spell fails if you can’t see a point in the air where the storm cloud could appear (for example, if you are in a room that can’t accommodate the cloud). When you cast the spell, choose a point you can see within range. A bolt of lightning flashes down from the cloud to that point. Each creature within 5 feet of that point must make a Dexterity saving throw. A creature takes 3d10 lightning damage on a failed save, or half as much damage on a successful one. On each of your turns until the spell ends, you can use your action to call down lightning in this way again, targeting the same point or a different one. If you are outdoors in stormy conditions when you cast this spell, the spell gives you control over the existing storm instead of creating a new one. Under such conditions, the spell’s damage increases by 1d10. At Higher Levels. When you cast this spell using a spell slot of 4th or higher level, the damage increases by 1d10 for each slot level above 3rd.</t>
      </text>
    </comment>
    <comment authorId="0" ref="A50">
      <text>
        <t xml:space="preserve">You attempt to suppress strong emotions in a group o f people. Each humanoid in a 20-foot-radius sphere centered on a point you choose within range must make a Charisma saving throw; a creature can choose to fail this saving throw if it w ishes. If a creature fails its saving throw, choose one of the following two effects. You can suppress any effect causing a target to be charmed or frightened. When this spell ends, any suppressed effect resumes, provided that its duration has not expired in the meantime. Alternatively, you can make a target indifferent about creatures of your choice that it is hostile toward. This indifference ends if the target is attacked or harmed by a spell or if it w itnesses any of its friends being harmed. When the spell ends, the creature becomes hostile again, unless the DM rules otherwise.</t>
      </text>
    </comment>
    <comment authorId="0" ref="I52">
      <text>
        <t xml:space="preserve">a pinch of sand</t>
      </text>
    </comment>
    <comment authorId="0" ref="I54">
      <text>
        <t xml:space="preserve">25 gp worth of powdered silver, which the spell consumes</t>
      </text>
    </comment>
    <comment authorId="0" ref="A55">
      <text>
        <t xml:space="preserve">You create a bolt of lightning that arcs toward a target of your choice that you can see within range. Three bolts then leap from that target to as many as three other targets, each of which must b e within 30 feet of the first target. A target can be a creature or an object and can be targeted by only one of the bolts. A target must make a Dexterity saving throw. The target takes 10d8 lightning damage on a failed save, or half as much damage on a successful one. At Higher Levels. When you cast this spell using a spell slot of 7th level or higher, one additional bolt leaps from the first target to another target for each slot level above 6th.</t>
      </text>
    </comment>
    <comment authorId="0" ref="I55">
      <text>
        <t xml:space="preserve">A Bit Of Fur; A P Iece Of Amber, Glass, Or A Crystal Rod; And Three Silver Pins</t>
      </text>
    </comment>
    <comment authorId="0" ref="A58">
      <text>
        <t xml:space="preserve">You attempt to charm a humanoid you can see within range. It must make a W isdom saving throw, and does so with advantage if you or your companions are fighting it. If it fails the saving throw, it is charmed by you until the spell ends or until you or your companions do anything harmful to it. The charmed creature regards you as a friendly acquaintance. When the spell ends, the creature knows it w as charmed by you. At Higher Levels. When you cast this spell using a spell slot of 2nd level or higher, you can target one additional creature for each slot level above 1st. The creatures must be within 30 feet of each other when you target them. </t>
      </text>
    </comment>
    <comment authorId="0" ref="A59">
      <text>
        <t xml:space="preserve">You create a ghostly, skeletal hand in the space of a creature within range. Make a ranged spell attack against the creature to assail it with the chill of the grave. On a hit, the target takes 1d8 necrotic damage, and it can’t regain hit points until the start of your next turn. Until then, the hand clings to the target. If you hit an undead target, it also has disadvantage on attack rolls against you until the end of your next turn. This spell’s damage increases by 1d8 when you reach 5th level (2d8), 11th level (3d8), and 17th level (4d8).</t>
      </text>
    </comment>
    <comment authorId="0" ref="I60">
      <text>
        <t xml:space="preserve">A Diamond Worth At Least 50 Gp</t>
      </text>
    </comment>
    <comment authorId="0" ref="A61">
      <text>
        <t xml:space="preserve">A sphere of negative energy ripples out in a 60-footradius sphere from a point within range. Each creature in that area must make a Constitution saving throw. A target takes 8d6 necrotic damage on a failed save, or half as much damage on a successful one. A t Higher Levels. When you cast this spell using a spell slot of 7th level or higher, the damage increases by 2d6 for each slot level above 6th.</t>
      </text>
    </comment>
    <comment authorId="0" ref="I61">
      <text>
        <t xml:space="preserve">The Powder Of A Crushed Black Pearl Worth At Least 500 Gp</t>
      </text>
    </comment>
    <comment authorId="0" ref="A62">
      <text>
        <t xml:space="preserve">Divine energy radiates from you, distorting and diffusing m agical energy within 30 feet of you. Until the spell ends, the sphere moves with you, centered on you. For the duration, each friendly creature in the area (including you) has advantage on saving throws against spells and other magical effects. Additionally, when an affected creature succeeds on a saving throw made against a spell or magical effect that allows it to make a saving throw to take only half damage, it instead takes no damage if it succeeds on the saving throw.</t>
      </text>
    </comment>
    <comment authorId="0" ref="A63">
      <text>
        <t xml:space="preserve">You create an invisible sensor within range in a location familiar to you (a place you have visited or seen before) or in an obvious location that is unfamiliar to you (such as behind a door, around a corner, or in a grove of trees). The sensor remains in place for the duration, and it can’t be attacked or otherwise interacted with. When you cast the spell, you choose seeing or hearing. You can use the chosen sense through the sensor as if you were in its space. A s your action, you can switch between seeing and hearing. A creature that can see the sensor (such as a creature benefiting from see invisibility or truesight) sees a luminous, intangible orb about the size of your fist.</t>
      </text>
    </comment>
    <comment authorId="0" ref="I63">
      <text>
        <t xml:space="preserve">A Focus Worth At Least 100 Gp, Either A Jeweled Horn For Hearing Or A Glass Eye For Seeing</t>
      </text>
    </comment>
    <comment authorId="0" ref="A64">
      <text>
        <t xml:space="preserve">This spell grows an inert duplicate of a living creature as a safeguard against death. This clone forms inside a sealed vessel and grows to full size and maturity after 120 days; you can also choose to have the clone be a younger version of the same creature. It remains inert and endures indefinitely, as long as its vessel remains undisturbed. At any time after the clone matures, if the original creature dies, its soul transfers to the clone, provided that the soul is free and w illing to return. The clone is physically identical to the original and has the same personality, memories, and abilities, but none of the original’s equipment. The original creature’s physical remains, if they still exist, become inert and can’t thereafter be restored to life, since the creature’s soul is elsewhere.</t>
      </text>
    </comment>
    <comment authorId="0" ref="I64">
      <text>
        <t xml:space="preserve">A Diamond Worth At Least 1,000 Gp And At Least 1 Cubic Inch Of Flesh Of The Creature That Is To Be Cloned, Which The Spell Consumes, And A Vessel Worth At Least 2,000 Gp That Has A Sealable Lid And Is Large Enough To Hold A Medium Creature, Such As A Huge Urn, Coffin, Mud-Filled Cyst In The Ground, Or Crystal Container Filled With Salt Water</t>
      </text>
    </comment>
    <comment authorId="0" ref="A65">
      <text>
        <t xml:space="preserve">You fill the air with spinning daggers in a cube 5 feet on each side, centered on a point you choose within range. A creature takes 4d4 slashing damage when it enters the spell’s area for the first time on a turn or starts its turn there. At Higher Levels. When you cast this spell using a spell slot of 3rd level or higher, the damage increases by 2d4 for each slot level above 2nd.</t>
      </text>
    </comment>
    <comment authorId="0" ref="I65">
      <text>
        <t xml:space="preserve">A Sliver Of Glass</t>
      </text>
    </comment>
    <comment authorId="0" ref="A66">
      <text>
        <t xml:space="preserve">You create a 20-foot-radius sphere of poisonous, yellowgreen fog centered on a point you choose within range. The fog spreads around corners. It lasts for the duration or until strong wind disperses the fog, ending the spell. Its area is heavily obscured. When a creature enters the spell’s area for the first time on a turn or starts its turn there, that creature must make a Constitution saving throw. The creature takes 5d8 poison damage on a failed save, or half as much damage on a successful one. Creatures are affected even if they hold their breath or don’t need to breathe. The fog m oves 10 feet away from you at the start o f each of your turns, rolling along the surface of the ground. The vapors, being heavier than air, sink to the lowest level of the land, even pouring down openings. At Higher Levels. When you cast this spell using a spell slot of 6th level or higher, the damage increases by 1d8 for each slot level above 5th.</t>
      </text>
    </comment>
    <comment authorId="0" ref="A67">
      <text>
        <t xml:space="preserve">A dazzling array of flashing, colored light springs from your hand. Roll 6 d10; the total is how many hit points o f creatures this spell can effect. Creatures in a 15-foot cone originating from you are affected in ascending order of their current hit points (ignoring unconscious creatures and creatures that can’t see). Starting with the creature that has the lowest current hit points, each creature affected by this spell is blinded until the spell ends. Subtract each creature’s hit points from the total before moving on to the creature with the next lowest hit points. A creature’s hit points must be equal to or less than the remaining total for that creature to be affected. At Higher Levels. When you cast this spell using a spell slot of 2nd level or higher, roll an additional 2d10 for each slot level above 1st.</t>
      </text>
    </comment>
    <comment authorId="0" ref="I67">
      <text>
        <t xml:space="preserve">A Pinch Of Powder Or Sand That Is Colored Red, Yellow, And Blue</t>
      </text>
    </comment>
    <comment authorId="0" ref="A68">
      <text>
        <t xml:space="preserve">You speak a one-word command to a creature you can see within range. The target must succeed on a W isdom saving throw or follow the command on its next turn. The spell has no effect if the target is undead, if it doesn’t understand your language, or if your command is directly harmful to it. Some typical commands and their effects follow. You might issue a command other than one described here. If you do so, the DM determines how the target behaves. If the target can’t follow your command, the spell ends. Approach. The target moves toward you by the shortest and most direct route, ending its turn if it moves within 5 feet of you. Drop. The target drops whatever it is holding and then ends its turn. Flee. The target spends its turn moving away from you by the fastest available means. Grovel. The target falls prone and then ends its turn. Halt. The target doesn’t move and takes no actions. A flying creature stays aloft, provided that it is able to do so. If it must move to stay aloft, it flies the minimum distance needed to remain in the air. At Higher Levels. When you cast this spell using a spell slot of 2nd level or higher, you can affect one additional creature for each slot level above 1st. The creatures must be within 30 feet of each other when you target them.</t>
      </text>
    </comment>
    <comment authorId="0" ref="A69">
      <text>
        <t xml:space="preserve">You contact your deity or a divine proxy and ask up to three questions that can be answered with a yes or no. You must ask your questions before the spell ends. You receive a correct answer for each question. Divine beings aren’t necessarily omniscient, so you might receive “unclear” as an answer if a question pertains to information that lies beyond the deity’s knowledge. In a case where a one-word answer could be misleading or contrary to the deity’s interests, the DM might offer a short phrase as an answer instead. If you cast the spell two or more times before finishing your next long rest, there is a cumulative 25 percent chance for each casting after the first that you get no answer. The DM makes this roll in secret.</t>
      </text>
    </comment>
    <comment authorId="0" ref="I69">
      <text>
        <t xml:space="preserve">Incense And A Vial Of Holy Or Unholy Water</t>
      </text>
    </comment>
    <comment authorId="0" ref="A70">
      <text>
        <t xml:space="preserve">You briefly become one with nature and gain knowledge o f the surrounding territory. In the outdoors, the spell gives you knowledge of the land within 3 miles of you. In caves and other natural underground settings, the radius is limited to 300 feet. The spell doesn’t function where nature has been replaced by construction, such as in dungeons and towns. You instantly gain knowledge of up to three facts of your choice about any of the following subjects as they relate to the area: • terrain and bodies of water • prevalent plants, minerals, animals, or peoples • powerful celestials, fey, fiends, elementals, or undead • influence from other planes of existence • buildings For example, you could determine the location of powerful undead in the area, the location of major sources of safe drinking water, and the location of any nearby towns.</t>
      </text>
    </comment>
    <comment authorId="0" ref="A72">
      <text>
        <t xml:space="preserve">For the duration, you understand the literal meaning of any spoken language that you hear. You also understand any written language that you see, but you must be touching the surface on which the w ords are written. It takes about 1 minute to read one page of text. This spell doesn’t decode secret messages in a text or a glyph, such as an arcane sigil, that isn’t part of a written language.</t>
      </text>
    </comment>
    <comment authorId="0" ref="I72">
      <text>
        <t xml:space="preserve">A Pinch Of Soot And Salt</t>
      </text>
    </comment>
    <comment authorId="0" ref="A73">
      <text>
        <t xml:space="preserve">Creatures of your choice that you can see within range and that can hear you must make a W isdom saving throw. A target automatically succeeds on this saving throw if it can’t be charmed. On a failed save, a target is affected by this spell. Until the spell ends, you can use a bonus action on each of your turns to designate a direction that is horizontal to you. Each affected target must u se as much of its movement as possible to move in that direction on its next turn. It can take its action before it moves. After moving in this way, it can make another Wisdom saving to try to end the effect. A target isn’t compelled to move into an obviously deadly hazard, such as a fire or pit, but it w ill provoke opportunity attacks to move in the designated direction.</t>
      </text>
    </comment>
    <comment authorId="0" ref="A74">
      <text>
        <t xml:space="preserve">A blast of cold air erupts from your hands. Each creature in a 60-foot cone must make a Constitution saving throw. A creature takes 8d8 cold damage on a failed save, or half as much damage on a successful one. A creature killed by this spell becomes a frozen statue until it thaws. At Higher Levels. When you cast this spell using a spell slot of 6th level or higher, the damage increases by 1d8 for each slot level above 5th.</t>
      </text>
    </comment>
    <comment authorId="0" ref="I74">
      <text>
        <t xml:space="preserve">A Small Crystal Or Glass Cone</t>
      </text>
    </comment>
    <comment authorId="0" ref="A75">
      <text>
        <t xml:space="preserve">This spell assaults and twists creatures' minds, spawning delusions and provoking uncontrolled action. Each creature in a 10-foot-radius sphere centered on a point you choose within range must succeed on a Wisdom saving throw when you cast this spell or be affected by it. An affected target can’t take reactions and must roll a d10 at the start of each of its turns to determine its behavior for that turn. d10 Behavior 1 The creature uses all its movement to move in a random direction. To determine the direction, roll a d8 and assign a direction to each die face. The creature doesn’t take an action this turn. 2-6 The creature doesn’t move or take actions this turn. 7-8 The creature uses its action to make a melee attack against a randomly determined creature within its reach. If there is no creature within its reach, the creature does nothing this turn. 9-10 The creature can act and move normally. At the end of each of its turns, an affected target can make a W isdom saving throw. If it succeeds, this effect ends for that target. At Higher Levels. When you cast this spell using a spell slot of 5th level or higher, the radius of the sphere increases by 5 feet for each slot level above 4th.</t>
      </text>
    </comment>
    <comment authorId="0" ref="A76">
      <text>
        <t xml:space="preserve">You summon fey spirits that take the form of beasts and appear in unoccupied spaces that you can see within range. Choose one of the following options for what appears: • One beast of challenge rating 2 or lower • Two beasts of challenge rating 1 or lower • Four beasts of challenge rating 1/2 or lower • Eight beasts of challenge rating 1/4 or lower Each beast is also considered fey, and it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 At Higher Levels. When you cast this spell using certain higher-level spell slots, you choose one of the summoning options above, and more creatures appear: twice as many with a 5th-level slot, three times as many with a 7th-level slot, and four times as many with a 9th-level slot.</t>
      </text>
    </comment>
    <comment authorId="0" ref="A77">
      <text>
        <t xml:space="preserve">You throw a nonmagical w eapon or fire a piece of nonmagical ammunition into the air to create a cone of identical weapons that shoot forward and then disappear. Each creature in a 60-foot cone must succeed on a Dexterity saving throw. A creature takes 3d8 damage on a failed save, or half as much damage on a successful one. The damage type is the same as that of the w eapon or ammunition used as a component.</t>
      </text>
    </comment>
    <comment authorId="0" ref="I77">
      <text>
        <t xml:space="preserve">One Piece Of Ammunition Or A Thrown W Eapon</t>
      </text>
    </comment>
    <comment authorId="0" ref="A78">
      <text>
        <t xml:space="preserve">You summon a celestial of challenge rating 4 or lower, which appears in an unoccupied space that you can see within range. The celestial disappears when it drops to 0 hit points or when the spell ends. The celestial is friendly to you and your companions for the duration. Roll initiative for the celestial, which has its own turns. It obeys any verbal commands that you issue to it (no action required by you), as long as they don’t violate its alignment. If you don’t issue any commands to the celestial, it defends itself from hostile creatures but otherwise takes no actions. The DM has the celestial’s statistics. At Higher Levels. When you cast this spell using a 9th-level spell slot, you summon a celestial of challenge</t>
      </text>
    </comment>
    <comment authorId="0" ref="A79">
      <text>
        <t xml:space="preserve">You call forth an elemental servant. Choose an area of air, earth, fire, or water that fills a 10-foot cube within range. An elemental of challenge rating 5 or lower appropriate to the area you chose appears in an unoccupied space within 10 feet of it. For example, a fire elemental emerges from a bonfire, and an earth elemental rises up from the ground. The elemental disappears when it drops to 0 hit points or when the spell ends. The elemental is friendly to you and your companions for the duration. Roll initiative for the elemental, which has its own turns. It obeys any verbal commands that you issue to it (no action required by you). If you don’t issue any commands to the elemental, it defends itself from hostile creatures but otherwise takes no actions. If your concentration is broken, the elemental doesn’t disappear. Instead, you lose control of the elemental, it becomes hostile toward you and your companions, and it might attack. An uncontrolled elemental can’t be dismissed by you, and it disappears 1 hour after you summoned it. The DM has the elemental’s statistics. At Higher Levels. When you cast this spell using a spell slot of 6th level or higher, the challenge rating increases by 1 for each slot level above 5th.</t>
      </text>
    </comment>
    <comment authorId="0" ref="I79">
      <text>
        <t xml:space="preserve">Burning Incense For Air, Soft Clay For Earth, Sulfur And Phosphorus For Fire, Or Water And Sand For Water</t>
      </text>
    </comment>
    <comment authorId="0" ref="A80">
      <text>
        <t xml:space="preserve">You summon a fey creature of challenge rating 6 or lower, or a fey spirit that takes the form of a beast of challenge rating 6 or lower. It appears in an unoccupied space that you can see within range. The fey creature disappears when it drops to 0 hit points or when the spell ends. The fey creature is friendly to you and your companions for the duration. Roll initiative for the creature, which has its own turns. It obeys any verbal commands that you issue to it (no action required by you), as long as they don't violate its alignment. If you don’t issue any commands to the fey creature, it defends itself from hostile creatures but otherwise takes no actions. If your concentration is broken, the fey creature doesn’t disappear. Instead, you lose control of the fey creature, it becomes hostile toward you and your companions, and it might attack. An uncontrolled fey creature can't be dismissed by you, and it disappears 1 hour after you summoned it. The DM has the fey creature’s statistics. At Higher Levels. When you cast this spell using a spell slot of 7th level or higher, the challenge rating increases by 1 for each slot level above 6th.</t>
      </text>
    </comment>
    <comment authorId="0" ref="A81">
      <text>
        <t xml:space="preserve">You summon elementals that appear in unoccupied spaces that you can see within range. You choose one the following options for what appears: • One elemental of challenge rating 2 or lower • Two elementals of challenge rating 1 or lower • Four elementals of challenge rating 1/2 or lower • Eight elementals of challenge rating 1/4 or lower. An elemental summoned by this spell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 At Higher Levels. When you cast this spell using certain higher-level spell slots, you choose one of the summoning options above, and more creatures appear: twice as many with a 6th-level slot and three times as many with an 8th-level slot.</t>
      </text>
    </comment>
    <comment authorId="0" ref="I81">
      <text>
        <t xml:space="preserve">Three Nut Shells</t>
      </text>
    </comment>
    <comment authorId="0" ref="A82">
      <text>
        <t xml:space="preserve">You fire a p iece of nonmagical ammunition from a ranged weapon or throw a nonmagical w eapon into the air and choose a point within range. Hundreds of duplicates of the ammunition or weapon fall in a volley from above and then disappear. Each creature in a 40-foot-radius. 20-foot-high cylinder centered on that point must make a Dexterity saving throw. A creature takes 8d8 damage on a failed save, or half as much damage on a successful one. The damage type is the same as that of the ammunition or weapon.</t>
      </text>
    </comment>
    <comment authorId="0" ref="I82">
      <text>
        <t xml:space="preserve">One Piece Of Ammunition Or One Thrown Weapon</t>
      </text>
    </comment>
    <comment authorId="0" ref="A83">
      <text>
        <t xml:space="preserve">You summon fey creatures that appear in unoccupied spaces that you can see within range. Choose one of the following options for what appears: • One fey creature of challenge rating 2 or lower • Two fey creatures of challenge rating 1 or lower • Four fey creatures of challenge rating 1/2 or lower • Eight fey creatures of challenge rating 1/4 or lower A summoned creature disappears when it drops to 0 hit points or when the spell ends. The summoned creatures are friendly to you and your companions. Roll initiative for the summoned creatures as a group, which have their own turns. They obey any verbal commands that you issue to them (no action required by you). If you don't issue any commands to them, they defend themselves from hostile creatures, but otherwise take no actions. The DM has the creatures’ statistics. At Higher Levels. When you cast this spell using certain higher-level spell slots, you choose one of the summoning options above, and more creatures appear: twice as many with a 6th-level slot and three times as many with an 8th-level slot.</t>
      </text>
    </comment>
    <comment authorId="0" ref="A84">
      <text>
        <t xml:space="preserve">You mentally contact a demigod, the spirit of a long-dead sage, or some other mysterious entity from another plane. Contacting this extraplanar intelligence can strain or even break your mind. When you cast this spell, make a DC 15 Intelligence saving throw. On a failure, you take 6d6 psychic damage and are insane until you finish a long rest. While insane, you can’t take actions, can’t understand what other creatures say, can’t read, and speak only in gibberish. A greater restoration spell cast on you ends this effect. On a successful save, you can ask the entity up to five questions. You must ask your questions before the spell ends. The DM answers each question with one word, such as “yes,” “no,” “maybe,” “never,” “irrelevant,” or “unclear” (if the entity doesn’t know the answer to the question). If a one-word answer w ould be misleading, the DM might instead offer a short phrase as an answer.</t>
      </text>
    </comment>
    <comment authorId="0" ref="A85">
      <text>
        <t xml:space="preserve">Your touch inflicts disease. Make a melee spell attack  against a creature within your reach. On a hit, you afflict  the creature with a disease of your choice from any o f the ones described below. At the end of each of the target’s turns, it must make a Constitution saving throw. After failing three of these saving throws, the disease’s effects last for the duration, and the creature stops making these saves. After succeeding on three of these saving throws, the creature recovers from the disease, and the spell ends. Since this spell induces a natural disease in its target, any effect that removes a disease or otherwise ameliorates a disease’s effects apply to it. Blinding Sickness. Pain grips the creature’s mind, and its eyes turn milky white. The creature has disadvantage on Wisdom checks and W isdom saving throws and is blinded. Filth Fever. A raging fever sweeps through the creature’s body. The creature has disadvantage on Strength checks, Strength saving throws, and attack rolls that use Strength. Flesh Rot. The creature’s flesh decays. The creature has disadvantage on Charisma checks and vulnerability to all damage. Mindfire. The creature’s mind becomes feverish. The creature has disadvantage on Intelligence checks and Intelligence saving throws, and the creature behaves as if under the effects of the confusion spell during combat. Seizure. The creature is overcome with shaking. The creature has disadvantage on Dexterity checks, Dexterity saving throws, and attack rolls that use Dexterity. Slimy Doom. The creature begins to bleed uncontrollably. The creature has disadvantage on Constitution checks and Constitution saving throws. In addition, whenever the creature takes damage, it is stunned until the end of its next turn.</t>
      </text>
    </comment>
    <comment authorId="0" ref="A86">
      <text>
        <t xml:space="preserve">Choose a spell of 5th level or lower that you can cast, that has a casting time of 1 action, and that can target you. You cast that spell—called the contingent spell—as part of casting contingency, expending spell slots for both, but the contingent spell doesn't come into effect. Instead, it takes effect when a certain circumstance occurs. You describe that circumstance when you cast the two spells. For example, a contingency cast with water breathing might stipulate that water breathing comes into effect when you are engulfed in water or a similar liquid. The contingent spell takes effect immediately after the circumstance is met for the first time, whether or not you want it to. and then contingency ends. The contingent spell takes effect only on you, even if it can normally target others. You can use only one contingency spell at a time. If you cast this spell again, the effect of another contingency spell on you ends. Also, contingency ends on you if its material component is ever not on your person.</t>
      </text>
    </comment>
    <comment authorId="0" ref="I86">
      <text>
        <t xml:space="preserve">A Statuette Of Yourself Carved From Ivory And Decorated With Gems Worth At Least 1,500 Gp</t>
      </text>
    </comment>
    <comment authorId="0" ref="A87">
      <text>
        <t xml:space="preserve">A flame, equivalent in brightness to a torch, springs forth from an object that you touch. The effect looks like a regular flame, but it creates no heat and doesn’t use oxygen. A continual flame can be covered or hidden but not smothered or quenched.</t>
      </text>
    </comment>
    <comment authorId="0" ref="I87">
      <text>
        <t xml:space="preserve">Ruby Dust Worth 50 Gp, Which The Spell Consumes</t>
      </text>
    </comment>
    <comment authorId="0" ref="A89">
      <text>
        <t xml:space="preserve">Until the spell ends, you control any freestanding water inside an area you choose that is a cube up to 100 feet on a side. You can choose from any of the following effects when you cast this spell. As an action on your turn, you can repeat the same effect or choose a different one. Flood. You cause the water level of all standing water in the area to rise by as much as 20 feet. If the area includes a shore, the flooding water spills over onto dry land. If you choose an area in a large body of water, you instead create a 20-foot tall wave that travels from one side of the area to the other and then crashes down. Any Huge or smaller vehicles in the wave’s path are carried with it to the other side. Any Huge or smaller vehicles struck by the wave have a 25 percent chance of capsizing. The water level remains elevated until the spell ends or you choose a different effect. If this effect produced a wave, the wave repeats on the start of your next turn while the flood effect lasts. Part Water. You cause water in the area to move apart and create a trench. The trench extends across the spell’s area, and the separated water forms a wall to either side. The trench remains until the spell ends or you choose a different effect. The water then slowly fills in the trench over the course of the next round until the normal water level is restored. Redirect Flow. You cause flowing water in the area to move in a direction you choose, even if the water has to flow over obstacles, up walls, or in other unlikely directions. The water in the area moves as you direct it, but once it moves beyond the spell’s area, it resumes its flow based on the terrain conditions. The water continues to move in the direction you chose until the spell ends or you choose a different effect. Whirlpool. This effect requires a body of water at least 50 feet square and 25 feet deep. You cause a whirlpool to form in the center of the area. The whirlpool forms a vortex that is 5 feet w ide at the base, up to 50 feet w ide at the top, and 25 feet tall. Any creature or object in the water and within 25 feet of the vortex is pulled 10 feet toward it. A creature can swim away from the vortex by m aking a Strength (Athletics) check against your spell save DC. When a creature enters the vortex for the first time on a turn or starts its turn there, it must make a Strength saving throw. On a failed save, the creature takes 2d8 bludgeoning damage and is caught in the vortex until the spell ends. On a successful save, the creature takes half damage, and isn’t caught in the vortex. A creature caught in the vortex can use its action to try to swim away from the vortex as described above, but has disadvantage on the Strength (Athletics) check to do so. The first time each turn that an object enters the vortex, the object takes 2d8 bludgeoning damage; this damage occurs each round it remains in the vortex.</t>
      </text>
    </comment>
    <comment authorId="0" ref="I89">
      <text>
        <t xml:space="preserve">One Holly Berry Per Creature Summoned</t>
      </text>
    </comment>
    <comment authorId="0" ref="A90">
      <text>
        <t xml:space="preserve">You take control of the weather within 5 miles of you for the duration. You must be outdoors to cast this spell. Moving to a place where you don’t have a clear path to the sky ends the spell early. When you cast the spell, you change the current weather conditions, which are determined by the DM based on the climate and season. You can change precipitation, temperature, and wind. It takes 1d4 x 10 minutes for the new conditions to take effect. Once they do so, you can change the conditions again. When the spell ends, the weather gradually returns to normal. When you change the weather conditions, find a current condition on the following tables and change its stage by one, up or down. When changing the wind, you can change its direction. Precipitation Stage Condition 1 Clear 2 Light clouds 3 Overcast or ground fog 4 Rain, hail, or snow 5 Torrential rain, driving hail, or blizzard Temperature Stage Condition 1 Unbearable heat 2 Hot 3 Warm 4 Cool 5 Cold 6 Arctic cold Wind Stage Condition 1 Calm 2 Moderate wind 3 Strong wind 4 Gale 5 Storm</t>
      </text>
    </comment>
    <comment authorId="0" ref="I90">
      <text>
        <t xml:space="preserve">Burning Incense And Bits Of Earth And Wood Mixed In Water</t>
      </text>
    </comment>
    <comment authorId="0" ref="A92">
      <text>
        <t xml:space="preserve">You plant four pieces of nonmagical ammunition— arrows or crossbow bolts—in the ground within range and lay m agic upon them to protect an area. Until the spell ends, whenever a creature other than you comes within 30 feet of the ammunition for the first time on a turn or ends its turn there, one piece of ammunition flies up to strike it. The creature must succeed on a Dexterity saving throw or take 1d6 piercing damage. The piece of ammunition is then destroyed. The spell ends when no ammunition remains. When you cast this spell, you can designate any creatures you choose, and the spell ignores them. At Higher Levels. When you cast this spell using a spell slot of 3rd level or higher, the amount of ammunition that can be affected increases by two for each slot level above 2nd.</t>
      </text>
    </comment>
    <comment authorId="0" ref="I92">
      <text>
        <t xml:space="preserve">Four Or More Arrows Or Bolts</t>
      </text>
    </comment>
    <comment authorId="0" ref="A93">
      <text>
        <t xml:space="preserve">You attempt to interrupt a creature in the process o f casting a spell. If the creature is casting a spell of 3rd level or lower, its spell fails and has no effect. If it is casting a spell of 4th level or higher, make an ability check using your spellcasting ability. The DC equals 10 + the spell’s level. On a success, the creature’s spell fails and has no effect. At Higher Levels. When you cast this spell using a spell slot of 4th level or higher, the interrupted spell has no effect if its level is less than or equal to the level of the spell slot you used.</t>
      </text>
    </comment>
    <comment authorId="0" ref="A95">
      <text>
        <t xml:space="preserve">You create 45 pounds of food and 30 gallons of water on the ground or in containers within range, enough to sustain up to fifteen humanoids or five steeds for 24 hours. The food is bland but nourishing, and spoils if uneaten after 24 hours. The water is clean and doesn’t go bad.</t>
      </text>
    </comment>
    <comment authorId="0" ref="I96">
      <text>
        <t xml:space="preserve">clay, ash, and mandrake root, all of which the spell consumes, and a jewel-encrusted dagger worth at least 1,000 gp</t>
      </text>
    </comment>
    <comment authorId="0" ref="A97">
      <text>
        <t xml:space="preserve">You either create or destroy water. Create Water. You create up to 10 gallons of clean water within range in an open container. Alternatively, the water falls as rain in a 30-foot cube within range, extinguishing exposed flames in the area. D estroy Water. You destroy up to 10 gallons of water in an open container within range. Alternatively, you destroy fog in a 30-foot cube within range. A t Higher Levels. When you cast this spell using a spell slot of 2nd level or higher, you create or destroy 10 additional gallons of water, or the size of the cube increases by 5 feet, for each slot level above 1st.</t>
      </text>
    </comment>
    <comment authorId="0" ref="I97">
      <text>
        <t xml:space="preserve">A Drop Of Water If Creating Water Or A Few Grains Of Sand If Destroying It</t>
      </text>
    </comment>
    <comment authorId="0" ref="A98">
      <text>
        <t xml:space="preserve">You can cast this spell only at night. Choose up to three corpses of Medium or Small humanoids within range. Each corpse becomes a ghoul under your control. (The DM has game statistics for these creatures.) As a bonus action on each of your turns, you can mentally command any creature you animated with this spell if the creature is within 120 feet of you (if you control multiple creatures, you can command any or all o f them at the same time, issuing the same command to each one). You decide what action the creature w 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 have given it. To maintain control of the creature for another 24 hours, you must cast this spell on the creature before the current 24-hour period ends. This use o f the spell reasserts your control over up to three creatures you have animated with this spell, rather than animating new ones. At Higher Levels. When you cast this spell using a 7th-level spell slot, you can animate or reassert control over four ghouls. When you cast this spell using an 8th-level spell slot, you can animate or reassert control over five ghouls or two ghasts or wights. When you cast this spell using a 9th-level spell slot, you can animate or reassert control over six ghouls, three ghasts or wights, or two mummies.</t>
      </text>
    </comment>
    <comment authorId="0" ref="I98">
      <text>
        <t xml:space="preserve">One Clay Pot Filled With Grave Dirt, One Clay Pot Filled With Brackish Water, And One 150 Gp Black Onyx Stone For Each Corpse</t>
      </text>
    </comment>
    <comment authorId="0" ref="A99">
      <text>
        <t xml:space="preserve">You pull w isps of shadow material from the Shadowfell to create a nonliving object of vegetable matter within soft goods, rope, wood, or something similar. You can also use this spell to create mineral objects such as stone, crystal, or metal. The object created must be no larger than a 5-foot cube, and the object must be of a form and material that you have seen before. The duration depends on the object’s material. If the object is composed of multiple materials, use the shortest duration. Material Duration Vegetable matter 1 day Stone or crystal 12 hours Precious metals 1 hour Gems 10 minutes Adamantine or mithral 1 minute Using any material created by this spell as another spell’s material component causes that spell to fail. At Higher Levels. When you cast this spell using a spell slot of 6th level or higher, the cube increases by 5 feet for each slot level above 5th.</t>
      </text>
    </comment>
    <comment authorId="0" ref="I99">
      <text>
        <t xml:space="preserve">A Tiny P Iece Of Matter Of The Same Type Of The Item You Plan To Create</t>
      </text>
    </comment>
    <comment authorId="0" ref="A100">
      <text>
        <t xml:space="preserve">One humanoid of your choice that you can see within range must succeed on a W isdom saving throw or become charmed by you for the duration. While the target is charmed in this way, a twisted crown of jagged iron appears on its head, and a madness glows in its eyes. The charmed target must use its action before moving on each of its turns to make a melee attack against a creature other than itself that you mentally choose. The target can act normally on its turn if you choose no creature or if none are within its reach. On your subsequent turns, you must use your action to maintain control over the target, or the spell ends. Also, the target can make a Wisdom saving throw at the end o f each of its turns. On a success, the spell ends.</t>
      </text>
    </comment>
    <comment authorId="0" ref="A102">
      <text>
        <t xml:space="preserve">Holy power radiates from you in an aura with a 30-foot radius, awakening boldness in friendly creatures. Until the spell ends, the aura moves with you, centered on you. While in the aura, each non-hostile creature in the aura (including you) deals an extra 1d4 radiant damage when it hits with a weapon attack.</t>
      </text>
    </comment>
    <comment authorId="0" ref="A103">
      <text>
        <t xml:space="preserve">A creature you touch regains a number of hit points equal to 1d8 + your spellcasting ability modifier. This spell has no effect on undead or constructs. At Higher Levels. When you cast this spell using a spell slot of 2nd level or higher, the healing increases by 1d8 for each slot level above 1st.</t>
      </text>
    </comment>
    <comment authorId="0" ref="A104">
      <text>
        <t xml:space="preserve">You create up to four torch-sized lights within range, making them appear as torches, lanterns, or glowing orbs that hover in the air for the duration. You can also combine the four lights into one glowing vaguely humanoid form of Medium size. Whichever form you choose, each light sheds dim light in a 10-foot radius. As a bonus action on your turn, you can move the lights up to 60 feet to a new spot within range. A light must be within 20 feet of another light created by this spell, and a light winks out if it exceeds the spell’s range.</t>
      </text>
    </comment>
    <comment authorId="0" ref="I104">
      <text>
        <t xml:space="preserve">A Bit Of Phosphorus Or W Ychwood, Or A Glowworm</t>
      </text>
    </comment>
    <comment authorId="0" ref="I106">
      <text>
        <t xml:space="preserve">a shard of onyx and a drop of the caster's blood, both of which the spell consumes</t>
      </text>
    </comment>
    <comment authorId="0" ref="A107">
      <text>
        <t xml:space="preserve">Magical darkness spreads from a point you choose within range to fill a 15-foot-radius sphere for the duration. The darkness spreads around corners. A creature with darkvision can’t see through this darkness, and nonmagical light can’t illuminate it. If the point you choose is on an object you are holding or one that isn’t being w orn or carried, the darkness emanates from the object and moves with it. Completely covering the source of the darkness with an opaque object, such as a bowl or a helm, blocks the darkness. If any of this spell’s area overlaps with an area of light created by a spell of 2nd level or lower, the spell that created the light is dispelled.</t>
      </text>
    </comment>
    <comment authorId="0" ref="I107">
      <text>
        <t xml:space="preserve">Bat Fur And A Drop Of Pitch Or Piece Of Coal</t>
      </text>
    </comment>
    <comment authorId="0" ref="A108">
      <text>
        <t xml:space="preserve">You touch a willing creature to grant it the ability to see in the dark. For the duration, that creature has darkvision out to a range of 60 feet.</t>
      </text>
    </comment>
    <comment authorId="0" ref="I108">
      <text>
        <t xml:space="preserve">Either A Pinch Of Dried Carrot Or An Agate</t>
      </text>
    </comment>
    <comment authorId="0" ref="I109">
      <text>
        <t xml:space="preserve">a sunburst pendant worth at least 100 gp</t>
      </text>
    </comment>
    <comment authorId="0" ref="A110">
      <text>
        <t xml:space="preserve">A 60-foot-radius sphere of light spreads out from a point you choose within range. The sphere is bright light and sheds dim light for an additional 60 feet. If you chose a point on an object you are holding or one that isn’t being w orn or carried, the light shines from the object and moves with it. Completely covering the affected object with an opaque object, such as a bowl or a helm, blocks the light. If any of this spell’s area overlaps with an area of darkness created by a spell of 3rd level or lower, the spell that created the darkness is dispelled.</t>
      </text>
    </comment>
    <comment authorId="0" ref="A111">
      <text>
        <t xml:space="preserve">You touch a creature and grant it a measure of protection from death. The first time the target w ould drop to 0 hit points as a result of taking damage, the target instead drops to 1 hit point, and the spell ends. If the spell is still in effect when the target is subjected to an effect that would kill it instantaneously without dealing damage, that effect is instead negated against the target, and the spell ends.</t>
      </text>
    </comment>
    <comment authorId="0" ref="I111">
      <text>
        <t xml:space="preserve">A Drop Of Water And A Pinch Of Dust</t>
      </text>
    </comment>
    <comment authorId="0" ref="A112">
      <text>
        <t xml:space="preserve">A beam of yellow light flashes from your pointing finger, then condenses to linger at a chosen point within range as a glowing bead for the duration. When the spell ends, either because your concentration is broken or because you decide to end it, the bead blossoms with a low roar into an explosion of flame that spreads around corners. Each creature in a 20-foot-radius sphere centered on that point must make a Dexterity saving throw. A creature takes fire damage equal to the total accumulated damage on a failed save, or half as much damage on a successful one. The spell’s base damage is 12d6. If at the end of your turn the bead has not yet detonated, the damage increases by 1d6. If the glowing bead is touched before the interval has expired, the creature touching it must make a Dexterity saving throw. On a failed save, the spell ends immediately, causing the bead to erupt in flame. On a successful save, the creature can throw the bead up to 40 feet. When it strikes a creature or a solid object, the spell ends, and the bead explodes. The fire damages objects in the area and ignites flammable objects that aren’t being w orn or carried. At Higher Levels. When you cast this spell using a spell slot of 8th level or higher, the base damage increases by 1d6 for each slot level above 7th.</t>
      </text>
    </comment>
    <comment authorId="0" ref="I112">
      <text>
        <t xml:space="preserve">A Tiny Ball Of Bat Guano And Sulfur</t>
      </text>
    </comment>
    <comment authorId="0" ref="A113">
      <text>
        <t xml:space="preserve">You create a shadowy d oor on a flat solid surface that you can see within range. The door is large enough to allow Medium creatures to pass through unhindered. When opened, the door leads to a demiplane that appears to be an empty room 30 feet in each dimension, made of wood or stone. When the spell ends, the door disappears, and any creatures or objects inside the demiplane remain trapped there, as the door also disappears from the other side. Each time you cast this spell, you can create a new demiplane, or have the shadowy door connect to a demiplane you created with a previous casting of this spell. Additionally, if you know the nature and contents o f a demiplane created by a casting of this spell by another creature, you can have the shadowy door connect to its demiplane instead.</t>
      </text>
    </comment>
    <comment authorId="0" ref="A114">
      <text>
        <t xml:space="preserve">You strike the ground, creating a burst of divine energy that ripples outward from you. Each creature you choose within 30 feet of you must succeed on a Constitution saving throw or take 5d6 thunder damage, as well as 5d6 radiant or necrotic damage (your choice), and be knocked prone. A creature that succeeds on its saving throw takes half as much damage and isn’t knocked prone.</t>
      </text>
    </comment>
    <comment authorId="0" ref="A115">
      <text>
        <t xml:space="preserve">For the duration, you know if there is an aberration, celestial, elemental, fey, fiend, or undead within 30 feet of you, as well as where the creature is located. Similarly, you know if there is a place or object within 30 feet of you that has been magically consecrated or desecrated. The spell can penetrate most barriers, but it is blocked by 1 foot of stone, 1 inch of common metal, a thin sheet o f lead, or 3 feet of wood or dirt.</t>
      </text>
    </comment>
    <comment authorId="0" ref="A116">
      <text>
        <t xml:space="preserve">For the duration, you sense the presence of magic within 30 feet of you. If you sense magic in this way, you can use your action to see a faint aura around any visible creature or object in the area that bears magic, and you learn its school of magic, if any. The spell can penetrate most barriers, but it is blocked by 1 foot of stone, 1 inch of common metal, a thin sheet of lead, or 3 feet of wood or dirt.</t>
      </text>
    </comment>
    <comment authorId="0" ref="A117">
      <text>
        <t xml:space="preserve">For the duration, you can sense the presence and location of poisons, poisonous creatures, and diseases within 30 feet of you. You also identify the kind of poison, poisonous creature, or disease in each case. The spell can penetrate most barriers, but it is blocked by 1 foot of stone, 1 inch of common metal, a thin sheet o f lead, or 3 feet of w o od or dirt.</t>
      </text>
    </comment>
    <comment authorId="0" ref="I117">
      <text>
        <t xml:space="preserve">A Yew Leaf</t>
      </text>
    </comment>
    <comment authorId="0" ref="A118">
      <text>
        <t xml:space="preserve">For the duration, you can read the thoughts of certain creatures. When you cast the spell and as your action on each turn until the spell ends, you can focus your mind on any one creature that you can see within 30 feet of you. If the creature you choose has an Intelligence of 3 or lower or doesn’t speak any language, the creature is unaffected. You initially learn the surface thoughts of the creature—what is most on its mind in that moment. As an action, you can either shift your attention to another creature’s thoughts or attempt to probe deeper into the same creature’s mind. If you probe deeper, the target must make a Wisdom saving throw. If it fails, you gain insight into its reasoning (if any), its emotional state, and something that looms large in its mind (such as something it w orries over, loves, or hates). If it succeeds, the spell ends. Either way, the target knows that you are probing into its mind, and unless you shift your attention to another creature’s thoughts, the creature can use its action on its turn to make an Intelligence check contested by your Intelligence check; if it succeeds, the spell ends. Questions verbally directed at the target creature naturally shape the course of its thoughts, so this spell is particularly effective as part of an interrogation. You can also use this spell to detect the presence of thinking creatures you can’t see. When you cast the spell or as your action during the duration, you can search for thoughts within 30 feet of you. The spell can penetrate barriers, but 2 feet of rock, 2 inches of any metal other than lead, or a thin sheet of lead blocks you. You can’t detect a creature with an Intelligence of 3 or lower or one that doesn’t speak any language. Once you detect the presence of a creature in this way, you can read its thoughts for the rest of the duration as described above, even if you can’t see it, but it must still be within range.</t>
      </text>
    </comment>
    <comment authorId="0" ref="I118">
      <text>
        <t xml:space="preserve">A Copper Piece</t>
      </text>
    </comment>
    <comment authorId="0" ref="A119">
      <text>
        <t xml:space="preserve">You teleport yourself from your current location to any other spot within range. You arrive at exactly the spot desired. It can be a place you can see, one you can visualize, or one you can describe by stating distance and direction, such as “ 200 feet straight downward” or “upward to the northwest at a 45-degree angle, 300 feet.” You can bring along objects as long as their weight doesn’t exceed what you can carry. You can also bring one willing creature of your size or smaller w ho is carrying gear up to its carrying capacity. The creature must be within 5 feet of you when you cast this spell. If you w ould arrive in a place already occupied by an object or a creature, you and any creature traveling with you each take 4d6 force damage, and the spell fails to teleport you.</t>
      </text>
    </comment>
    <comment authorId="0" ref="A120">
      <text>
        <t xml:space="preserve">You make yourself—including your clothing, armor, weapons, and other belongings on your person—look different until the spell ends or until you u se your action to dismiss it. You can seem 1 foot shorter or taller and can appear thin, fat, or in between. You can’t change your body type, so you must adopt a form that has the same basic arrangement of limbs. Otherwise, the extent o f the illusion is up to you. The changes wrought by this spell fail to hold up to physical inspection. For example, if you use this spell to add a hat to your outfit, objects pass through the hat, and anyone w ho touches it w ould feel nothing or would feel your head and hair. If you use this spell to appear thinner than you are, the hand of someone who reaches out to touch you would bump into you while it was seemingly still in midair. To discern that you are disguised, a creature can use its action to inspect your appearance and must succeed on an Intelligence (Investigation) check against your spell save DC.</t>
      </text>
    </comment>
    <comment authorId="0" ref="A121">
      <text>
        <t xml:space="preserve">A thin green ray springs from your pointing finger to a target that you can see within range. The target can be a creature, an object, or a creation of magical force, such as the wall created by wall of force. A creature targeted by this spell must make a Dexterity saving throw. On a failed save, the target takes 10d6 + 40 force damage. If this damage reduces the target to 0 hit points, it is disintegrated. A disintegrated creature and everything it is wearing and carrying, except magic items, are reduced to a pile o f fine gray dust. The creature can be restored to life only by means of a true resurrection or a wish spell. This spell automatically disintegrates a Large or smaller nonmagical object or a creation of magical force. If the target is a Huge or larger object or creation o f force, this spell disintegrates a 10-foot-cube portion of it. A m agic item is unaffected by this spell. At Higher Levels. When you cast this spell using a spell slot of 7th level or higher, the damage increases by 3d6 for each slot level above 6th.</t>
      </text>
    </comment>
    <comment authorId="0" ref="I121">
      <text>
        <t xml:space="preserve">A Lodestone And A Pinch Of Dust</t>
      </text>
    </comment>
    <comment authorId="0" ref="A122">
      <text>
        <t xml:space="preserve">Shimmering energy surrounds and protects you from fey, undead, and creatures originating from beyond the Material Plane. For the duration, celestials, elementals, fey, fiends, and undead have disadvantage on attack rolls against you. You can end the spell early by using either of the following special functions. Break Enchantment. As your action, you touch a creature you can reach that is charmed, frightened, or possessed by a celestial, an elemental, a fey, a fiend, or an undead. The creature you touch is no longer charmed, frightened, or possessed by such creatures. Dismissal. As your action, make a melee spell attack against a celestial, an elemental, a fey, a fiend, or an undead you can reach. On a hit, you attempt to drive the creature back to its home plane. The creature must succeed on a Charisma saving throw or be sent back to its home plane (if it isn't there already). If they aren’t on their home plane, undead are sent to the Shadowfell, and fey are sent to the Feywild.</t>
      </text>
    </comment>
    <comment authorId="0" ref="A123">
      <text>
        <t xml:space="preserve">Choose one creature, object, or magical effect within range. Any spell of 3rd level or lower on the target ends. For each spell of 4th level or higher on the target, make an ability check using your spellcasting ability. The DC equals 10 + the spell’s level. On a successful check, the spell ends. At Higher Levels. When you cast this spell using a spell slot of 4th level or higher, you automatically end the effects of a spell on the target if the spell’s level is equal to or less than the level of the spell slot you used.</t>
      </text>
    </comment>
    <comment authorId="0" ref="A125">
      <text>
        <t xml:space="preserve">Your magic and an offering put you in contact with a god or a god’s servants. You ask a single question concerning a specific goal, event, or activity to occur within 7 days. The DM offers a truthful reply. The reply might be a short phrase, a cryptic rhyme, or an omen. The spell doesn’t take into account any possible circumstances that might change the outcome, such as the casting of additional spells or the loss or gain o f a companion. If you cast the spell two or more times before finishing your next long rest, there is a cumulative 25 percent chance for each casting after the first that you get a random reading. The DM makes this roll in secret.</t>
      </text>
    </comment>
    <comment authorId="0" ref="A126">
      <text>
        <t xml:space="preserve">Your prayer empowers you with divine radiance. Until the spell ends, your weapon attacks deal an extra 1d4 radiant damage on a hit.</t>
      </text>
    </comment>
    <comment authorId="0" ref="A127">
      <text>
        <t xml:space="preserve">You utter a divine word, imbued with the power that shaped the world at the dawn of creation. Choose any number of creatures you can see within range. Each creature that can hear you must make a Charisma saving throw. On a failed save, a creature suffers an effect based on its current hit points: • 50 hit points or fewer: deafened for 1 minute • 40 hit points or fewer: deafened and blinded for 10 minutes • 30 hit points or fewer: blinded, deafened, and stunned for 1 hour • 20 hit points or fewer: killed instantly Regardless of its current hit points, a celestial, an elemental, a fey, or a fiend that fails its save is forced back to its plane of origin (if it isn’t there already) and can’t return to your current plane for 24 hours by any means short of a wish spell.</t>
      </text>
    </comment>
    <comment authorId="0" ref="A128">
      <text>
        <t xml:space="preserve">You attempt to beguile a beast that you can see within range. It must succeed on a W isdom saving throw or be charmed by you for the duration. If you or creatures that are friendly to you are fighting it, it has advantage on the saving throw. While the beast is charmed, you have a telepathic link with it as long as the two of you are on the same plane o 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 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At Higher Levels. When you cast this spell with a 5th-level spell slot, the duration is concentration, up to 10 minutes. When you use a 6th-level spell slot, the duration is concentration, up to 1 hour. When you use a spell slot of 7th level or higher, the duration is concentration, up to 8 hours.</t>
      </text>
    </comment>
    <comment authorId="0" ref="I128">
      <text>
        <t xml:space="preserve">Incense And A Sacrificial Offering Appropriate To Your Religion, Together Worth At Least 25 Gp, Which The Spell Consumes</t>
      </text>
    </comment>
    <comment authorId="0" ref="A129">
      <text>
        <t xml:space="preserve">You attempt to beguile a creature that you can see within range. It must succeed on a Wisdom saving throw or be charmed by you for the duration. If you or creatures that are friendly to you are fighting it, it has advantage on the saving throw. While the creature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At Higher Levels. When you cast this spell with a 9th-level spell slot, the duration is concentration, up to 8 hours.</t>
      </text>
    </comment>
    <comment authorId="0" ref="A130">
      <text>
        <t xml:space="preserve">You attempt to beguile a humanoid that you can see within range. It must succeed on a W isdom saving throw or be charmed by you for the duration. If you or creatures that are friendly to you are fighting it, it has advantage on the saving throw. While the target is charmed, you have a telepathic link with it as long as the two of you are on the same plane o 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At Higher Levels. When you cast this spell using a 6th-level spell slot, the duration is concentration, up to 10 minutes. When you use a 7th-level spell slot, the duration is concentration, up to 1 hour. When you use a spell slot of 8th level or higher, the duration is concentration, up to 8 hours.</t>
      </text>
    </comment>
    <comment authorId="0" ref="I131">
      <text>
        <t xml:space="preserve">a hot pepper</t>
      </text>
    </comment>
    <comment authorId="0" ref="A132">
      <text>
        <t xml:space="preserve">You touch an object weighing 10 pounds or less w hose longest dimension is 6 feet or less. The spell leaves an invisible mark on its surface and invisibly inscribes the name of the item on the sapphire you use as the material component. Each time you cast this spell, you must use a different sapphire. At any time thereafter, you can use your action to speak the item’s name and crush the sapphire. The item instantly appears in your hand regardless of physical or planar distances, and the spell ends. If another creature is holding or carrying the item, crushing the sapphire doesn’t transport the item to you, but instead you learn who the creature possessing the object is and roughly where that creature is located at that moment. Dispel magic or a similar effect successfully applied to the sapphire ends this spell’s effect.</t>
      </text>
    </comment>
    <comment authorId="0" ref="I132">
      <text>
        <t xml:space="preserve">A Sapphire Worth 1,000 Gp </t>
      </text>
    </comment>
    <comment authorId="0" ref="A133">
      <text>
        <t xml:space="preserve">This spell shapes a creature’s dreams. Choose a creature known to you as the target of this spell. The target must be on the same plane of existence as you. Creatures that don’t sleep, such as elves, can’t be contacted by this spell. You, or a w illing creature you touch, enters a trance state, acting as a m essenger. While in the trance, the messenger is aware of his or her surroundings, but can’t take actions or move. If the target is asleep, the messenger appears in the target’s dreams and can converse with the target as long as it remains asleep, through the duration of the spell. The messenger can also shape the environment o f the dream, creating landscapes, objects, and other images. The messenger can emerge from the trance at any time, ending the effect of the spell early. The target recalls the dream perfectly upon waking. If the target is awake when you cast the spell, the messenger knows it, and can either end the trance (and the spell) or wait for the target to fall asleep, at which point the messenger appears in the target’s dreams. You can make the messenger appear monstrous and terrifying to the target. If you do, the messenger can deliver a message of no more than ten words and then the target must make a W isdom saving throw. On a failed save, echoes of the phantasmal monstrosity spawn a nightmare that lasts the duration of the target’s sleep and prevents the target from gaining any benefit from that rest. In addition, when the target wakes up, it takes 3d6 psychic damage. If you have a body part, lock of hair, clipping from a nail, or similar portion of the target’s body, the target makes its saving throw with disadvantage.</t>
      </text>
    </comment>
    <comment authorId="0" ref="I133">
      <text>
        <t xml:space="preserve">A Handful Of Sand, A Dab Of Ink, And A Writing Quill Plucked From A Sleeping Bird</t>
      </text>
    </comment>
    <comment authorId="0" ref="I134">
      <text>
        <t xml:space="preserve">mistletoe, which the spell consumes, that was harvested with a golden sickle under the light of a full moon</t>
      </text>
    </comment>
    <comment authorId="0" ref="A135">
      <text>
        <t xml:space="preserve">Whispering to the spirits of nature, you create one of the following effects within range: • You create a tiny, harmless sensory effect that predicts what the weather will be at your location for the next 24 hours. The effect might manifest as a golden orb for clear skies, a cloud for rain, falling snowflakes for snow, and so on. This effect persists for 1 round. • You instantly make a flower blossom, a seed pod open, or a leaf bud bloom. • You create an instantaneous, harmless sensory effect, such as falling leaves, a puff of wind, the sound of a small animal, or the faint odor of skunk. The effect must fit in a 5-foot cube. • You instantly light or snuff out a candle, a torch, or a small campfire.</t>
      </text>
    </comment>
    <comment authorId="0" ref="I136">
      <text>
        <t xml:space="preserve">a pinch of dust</t>
      </text>
    </comment>
    <comment authorId="0" ref="A139">
      <text>
        <t xml:space="preserve">You create a seismic disturbance at a point on the ground that you can see within range. For the duration, an intense tremor rips through the ground in a 100-foot-radius circle centered on that point and shakes creatures and structures in contact with the ground in that area. The ground in the area becomes difficult terrain. Each creature on the ground that is concentrating must make a Constitution saving throw. On a failed save, the creature’s concentration is broken. When you cast this spell and at the end of each turn you spend concentrating on it, each creature on the ground in the area must make a Dexterity saving throw. On a failed save, the creature is knocked prone. This spell can have additional effects depending on the terrain in the area, as determined by the DM. Fissures. Fissures open throughout the spell’s area at the start of your next turn after you cast the spell. A total o f 1d6 such fissures open in locations chosen by the DM. Each is 1d10 x 10 feet deep, 10 feet wide, and extends from one edge of the spell’s area to the opposite side. A creature standing on a spot where a fissure opens must succeed on a Dexterity saving throw or fall in. A creature that successfully saves moves with the fissure’s edge as it opens. A fissure that opens beneath a structure causes it to automatically collapse (see below). Structures. The tremor deals 50 bludgeoning damage to any structure in contact with the ground in the area when you cast the spell and at the start of each of your turns until the spell ends. If a structure drops to 0 hit points, it collapses and potentially damages nearby creatures. A creature within half the distance of a structure’s height must make a Dexterity saving throw. On a failed save, the creature takes 5d6 bludgeoning damage, is knocked prone, and is buried in the rubble, requiring a DC 20 Strength (Athletics) check as an action to escape. The DM can adjust the DC higher or lower, depending on the nature of the rubble. On a successful save, the creature takes half as much damage and doesn’t fall prone or become buried.</t>
      </text>
    </comment>
    <comment authorId="0" ref="I139">
      <text>
        <t xml:space="preserve">A Pinch Of Dirt, A Piece Of Rock, And A Lump Of Clay</t>
      </text>
    </comment>
    <comment authorId="0" ref="A140">
      <text>
        <t xml:space="preserve">A beam of crackling energy streaks toward a creature within range. Make a ranged spell attack against the target. On a hit, the target takes 1dlO force damage. The spell creates more than one beam when you reach higher levels: two beams at 5th level, three beams at 11th level, and four beams at 17th level. You can direct the beams at the same target or at different ones. Make a separate attack roll for each beam.</t>
      </text>
    </comment>
    <comment authorId="0" ref="A142">
      <text>
        <t xml:space="preserve">A nonmagical weapon you touch becomes a magic weapon. Choose one of the following damage types: acid, cold, fire, lightning, or thunder. For the duration, the weapon has a +1 bonus to attack rolls and deals an extra 1d4 damage of the chosen type when it hits. At Higher Levels. When you cast this spell using a spell slot of 5th or 6th level, the bonus to attack rolls increases to +2 and the extra damage increases to 2d4. When you use a spell slot of 7th level or higher, the bonus increases to +3 and the extra damage</t>
      </text>
    </comment>
    <comment authorId="0" ref="A146">
      <text>
        <t xml:space="preserve">You touch a creature and bestow upon it a magical enhancement. Choose one of the following effects; the target gains that effect until the spell ends. Bear’s Endurance. The target has advantage on Constitution checks. It also gains 2d6 temporary hit points, which are lost when the spell ends. Bull’s Strength. The target has advantage on Strength checks, and his or her carrying capacity doubles. Cat’s Grace. The target has advantage on Dexterity checks. It also doesn’t take damage from falling 20 feet or less if it isn’t incapacitated. Eagle’s Splendor. The target has advantage on Charisma checks. Fox’s Cunning. The target has advantage on Intelligence checks. Owl’s Wisdom. The target has advantage on Wisdom checks. At Higher Levels. When you cast this spell using a spell slot of 3rd level or higher, you can target one additional creature for each slot level above 2nd.</t>
      </text>
    </comment>
    <comment authorId="0" ref="I146">
      <text>
        <t xml:space="preserve">Fur Or A Feather From A Beast</t>
      </text>
    </comment>
    <comment authorId="0" ref="A147">
      <text>
        <t xml:space="preserve">You cause a creature or an object you can see within range to grow larger or smaller for the duration. Choose either a creature or an object that is neither w orn nor carried. If the target is unwilling, it can make a Constitution saving throw. On a success, the spell has no effect. If the target is a creature, everything it is w earing and carrying changes size with it. Any item dropped by an affected creature returns to normal size at once. Enlarge. The target’s size doubles in all dimensions, and its weight is multiplied by eight. This growth increases its size by one category—from Medium to Large, for example. If there isn’t enough room for the target to double its size, the creature or object attains the maximum possible size in the space available. Until the spell ends, the target also has advantage on Strength checks and Strength saving throws. The target’s weapons also grow to match its new size. While these weapons are enlarged, the target’s attacks with them deal 1d4 extra damage. Reduce. The target’s size is halved in all dimensions, and its weight is reduced to one-eighth of normal. This reduction decreases its size by one category—from Medium to Small, for example. Until the spell ends, the target also has disadvantage on Strength checks and Strength saving throws. The target’s weapons also shrink to match its new size. While these weapons are reduced, the target’s attacks with them deal 1d4 less damage (this can’t reduce the damage below 1).</t>
      </text>
    </comment>
    <comment authorId="0" ref="I147">
      <text>
        <t xml:space="preserve">A Pinch Of Powdered Iron</t>
      </text>
    </comment>
    <comment authorId="0" ref="A149">
      <text>
        <t xml:space="preserve">Grasping w eeds and vines sprout from the ground in a 20-foot square starting from a point within range. For the duration, these plants turn the ground in the area into difficult terrain. A creature in the area when you cast the spell must succeed on a Strength saving throw or be restrained by the entangling plants until the spell ends. A creature restrained by the plants can use its action to make a Strength check against your spell save DC. On a success, it frees itself. When the spell ends, the conjured plants wilt away.</t>
      </text>
    </comment>
    <comment authorId="0" ref="A150">
      <text>
        <t xml:space="preserve">You weave a distracting string of words, causing creatures of your choice that you can see within range and that can hear you to make a W isdom saving throw. Any creature that can’t be charmed succeeds on this saving throw automatically, and if you or your companions are fighting a creature, it has advantage on the save. On a failed save, the target has disadvantage on Wisdom (Perception) checks made to perceive any creature other than you until the spell ends or until the target can no longer hear you. The spell ends if you are incapacitated or can no longer speak.</t>
      </text>
    </comment>
    <comment authorId="0" ref="I151">
      <text>
        <t xml:space="preserve">a piece of obsidian</t>
      </text>
    </comment>
    <comment authorId="0" ref="A152">
      <text>
        <t xml:space="preserve">You step into the border regions of the Ethereal Plane, in the area where it overlaps with your current plane. You remain in the Border Ethereal for the duration or until you use your action to dismiss the spell. During this time, you can move in any direction. If you move up or down, every foot of movement costs an extra foot. You can see and hear the plane you originated from, but everything there looks gray, and you can’t see anything more than 60 feet away. While on the Ethereal Plane, you can only affect and be affected by other creatures on that plane. Creatures that aren't on the Ethereal Plane can’t perceive you and can’t interact with you, unless a special ability or magic has given them the ability to do so. You ignore all objects and effects that aren’t on the Ethereal Plane, allowing you to move through objects you perceive on the plane you originated from. When the spell ends, you immediately return to the plane you originated from in the spot you currently occupy. If you occupy the same spot as a solid object or creature when this happens, you are immediately shunted to the nearest unoccupied space that you can occupy and take force damage equal to twice the number of feet you are moved. This spell has no effect if you cast it while you are on the Ethereal Plane or a plane that doesn’t border it, such as one of the Outer Planes. At Higher Levels. When you cast this spell using a spell slot of 8th level or higher, you can target up to three willing creatures (including you) for each slot level above 7th. The creatures must be within 10 feet of you when you cast the spell.</t>
      </text>
    </comment>
    <comment authorId="0" ref="A153">
      <text>
        <t xml:space="preserve">Squirming, ebony tentacles fill a 20-foot square on ground that you can see within range. For the duration, these tentacles turn the ground in the area into difficult terrain. When a creature enters the affected area for the first time on a turn or starts its turn there, the creature must succeed on a Dexterity saving throw or take 3d6 bludgeoning damage and be restrained by the tentacles until the spell ends. A creature that starts its turn in the area and is already restrained by the tentacles takes 3d6 bludgeoning damage. A creature restrained by the tentacles can use its action to make a Strength or Dexterity check (its choice) against your spell save DC. On a success, it frees itself.</t>
      </text>
    </comment>
    <comment authorId="0" ref="I153">
      <text>
        <t xml:space="preserve">a ruby worth at least 999 gp</t>
      </text>
    </comment>
    <comment authorId="0" ref="A154">
      <text>
        <t xml:space="preserve">This spell allows you to move at an incredible pace. When you cast this spell, and then as a bonus action on each of your turns until the spell ends, you can take the Dash action.</t>
      </text>
    </comment>
    <comment authorId="0" ref="A155">
      <text>
        <t xml:space="preserve">For the spell’s duration, your eyes become an inky void imbued with dread power. One creature of your choice within 60 feet of you that you can see must succeed on a W isdom saving throw or be affected by one of the following effects of your choice for the duration. On each of your turns until the spell ends, you can use your action to target another creature but can’t target a creature again if it has succeeded on a saving throw against this casting of eyebite. Asleep. The target falls unconscious. It w akes up if it takes any damage or if another creature uses its action to shake the sleeper awake. Panicked. The target is frightened of you. On each o f its turns, the frightened creature must take the Dash action and move away from you by the safest and shortest available route, unless there is nowhere to move. If the target moves to a place at least 60 feet away from you where it can no longer see you, this effect ends. Sickened. The target has disadvantage on attack rolls and ability checks. At the end of each of its turns, it can make another Wisdom saving throw. If it succeeds, the effect.</t>
      </text>
    </comment>
    <comment authorId="0" ref="A156">
      <text>
        <t xml:space="preserve">You convert raw materials into products of the same material. For example, you can fabricate a wooden bridge from a clump of trees, a rope from a patch of hemp, and clothes from flax or wool. Choose raw materials that you can see within range. You can fabricate a Large or smaller object (contained within a 10-foot cube, or eight connected 5-foot cubes), given a sufficient quantity of raw material. If you are working with metal, stone, or another mineral substance, however, the fabricated object can be no larger than Medium (contained within a single 5-foot cube). The quality of objects made by the spell is commensurate with the quality of the raw materials. Creatures or magic items can’t be created or transmuted by this spell. You also can’t use it to create items that ordinarily require a high degree of craftsmanship, such as jewelry, weapons, glass, or armor, unless you have proficiency with the type of artisan’s tools used to craft such objects.</t>
      </text>
    </comment>
    <comment authorId="0" ref="A157">
      <text>
        <t xml:space="preserve">Each object in a 20-foot cube within range is outlined in blue, green, or violet light (your choice). Any creature in the area when the spell is cast is also outlined in light if it fails a Dexterity saving throw. For the duration, objects and affected creatures shed dim light in a 10-foot radius. Any attack roll against an affected creature or object has advantage if the attacker can see it, and the affected creature or object can’t benefit from being invisible.</t>
      </text>
    </comment>
    <comment authorId="0" ref="A158">
      <text>
        <t xml:space="preserve">Bolstering yourself with a necromantic facsimile of life, you gain 1d4 + 4 temporary hit points for the duration. At Higher Levels. When you cast this spell using a spell slot of 2nd level or higher, you gain 5 additional temporary hit points for each slot level above 1st.</t>
      </text>
    </comment>
    <comment authorId="0" ref="I158">
      <text>
        <t xml:space="preserve">A Small Amount Of Alcohol Or Distilled Spirits</t>
      </text>
    </comment>
    <comment authorId="0" ref="A161">
      <text>
        <t xml:space="preserve">You project a phantasmal image of a creature’s worst fears. Each creature in a 30-foot cone must succeed on a W isdom saving throw or drop whatever it is holding and become frightened for the duration. While frightened by this spell, a creature must take the Dash action and move away from you by the safest available route on each of its turns, unless there is nowhere to move. If the creature ends its turn in a location where it doesn’t have line of sight to you, the creature can make a W isdom saving throw. On a successful save, the spell ends for that creature.</t>
      </text>
    </comment>
    <comment authorId="0" ref="I161">
      <text>
        <t xml:space="preserve">A White Feather Or The Heart Of A Hen</t>
      </text>
    </comment>
    <comment authorId="0" ref="A162">
      <text>
        <t xml:space="preserve">Choose up to five falling creatures within range. A falling creature's rate of descent slows to 60 feet per round until the spell ends. If the creature lands before the spell ends, it takes no falling damage and can land on its feet, and the spell ends for that creature.</t>
      </text>
    </comment>
    <comment authorId="0" ref="I162">
      <text>
        <t xml:space="preserve">A Small Feather Or Piece Of Down</t>
      </text>
    </comment>
    <comment authorId="0" ref="A163">
      <text>
        <t xml:space="preserve">You blast the mind of a creature that you can see within range, attempting to shatter its intellect and personality. The target takes 4d6 psychic damage and must make an Intelligence saving throw. On a failed save, the creature’s Intelligence and Charisma scores become 1. The creature can’t cast spells, activate magic items, understand language, or communicate in any intelligible way. The creature can, however, identify its friends, follow them, and even protect them. At the end of every 30 days, the creature can repeat its saving throw against this spell. If it succeeds on its saving throw, the spell ends. The spell can also be ended by greater restoration, heal, or wish.</t>
      </text>
    </comment>
    <comment authorId="0" ref="I163">
      <text>
        <t xml:space="preserve">A Handful Of Clay, Crystal, Glass, Or Mineral Spheres</t>
      </text>
    </comment>
    <comment authorId="0" ref="A164">
      <text>
        <t xml:space="preserve">You touch a willing creature and put it into a cataleptic state that is indistinguishable from death. For the spell’s duration, or until you use an action to touch the target and dismiss the spell, the target appears dead to all outward inspection and to spells used to determine the target’s status. The target is blinded and incapacitated, and its speed drops to 0. The target has resistance to all damage except psychic damage. If the target is diseased or poisoned when you cast the spell, or b ecomes diseased or poisoned while under the spell’s effect, the disease and poison have no effect until the spell ends.</t>
      </text>
    </comment>
    <comment authorId="0" ref="I164">
      <text>
        <t xml:space="preserve">A Pinch Of Graveyard Dirt</t>
      </text>
    </comment>
    <comment authorId="0" ref="A165">
      <text>
        <t xml:space="preserve">You gain the service of a familiar, a spirit that takes an animal form you choose: bat, cat, crab, frog (toad), hawk, lizard, octopus, owl, poisonous snake, fish (quipper), rat, raven, sea horse, spider, or w easel. Appearing in an unoccupied space within range, the familiar has the statistics of the chosen form, though it is a celestial, fey, or fiend (your choice) instead of a beast. Your familiar acts independently of you, but it always obeys your commands. In combat, it rolls its own initiative and acts on its own turn. A familiar can’t attack, but it can take other actions as normal. When the familiar drops to 0 hit points, it disappears, leaving behind no physical form. It reappears after you cast this spell again While your familiar is within 100 feet of you, you can communicate with it telepathically. Additionally, as an action, you can see through your familiar’s eyes and hear what it hears until the start of your next turn, gaining the benefits of any special senses that the familiar has. During this time, you are deaf and blind with regard to your own senses. As an action, you can temporarily dismiss your familiar. It disappears into a pocket dimension where it awaits your summons. Alternatively, you can dismiss it forever. As an action while it is temporarily dismissed, you can cause it to reappear in any unoccupied space within 30 feet of you. You can’t have more than one familiar at a time. If you cast this spell while you already have a familiar, you instead cause it to adopt a new form. Choose one of the forms from the above list. Your familiar transforms into the chosen creature. Finally, when you cast a spell with a range of touch, your familiar can deliver the spell as if it had cast the spell. Your familiar must be within 100 feet of you, and it must use its reaction to deliver the spell when you cast it. If the spell requires an attack roll, you use your attack modifier for the roll.</t>
      </text>
    </comment>
    <comment authorId="0" ref="I165">
      <text>
        <t xml:space="preserve">10 Gp Worth Of Charcoal, Incense, And Herbs That Must Be Consumed By Fire In A Brass Brazier</t>
      </text>
    </comment>
    <comment authorId="0" ref="A167">
      <text>
        <t xml:space="preserve">You summon a spirit that assumes the form of an unusually intelligent, strong, and loyal steed, creating a long-lasting bond with it. Appearing in an unoccupied space within range, the steed takes on a form that you choose, such as a warhorse, a pony, a camel, an elk, or a mastiff. (Your DM might allow other animals to be summoned as steeds.) The steed has the statistics of the chosen form, though it is a celestial, fey, or fiend (your choice) instead of its normal type. Additionally, if your steed has an Intelligence of 5 or less, its Intelligence becomes 6, and it gains the ability to understand one language of your choice that you speak. Your steed serves you as a mount, both in combat and out, and you have an instinctive bond with it that allows you to fight as a seamless unit. While mounted on your steed, you can make any spell you cast that targets only you also target your steed. When the steed drops to 0 hit points, it disappears, leaving behind no physical form. You can also dismiss your steed at any time as an action, causing it to disappear. In either case, casting this spell again summons the same steed, restored to its hit point maximum. While your steed is within 1 mile of you, you can communicate with it telepathically. You can’t have more than one steed bonded by this spell at a time. As an action, you can release the steed from its bond at any time, causing it to disappear.</t>
      </text>
    </comment>
    <comment authorId="0" ref="A168">
      <text>
        <t xml:space="preserve">This spell allows you to find the shortest, most direct physical route to a specific fixed location that you are familiar with on the same plane of existence. If you name a destination on another plane of existence, a destination that moves (such as a mobile fortress), or a destination that isn’t specific (such as “a green dragon’s lair”), the spell fails. For the duration, as long as you are on the same plane o f existence as the destination, you know how far it is and in what direction it lies. While you are traveling there, whenever you are presented with a choice of paths along the way, you automatically determine which path is the shortest and most direct route (but not necessarily the safest route) to the destination</t>
      </text>
    </comment>
    <comment authorId="0" ref="I168">
      <text>
        <t xml:space="preserve">A Set Of Divinatory Tools—Such As Bones, Ivory Sticks, Cards, Teeth, Or Carved Runes—Worth 100 Gp And An Object From The Location You Wish To Find</t>
      </text>
    </comment>
    <comment authorId="0" ref="A169">
      <text>
        <t xml:space="preserve">You sense the presence of any trap within range that is within line of sight. A trap, for the purpose of this spell, includes anything that w ould inflict a sudden or unexpected effect you consider harmful or undesirable, which w as specifically intended as such by its creator. Thus, the spell w ould sense an area affected by the alarm spell, a glyph of warding, or a mechanical pit trap, but it w ould not reveal a natural weakness in the floor, an unstable ceiling, or a hidden sinkhole. This spell merely reveals that a trap is present. You don’t learn the location of each trap, but you do learn the general nature of the danger posed by a trap you sense.</t>
      </text>
    </comment>
    <comment authorId="0" ref="A170">
      <text>
        <t xml:space="preserve">You send negative energy coursing through a creature that you can see within range, causing it searing pain. The target must make a Constitution saving throw. It takes 7d8 + 30 necrotic damage on a failed save, or half as much damage on a successful one. A humanoid killed by this spell rises at the start of your next turn as a zombie that is permanently under your command, following your verbal orders to the best of its ability.</t>
      </text>
    </comment>
    <comment authorId="0" ref="A171">
      <text>
        <t xml:space="preserve">You hurl a mote of fire at a creature or object within range. Make a ranged spell attack against the target. On a hit, the target takes 1d10 fire damage. A flammable object hit by this spell ignites if it isn't being worn or carried. This spell’s damage increases by 1d10 when you reach 5th level (2d10), 11th level (3d10), and 17th level (4d10).</t>
      </text>
    </comment>
    <comment authorId="0" ref="A172">
      <text>
        <t xml:space="preserve">Thin and wispy flames wreathe your body for the duration, shedding bright light in a 10-foot radius and dim light for an additional 10 feet. You can end the spell early by using an action to dismiss it. The flames provide you with a warm shield or a chill shield, as you choose. The w arm shield grants you resistance to cold damage, and the chill shield grants you resistance to fire damage. In addition, whenever a creature within 5 feet of you hits you with a melee attack, the shield erupts with flame. The attacker takes 2d8 fire damage from a warm shield, or 2d8 cold damage from a cold shield.</t>
      </text>
    </comment>
    <comment authorId="0" ref="I172">
      <text>
        <t xml:space="preserve">A Bit Of Phosphorus Or A Firefly</t>
      </text>
    </comment>
    <comment authorId="0" ref="A173">
      <text>
        <t xml:space="preserve">A storm made up of sheets of roaring flame appears in a location you choose within range. The area of the storm consists of up to ten 10-foot cubes, which you can arrange as you wish. Each cube must have at least one face adjacent to the face of another cube. Each creature in the area must make a Dexterity saving throw. It takes 7d10 fire damage on a failed save, or half as much damage on a successful one. The fire damages objects in the area and ignites flammable objects that aren't being worn or carried. If you choose, plant life in the area is unaffected by this spell.</t>
      </text>
    </comment>
    <comment authorId="0" ref="A174">
      <text>
        <t xml:space="preserve">A bright streak flashes from your pointing finger to a point you choose within range and then blossoms with a low roar into an explosion of flame. Each creature in a 20-foot-radius sphere centered on that point must make a Dexterity saving throw. A target takes 8d6 fire damage on a failed save, or half as much damage on a successful one. The fire spreads around corners. It ignites flammable objects in the area that aren't being w orn or carried. At Higher Levels. When you cast this spell using a spell slot of 4th level or higher, the damage increases by 1d6 for each slot level above 3rd.</t>
      </text>
    </comment>
    <comment authorId="0" ref="I174">
      <text>
        <t xml:space="preserve">A Tiny Ball Of Bat Guano And Sulfur</t>
      </text>
    </comment>
    <comment authorId="0" ref="A176">
      <text>
        <t xml:space="preserve">You evoke a fiery blade in your free hand. The blade is similar in size and shape to a scimitar, and it lasts for the duration. If you let go of the blade, it disappears, but you can evoke the blade again as a bonus action. You can use your action to make a melee spell attack with the fiery blade. On a hit, the target takes 3d6 fire damage. The flaming blade sheds bright light in a 10-foot radius and dim light for an additional 10 feet. At Higher Levels. When you cast this spell using a spell slot of 4th level or higher, the damage increases by 1d6 for every two slot levels above 2nd.</t>
      </text>
    </comment>
    <comment authorId="0" ref="I176">
      <text>
        <t xml:space="preserve">Leaf Of Sumac</t>
      </text>
    </comment>
    <comment authorId="0" ref="A177">
      <text>
        <t xml:space="preserve">A vertical column of divine fire roars down from the heavens in a location you specify. Each creature in a 10-foot-radius, 40-foot-high cylinder centered on a point within range must make a Dexterity saving throw. A creature takes 4d6 fire damage and 4d6 radiant damage on a failed save, or half as much damage on a successful one. At Higher Levels. When you cast this spell using a spell slot of 6th level or higher, the fire damage or the radiant damage (your choice) increases by 1d6 for each slot level above 5th.</t>
      </text>
    </comment>
    <comment authorId="0" ref="I177">
      <text>
        <t xml:space="preserve">Pinch Of Sulfur</t>
      </text>
    </comment>
    <comment authorId="0" ref="A178">
      <text>
        <t xml:space="preserve">A 5-foot-diameter sphere of fire appears in an unoccupied space of your choice within range and lasts for the duration. Any creature that ends its turn within 5 feet of the sphere must make a Dexterity saving throw. The creature takes 2d6 fire damage on a failed save, or half as much damage on a successful one. As a bonus action, you can move the sphere up to 30 feet. If you ram the sphere into a creature, that creature must make the saving throw against the sphere’s damage, and the sphere stops moving this turn. When you move the sphere, you can direct it over barriers up to 5 feet tall and jump it across pits up to 10 feet w ide. The sphere ignites flammable objects not being w orn or carried, and it sheds bright light in a 20-foot radius and dim light for an additional 20 feet. At Higher Levels. When you cast this spell using a spell slot of 3rd level or higher, the damage increases by 1d6 for each slot level above 2nd.</t>
      </text>
    </comment>
    <comment authorId="0" ref="I178">
      <text>
        <t xml:space="preserve">A Bit Of Tallow, A Pinch Of Brimstone, And A Dusting Of Powdered Iron</t>
      </text>
    </comment>
    <comment authorId="0" ref="A179">
      <text>
        <t xml:space="preserve">You attempt to turn one creature that you can see within range into stone. If the target’s body is made of flesh, the creature must make a Constitution saving throw. On a failed save, it is restrained as its flesh begins to harden. On a successful save, the creature isn’t affected. A creature restrained by this spell must make another Constitution saving throw at the end of each of its turns. If it successfully saves against this spell three times, the spell ends. If it fails its saves three times, it is turned to stone and subjected to the petrified condition for the duration. The successes and failures don’t need to be consecutive; keep track of both until the target collects three of a kind. If the creature is physically broken while petrified, it suffers from similar deformities if it reverts to its original state. If you maintain your concentration on this spell for the entire possible duration, the creature is turned to stone until the effect is removed.</t>
      </text>
    </comment>
    <comment authorId="0" ref="I179">
      <text>
        <t xml:space="preserve">A Pinch Of Lime, Water, And Earth</t>
      </text>
    </comment>
    <comment authorId="0" ref="A180">
      <text>
        <t xml:space="preserve">You touch a willing creature. The target gains a flying speed of 60 feet for the duration. When the spell ends, the target falls if it is still aloft, unless it can stop the fall. At Higher Levels. When you cast this spell using a spell slot of 4th level or higher, you can target one additional creature for each slot level above 3rd.</t>
      </text>
    </comment>
    <comment authorId="0" ref="I180">
      <text>
        <t xml:space="preserve">A Wing Feather From Any Bird</t>
      </text>
    </comment>
    <comment authorId="0" ref="A181">
      <text>
        <t xml:space="preserve">You create a 20-foot-radius sphere of fog centered on a point within range. The sphere spreads around corners, and its area is heavily obscured. It lasts for the duration or until a wind of moderate or greater speed (at least 10 miles per hour) disperses it. At Higher Levels. When you cast this spell using a spell slot of 2nd level or higher, the radius of the fog increases by 20 feet for each slot level above 1st.</t>
      </text>
    </comment>
    <comment authorId="0" ref="A182">
      <text>
        <t xml:space="preserve">You create a ward against magical travel that protects up to 40,000 square feet of floor space to a height of 30 feet above the floor. For the duration, creatures can’t teleport into the area or use portals, such as those created by the gate spell, to enter the area. The spell proofs the area against planar travel, and therefore prevents creatures from accessing the area by way of the Astral Plane, Ethereal Plane, Feywild, Shadowfell, or the plane shift spell. In addition, the spell damages types of creatures that you choose when you cast it. Choose one or more of the following: celestials, elementals, fey, fiends, and undead. When a chosen creature enters the spell’s area for the first time on a turn or starts its turn there, the creature takes 5d10 radiant or necrotic damage (your choice when you cast this spell). When you cast this spell, you can designate a password. A creature that speaks the password as it enters the area takes no damage from the spell. The spell’s area can't overlap with the area of another forbiddance spell. If you cast forbiddance every day for 30 days in the same location, the spell lasts until it is dispelled, and the material components are consumed on the last casting.</t>
      </text>
    </comment>
    <comment authorId="0" ref="I182">
      <text>
        <t xml:space="preserve">A Sprinkling Of Holy Water, Rare Incense, And Powdered Ruby Worth At Least 1,000 Gp</t>
      </text>
    </comment>
    <comment authorId="0" ref="A183">
      <text>
        <t xml:space="preserve">An immobile, invisible, cube-shaped prison composed of magical force springs into existence around an area you choose within range. The prison can be a cage or a solid box, as you choose. A prison in the shape of a cage can be up to 20 feet on a side and is made from 1/2-inch diameter bars spaced 1/2 inch apart. A prison in the shape of a box can be up to 10 feet on a side, creating a solid barrier that prevents any matter from passing through it and blocking any spells cast into or out from the area. When you cast the spell, any creature that is completely inside the cage's area is trapped. Creatures only partially within the area, or those too large to fit inside the area, are pushed away from the center of the area until they are completely outside the area. A creature inside the cage can’t leave it by nonmagical means. If the creature tries to use teleportation or interplanar travel to leave the cage, it must first make a Charisma saving throw. On a success, the creature can use that magic to exit the cage. On a failure, the creature can't exit the cage and wastes the use of the spell or effect. The cage also extends into the Ethereal Plane, blocking ethereal travel. This spell can’t be dispelled by dispel magic.</t>
      </text>
    </comment>
    <comment authorId="0" ref="I183">
      <text>
        <t xml:space="preserve">Ruby Dust Worth 1,500 Gp</t>
      </text>
    </comment>
    <comment authorId="0" ref="A184">
      <text>
        <t xml:space="preserve">You touch a w illing creature and bestow a limited ability to see into the immediate future. For the duration, the target can’t be surprised and has advantage on attack rolls, ability checks, and saving throws. Additionally, other creatures have disadvantage on attack rolls against the target for the duration. This spell immediately ends if you cast it again before its duration ends.</t>
      </text>
    </comment>
    <comment authorId="0" ref="I184">
      <text>
        <t xml:space="preserve">A Hummingbird Feather</t>
      </text>
    </comment>
    <comment authorId="0" ref="I185">
      <text>
        <t xml:space="preserve">a white pearl worth at least 100 gp, which the spell consumes</t>
      </text>
    </comment>
    <comment authorId="0" ref="A186">
      <text>
        <t xml:space="preserve">You touch a willing creature. For the duration, the target’s movement is unaffected by difficult terrain, and spells and other magical effects can neither reduce the target’s speed nor cause the target to be paralyzed or restrained. The target can also spend 5 feet of movement to automatically escape from nonmagical restraints, such as manacles or a creature that has it grappled. Finally, being underwater imposes no penalties on the target's movement or attacks.</t>
      </text>
    </comment>
    <comment authorId="0" ref="I186">
      <text>
        <t xml:space="preserve">A Leather Strap, Bound Around The Arm Or A Similar Appendage</t>
      </text>
    </comment>
    <comment authorId="0" ref="I187">
      <text>
        <t xml:space="preserve">A Small Amount Of Makeup Applied To The Face As This Spell Is Cast</t>
      </text>
    </comment>
    <comment authorId="0" ref="A189">
      <text>
        <t xml:space="preserve">You transform a willing creature you touch, along with everything it’s wearing and carrying, into a misty cloud for the duration. The spell ends if the creature drops to 0 hit points. An incorporeal creature isn’t affected. While in this form, the target’s only method of movement is a flying speed of 10 feet. The target can enter and occupy the space of another creature. The target has resistance to nonmagical damage, and it has advantage on Strength, Dexterity, and Constitution saving throws. The target can pass through small holes, narrow openings, and even mere cracks, though it treats liquids as though they were solid surfaces. The target can't fall and remains hovering in the air even when stunned or otherwise incapacitated. While in the form of a misty cloud, the target can’t talk or manipulate objects, and any objects it w as carrying or holding can’t be dropped, used, or otherwise interacted with. The target can’t attack or cast spells.</t>
      </text>
    </comment>
    <comment authorId="0" ref="I189">
      <text>
        <t xml:space="preserve">A Bit Of Gauze And A Wisp Of Smoke</t>
      </text>
    </comment>
    <comment authorId="0" ref="A190">
      <text>
        <t xml:space="preserve">You conjure a portal linking an unoccupied space you can see within range to a precise location on a different plane of existence. The portal is a circular opening, which you can make 5 to 20 feet in diameter. You can orient the portal in any direction you choose. The portal lasts for the duration. The portal has a front and a back on each plane where it appears. Travel through the portal is possible only by m oving through its front. Anything that does so is instantly transported to the other plane, appearing in the unoccupied space nearest to the portal. Deities and other planar rulers can prevent portals created by this spell from opening in their presence or anywhere within their domains. When you cast this spell, you can speak the name o f a specific creature (a pseudonym, title, or nickname doesn’t work). If that creature is on a plane other than the one you are on, the portal opens in the named creature’s immediate vicinity and draws the creature through it to the nearest unoccupied space on your side o f the portal. You gain no special power over the creature, and it is free to act as the DM deems appropriate. It might leave, attack you, or help you.</t>
      </text>
    </comment>
    <comment authorId="0" ref="I190">
      <text>
        <t xml:space="preserve">A Diamond Worth At Least 5,000 Gp</t>
      </text>
    </comment>
    <comment authorId="0" ref="A191">
      <text>
        <t xml:space="preserve">You place a magical command on a creature that you can see within range, forcing it to carry out some service or refrain from some action or course of activity as you decide. If the creature can understand you, it must succeed on a W isdom saving throw or b ecome charmed by you for the duration. While the creature is charmed by you, it takes 5 d10 psychic damage each time it acts in a manner directly counter to your instructions, but no more than once each day. A creature that can't understand you is unaffected by the spell. You can issue any command you choose, short of an activity that would result in certain death. Should you issue a suicidal command, the spell ends. You can end the spell early by using an action to dismiss it. A remove curse, greater restoration, or wish spell also ends it. At Higher Levels. When you cast this spell using a spell slot of 7th or 8th level, the duration is 1 year. When you cast this spell using a spell slot of 9th level, the spell lasts until it is ended by one of the spells mentioned above.</t>
      </text>
    </comment>
    <comment authorId="0" ref="A192">
      <text>
        <t xml:space="preserve">You touch a corpse or other remains. For the duration, the target is protected from decay and can’t become undead. The spell also effectively extends the time limit on raising the target from the dead, since days spent under the influence of this spell don’t count against the time limit of spells such as raise dead.</t>
      </text>
    </comment>
    <comment authorId="0" ref="I192">
      <text>
        <t xml:space="preserve">A Pinch Of Salt And One Copper Piece Placed On Each Of The Corpse’S Eyes, Which Must Remain There For The Duration</t>
      </text>
    </comment>
    <comment authorId="0" ref="A193">
      <text>
        <t xml:space="preserve">You transform up to ten centipedes, three spiders, five wasps, or one scorpion within range into giant versions o f their natural forms for the duration. A centipede becomes a giant centipede, a spider becomes a giant spider, a wasp becomes a giant wasp, and a scorpion becomes a giant scorpion. Each creature obeys your verbal commands, and in combat, they act on your turn each round. The DM has the statistics for these creatures and resolves their actions and movement. A creature remains in its giant size for the duration, until it drops to 0 hit points, or until you use an action to dismiss the effect on it. The DM might allow you to choose different targets. For example, if you transform a bee, its giant version might have the same statistics as a giant wasp.</t>
      </text>
    </comment>
    <comment authorId="0" ref="I195">
      <text>
        <t xml:space="preserve">2gp
</t>
      </text>
    </comment>
    <comment authorId="0" ref="A196">
      <text>
        <t xml:space="preserve">Until the spell ends, when you make a Charisma check, you can replace the number you roll with a 15. Additionally, no matter what you say, magic that would determine if you are telling the truth indicates that you are being truthful.</t>
      </text>
    </comment>
    <comment authorId="0" ref="A197">
      <text>
        <t xml:space="preserve">An immobile, faintly shimmering barrier springs into existence in a 10-foot radius around you and remains for the duration. Any spell of 5th level or lower cast from outside the barrier can't affect creatures or objects within it, even if the spell is cast using a higher level spell slot. Such a spell can target creatures and objects within the barrier, but the spell has no effect on them. Similarly, the area within the barrier is excluded from the areas affected by such spells. At Higher Levels. When you cast this spell using a spell slot of 7th level or higher, the barrier blocks spells o f one level higher for each slot level above 6th.</t>
      </text>
    </comment>
    <comment authorId="0" ref="I197">
      <text>
        <t xml:space="preserve">A Glass Or Crystal Bead That Shatters When The Spell Ends</t>
      </text>
    </comment>
    <comment authorId="0" ref="A198">
      <text>
        <t xml:space="preserve">When you cast this spell, you inscribe a glyph that harms other creatures, either upon a surface (such as a table or a section of floor or wall) or within an object that can be closed (such as a book, a scroll, or a treasure chest) to conceal the glyph.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 The glyph is nearly invisible and requires a successful Intelligence (Investigation) check against your spell save DC to be found. You decide what triggers the glyph when you cast the spell. For glyphs inscribed on a surface, the most typical triggers include touching or standing on the glyph, removing another object covering the glyph, approaching within a certain distance of the glyph, or manipulating the object on which the glyph is inscribed. For glyphs inscribed within an object, the most common triggers include opening that object, approaching within a certain distance of the object, or seeing or reading the glyph. Once a glyph is triggered, this spell ends. You can further refine the trigger so the spell activates only under certain circumstances or according to physical characteristics (such as height or weight), creature kind (for example, the ward could be set to affect aberrations or drow), or alignment. You can also set conditions for creatures that don’t trigger the glyph, such as those w ho say a certain password. When you inscribe the glyph, choose explosive runes or a spell glyph. Explosive Runes. When triggered, the glyph erupts with magical energy in a 20-foot-radius sphere centered on the glyph. The sphere spreads around corners. Each creature in the area must make a Dexterity saving throw. A creature takes 5d8 acid, cold, fire, lightning, or thunder damage on a failed saving throw (your choice when you create the glyph), or half as much damage on a successful one. Spell Glyph. You can store a prepared spell of 3rd level or lower in the glyph by casting it as part o f creating the glyph. The spell must target a single creature or an area. The spell being stored has no immediate effect when cast in this way. When the glyph is triggered, the stored spell is cast. If the spell has a target, it targets the creature that triggered the glyph. If the spell affects an area, the area is centered on that creature. If the spell summons hostile creatures or creates harmful objects or traps, they appear as close as possible to the intruder and attack it. If the spell requires concentration, it lasts until the end of its full duration. At Higher Levels. When you cast this spell using a spell slot of 4th level or higher, the damage of an explosive runes glyph increases by 1d8 for each slot level above 3rd. If you create a spell glyph, you can store any spell of up to the same level as the slot you use for the glyph of warding.</t>
      </text>
    </comment>
    <comment authorId="0" ref="I198">
      <text>
        <t xml:space="preserve">Incense And Powdered Diamond Worth At Least 200 Gp, Which The Spell Consumes</t>
      </text>
    </comment>
    <comment authorId="0" ref="A199">
      <text>
        <t xml:space="preserve">Up to ten berries appear in your hand and are infused with magic for the duration. A creature can use its action to eat one berry. Eating a berry restores 1 hit point, and the berry provides enough nourishment to sustain a creature for one day. The berries lose their potency if they have not been consumed within 24 hours of the casting of this spell.</t>
      </text>
    </comment>
    <comment authorId="0" ref="I199">
      <text>
        <t xml:space="preserve">A Sprig Of Mistletoe</t>
      </text>
    </comment>
    <comment authorId="0" ref="A200">
      <text>
        <t xml:space="preserve">You conjure a vine that sprouts from the ground in an unoccupied space of your choice that you can see within range. When you cast this spell, you can direct the vine to lash out at a creature within 30 feet of it that you can see. That creature must succeed on a Dexterity saving throw or b e pulled 20 feet directly toward the vine. Until the spell ends, you can direct the vine to lash out at the same creature or another one as a bonus action on each of your turns.</t>
      </text>
    </comment>
    <comment authorId="0" ref="I201">
      <text>
        <t xml:space="preserve">a fistful of iron filings</t>
      </text>
    </comment>
    <comment authorId="0" ref="I202">
      <text>
        <t xml:space="preserve">a black marble</t>
      </text>
    </comment>
    <comment authorId="0" ref="A203">
      <text>
        <t xml:space="preserve">Slick grease covers the ground in a 10-foot square centered on a point within range and turns it into difficult terrain for the duration. When the grease appears, each creature standing in its area must succeed on a Dexterity saving throw or fall prone. A creature that enters the area or ends its turn there must also succeed on a Dexterity saving throw or fall prone.</t>
      </text>
    </comment>
    <comment authorId="0" ref="I203">
      <text>
        <t xml:space="preserve">A Bit Of Pork Rind Or Butter</t>
      </text>
    </comment>
    <comment authorId="0" ref="A204">
      <text>
        <t xml:space="preserve">You or a creature you touch becomes invisible until the spell ends. Anything the target is w earing or carrying is invisible as long as it is on the target’s person.</t>
      </text>
    </comment>
    <comment authorId="0" ref="A205">
      <text>
        <t xml:space="preserve">You imbue a creature you touch with positive energy to undo a debilitating effect. You can reduce the target’s exhaustion level by one, or end one of the following effects on the target: • One effect that charmed or petrified the target • One curse, including the target’s attunement to a cursed magic item • Any reduction to one of the target’s ability scores • One effect reducing the target’s hit point maximum</t>
      </text>
    </comment>
    <comment authorId="0" ref="I205">
      <text>
        <t xml:space="preserve">Diamond Dust W Orth At Least 100 Gp, Which The Spell Consumes</t>
      </text>
    </comment>
    <comment authorId="0" ref="I206">
      <text>
        <t xml:space="preserve">a weapon</t>
      </text>
    </comment>
    <comment authorId="0" ref="A207">
      <text>
        <t xml:space="preserve">A Large spectral guardian appears and hovers for the duration in an unoccupied space of your choice that you can see within range. The guardian occupies that space and is indistinct except for a gleaming sword and shield emblazoned with the symbol of your deity. Any creature hostile to you that moves to a space within 10 feet of the guardian for the first time on a turn must succeed on a Dexterity saving throw. The creature takes 20 radiant damage on a failed save, or half as much damage on a successful one. The guardian vanishes when it has dealt a total of 60 damage.</t>
      </text>
    </comment>
    <comment authorId="0" ref="A209">
      <text>
        <t xml:space="preserve">You create a ward that protects up to 2,500 square feet o f floor space (an area 50 feet square, or one hundred 5-foot squares or twenty-five 10-foot squares). The warded area can be up to 20 feet tall, and shaped as you desire. You can ward several stories of a stronghold by dividing the area among them, as long as you can walk into each contiguous area while you are casting the spell. When you cast this spell, you can specify individuals that are unaffected by any or all of the effects that you choose. You can also specify a password that, when spoken aloud, makes the speaker immune to these effects. Guards and wards creates the following effects within the warded area. Corridors. Fog fills all the warded corridors, making them heavily obscured. In addition, at each intersection or branching passage offering a choice of direction, there is a 50 percent chance that a creature other than you will believe it is going in the opposite direction from the one it chooses. Doors. All doors in the w arded area are magically locked, as if sealed by an arcane lock spell. In addition, you can cover up to ten doors with an illusion (equivalent to the illusory object function of the minor illusion spell) to make them appear as plain sections of wall. Stairs. Webs fill all stairs in the warded area from top to bottom, as the web spell. These strands regrow in 10 minutes if they are burned or torn away while guards and wards lasts. Other Spell Effect. You can place your choice of one o f the following magical effects within the w arded area o f the stronghold. • Place dancing lights in four corridors. You can designate a simple program that the lights repeat as long as guards and wards lasts. • Place magic mouth in two locations. • Place stinking cloud in two locations. The vapors appear in the places you designate; they return within 10 minutes if dispersed by w ind while guards and wards lasts. • Place a constant gust of wind in one corridor or room. • Place a suggestion in one location. You select an area o f up to 5 feet square, and any creature that enters or passes through the area receives the suggestion mentally. The whole w arded area radiates magic. A dispel magic cast on a specific effect, if successful, removes only that effect. You can create a permanently guarded and warded structure by casting this spell there every day for one year.</t>
      </text>
    </comment>
    <comment authorId="0" ref="I209">
      <text>
        <t xml:space="preserve">Burning Incense, A Small Measure Of Brimstone And Oil, A Knotted String, A Small Amount Of Umber Hulk Blood, And A Small Silver Rod Worth At Least 10 Gp</t>
      </text>
    </comment>
    <comment authorId="0" ref="A210">
      <text>
        <t xml:space="preserve">You touch one w illing creature. Once before the spell ends, the target can roll a d4 and add the number rolled to one ability check of its choice. It can roll the die before or after making the ability check. The spell then ends.</t>
      </text>
    </comment>
    <comment authorId="0" ref="A211">
      <text>
        <t xml:space="preserve">A flash of light streaks toward a creature of your choice within range. Make a ranged spell attack against the target. On a hit, the target takes 4d6 radiant damage, and the next attack roll made against this target before the end of your next turn has advantage, thanks to the mystical dim light glittering on the target until then. At Higher Levels. When you cast this spell using a spell slot of 2nd level or higher, the damage increases by 1d6 for each slot level above 1st.</t>
      </text>
    </comment>
    <comment authorId="0" ref="A213">
      <text>
        <t xml:space="preserve">A line of strong w ind 60 feet long and 10 feet wide blasts from you in a direction you choose for the spell’s duration. Each creature that starts its turn in the line must succeed on a Strength saving throw or be pushed 15 feet away from you in a direction following the line. Any creature in the line must spend 2 feet of movement for every 1 foot it moves when moving closer to you. The gust disperses gas or vapor, and it extinguishes candles, torches, and similar unprotected flames in the area. It causes protected flames, such as those of lanterns, to dance wildly and has a 50 percent chance to extinguish them. As a bonus action on each of your turns before the spell ends, you can change the direction in which the line blasts from you.</t>
      </text>
    </comment>
    <comment authorId="0" ref="I213">
      <text>
        <t xml:space="preserve">A Legume Seed</t>
      </text>
    </comment>
    <comment authorId="0" ref="A214">
      <text>
        <t xml:space="preserve">The next time you hit a creature with a ranged weapon attack before the spell ends, this spell creates a rain o f thorns that sprouts from your ranged w eapon or ammunition. In addition to the normal effect of the attack, the target of the attack and each creature within 5 feet of it must make a Dexterity saving throw. A creature takes 1dlO piercing damage on a failed save, or half as much damage on a successful one. At Higher Levels. If you cast this spell using a spell slot of 2nd level or higher, the damage increases by 1d10 for each slot level above 1st (to a maximum of 6 d10).</t>
      </text>
    </comment>
    <comment authorId="0" ref="A215">
      <text>
        <t xml:space="preserve">You touch a point and infuse an area around it with holy (or unholy) power. The area can have a radius up to 60 feet, and the spell fails if the radius includes an area already under the effect a hallow spell. The affected area is subject to the following effects. First, celestials, elementals, fey, fiends, and undead can’t enter the area, nor can such creatures charm, frighten, or p os sess creatures within it. Any creature charmed, frightened, or pos sessed by such a creature is no longer charmed, frightened, or possessed upon entering the area. You can exclude one or more of those types of creatures from this effect. Second, you can bind an extra effect to the area. Choose the effect from the following list, or choose an effect offered by the DM. Some of these effects apply to creatures in the area; you can designate whether the effect applies to all creatures, creatures that follow a specific deity or leader, or creatures of a specific sort, such as ores or trolls. When a creature that would be affected enters the spell’s area for the first time on a turn or starts its turn there, it can make a Charisma saving throw. On a success, the creature ignores the extra effect until it leaves the area. Courage. Affected creatures can’t be frightened while in the area. Darkness. Darkness fills the area. Normal light, as well as magical light created by spells of a lower level than the slot you used to cast this spell, can’t illuminate the area. Daylight. Bright light fills the area. Magical darkness created by spells of a lower level than the slot you used to cast this spell can’t extinguish the light. Energy Protection. Affected creatures in the area have resistance to one damage type of your choice, except for bludgeoning, piercing, or slashing. Energy Vulnerability. Affected creatures in the area have vulnerability to one damage type of your choice, except for bludgeoning, piercing, or slashing. Everlasting Rest. Dead bodies interred in the area can’t be turned into undead. Extradimensional Interference. Affected creatures can’t move or travel using teleportation or by extradimensional or interplanar means. Fear. Affected creatures are frightened while in the area. Silence. No sound can emanate from within the area, and no sound can reach into it. Tongues. Affected creatures can communicate with any other creature in the area, even if they don’t share a common language.</t>
      </text>
    </comment>
    <comment authorId="0" ref="I215">
      <text>
        <t xml:space="preserve">Herbs, Oils, And Incense Worth At Least 1,000 Gp, Which The Spell Consumes</t>
      </text>
    </comment>
    <comment authorId="0" ref="A216">
      <text>
        <t xml:space="preserve">You make natural terrain in a 150-foot cube in range look, sound, and smell like some other sort of natural terrain. Thus, open fields or a road can be made to resemble a swamp, hill, crevasse, or some other difficult or impassable terrain. A pond can be made to seem like a grassy meadow, a precipice like a gentle slope, or a rock-strewn gully like a wide and smooth road. Manufactured structures, equipment, and creatures within the area aren’t changed in appearance. The tactile characteristics of the terrain are unchanged, so creatures entering the area are likely to see through the illusion. If the difference isn’t obvious by touch, a creature carefully examining the illusion can attempt an Intelligence (Investigation) check against your spell save DC to disbelieve it. A creature who discerns the illusion for what it is, sees it as a vague image superimposed on the terrain.</t>
      </text>
    </comment>
    <comment authorId="0" ref="I216">
      <text>
        <t xml:space="preserve">A Stone, A Twig, And A Bit Of Green Plant</t>
      </text>
    </comment>
    <comment authorId="0" ref="A217">
      <text>
        <t xml:space="preserve">You unleash a virulent disease on a creature that you can see within range. The target must make a Constitution saving throw. On a failed save, it takes 14d6 necrotic damage, or half as much damage on a successful save. The damage can’t reduce the target’s hit points below 1. If the target fails the saving throw, its hit point maximum is reduced for 1 hour by an amount equal to the necrotic damage it took. Any effect that removes a disease allows a creature’s hit point maximum to return to normal before that time passes.</t>
      </text>
    </comment>
    <comment authorId="0" ref="A218">
      <text>
        <t xml:space="preserve">Choose a willing creature that you can see within range. Until the spell ends, the target’s speed is doubled, it gains a +2 bonus to AC, it has advantage on Dexterity saving throws, and it gains an additional action on each o f its turns. That action can be used only to take the Attack (one weapon attack only), Dash, Disengage, Hide, or Use an Object action. When the spell ends, the target can’t move or take actions until after its next turn, as a wave of lethargy sweeps over it.</t>
      </text>
    </comment>
    <comment authorId="0" ref="I218">
      <text>
        <t xml:space="preserve">A Shaving Of Licorice Root</t>
      </text>
    </comment>
    <comment authorId="0" ref="A219">
      <text>
        <t xml:space="preserve">Choose a creature that you can see within range. A surge of positive energy washes through the creature, causing it to regain 70 hit points. This spell also ends blindness, deafness, and any diseases affecting the target. This spell has no effect on constructs or undead. At Higher Levels. When you cast this spell using a spell slot of 7th level or higher, the amount of healing increases by 10 for each slot level above 6th.</t>
      </text>
    </comment>
    <comment authorId="0" ref="A221">
      <text>
        <t xml:space="preserve">A creature of your choice that you can see within range regains hit points equal to 1d4 + your spellcasting ability modifier. This spell has no effect on undead or constructs. At Higher Levels. When you cast this spell using a spell slot of 2nd level or higher, the healing increases by 1d4 for each slot level above 1st.</t>
      </text>
    </comment>
    <comment authorId="0" ref="A222">
      <text>
        <t xml:space="preserve">Choose a manufactured metal object, such as a metal weapon or a suit of heavy or medium metal armor, that you can see within range. You cause the object to glow red-hot. Any creature in physical contact with the object takes 2d8 fire damage when you cast the spell. Until the spell ends, you can use a bonus action on each of your subsequent turns to cause this damage again. If a creature is holding or wearing the object and takes the damage from it, the creature must succeed on a Constitution saving throw or drop the object if it can. If it doesn’t drop the object, it has disadvantage on attack rolls and ability checks until the start of your next turn. At Higher Levels. When you cast this spell using a spell slot of 3rd level or higher, the damage increases by 1d8 for each slot level above 2nd.</t>
      </text>
    </comment>
    <comment authorId="0" ref="I222">
      <text>
        <t xml:space="preserve">A Piece Of Iron And A Flame</t>
      </text>
    </comment>
    <comment authorId="0" ref="A223">
      <text>
        <t xml:space="preserve">You point your finger, and the creature that damaged you is momentarily surrounded by hellish flames. The creature must make a Dexterity saving throw. It takes 2d10 fire damage on a failed save, or half as much damage on a successful one. At Higher Levels. When you cast this spell using a spell slot of 2nd level or higher, the damage increases by 1dlO for each slot level above 1st.</t>
      </text>
    </comment>
    <comment authorId="0" ref="A224">
      <text>
        <t xml:space="preserve">You bring forth a great feast, including magnificent food and drink. The feast takes 1 hour to consume and disappears at the end of that time, and the beneficial effects don’t set in until this hour is over. Up to twelve other creatures can partake of the feast. A creature that partakes of the feast gains several benefits. The creature is cured of all diseases and poison, becomes immune to poison and being frightened, and makes all W isdom saving throws with advantage. Its hit point maximum also increases by 2d10, and it gains the same number of hit points. These benefits last for 24 hours.</t>
      </text>
    </comment>
    <comment authorId="0" ref="I224">
      <text>
        <t xml:space="preserve">A Gem-Encrusted Bowl Worth At Least 1,000 Gp, Which The Spell Consumes</t>
      </text>
    </comment>
    <comment authorId="0" ref="A225">
      <text>
        <t xml:space="preserve">A willing creature you touch is imbued with bravery. Until the spell ends, the creature is immune to being frightened and gains temporary hit points equal to your spellcasting ability modifier at the start of each o f its turns. When the spell ends, the target loses any remaining temporary hit points from this spell. At Higher Levels. When you cast this spell using a spell slot of 2nd level or higher, you can target one additional creature for each slot level above 1st.</t>
      </text>
    </comment>
    <comment authorId="0" ref="A226">
      <text>
        <t xml:space="preserve">You place a curse on a creature that you can see within range. Until the spell ends, you deal an extra 1d6 necrotic damage to the target whenever you hit it with an attack. A lso, choose one ability when you cast the spell. The target has disadvantage on ability checks made with the chosen ability. If the target drops to 0 hit points before this spell ends, you can use a bonus action on a subsequent turn o f yours to curse a new creature. A remove curse cast on the target ends this spell early. At Higher Levels. When you cast this spell using a spell slot of 3rd or 4th level, you can maintain your concentration on the spell for up to 8 hours. When you use a spell slot of 5th level or higher, you can maintain your concentration on the spell for up to 24 hours.</t>
      </text>
    </comment>
    <comment authorId="0" ref="I226">
      <text>
        <t xml:space="preserve">The Petrified Eye Of A Newt</t>
      </text>
    </comment>
    <comment authorId="0" ref="A227">
      <text>
        <t xml:space="preserve">Choose a creature that you can see within range. The target must succeed on a W isdom saving throw or be paralyzed for the duration. This spell has no effect on undead. At the end of each of its turns, the target can make another Wisdom saving throw. On a success, the spell ends on the target. At Higher Levels. When you cast this spell using a spell slot of 6th level or higher, you can target one additional creature for each slot level above 5th. The creatures must be within 30 feet of each other when you target them.</t>
      </text>
    </comment>
    <comment authorId="0" ref="I227">
      <text>
        <t xml:space="preserve">A Small, Straight Piece Of Iron</t>
      </text>
    </comment>
    <comment authorId="0" ref="A228">
      <text>
        <t xml:space="preserve">Choose a humanoid that you can see within range. The target must succeed on a W isdom saving throw or be paralyzed for the duration. At the end of each of its turns, the target can make another Wisdom saving throw. On a success, the spell ends on the target. At Higher Levels. When you cast this spell using a spell slot of 3rd level or higher, you can target one additional humanoid for each slot level above 2nd. The humanoids must be within 30 feet of each other when you target them.</t>
      </text>
    </comment>
    <comment authorId="0" ref="I228">
      <text>
        <t xml:space="preserve">A Small, Straight Piece Of Iron</t>
      </text>
    </comment>
    <comment authorId="0" ref="A229">
      <text>
        <t xml:space="preserve">Divine light washes out from you and coalesces in a soft radiance in a 30-foot radius around you. Creatures of your choice in that radius when you cast this spell shed dim light in a 5-foot radius and have advantage on all saving throws, and other creatures have disadvantage on attack rolls against them until the spell ends. In addition, when a fiend or an undead hits an affected creature with a melee attack, the aura flashes with brilliant light. The attacker must succeed on a Constitution saving throw or be blinded until the spell ends.</t>
      </text>
    </comment>
    <comment authorId="0" ref="I229">
      <text>
        <t xml:space="preserve">A Tiny Reliquary Worth At Least 1,000 Gp Containing A Sacred Relic, Such As A Scrap Of Cloth From A Saint’S Robe Or A Piece Of Parchment From A Religious Text</t>
      </text>
    </comment>
    <comment authorId="0" ref="A231">
      <text>
        <t xml:space="preserve">You open a gateway to the dark between the stars, a region infested with unknown horrors. A 20-foot-radius sphere of blackness and bitter cold appears, centered on a point with range and lasting for the duration. This void is filled with a cacophony of soft whispers and slurping noises that can be heard up to 30 feet away. No light, magical or otherwise, can illuminate the area, and creatures fully within the area are blinded. The void creates a warp in the fabric of space, and the area is difficult terrain. Any creature that starts its turn in the area takes 2d6 cold damage. Any creature that ends its turn in the area must succeed on a Dexterity saving throw or take 2d6 acid damage as milky, otherworldly tentacles rub against it.</t>
      </text>
    </comment>
    <comment authorId="0" ref="I231">
      <text>
        <t xml:space="preserve">A Pickled Octopus Tentacle</t>
      </text>
    </comment>
    <comment authorId="0" ref="A232">
      <text>
        <t xml:space="preserve">You choose a creature you can see within range and mystically mark it as your quarry. Until the spell ends, you deal an extra 1d6 damage to the target whenever you hit it with a w eapon attack, and you have advantage on any Wisdom (Perception) or Wisdom (Survival) check you make to find it. If the target drops to 0 hit points before this spell ends, you can use a bonus action on a subsequent turn of yours to mark a new creature. At Higher Levels. When you cast this spell using a spell slot of 3rd or 4th level, you can maintain your concentration on the spell for up to 8 hours. When you use a spell slot of 5th level or higher, you can maintain your concentration on the spell for up to 24 hours.</t>
      </text>
    </comment>
    <comment authorId="0" ref="A233">
      <text>
        <t xml:space="preserve">You create a twisting pattern of colors that w eaves through the air inside a 30-foot cube within range. The pattern appears for a moment and vanishes. Each creature in the area w ho sees the pattern must make a W isdom saving throw. On a failed save, the creature becomes charmed for the duration. While charmed by this spell, the creature is incapacitated and has a speed of 0. The spell ends for an affected creature if it takes any damage or if someone else uses an action to shake the creature out of its stupor.</t>
      </text>
    </comment>
    <comment authorId="0" ref="I233">
      <text>
        <t xml:space="preserve">A Glowing Stick Of Incense Or A Crystal Vial Filled With Phosphorescent Material</t>
      </text>
    </comment>
    <comment authorId="0" ref="I234">
      <text>
        <t xml:space="preserve">a drop of water or piece of ice</t>
      </text>
    </comment>
    <comment authorId="0" ref="A235">
      <text>
        <t xml:space="preserve">A hail of rock-hard ice pounds to the ground in a 20-foot-radius, 40-foot-high cylinder centered on a point within range. Each creature in the cylinder must make a Dexterity saving throw. A creature takes 2d8 bludgeoning damage and 4d6 cold damage on a failed save, or half as much damage on a successful one. Hailstones turn the storm's area of effect into difficult terrain until the end of your next turn. At Higher Levels. When you cast this spell using a spell slot of 5th level or higher, the bludgeoning damage increases by 1d8 for each slot level above 4th.</t>
      </text>
    </comment>
    <comment authorId="0" ref="I235">
      <text>
        <t xml:space="preserve">A Pinch Of Dust And A Few Drops Of Water</t>
      </text>
    </comment>
    <comment authorId="0" ref="A236">
      <text>
        <t xml:space="preserve">You choose one object that you must touch throughout the casting of the spell. If it is a magic item or some other magic-imbued object, you learn its properties and how to use them, whether it requires attunement to use, and how many charges it has, if any. You learn whether any spells are affecting the item and what they are. If the item w as created by a spell, you learn which spell created it. If you instead touch a creature throughout the casting, you learn what spells, if any, are currently affecting it.</t>
      </text>
    </comment>
    <comment authorId="0" ref="I236">
      <text>
        <t xml:space="preserve">A Pearl Worth At Least 100 Gp And An Owl Feather</t>
      </text>
    </comment>
    <comment authorId="0" ref="A238">
      <text>
        <t xml:space="preserve">You write on parchment, paper, or some other suitable writing material and imbue it with a potent illusion that lasts for the duration. To you and any creatures you designate when you cast the spell, the writing appears normal, written in your hand, and conveys whatever meaning you intended when you wrote the text. To all others, the writing appears as if it were written in an unknown or magical script that is unintelligible. Alternatively, you can cause the writing to appear to be an entirely different message, written in a different hand and language, though the language must be one you know. Should the spell be dispelled, the original script and the illusion both disappear. A creature with truesight can read the hidden message.</t>
      </text>
    </comment>
    <comment authorId="0" ref="I238">
      <text>
        <t xml:space="preserve">A Lead-Based Ink Worth At Least 10 Gp, Which The Spell Consumes</t>
      </text>
    </comment>
    <comment authorId="0" ref="I240">
      <text>
        <t xml:space="preserve">gold dust worth at least 25 gp, which the spell consumes</t>
      </text>
    </comment>
    <comment authorId="0" ref="A241">
      <text>
        <t xml:space="preserve">You create a magical restraint to hold a creature that you can see within range. The target must succeed on a W isdom saving throw or be bound by the spell; if it succeeds, it is immune to this spell if you cast it again. While affected by this spell, the creature doesn't need to breathe, eat, or drink, and it doesn’t age. Divination spells can’t locate or perceive the target. When you cast the spell, you choose one of the following forms of imprisonment. Burial. The target is entombed far beneath the earth in a sphere of magical force that is just large enough to contain the target. Nothing can pass through the sphere, nor can any creature teleport or use planar travel to get into or out of it. The special component for this version of the spell is a small mithral orb. Chaining. Heavy chains, firmly rooted in the ground, hold the target in place. The target is restrained until the spell ends, and it can’t move or be moved by any means until then. The special component for this version of the spell is a fine chain of precious metal. Hedged Prison. The spell transports the target into a tiny demiplane that is warded against teleportation and planar travel. The demiplane can be a labyrinth, a cage, a tower, or any similar confined structure or area o f your choice. The special component for this version of the spell is a miniature representation of the prison made from jade. Minimus Containment. The target shrinks to a height o f 1 inch and is imprisoned inside a gemstone or similar object. Light can pass through the gemstone normally (allowing the target to see out and other creatures to see in), but nothing else can pass through, even by means of teleportation or planar travel. The gemstone can’t be cut or broken while the spell remains in effect. The special component for this version of the spell is a large, transparent gemstone, such as a corundum, diamond, or ruby. Slumber. The target falls asleep and can’t be awoken. The special component for this version of the spell consists of rare soporific herbs. Ending the Spell. During the casting of the spell, in any of its versions, you can specify a condition that will cause the spell to end and release the target. The condition can be as specific or as elaborate as you choose, but the DM must agree that the condition is reasonable and has a likelihood of coming to pass. The conditions can be based on a creature’s name, identity, or deity but otherwise must be based on observable actions or qualities and not based on intangibles such as level, class, or hit points. A dispel magic spell can end the spell only if it is cast as a 9th-level spell, targeting either the prison or the special component used to create it. You can use a particular special component to create only one prison at a time. If you cast the spell again using the same component, the target of the first casting is immediately freed from its binding.</t>
      </text>
    </comment>
    <comment authorId="0" ref="I241">
      <text>
        <t xml:space="preserve">A Vellum Depiction Or A Carved Statuette In The Likeness Of The Target, And A Special Component That Varies According To The Version Of The Spell You Choose, Worth At Least 500 Gp Per Hit Die Of The Target</t>
      </text>
    </comment>
    <comment authorId="0" ref="A242">
      <text>
        <t xml:space="preserve">A swirling cloud of smoke shot through with white-hot embers appears in a 20-foot-radius sphere centered on a point within range. The cloud spreads around corners and is heavily obscured. It lasts for the duration or until a wind of moderate or greater speed (at least 10 miles per hour) disperses it. When the cloud appears, each creature in it must make a Dexterity saving throw. A creature takes 10d8 fire damage on a failed save, or half as much damage on a successful one. A creature must also make this saving throw when it enters the spell’s area for the first time on a turn or ends its turn there. The cloud moves 10 feet directly away from you in a direction that you choose at the start of each o f your turns.</t>
      </text>
    </comment>
    <comment authorId="0" ref="I243">
      <text>
        <t xml:space="preserve">a gem worth at least 50 gp</t>
      </text>
    </comment>
    <comment authorId="0" ref="I244">
      <text>
        <t xml:space="preserve">a ruby worth at least 999 gp</t>
      </text>
    </comment>
    <comment authorId="0" ref="I245">
      <text>
        <t xml:space="preserve">a living flea</t>
      </text>
    </comment>
    <comment authorId="0" ref="A246">
      <text>
        <t xml:space="preserve">Make a melee spell attack against a creature you can reach. On a hit, the target takes 3d10 necrotic damage. At Higher Levels. When you cast this spell using a spell slot of 2nd level or higher, the damage increases by 1d10 for each slot level above 1st.</t>
      </text>
    </comment>
    <comment authorId="0" ref="A247">
      <text>
        <t xml:space="preserve">Swarming, biting locusts fill a 20-foot-radius sphere centered on a point you choose within range. The sphere spreads around corners. The sphere remains for the duration, and its area is lightly obscured. The sphere’s area is difficult terrain. When the area appears, each creature in it must make a Constitution saving throw. A creature takes 4 d10 piercing damage on a failed save, or half as much damage on a successful one. A creature must also make this saving throw when it enters the spell’s area for the first time on a turn or ends its turn there. At Higher Levels. When you cast this spell using a spell slot of 6th level or higher, the damage increases by 1d10 for each slot level above 5th.</t>
      </text>
    </comment>
    <comment authorId="0" ref="I247">
      <text>
        <t xml:space="preserve">A Few Grains Of Sugar, Some Kernels Of Grain, And A Smear Of Fat</t>
      </text>
    </comment>
    <comment authorId="0" ref="A252">
      <text>
        <t xml:space="preserve">A creature you touch becomes invisible until the spell ends. Anything the target is w earing or carrying is invisible as long as it is on the target’s person. The spell ends for a target that attacks or casts a spell. At Higher Levels. When you cast this spell using a spell slot of 3rd level or higher, you can target one additional creature for each slot level above 2nd.</t>
      </text>
    </comment>
    <comment authorId="0" ref="I252">
      <text>
        <t xml:space="preserve">An Eyelash Encased In Gum Arabic</t>
      </text>
    </comment>
    <comment authorId="0" ref="I253">
      <text>
        <t xml:space="preserve">a small piece of adamantine worth at least 500 gp, which the spell consumes</t>
      </text>
    </comment>
    <comment authorId="0" ref="I254">
      <text>
        <t xml:space="preserve">a coin</t>
      </text>
    </comment>
    <comment authorId="0" ref="I255">
      <text>
        <t xml:space="preserve">1 gp</t>
      </text>
    </comment>
    <comment authorId="0" ref="A256">
      <text>
        <t xml:space="preserve">You touch a creature. The creature’s jump distance is tripled until the spell ends.</t>
      </text>
    </comment>
    <comment authorId="0" ref="I256">
      <text>
        <t xml:space="preserve">A Grasshopper’S Hind Leg</t>
      </text>
    </comment>
    <comment authorId="0" ref="A257">
      <text>
        <t xml:space="preserve">Choose an object that you can see within range. The object can be a door, a box, a chest, a set of manacles, a padlock, or another object that contains a mundane or magical means that prevents access. A target that is held shut by a mundane lock or that is stuck or barred becomes unlocked, unstuck, or unbarred. If the object has multiple locks, only one of them is unlocked. If you choose a target that is held shut with arcane lock, that spell is suppressed for 10 minutes, during which time the target can be opened and shut normally. When you cast the spell, a loud knock, audible from as far away as 300 feet, emanates from the target object.</t>
      </text>
    </comment>
    <comment authorId="0" ref="A258">
      <text>
        <t xml:space="preserve">Name or describe a person, place, or object. The spell brings to your mind a brief summary of the significant lore about the thing you named. The lore might consist o f current tales, forgotten stories, or even secret lore that has never been widely known. If the thing you named isn’t of legendary importance, you gain no information. The more information you already have about the thing, the more precise and detailed the information you receive is. The information you learn is accurate but might be couched in figurative language. For example, if you have a mysterious magic axe on hand, the spell might yield this information: “Woe to the evildoer whose hand touches the axe, for even the haft slices the hand of the evil ones. Only a true Child of Stone, lover and beloved o f Moradin, may awaken the true powers of the axe, and only with the sacred word Rudnogg on the lips.”</t>
      </text>
    </comment>
    <comment authorId="0" ref="I258">
      <text>
        <t xml:space="preserve">Incense Worth At Least 250 Gp, Which The Spell Consumes, And Four Ivory Strips Worth At Least 50 Gp Each</t>
      </text>
    </comment>
    <comment authorId="0" ref="A259">
      <text>
        <t xml:space="preserve">You hide a chest, and all its contents, on the Ethereal Plane. You must touch the chest and the miniature replica that serves as a material component for the spell. The chest can contain up to 12 cubic feet of nonliving material (3 feet by 2 feet by 2 feet). While the chest remains on the Ethereal Plane, you can use an action and touch the replica to recall the chest. It appears in an unoccupied space on the ground within 5 feet of you. You can send the chest back to the Ethereal Plane by using an action and touching both the chest and the replica. After 60 days, there is a cumulative 5 percent chance per day that the spell's effect ends. This effect ends if you cast this spell again, if the smaller replica chest is destroyed, or if you choose to end the spell as an action. If the spell ends and the larger chest is on the Ethereal Plane, it is irretrievably lost.</t>
      </text>
    </comment>
    <comment authorId="0" ref="I259">
      <text>
        <t xml:space="preserve">An Exquisite Chest, 3 Feet By 2 Feet By 2 Feet, Constructed From Rare Materials Worth At Least 5,000 Gp, And A Tiny Replica Made From The Same Materials Worth At Least 50 Gp</t>
      </text>
    </comment>
    <comment authorId="0" ref="A260">
      <text>
        <t xml:space="preserve">A 10-foot-radius immobile dome of force springs into existence around and above you and remains stationary for the duration. The spell ends if you leave its area. Nine creatures of Medium size or smaller can fit inside the dome with you. The spell fails if its area includes a larger creature or more than nine creatures. Creatures and objects within the dome when you cast this spell can move through it freely. All other creatures and objects are barred from passing through it. Spells and other magical effects can’t extend through the dome or be cast through it. The atmosphere inside the space is comfortable and dry, regardless of the weather outside. Until the spell ends, you can command the interior to become dimly lit or dark. The dome is opaque from the outside, of any color you choose, but it is transparent from the inside.</t>
      </text>
    </comment>
    <comment authorId="0" ref="I260">
      <text>
        <t xml:space="preserve">A Small Crystal Bead</t>
      </text>
    </comment>
    <comment authorId="0" ref="A261">
      <text>
        <t xml:space="preserve">You touch a creature and can end either one disease or one condition afflicting it. The condition can be blinded, deafened, paralyzed, or poisoned.</t>
      </text>
    </comment>
    <comment authorId="0" ref="A262">
      <text>
        <t xml:space="preserve">One creature or object of your choice that you can see within range rises vertically, up to 20 feet, and remains suspended there for the duration. The spell can levitate a target that weighs up to 500 pounds. An unwilling creature that succeeds on a Constitution saving throw is unaffected. The target can move only by pushing or pulling against a fixed object or surface within reach (such as a wall or a ceiling), which allows it to move as if it w ere climbing. You can change the target’s altitude by up to 20 feet in either direction on your turn. If you are the target, you can move up or down as part of your move. Otherwise, you can use your action to move the target, which must remain within the spell’s range. When the spell ends, the target floats gently to the ground if it is still aloft.</t>
      </text>
    </comment>
    <comment authorId="0" ref="I262">
      <text>
        <t xml:space="preserve">Either A Small Leather Loop Or A Piece Of Golden Wire Bent Into A Cup Shape With A Long Shank On One End</t>
      </text>
    </comment>
    <comment authorId="0" ref="A264">
      <text>
        <t xml:space="preserve">You touch one object that is no larger than 10 feet in any dimension. Until the spell ends, the object sheds bright light in a 20-foot radius and dim light for an additional 20 feet. The light can be colored as you like. Completely covering the object with something opaque blocks the light. The spell ends if you cast it again or dismiss it as an action. If you target an object held or worn by a hostile creature, that creature must succeed on a Dexterity saving throw to avoid the spell.</t>
      </text>
    </comment>
    <comment authorId="0" ref="I264">
      <text>
        <t xml:space="preserve">A Firefly Or Phosphorescent Moss</t>
      </text>
    </comment>
    <comment authorId="0" ref="A265">
      <text>
        <t xml:space="preserve">The next time you make a ranged w eapon attack during the spell’s duration, the weapon’s ammunition, or the weapon itself if it’s a thrown weapon, transforms into a bolt of lightning. Make the attack roll as normal. The target takes 4d8 lightning damage on a hit, or half as much damage on a miss, instead of the weapon’s normal damage. Whether you hit or miss, each creature within 10 feet o f the target must make a Dexterity saving throw. Each o f these creatures takes 2d8 lightning damage on a failed save, or half as much damage on a successful one. The piece of ammunition or weapon then returns to its normal form. At Higher Levels. When you cast this spell using a spell slot of 4th level or higher, the damage for both effects of the spell increases by 1d8 for each slot level above 3rd.</t>
      </text>
    </comment>
    <comment authorId="0" ref="A266">
      <text>
        <t xml:space="preserve">A stroke of lightning forming a line 100 feet long and 5 feet w ide blasts out from you in a direction you choose. Each creature in the line must make a Dexterity saving throw. A creature takes 8d6 lightning damage on a failed save, or half as much damage on a successful one. The lightning ignites flammable objects in the area that aren’t being w orn or carried. A t Higher Levels. When you cast this spell using a spell slot of 4th level or higher, the damage increases by 1d6 for each slot level above 3rd.</t>
      </text>
    </comment>
    <comment authorId="0" ref="I266">
      <text>
        <t xml:space="preserve">A Bit Of Fur And A Rod Of Amber, Crystal, Or Glass</t>
      </text>
    </comment>
    <comment authorId="0" ref="A268">
      <text>
        <t xml:space="preserve">Describe or name a specific kind of beast or plant. Concentrating on the voice of nature in your surroundings, you learn the direction and distance to the closest creature or plant of that kind within 5 miles, if any are present.</t>
      </text>
    </comment>
    <comment authorId="0" ref="I268">
      <text>
        <t xml:space="preserve">A Bit Of Fur From A Bloodhound</t>
      </text>
    </comment>
    <comment authorId="0" ref="A269">
      <text>
        <t xml:space="preserve">Describe or name a creature that is familiar to you. You sense the direction to the creature’s location, as long as that creature is within 1,000 feet of you. If the creature is moving, you know the direction of its movement. The spell can locate a specific creature known to you, or the nearest creature of a specific kind (such as a human or a unicorn), so long as you have seen such a creature up close—within 30 feet—at least once. If the creature you described or named is in a different form, such as being under the effects of a polymorph spell, this spell doesn’t locate the creature. This spell can’t locate a creature if running water at least 10 feet w ide blocks a direct path between you and the creature.</t>
      </text>
    </comment>
    <comment authorId="0" ref="I269">
      <text>
        <t xml:space="preserve">A Bit Of Fur From A Bloodhound</t>
      </text>
    </comment>
    <comment authorId="0" ref="A270">
      <text>
        <t xml:space="preserve">Describe or name an object that is familiar to you. You sense the direction to the object’s location, as long as that object is within 1,000 feet of you. If the object is in motion, you know the direction of its movement. The spell can locate a specific object known to you, as long as you have seen it up close—within 30 feet—at least once. Alternatively, the spell can locate the nearest object of a particular kind, such as a certain kind of apparel, jewelry, furniture, tool, or w eapon. This spell can’t locate an object if any thickness of lead, even a thin sheet, blocks a direct path between you and the object.</t>
      </text>
    </comment>
    <comment authorId="0" ref="I270">
      <text>
        <t xml:space="preserve">A Forked Twig</t>
      </text>
    </comment>
    <comment authorId="0" ref="A271">
      <text>
        <t xml:space="preserve">You touch a creature. The target’s speed increases by 10 feet until the spell ends. At Higher Levels. When you cast this spell using a spell slot of 2nd level or higher, you can target one additional creature for each slot level above 1st.</t>
      </text>
    </comment>
    <comment authorId="0" ref="I271">
      <text>
        <t xml:space="preserve">A Pinch Of Dirt</t>
      </text>
    </comment>
    <comment authorId="0" ref="I272">
      <text>
        <t xml:space="preserve">type a drop of pitch mixed with a drop of mercury</t>
      </text>
    </comment>
    <comment authorId="0" ref="I273">
      <text>
        <t xml:space="preserve">paper or leaf in the shape of a funnel</t>
      </text>
    </comment>
    <comment authorId="0" ref="A274">
      <text>
        <t xml:space="preserve">You touch a willing creature who isn’t wearing armor, and a protective magical force surrounds it until the spell ends. The target’s base AC becomes 13 + its Dexterity modifier. The spell ends if the target dons armor or if you dismiss the spell as an action.</t>
      </text>
    </comment>
    <comment authorId="0" ref="I274">
      <text>
        <t xml:space="preserve">A Piece Of Cured Leather</t>
      </text>
    </comment>
    <comment authorId="0" ref="A275">
      <text>
        <t xml:space="preserve">A spectral, floating hand appears at a point you choose within range. The hand lasts for the duration or until you dismiss it as an action. The hand vanishes if it is ever more than 30 feet away from you or if you cast this spell again. You can use your action to control the hand. You can use the hand to manipulate an object, open an unlocked door or container, stow or retrieve an item from an open container, or pour the contents out of a vial. You can move the hand up to 30 feet each time you use it. The hand can’t attack, activate magic items, or carry more than 10 pounds.</t>
      </text>
    </comment>
    <comment authorId="0" ref="A276">
      <text>
        <t xml:space="preserve">You create a 10-foot-radius, 20-foot-tall cylinder o f magical energy centered on a point on the ground that you can see within range. Glowing runes appear wherever the cylinder intersects with the floor or other surface. Choose one or more of the following types o f creatures: celestials, elementals, fey, fiends, or undead. The circle affects a creature of the chosen type in the following ways: • The creature can’t w illingly enter the cylinder by nonmagical means. If the creature tries to use teleportation or interplanar travel to do so, it must first succeed on a Charisma saving throw. • The creature has disadvantage on attack rolls against targets within the cylinder. • Targets within the cylinder can’t be charmed, frightened, or possessed by the creature. When you cast this spell, you can elect to cause its magic to operate in the reverse direction, preventing a creature of the specified type from leaving the cylinder and protecting targets outside it. At Higher Levels. When you cast this spell using a spell slot of 4th level or higher, the duration increases by 1 hour for each slot level above 3rd.</t>
      </text>
    </comment>
    <comment authorId="0" ref="I276">
      <text>
        <t xml:space="preserve">Holy Water Or Powdered Silver And Iron Worth At Least 100 Gp, Which The Spell Consumes</t>
      </text>
    </comment>
    <comment authorId="0" ref="A277">
      <text>
        <t xml:space="preserve">Your body falls into a catatonic state as your soul leaves it and enters the container you used for the spell’s material component. While your soul inhabits the container, you are aware of your surroundings as if you were in the container’s space. You can’t move or use reactions. The only action you can take is to project your soul up to 100 feet out of the container, either returning to your living body (and ending the spell) or attempting to pos sess a humanoids body. You can attempt to pos sess any humanoid within 100 feet of you that you can see (creatures warded by a protection from evil and good or magic circle spell can’t be possessed). The target must make a Charisma saving throw. On a failure, your soul moves into the target’s body, and the target’s soul becomes trapped in the container. On a success, the target resists your efforts to pos sess it, and you can’t attempt to pos sess it again for 24 hours. Once you pos sess a creature’s body, you control it. Your game statistics are replaced by the statistics of the creature, though you retain your alignment and your Intelligence, Wisdom, and Charisma scores. You retain the benefit of your own class features. If the target has any class levels, you can’t use any of its class features. Meanwhile, the possessed creature’s soul can perceive from the container using its own senses, but it can’t move or take actions at all. While possessing a body, you can use your action to return from the host body to the container if it is within 100 feet of you, returning the host creature’s soul to its body. If the host body dies while you’re in it, the creature dies, and you must make a Charisma saving throw against your own spellcasting DC. On a success, you return to the container if it is within 100 feet of you. Otherwise, you die. If the container is destroyed or the spell ends, your soul immediately returns to your body. If your body is more than 100 feet away from you or if your body is dead when you attempt to return to it, you die. If another creature’s soul is in the container when it is destroyed, the creature’s soul returns to its body if the body is alive and within 100 feet. Otherwise, that creature dies. When the spell ends, the container is destroyed.</t>
      </text>
    </comment>
    <comment authorId="0" ref="I277">
      <text>
        <t xml:space="preserve">A Gem, Crystal, Reliquary, Or Some Other Ornamental Container Worth At Least 500 Gp</t>
      </text>
    </comment>
    <comment authorId="0" ref="A278">
      <text>
        <t xml:space="preserve">You create three glowing darts of magical force. Each dart hits a creature of your choice that you can see within range. A dart deals 1d4 + 1 force damage to its target. The darts all strike simultaneously, and you can direct them to hit one creature or several. At Higher Levels. When you cast this spell using a spell slot of 2nd level or higher, the spell creates one more dart for each slot level above 1st.</t>
      </text>
    </comment>
    <comment authorId="0" ref="A279">
      <text>
        <t xml:space="preserve">You implant a message within an object in range, a message that is uttered when a trigger condition is met. Choose an object that you can see and that isn’t being worn or carried by another creature. Then speak the message, which must be 25 words or less, though it can be delivered over as long as 10 minutes. Finally, determine the circumstance that will trigger the spell to deliver your message. When that circumstance occurs, a magical mouth appears on the object and recites the message in your voice and at the same volume you spoke. If the object you chose has a mouth or something that looks like a mouth (for example, the mouth of a statue), the magical mouth appears there so that the words appear to come from the object’s mouth. When you cast this spell, you can have the spell end after it delivers its message, or it can remain and repeat its message whenever the trigger occurs. The triggering circumstance can be as general or as detailed as you like, though it must be based on visual or audible conditions that occur within 30 feet of the object. For example, you could instruct the mouth to speak when any creature moves within 30 feet of the object or when a silver bell rings within 30 feet of it.</t>
      </text>
    </comment>
    <comment authorId="0" ref="I279">
      <text>
        <t xml:space="preserve">A Small Bit Of Honeycomb And Jade Dust Worth At Least 10 Gp, Which The Spell Consumes</t>
      </text>
    </comment>
    <comment authorId="0" ref="A281">
      <text>
        <t xml:space="preserve">You touch a nonmagical w eapon. Until the spell ends, that weapon becomes a magic weapon with a +1 bonus to attack rolls and damage rolls. At Higher Levels. When you cast this spell using a spell slot of 4th level or higher, the bonus increases to +2. When you use a spell slot of 6th level or higher, the bonus increases to +3.</t>
      </text>
    </comment>
    <comment authorId="0" ref="A283">
      <text>
        <t xml:space="preserve">You create the image of an object, a creature, or some other visible phenomenon that is no larger than a 20-foot cube. The image appears at a spot that you can see within range and lasts for the duration. It seems completely real, including sounds, smells, and temperature appropriate to the thing depicted. You can’t create sufficient heat or cold to cause damage, a sound loud enough to deal thunder damage or deafen a creature, or a smell that might sicken a creature (like a troglodyte’s stench). As long as you are within range of the illusion, you can use your action to cause the image to move to any other spot within range. As the image changes location, you can alter its appearance so that its movements appear natural for the image. For example, if you create an image of a creature and move it, you can alter the image so that it appears to be walking. Similarly, you can cause the illusion to make different sounds at different times, even making it carry on a conversation, for example.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its other sensory qualities become faint to the creature. At Higher Levels. When you cast this spell using a spell slot of 6th level or higher, the spell lasts until dispelled, without requiring your concentration.</t>
      </text>
    </comment>
    <comment authorId="0" ref="I283">
      <text>
        <t xml:space="preserve">A Bit Of Fleece</t>
      </text>
    </comment>
    <comment authorId="0" ref="A284">
      <text>
        <t xml:space="preserve">A wave of healing energy washes out from a point of your choice within range. Choose up to six creatures in a 30-foot-radius sphere centered on that point. Each target regains hit points equal to 3d8 + your spellcasting ability modifier. This spell has no effect on undead or constructs. At Higher Levels. When you cast this spell using a spell slot of 6th level or higher, the healing increases by 1d8 for each slot level above 5th.</t>
      </text>
    </comment>
    <comment authorId="0" ref="A285">
      <text>
        <t xml:space="preserve">A flood of healing energy flows from you into injured creatures around you. You restore up to 700 hit points, divided as you choose among any number of creatures that you can see within range. Creatures healed by this spell are also cured of all diseases and any effect making them blinded or deafened. This spell has no effect on undead or constructs.</t>
      </text>
    </comment>
    <comment authorId="0" ref="A286">
      <text>
        <t xml:space="preserve">As you call out words of restoration, up to six creatures o f your choice that you can see within range regain hit points equal to 1d4 + your spellcasting ability modifier. This spell has no effect on undead or constructs. At Higher Levels. When you cast this spell using a spell slot of 4th level or higher, the healing increases by 1d4 for each slot level above 3rd.</t>
      </text>
    </comment>
    <comment authorId="0" ref="I287">
      <text>
        <t xml:space="preserve">a caterpillar cocoon</t>
      </text>
    </comment>
    <comment authorId="0" ref="A288">
      <text>
        <t xml:space="preserve">You suggest a course of activity (limited to a sentence or two) and magically influence up to twelve creatures o f your choice that you can see within range and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automatically negates the effect of the spell. Each target must make a Wisdom saving throw. On a failed save, it pursues the course of action you described to the best of its ability. The suggested course of action can continue for the entire duration. If the suggested activity can be completed in a shorter time, the spell ends w hen the subject finishes what it w as asked to do. You can also specify conditions that w ill trigger a special activity during the duration. For example, you might suggest that a group of soldiers give all their money to the first beggar they meet. If the condition isn’t met before the spell ends, the activity isn’t performed. If you or any of your companions damage a creature affected by this spell, the spell ends for that creature. At Higher Levels. When you cast this spell using a 7th-level spell slot, the duration is 10 days. When you use an 8th-level spell slot, the duration is 30 days. When you use a 9th-level spell slot, the duration is a year and a day.</t>
      </text>
    </comment>
    <comment authorId="0" ref="I288">
      <text>
        <t xml:space="preserve">A Snake’S Tongue And Either A Bit Of Honeycomb Or A Drop Of Sweet Oil</t>
      </text>
    </comment>
    <comment authorId="0" ref="I289">
      <text>
        <t xml:space="preserve">a miniature hand sculpted from clay</t>
      </text>
    </comment>
    <comment authorId="0" ref="A290">
      <text>
        <t xml:space="preserve">You banish a creature that you can see within range into a labyrinthine demiplane. The target remains there for the duration or until it escapes the maze. The target can use its action to attempt to escape. When it does so, it makes a DC 20 Intelligence check. If it succeeds, it escapes, and the spell ends (a minotaur or goristro demon automatically succeeds). When the spell ends, the target reappears in the space it left or, if that space is occupied, in the nearest unoccupied space.</t>
      </text>
    </comment>
    <comment authorId="0" ref="A291">
      <text>
        <t xml:space="preserve">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 While merged with the stone, you can’t see what occurs outside it, and any Wisdom (Perception) checks you make to hear sounds outside it are made with disadvantage. You remain aware of the passage of time and can cast spells on yourself while merged in the stone. You can use your movement to leave the stone where you entered it, which ends the spell. You otherwise can’t move. Minor physical damage to the stone doesn’t harm you, but its partial destruction or a change in its shape (to the extent that you no longer fit w ithin it) expels you and deals 6d6 bludgeoning damage to you. The stone’s complete destruction (or transmutation into a different substance) expels you and deals 50 bludgeoning damage to you. If expelled, you fall prone in an unoccupied space closest to where you first entered.</t>
      </text>
    </comment>
    <comment authorId="0" ref="A292">
      <text>
        <t xml:space="preserve">A shimmering green arrow streaks toward a target within range and bursts in a spray of acid. Make a ranged spell attack against the target. On a hit, the target takes 4d4 acid damage immediately and 2d4 acid damage at the end of its next turn. On a miss, the arrow splashes the target with acid for half as much of the initial damage and no damage at the end of its next turn. At Higher Levels. When you cast this spell using a spell slot of 3rd level or higher, the damage (both initial and later) increases by 1d4 for each slot level above 2nd.</t>
      </text>
    </comment>
    <comment authorId="0" ref="I292">
      <text>
        <t xml:space="preserve">Powdered Rhubarb Leaf And An Adder’s Stomach</t>
      </text>
    </comment>
    <comment authorId="0" ref="I293">
      <text>
        <t xml:space="preserve">niter, sulfur, and pine tar formed into a bead</t>
      </text>
    </comment>
    <comment authorId="0" ref="A294">
      <text>
        <t xml:space="preserve">This spell repairs a single break or tear in an object you touch, such as a broken chain link, two halves of a broken key, a torn cloak, or a leaking wineskin. As long as the break or tear is no larger than 1 foot in any dimension, you mend it. leaving no trace of the former damage. This spell can physically repair a magic item or construct, but the spell can’t restore magic to such an object.</t>
      </text>
    </comment>
    <comment authorId="0" ref="I294">
      <text>
        <t xml:space="preserve">Two Lodestones</t>
      </text>
    </comment>
    <comment authorId="0" ref="A296">
      <text>
        <t xml:space="preserve">You point your finger toward a creature within range and whisper a message. The target (and only the target) hears the message and can reply in a whisper that only you can hear. You can cast this spell through solid objects if you are familiar with the target and know it is beyond the barrier. Magical silence. 1 foot of stone, 1 inch of common metal, a thin sheet of lead, or 3 feet of wood blocks the spell. The spell doesn’t have to follow a straight line and can travel freely around corners or through openings.</t>
      </text>
    </comment>
    <comment authorId="0" ref="I296">
      <text>
        <t xml:space="preserve">A Short Piece Of Copper Wire</t>
      </text>
    </comment>
    <comment authorId="0" ref="A297">
      <text>
        <t xml:space="preserve">Blazing orbs of fire plummet to the ground at four different points you can see within range. Each creature in a 40-foot-radius sphere centered on each point you choose must make a Dexterity saving throw. The sphere spreads around corners. A creature takes 20d6 fire damage and 20d6 bludgeoning damage on a failed save, or half as much damage on a successful one. A creature in the area of more than one fiery burst is affected only once. The spell damages objects in the area and ignites flammable objects that aren’t being worn or carried.</t>
      </text>
    </comment>
    <comment authorId="0" ref="I298">
      <text>
        <t xml:space="preserve">a diamond worth at least 500 gp, which the spell consumes</t>
      </text>
    </comment>
    <comment authorId="0" ref="A299">
      <text>
        <t xml:space="preserve">Until the spell ends, one willing creature you touch is immune to psychic damage, any effect that would sense its emotions or read its thoughts, divination spells, and the charmed condition. The spell even foils wish spells and spells or effects of similar power used to affect the target’s mind or to gain information about the target.</t>
      </text>
    </comment>
    <comment authorId="0" ref="A301">
      <text>
        <t xml:space="preserve">You create a sound or an image of an object within range that lasts for the duration. The illusion also ends if you dismiss it as an action or cast this spell again. If you create a sound, its volume can range from a whisper to a scream. It can be your voice, someone else’s voice, a lion’s roar, a beating of drums, or any other sound you choose. The sound continues unabated throughout the duration, or you can make discrete sounds at different times before the spell ends. If you create an image of an object—such as a chair, muddy footprints, or a small chest—it must be no larger than a 5-foot cube. The image can’t create sound, light, smell, or any other sensory effect. Physical interaction with the image reveals it to be an illusion, because things can pass through it. If a creature uses its action to examine the sound or image, the creature can determine that it is an illusion with a successful Intelligence (Investigation) check against your spell save DC. If a creature discerns the illusion for what it is, the illusion becomes faint to the creature.</t>
      </text>
    </comment>
    <comment authorId="0" ref="I301">
      <text>
        <t xml:space="preserve">A Bit Of Fleece</t>
      </text>
    </comment>
    <comment authorId="0" ref="A302">
      <text>
        <t xml:space="preserve">You make terrain in an area up to 1 mile square look, sound, smell, and even feel like some other sort o f terrain. The terrain’s general shape remains the same, however. Open fields or a road could be made to resemble a swamp, hill, crevasse, or some other difficult or impassable terrain. A pond can be made to seem like a grassy meadow, a precipice like a gentle slope, or a rock-strewn gully like a wide and smooth road. Similarly, you can alter the appearance of structures, or add them where none are present. The spell doesn’t disguise, conceal, or add creatures. The illusion includes audible, visual, tactile, and olfactory elements, so it can turn clear ground into difficult terrain (or vice versa) or otherwise impede movement through the area. Any p iece of the illusory terrain (such as a rock or stick) that is removed from the spell’s area disappears immediately. Creatures with truesight can see through the illusion to the terrain’s true form; however, all other elements o f the illusion remain, so while the creature is aware of the illusion’s presence, the creature can still physically interact with the illusion.</t>
      </text>
    </comment>
    <comment authorId="0" ref="A303">
      <text>
        <t xml:space="preserve">Three illusory duplicates of yourself appear in your space. Until the spell ends, the duplicates move with you and mimic your actions, shifting position so it’s impossible to track which image is real. You can use your action to dismiss the illusory duplicates. Each time a creature targets you with an attack during the spell’s duration, roll a d20 to determine whether the attack instead targets one of your duplicates. If you have three duplicates, you must roll a 6 or higher to change the attack’s target to a duplicate. With two duplicates, you must roll an 8 or higher. With one duplicate, you must roll an 11 or higher. A duplicate’s AC equals 10 + your Dexterity modifier. If an attack hits a duplicate, the duplicate is destroyed. A duplicate can be destroyed only by an attack that hits it. It ignores all other damage and effects. The spell ends when all three duplicates are destroyed. A creature is unaffected by this spell if it can’t see, if it relies on senses other than sight, such as blindsight, or if it can perceive illusions as false, as with truesight.</t>
      </text>
    </comment>
    <comment authorId="0" ref="A304">
      <text>
        <t xml:space="preserve">You become invisible at the same time that an illusory double of you appears where you are standing. The double lasts for the duration, but the invisibility ends if you attack or cast a spell. You can use your action to move your illusory double up to twice your speed and make it gesture, speak, and behave in whatever way you choose. You can see through its eyes and hear through its ears as if you w ere located where it is. On each of your turns as a bonus action, you can switch from using its senses to using your own, or back again. While you are using its senses, you are blinded and deafened in regard to your own surroundings.</t>
      </text>
    </comment>
    <comment authorId="0" ref="A305">
      <text>
        <t xml:space="preserve">Briefly surrounded by silvery mist, you teleport up to 30 feet to an unoccupied space that you can see.</t>
      </text>
    </comment>
    <comment authorId="0" ref="A306">
      <text>
        <t xml:space="preserve">You attempt to reshape another creature’s memories. One creature that you can see must make a W isdom saving throw. If you are fighting the creature, it has advantage on the saving throw. On a failed save, the target becomes charmed by you for the duration. The charmed target is incapacitated and unaware of its surroundings, though it can still hear you. If it takes any damage or is targeted by another spell, this spell ends, and none of the target’s m emories are modified. While this charm lasts, you can affect the target’s memory of an event that it experienced within the last 24 hours and that lasted no more than 10 minutes. You can permanently eliminate all memory of the event, allow the target to recall the event with perfect clarity and exacting detail, change its memory of the details of the event, or create a memory of some other event. You must speak to the target to describe how its memories are affected, and it must be able to understand your language for the modified memories to take root. Its mind fills in any gaps in the details of your description. If the spell ends before you have finished describing the modified memories, the creature’s memory isn’t altered. Otherwise, the modified memories take hold when the spell ends. A modified memory doesn’t necessarily affect how a creature behaves, particularly if the memory contradicts the creature’s natural inclinations, alignment, or beliefs. An illogical modified memory, such as implanting a memory of how much the creature enjoyed dousing itself in acid, is dismissed, perhaps as a bad dream. The DM might deem a modified memory too nonsensical to affect a creature in a significant manner. A remove curse or greater restoration spell cast on the target restores the creature’s true memory. At Higher Levels. If you cast this spell using a spell slot of 6th level or higher, you can alter the target’s memories of an event that took place up to 7 days ago (6th level), 30 days ago (7th level), 1 year ago (8th level), or any time in the creature’s past (9th level).</t>
      </text>
    </comment>
    <comment authorId="0" ref="A308">
      <text>
        <t xml:space="preserve">A silvery beam of pale light shines down in a 5-footradius, 40-foot-high cylinder centered on a point within range. Until the spell ends, dim light fills the cylinder. When a creature enters the spell’s area for the first time on a turn or starts its turn there, it is engulfed in ghostly flames that cause searing pain, and it must make a Constitution saving throw. It takes 2d10 radiant damage on a failed save, or half as much damage on a successful one. A shapechanger makes its saving throw with disadvantage. If it fails, it also instantly reverts to its original form and can’t assume a different form until it leaves the spell’s light. On each of your turns after you cast this spell, you can use an action to move the beam 60 feet in any direction. At Higher Levels. W hen you cast this spell using a spell slot of 3rd level or higher, the damage increases by 1dlO for each slot level above 2nd.</t>
      </text>
    </comment>
    <comment authorId="0" ref="I308">
      <text>
        <t xml:space="preserve">Several Seeds Of Any M Oonseed Plant And A Piece Of Opalescent Feldspar</t>
      </text>
    </comment>
    <comment authorId="0" ref="A309">
      <text>
        <t xml:space="preserve">You conjure a phantom watchdog in an unoccupied space that you can see within range, where it remains for the duration, until you dismiss it as an action, or until you move more than 100 feet away from it. The hound is invisible to all creatures except you and can't be harmed. When a Small or larger creature comes within 30 feet of it without first speaking the password that you specify when you cast this spell, the hound starts barking loudly. The hound sees invisible creatures and can see into the Ethereal Plane. It ignores illusions. At the start of each of your turns, the hound attempts to bite one creature within 5 feet of it that is hostile to you. The hound’s attack bonus is equal to your spellcasting ability modifier + your proficiency bonus. On a hit, it deals 4d8 piercing damage.</t>
      </text>
    </comment>
    <comment authorId="0" ref="I309">
      <text>
        <t xml:space="preserve">A Tiny Silver Whistle, A Piece Of Bone, And A Thread</t>
      </text>
    </comment>
    <comment authorId="0" ref="A310">
      <text>
        <t xml:space="preserve">You conjure an extradimensional dwelling in range that lasts for the duration. You choose where its one entrance is located. The entrance shimmers faintly and is 5 feet w ide and 10 feet tall. You and any creature you designate when you cast the spell can enter the extradimensional dwelling as long as the portal remains open. You can open or close the portal if you are within 30 feet of it. While closed, the portal is invisible. Beyond the portal is a magnificent foyer with numerous chambers beyond. The atmosphere is clean, fresh, and warm. You can create any floor plan you like, but the space can’t exceed 50 cubes, each cube being 10 feet on each side. The place is furnished and decorated as you choose. It contains sufficient food to serve a ninecourse banquet for up to 100 people. A staff of 100 near-transparent servants attends all who enter. You decide the visual appearance of these servants and their attire. They are completely obedient to your orders. Each servant can perform any task a normal human servant could perform, but they can’t attack or take any action that would directly harm another creature. Thus the servants can fetch things, clean, mend, fold clothes, light fires, serve food, pour wine, and so on. The servants can go anywhere in the mansion but can’t leave it. Furnishings and other objects created by this spell dissipate into smoke if removed from the mansion. When the spell ends, any creatures inside the extradimensional space are expelled into the open spaces nearest to the entrance.</t>
      </text>
    </comment>
    <comment authorId="0" ref="I310">
      <text>
        <t xml:space="preserve">A Miniature Portal Carved From Ivory, A Small Piece Of Polished Marble, And A Tiny Silver Spoon, Each Item Worth At Least 5 Gp</t>
      </text>
    </comment>
    <comment authorId="0" ref="A311">
      <text>
        <t xml:space="preserve">You make an area within range magically secure. The area is a cube that can be as small as 5 feet to as large as 100 feet on each side. The spell lasts for the duration or until you use an action to dismiss it. When you cast the spell, you decide what sort of security the spell provides, choosing any or all of the following properties: • Sound can't pass through the barrier at the edge of the w arded area. • The barrier of the warded area appears dark and foggy, preventing vision (including darkvision) through it. • Sensors created by divination spells can’t appear inside the protected area or pass through the barrier at its perimeter. • Creatures in the area can’t be targeted by divination spells. • Nothing can teleport into or out of the warded area. • Planar travel is blocked within the warded area. Casting this spell on the same spot every day for a year makes this effect permanent. At Higher Levels. When you cast this spell using a spell slot of 5th level or higher, you can increase the size o f the cube by 100 feet for each slot level beyond 4th. Thus you could protect a cube that can be up to 200 feet on one side by using a spell slot of 5th level.</t>
      </text>
    </comment>
    <comment authorId="0" ref="I311">
      <text>
        <t xml:space="preserve">A Thin Sheet Of Lead, A Piece Of Opaque Glass, A Wad Of Cotton Or Cloth, And Powdered Chrysolite</t>
      </text>
    </comment>
    <comment authorId="0" ref="A312">
      <text>
        <t xml:space="preserve">You create a sword-shaped plane of force that hovers within range. It lasts for the duration. When the sword appears, you make a melee spell attack against a target of your choice within 5 feet of the sword. On a hit. the target takes 3d10 force damage. decide the visual appearance of these servants and their attire. They are completely obedient to your orders. Each servant can perform any task a normal human servant could perform, but they can’t attack or take any action that would directly harm another creature. Thus the servants can fetch things, clean, mend, fold clothes, light fires, serve food, pour wine, and so on. The servants can go anywhere in the mansion but can’t leave it. Furnishings and other objects created by this spell dissipate into smoke if removed from the mansion. When the spell ends, any creatures inside the extradimensional space are expelled into the open spaces nearest to the entrance. Until the spell ends, you can use a bonus action on each of your turns to move the sword up to 20 feet to a spot you can see and repeat this attack against the same target or a different one.</t>
      </text>
    </comment>
    <comment authorId="0" ref="I312">
      <text>
        <t xml:space="preserve">A Miniature Platinum Sword With A Grip And Pommel Of Copper And Zinc, Worth 250 Gp</t>
      </text>
    </comment>
    <comment authorId="0" ref="A314">
      <text>
        <t xml:space="preserve">Choose an area of terrain no larger than 40 feet on a side within range. You can reshape dirt, sand, or clay in the area in any manner you choose for the duration. You can raise or lower the area’s elevation, create or fill in a trench, erect or flatten a wall, or form a pillar. The extent of any such changes can’t exceed half the area’s largest dimension. So, if you affect a 40-foot square, you can create a pillar up to 20 feet high, raise or lower the square’s elevation by up to 20 feet, dig a trench up to 20 feet deep, and so on. It takes 10 minutes for these changes to complete. At the end of every 10 minutes you spend concentrating on the spell, you can choose a new area of terrain to affect. Because the terrain’s transformation occurs slowly, creatures in the area can’t usually be trapped or injured by the ground’s movement. This spell can’t manipulate natural stone or stone construction. Rocks and structures shift to accommodate the new terrain. If the way you shape the terrain would make a structure unstable, it might collapse. Similarly, this spell doesn’t directly affect plant growth. The moved earth carries any plants along with it.</t>
      </text>
    </comment>
    <comment authorId="0" ref="I314">
      <text>
        <t xml:space="preserve">An Iron Blade And A Small Bag Containing A Mixture Of Soils—Clay, Loam, And Sand</t>
      </text>
    </comment>
    <comment authorId="0" ref="I315">
      <text>
        <t xml:space="preserve">a broken bone and a square of black silk</t>
      </text>
    </comment>
    <comment authorId="0" ref="A316">
      <text>
        <t xml:space="preserve">For the duration, you hide a target that you touch from divination magic. The target can be a willing creature or a place or an object no larger than 10 feet in any dimension. The target can’t be targeted by any divination magic or perceived through magical scrying sensors.</t>
      </text>
    </comment>
    <comment authorId="0" ref="I316">
      <text>
        <t xml:space="preserve">A Pinch Of Diamond Dust Worth 25 Gp Sprinkled Over The Target, Which The Spell Consumes</t>
      </text>
    </comment>
    <comment authorId="0" ref="A317">
      <text>
        <t xml:space="preserve">You place an illusion on a creature or an object you touch so that divination spells reveal false information about it. The target can be a willing creature or an object that isn’t being carried or worn by another creature. When you cast the spell, choose one or both of the following effects. The effect lasts for the duration. If you cast this spell on the same creature or object every day for 30 days, placing the same effect on it each time, the illusion lasts until it is dispelled. False Aura. You change the way the target appears to spells and magical effects, such as detect magic, that detect magical auras. You can make a nonmagical object appear magical, a magical object appear nonmagical, or change the object’s magical aura so that it appears to belong to a specific school of magic that you choose. When you use this effect on an object, you can make the false magic apparent to any creature that handles the item. Mask. You change the way the target appears to spells and magical effects that detect creature types, such as a paladin’s Divine Sense or the trigger of a symbol spell. You choose a creature type and other spells and magical effects treat the target as if it were a creature of that type or of that alignment.</t>
      </text>
    </comment>
    <comment authorId="0" ref="I317">
      <text>
        <t xml:space="preserve">A Small Square Of Silk</t>
      </text>
    </comment>
    <comment authorId="0" ref="A318">
      <text>
        <t xml:space="preserve">A frigid globe of cold energy streaks from your fingertips to a point of your choice within range, where it explodes in a 60-foot-radius sphere. Each creature within the area must make a Constitution saving throw. On a failed save, a creature takes 10d6 cold damage. On a successful save, it takes half as much damage. If the globe strikes a body of water or a liquid that is principally water (not including water-based creatures), it freezes the liquid to a depth of 6 inches over an area 30 feet square. This ice lasts for 1 minute. Creatures that w ere swimming on the surface of frozen water are trapped in the ice. A trapped creature can use an action to make a Strength check against your spell save DC to break free. You can refrain from firing the globe after completing the spell, if you wish. A small globe about the size of a sling stone, co o l to the touch, appears in your hand. At any time, you or a creature you give the globe to can throw the globe (to a range of 40 feet) or hurl it with a sling (to the sling’s normal range). It shatters on impact, with the same effect as the normal casting o f the spell. You can also set the globe down without shattering it. After 1 minute, if the globe hasn’t already shattered, it explodes. At Higher Levels. When you cast this spell using a spell slot of 7th level or higher, the damage increases by 1d6 for each slot level above 6th.</t>
      </text>
    </comment>
    <comment authorId="0" ref="I318">
      <text>
        <t xml:space="preserve">A Small Crystal Sphere</t>
      </text>
    </comment>
    <comment authorId="0" ref="A319">
      <text>
        <t xml:space="preserve">A sphere of shimmering force encloses a creature or object of Large size or smaller within range. An unwilling creature must make a Dexterity saving throw. On a failed save, the creature is enclosed for the duration. Nothing—not physical objects, energy, or other spell effects—can pass through the barrier, in or out, though a creature in the sphere can breathe there. The sphere is immune to all damage, and a creature or object inside can’t be damaged by attacks or effects originating from outside, nor can a creature inside the sphere damage anything outside it. The sphere is w eightless and just large enough to contain the creature or object inside. An enclosed creature can use its action to push against the sphere’s walls and thus roll the sphere at up to half the creature’s speed. Similarly, the globe can be picked up and moved by other creatures. A disintegrate spell targeting the globe destroys it without harming anything inside it.</t>
      </text>
    </comment>
    <comment authorId="0" ref="I319">
      <text>
        <t xml:space="preserve">A Hemispherical Piece Of Clear Crystal And A Matching Hemispherical Piece Of Gum Arabic</t>
      </text>
    </comment>
    <comment authorId="0" ref="A320">
      <text>
        <t xml:space="preserve">Choose one creature that you can see within range. The target begins a comic dance in place: shuffling, tapping its feet, and capering for the duration. Creatures that can’t be charmed are immune to this spell. A dancing creature must use all its movement to dance without leaving its space and has disadvantage on Dexterity saving throws and attack rolls. While the target is affected by this spell, other creatures have advantage on attack rolls against it. As an action, a dancing creature makes a W isdom saving throw to regain control of itself. On a successful save, the spell ends.</t>
      </text>
    </comment>
    <comment authorId="0" ref="A321">
      <text>
        <t xml:space="preserve">A veil of shadows and silence radiates from you, masking you and your companions from detection. For the duration, each creature you choose within 30 feet of you (including you) has a +10 bonus to Dexterity (Stealth) checks and can’t be tracked except by magical means. A creature that receives this bonus leaves behind no tracks or other traces of its passage.</t>
      </text>
    </comment>
    <comment authorId="0" ref="I321">
      <text>
        <t xml:space="preserve">Ashes From A Burned Leaf Of Mistletoe And A Sprig Of Spruce</t>
      </text>
    </comment>
    <comment authorId="0" ref="A322">
      <text>
        <t xml:space="preserve">A passage appears at a point of your choice that you can see on a w ooden, plaster, or stone surface (such as a wall, a ceiling, or a floor) within range, and lasts for the duration. You choose the opening’s dimensions: up to 5 feet wide, 8 feet tall, and 20 feet deep. The passage creates no instability in a structure surrounding it. When the opening disappears, any creatures or objects still in the passage created by the spell are safely ejected to an unoccupied space nearest to the surface on which you cast the spell.</t>
      </text>
    </comment>
    <comment authorId="0" ref="I322">
      <text>
        <t xml:space="preserve">A Pinch Of Sesame Seeds</t>
      </text>
    </comment>
    <comment authorId="0" ref="A323">
      <text>
        <t xml:space="preserve">You craft an illusion that takes root in the mind of a creature that you can see within range. The target must make an Intelligence saving throw. On a failed save, you create a phantasmal object, creature, or other visible phenomenon of your choice that is no larger than a 10-foot cube and that is perceivable only to the target for the duration. This spell has no effect on undead or constructs. The phantasm includes sound, temperature, and other stimuli, also evident only to the creature. The target can use its action to examine the phantasm with an Intelligence (Investigation) check against your spell save DC. If the check succeeds, the target realizes that the phantasm is an illusion, and the spell ends. While a target is affected by the spell, the target treats the phantasm as if it were real. The target rationalizes any illogical outcomes from interacting with the phantasm. For example, a target attempting to walk across a phantasmal bridge that spans a chasm falls once it steps onto the bridge. If the target survives the fall, it still believes that the bridge exists and comes up with some other explanation for its fall—it w as pushed, it slipped, or a strong wind might have knocked it off. An affected target is so convinced of the phantasm’s reality that it can even take damage from the illusion. A phantasm created to appear as a creature can attack the target. Similarly, a phantasm created to appear as fire, a pool of acid, or lava can burn the target. Each round on your turn, the phantasm can deal 1d6 psychic damage to the target if it is in the phantasm’s area or within 5 feet of the phantasm, provided that the illusion is of a creature or hazard that could logically deal damage, such as by attacking. The target perceives the damage as a type appropriate to the illusion.</t>
      </text>
    </comment>
    <comment authorId="0" ref="I323">
      <text>
        <t xml:space="preserve">A Bit Of Fleece</t>
      </text>
    </comment>
    <comment authorId="0" ref="A324">
      <text>
        <t xml:space="preserve">You tap into the nightmares of a creature you can see within range and create an illusory manifestation of its deepest fears, visible only to that creature. The target must make a Wisdom saving throw. On a failed save, the target b ecomes frightened for the duration. At the start of each of the target’s turns before the spell ends, the target must succeed on a W isdom saving throw or take 4 d10 psychic damage. On a successful save, the spell ends. At Higher Levels. When you cast this spell using a spell slot of 5th level or higher, the damage increases by 1dlO for each slot level above 4th.</t>
      </text>
    </comment>
    <comment authorId="0" ref="A325">
      <text>
        <t xml:space="preserve">A Large quasi-real, horselike creature appears on the ground in an unoccupied space of your choice within range. You decide the creature’s appearance, but it is equipped with a saddle, bit, and bridle. Any o f the equipment created by the spell vanishes in a puff of smoke if it is carried more than 10 feet away from the steed. For the duration, you or a creature you choose can ride the steed. The creature uses the statistics for a riding horse, except it has a speed of 100 feet and can travel 10 miles in an hour, or 13 miles at a fast pace. When the spell ends, the steed gradually fades, giving the rider 1 minute to dismount. The spell ends if you use an action to dismiss it or if the steed takes any damage.</t>
      </text>
    </comment>
    <comment authorId="0" ref="A326">
      <text>
        <t xml:space="preserve">You beseech an otherworldly entity for aid. The being must be known to you: a god, a primordial, a demon prince, or some other being of cosmic power. That entity sends a celestial, an elemental, or a fiend loyal to it to aid you, making the creature appear in an unoccupied space within range. If you know a specific creature’s name, you can speak that name when you cast this spell to request that creature, though you might get a different creature anyway (DM’s choice). When the creature appears, it is under no compulsion to behave in any particular way. You can ask the creature to perform a service in exchange for payment, but it isn’t obliged to do so. The requested task could range from simple (fly us across the chasm, or help us fight a battle) to complex (spy on our enemies, or protect us during our foray into the dungeon). You must be able to communicate with the creature to bargain for its services. Payment can take a variety of forms. A celestial might require a sizable donation of gold or m agic items to an allied temple, while a fiend might demand a living sacrifice or a gift of treasure. Some creatures might exchange their service for a quest undertaken by you. As a rule of thumb, a task that can be measured in minutes requires a payment worth 100 gp per minute. A task measured in hours requires 1,000 gp per hour. And a task m easured in days (up to 10 days) requires 10,000 gp per day. The DM can adjust these payments based on the circumstances under which you cast the spell. If the task is aligned with the creature’s ethos, the payment might be halved or even waived. Nonhazardous tasks typically require only half the suggested payment, while especially dangerous tasks might require a greater gift. Creatures rarely accept tasks that seem suicidal. After the creature completes the task, or when the agreed-upon duration of service expires, the creature returns to its home plane after reporting back to you, if appropriate to the task and if possible. If you are unable to agree on a price for the creature’s service, the creature immediately returns to its home plane. A creature enlisted to join your group counts as a member of it, receiving a full share of experience points awarded.</t>
      </text>
    </comment>
    <comment authorId="0" ref="A327">
      <text>
        <t xml:space="preserve">With this spell, you attempt to bind a celestial, an elemental, a fey, or a fiend to your service. The creature must be within range for the entire casting of the spell. (Typically, the creature is first summoned into the center o f an inverted magic circle in order to keep it trapped while this spell is cast.) At the completion of the casting, the target must make a Charisma saving throw. On a failed save, it is bound to serve you for the duration. If the creature w as summoned or created by another spell, that spell’s duration is extended to match the duration o f this spell. A bound creature must follow your instructions to the best of its ability. You might command the creature to accompany you on an adventure, to guard a location, or to deliver a message. The creature obeys the letter of your instructions, but if the creature is hostile to you, it strives to twist your w ords to achieve its own objectives. If the creature carries out your instructions completely before the spell ends, it travels to you to report this fact if you are on the same plane of existence. If you are on a different plane of existence, it returns to the place where you bound it and remains there until the spell ends. At Higher Levels. When you cast this spell using a spell slot of a higher level, the duration increases to 10 days with a 6th-level slot, to 30 days with a 7th-level slot, to 180 days with an 8th-level slot, and to a year and a day with a 9th-level spell slot.</t>
      </text>
    </comment>
    <comment authorId="0" ref="I327">
      <text>
        <t xml:space="preserve">A Jewel Worth At Least 1,000 Gp, Which The Spell Consumes</t>
      </text>
    </comment>
    <comment authorId="0" ref="A328">
      <text>
        <t xml:space="preserve">You and up to eight w illing creatures who link hands in a circle are transported to a different plane of existence. You can specify a target destination in general terms, such as the City of Brass on the Elemental Plane of Fire or the palace of Dispater on the second level of the Nine Hells, and you appear in or near that destination. If you are trying to reach the City of Brass, for example, you might arrive in its Street of Steel, before its Gate of Ashes, or looking at the city from across the Sea of Fire, at the DM’s discretion. Alternatively, if you know the sigil sequence of a teleportation circle on another plane of existence, this spell can take you to that circle. If the teleportation circle is too small to hold all the creatures you transported, they appear in the closest unoccupied spaces next to the circle. You can use this spell to banish an unwilling creature to another plane. Choose a creature within your reach and make a melee spell attack against it. On a hit, the creature must make a Charisma saving throw. If the creature fails this save, it is transported to a random location on the plane of existence you specify. A creature so transported must find its own way back to your current plane of existence.</t>
      </text>
    </comment>
    <comment authorId="0" ref="I328">
      <text>
        <t xml:space="preserve">A Forked, Metal Rod Worth At Least 250 Gp, Attuned To A Particular Plane Of Existence</t>
      </text>
    </comment>
    <comment authorId="0" ref="A329">
      <text>
        <t xml:space="preserve">This spell channels vitality into plants within a specific area. There are two possible uses for the spell, granting either immediate or long-term benefits. If you cast this spell using 1 action, choose a point within range. All normal plants in a 100-foot radius centered on that point become thick and overgrown. A creature moving through the area must spend 4 feet of movement for every 1 foot it moves. You can exclude one or more areas of any size within the spell’s area from being affected. If you cast this spell over 8 hours, you enrich the land. All plants in a half-mile radius centered on a point within range become enriched for 1 year. The plants yield twice the normal amount of food when harvested.</t>
      </text>
    </comment>
    <comment authorId="0" ref="A330">
      <text>
        <t xml:space="preserve">You extend your hand toward a creature you can see within range and project a puff of noxious gas from your palm. The creature must succeed on a Constitution saving throw or take 1d12 poison damage. This spell’s damage increases by 1d12 when you reach 5th level (2d12), 11th level (3d12), and 17th level (4d12).</t>
      </text>
    </comment>
    <comment authorId="0" ref="A331">
      <text>
        <t xml:space="preserve">This spell transforms a creature that you can see within range into a new form. An unwilling creature must make a W isdom saving throw to avoid the effect. A shapechanger automatically succeeds on this saving throw. The transformation lasts for the duration, or until the target drops to 0 hit points or dies. The new form can be any beast whose challenge rating is equal to or less than the target’s (or the target’s level, if it doesn't have a challenge rating). The target’s game statistics, including mental ability scores, are replaced by the statistics of the chosen beast. It retains its alignment and personality. The target assumes the hit points of its new form.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The target’s gear melds into the new form. The creature can’t activate, use, wield, or otherwise benefit from any of its equipment.</t>
      </text>
    </comment>
    <comment authorId="0" ref="I331">
      <text>
        <t xml:space="preserve">A Caterpillar Cocoon</t>
      </text>
    </comment>
    <comment authorId="0" ref="A332">
      <text>
        <t xml:space="preserve">A wave of healing energy washes over the creature you touch. The target regains all its hit points. If the creature is charmed, frightened, paralyzed, or stunned, the condition ends. If the creature is prone, it can use its reaction to stand up. This spell has no effect on undead or constructs.</t>
      </text>
    </comment>
    <comment authorId="0" ref="A333">
      <text>
        <t xml:space="preserve">You utter a word of power that can compel one creature you can see within range to die instantly. If the creature you choose has 100 hit points or fewer, it dies. Otherwise, the spell has no effect.</t>
      </text>
    </comment>
    <comment authorId="0" ref="A335">
      <text>
        <t xml:space="preserve">You speak a word of power that can overwhelm the mind of one creature you can see within range, leaving it dumbfounded. If the target has 150 hit points or fewer, it is stunned. Otherwise, the spell has no effect. The stunned target must make a Constitution saving throw at the end of each of its turns. On a successful save, this stunning effect ends.</t>
      </text>
    </comment>
    <comment authorId="0" ref="A336">
      <text>
        <t xml:space="preserve">Up to six creatures of your choice that you can see within range each regain hit points equal to 2d8 + your spellcasting ability modifier. This spell has no effect on undead or constructs. At Higher Levels. When you cast this spell using a spell slot of 3rd level or higher, the healing increases by 1d8 for each slot level above 2nd.</t>
      </text>
    </comment>
    <comment authorId="0" ref="A337">
      <text>
        <t xml:space="preserve">This spell is a minor m agical trick that novice spellcasters use for practice. You create one of the following magical effects within range: • You create an instantaneous, harmless sensory effect, such as a shower of sparks, a puff of wind, faint musical notes, or an odd odor. • You instantaneously light or snuff out a candle, a torch, or a small campfire. • You instantaneously clean or soil an object no larger than 1 cubic foot. • You chill, warm, or flavor up to 1 cubic foot of nonliving material for 1 hour. • You make a color, a small mark, or a symbol appear on an object or a surface for 1 hour. • You create a nonmagical trinket or an illusory image that can fit in your hand and that lasts until the end o f your next turn. If you cast this spell multiple times, you can have up to three of its non-instantaneous effects active at a time, and you can dismiss such an effect as an action.</t>
      </text>
    </comment>
    <comment authorId="0" ref="A340">
      <text>
        <t xml:space="preserve">Eight multicolored rays of light flash from your hand. Each ray is a different color and has a different power and purpose. Each creature in a 60-foot cone must make a Dexterity saving throw. For each target, roll a d8 to determine which color ray affects it. 1. Red. The target takes 10d6 fire damage on a failed save, or half as much damage on a successful one. 2. Orange. The target takes 10d6 acid damage on a failed save, or half as much damage on a successful one. 3. Yellow. The target takes 10d6 lightning damage on a failed save, or half as much damage on a successful one. 4. Green. The target takes 10d6 poison damage on a failed save, or half as much damage on a successful one. 5. Blue. The target takes 10d6 cold damage on a failed save, or half as much damage on a successful one. 6. Indigo. On a failed save, the target is restrained. It must then make a Constitution saving throw at the end of each of its turns. If it successfully saves three times, the spell ends. If it fails its save three times, it permanently turns to stone and is subjected to the petrified condition. The successes and failures don’t need to be consecutive; keep track of both until the target collects three of a kind. 7. Violet. On a failed save, the target is blinded. It must then make a W isdom saving throw at the start of your next turn. A successful save ends the blindness. If it fails that save, the creature is transported to another plane of existence of the DM’s choosing and is no longer blinded. (Typically, a creature that is on a plane that isn’t its home plane is banished home, while other creatures are usually cast into the Astral or Ethereal planes.) 8. Special. The target is struck by two rays. Roll twice more, rerolling any 8.</t>
      </text>
    </comment>
    <comment authorId="0" ref="A341">
      <text>
        <t xml:space="preserve">A shimmering, multicolored plane of light forms a vertical opaque wall—up to 90 feet long, 30 feet high, and 1 inch thick—centered on a point you can see within range. Alternatively, you can shape the wall into a sphere up to 30 feet in diameter centered on a point you choose within range. The wall remains in place for the duration. If you position the wall so that it passes through a space occupied by a creature, the spell fails, and your action and the spell slot are wasted. The wall sheds bright light out to a range of 100 feet and dim light for an additional 100 feet. You and creatures you designate at the time you cast the spell can pass through and remain near the wall without harm. If another creature that can see the wall moves to within 20 feet of it or starts its turn there, the creature must succeed on a Constitution saving throw or become blinded for 1 minute. The wall consists of seven layers, each with a different color. When a creature attempts to reach into or pass through the wall, it does so one layer at a time through all the wall’s layers. As it passes or reaches through each layer, the creature must make a Dexterity saving throw or be affected by that layer’s properties as described below. The wall can be destroyed, also one layer at a time, in order from red to violet, by means specific to each layer. Once a layer is destroyed, it remains so for the duration o f the spell. A rod of cancellation destroys a prismatic wall, but an antimagic field has no effect on it. 1. Red. The creature takes 10d6 fire damage on a failed save, or half as much damage on a successful one. While this layer is in place, nonmagical ranged attacks can’t pass through the wall. The layer can be destroyed by dealing at least 25 cold damage to it. 2. Orange. The creature takes 10d6 acid damage on a failed save, or half as much damage on a successful one. While this layer is in place, magical ranged attacks can’t pass through the wall. The layer is destroyed by a strong wind. 3. Yellow. The creature takes 10d6 lightning damage on a failed save, or half as much damage on a successful one. This layer can be destroyed by dealing at least 60 force damage to it. 4. Green. The creature takes 10d6 poison damage on a failed save, or half as much damage on a successful one. A passwall spell, or another spell of equal or greater level that can open a portal on a solid surface, destroys this layer. 5. Blue. The creature takes 10d6 cold damage on a failed save, or half as much damage on a successful one. This layer can be destroyed by dealing at least 25 fire damage to it. 6. Indigo. On a failed save, the creature is restrained. It must then make a Constitution saving throw at the end of each of its turns. If it successfully saves three times, the spell ends. If it fails its save three times, it permanently turns to stone and is subjected to the petrified condition. The successes and failures don’t need to be consecutive; keep track of both until the creature collects three of a kind. While this layer is in place, spells can’t be cast through the wall. The layer is destroyed by bright light shed by a daylight spell or a similar spell of equal or higher level. 7. Violet. On a failed save, the creature is blinded. It must then make a W isdom saving throw at the start of your next turn. A successful save ends the blindness. If it fails that save, the creature is transported to another plane of the DM’s choosing and is no longer blinded. (Typically, a creature that is on a plane that isn’t its home plane is banished home, while other creatures are usually cast into the Astral or Ethereal planes.) This layer is destroyed by a dispel magic spell or a similar spell of equal or higher level that can end spells and magical effects.</t>
      </text>
    </comment>
    <comment authorId="0" ref="A342">
      <text>
        <t xml:space="preserve">A flickering flame appears in your hand. The flame remains there for the duration and harms neither you nor your equipment. The flame sheds bright light in a 10-foot radius and dim light for an additional 10 feet. The spell ends if you dismiss it as an action or if you cast it again. You can also attack with the flame, although doing so ends the spell. When you cast this spell, or as an action on a later turn, you can hurl the flame at a creature within 30 feet of you. Make a ranged spell attack. On a hit, the target takes 1d8 fire damage. This spell’s damage increases by 1d8 when you reach 5th level (2d8), 11th level (3d8), and 17th level (4d8).</t>
      </text>
    </comment>
    <comment authorId="0" ref="A343">
      <text>
        <t xml:space="preserve">You create an illusion of an object, a creature, or some other visible phenomenon within range that activates when a specific condition occurs. The illusion is imperceptible until then. It must be no larger than a 30-foot cube, and you decide when you cast the spell how the illusion behaves and what sounds it makes. This scripted performance can last up to 5 minutes. When the condition you specify occurs, the illusion springs into existence and performs in the manner you described. Once the illusion finishes performing, it disappears and remains dormant for 10 minutes. After this time, the illusion can be activated again. The triggering condition can be as general or as detailed as you like, though it must be based on visual or audible conditions that occur within 30 feet of the area. For example, you could create an illusion of yourself to appear and warn off others who attempt to open a trapped door, or you could set the illusion to trigger only when a creature says the correct w ord or phrase.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t>
      </text>
    </comment>
    <comment authorId="0" ref="I343">
      <text>
        <t xml:space="preserve">A Bit Of Fleece And Jade Dust Worth At Least 25 Gp</t>
      </text>
    </comment>
    <comment authorId="0" ref="A344">
      <text>
        <t xml:space="preserve">You create an illusory copy of yourself that lasts for the duration. The copy can appear at any location within range that you have seen before, regardless o f intervening obstacles. The illusion looks and sounds like you but is intangible. If the illusion takes any damage, it disappears, and the spell ends. You can use your action to move this illusion up to twice your speed, and make it gesture, speak, and behave in whatever way you choose. It mimics your mannerisms perfectly. You can see through its eyes and hear through its ears as if you were in its space. On your turn as a bonus action, you can switch from using its senses to using your own, or back again. While you are using its senses, you are blinded and deafened in regard to your own surroundings.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t>
      </text>
    </comment>
    <comment authorId="0" ref="I344">
      <text>
        <t xml:space="preserve">A Small Replica Of You Made From Materials Worth At Least 5 Gp</t>
      </text>
    </comment>
    <comment authorId="0" ref="A345">
      <text>
        <t xml:space="preserve">For the duration, the w illing creature you touch has resistance to one damage type of your choice: acid, cold, fire, lightning, or thunder.</t>
      </text>
    </comment>
    <comment authorId="0" ref="A346">
      <text>
        <t xml:space="preserve">Until the spell ends, one willing creature you touch is protected against certain types of creatures: aberrations, celestials, elementals, fey, fiends, and undead. The protection grants several benefits. Creatures of those types have disadvantage on attack rolls against the target. The target also can’t be charmed, frightened, or p os sessed by them. If the target is already charmed, frightened, or p ossessed by such a creature, the target has advantage on any new saving throw against the relevant effect.</t>
      </text>
    </comment>
    <comment authorId="0" ref="I346">
      <text>
        <t xml:space="preserve">Holy Water Or Powdered Silver And Iron, Which The Spell Consumes</t>
      </text>
    </comment>
    <comment authorId="0" ref="A347">
      <text>
        <t xml:space="preserve">Protection from Poison 2nd-level abjuration 1 action Touch True True False "" 1 hour You touch a creature. If it is poisoned, you neutralize the poison. If more than one poison afflicts the target, you neutralize one poison that you know is present, or you neutralize one at random. For the duration, the target has advantage on saving throws against being poisoned, and it has resistance to poison damage.</t>
      </text>
    </comment>
    <comment authorId="0" ref="A350">
      <text>
        <t xml:space="preserve">All nonmagical food and drink within a 5-foot-radius sphere centered on a point of your choice within range is purified and rendered free of poison and disease.</t>
      </text>
    </comment>
    <comment authorId="0" ref="A352">
      <text>
        <t xml:space="preserve">You return a dead creature you touch to life, provided that it has been dead no longer than 10 days. If the creature’s soul is both w illing and at liberty to rejoin the body, the creature returns to life with 1 hit point. This spell also neutralizes any poisons and cures nonmagical diseases that affected the creature at the time it died. This spell doesn’t, however, remove magical diseases, curses, or similar effects; if these aren’t first removed prior to casting the spell, they take effect when the creature returns to life. The spell can’t return an undead creature to life. This spell closes all mortal w ounds, but it doesn’t restore missing body parts. If the creature is lacking body parts or organs integral for its survival—its head, for instance—the spell automatically fails. Coming back from the dead is an ordeal. The target takes a - 4 penalty to all attack rolls, saving throws, and ability checks. Every time the target finishes a long rest, the penalty is reduced by 1 until it disappears.</t>
      </text>
    </comment>
    <comment authorId="0" ref="I352">
      <text>
        <t xml:space="preserve">A Diamond Worth At Least 500 Gp, Which The Spell Consumes</t>
      </text>
    </comment>
    <comment authorId="0" ref="A353">
      <text>
        <t xml:space="preserve">You forge a telepathic link among up to eight w illing creatures of your choice within range, psychically linking each creature to all the others for the duration. Creatures with Intelligence scores of 2 or less aren’t affected by this spell. Until the spell ends, the targets can communicate telepathically through the bond whether or not they have a common language. The communication is possible over any distance, though it can’t extend to other planes o f existence.</t>
      </text>
    </comment>
    <comment authorId="0" ref="I353">
      <text>
        <t xml:space="preserve">Pieces Of Eggshell From Two Different Kinds Of Creatures</t>
      </text>
    </comment>
    <comment authorId="0" ref="I354">
      <text>
        <t xml:space="preserve">a small, nine-pointed star made of iron</t>
      </text>
    </comment>
    <comment authorId="0" ref="A355">
      <text>
        <t xml:space="preserve">A black beam of enervating energy springs from your finger toward a creature within range. Make a ranged spell attack against the target. On a hit, the target deals only half damage with weapon attacks that use Strength until the spell ends. At the end of each of the target’s turns, it can make a Constitution saving throw</t>
      </text>
    </comment>
    <comment authorId="0" ref="A356">
      <text>
        <t xml:space="preserve">A frigid beam of blue-white light streaks toward a creature within range. Make a ranged spell attack against the target. On a hit, it takes 1d8 cold damage, and its speed is reduced by 10 feet until the start of your next turn. The spell’s damage increases by 1d8 when you reach 5th level (2d8), 11th level (3d8), and 17th level (4d8).</t>
      </text>
    </comment>
    <comment authorId="0" ref="A357">
      <text>
        <t xml:space="preserve">A ray of sickening greenish energy lashes out toward a creature within range. Make a ranged spell attack against the target. On a hit, the target takes 2d8 poison damage and must make a Constitution saving throw. On a failed save, it is also poisoned until the end of your next turn. At Higher Levels. When you cast this spell using a spell slot of 2nd level or higher, the damage increases by 1d8 for each slot level above 1st.</t>
      </text>
    </comment>
    <comment authorId="0" ref="I358">
      <text>
        <t xml:space="preserve">a crystal prism</t>
      </text>
    </comment>
    <comment authorId="0" ref="A359">
      <text>
        <t xml:space="preserve">You touch a creature and stimulate its natural healing ability. The target regains 4d8 + 15 hit points. For the duration of the spell, the target regains 1 hit point at the start of each of its turns (10 hit points each minute). The target’s severed body members (fingers, legs, tails, and so on), if any, are restored after 2 minutes. If you have the severed part and hold it to the stump, the spell instantaneously causes the limb to knit to the stump.</t>
      </text>
    </comment>
    <comment authorId="0" ref="I359">
      <text>
        <t xml:space="preserve">A Prayer Wheel And Holy Water</t>
      </text>
    </comment>
    <comment authorId="0" ref="A360">
      <text>
        <t xml:space="preserve">You touch a dead humanoid or a piece of a dead humanoid. Provided that the creature has been dead no longer than 10 days, the spell forms a new adult body for it and then calls the soul to enter that body. If the target’s soul isn’t free or w illing to do so, the spell fails. The magic fashions a new body for the creature to inhabit, which likely causes the creature’s race to change. The DM rolls a d 100 and consults the following table to determine what form the creature takes when restored to life, or the DM chooses a form. d100 Race 01-04 Dragonborn 05-13 Dwarf, hill 14-21 Dwarf, mountain 22-25 Elf, dark 26-34 Elf, high 35-42 Elf, wood 43-46 Gnome, forest 47-52 Gnome, rock 53-56 Half-elf 57-60 Half-orc 61-68 Halfling, lightfoot 69-76 Halfling, stout 77-96 Human 97-00 Tiefling The reincarnated creature recalls its former life and experiences. It retains the capabilities it had in its original form, except it exchanges its original race for the new one and changes its racial traits accordingly.</t>
      </text>
    </comment>
    <comment authorId="0" ref="I360">
      <text>
        <t xml:space="preserve">Rare Oils And Unguents Worth At Least 1,000 Gp, Which The Spell Consumes</t>
      </text>
    </comment>
    <comment authorId="0" ref="A361">
      <text>
        <t xml:space="preserve">At your touch, all curses affecting one creature or object end. If the object is a cursed magic item, its curse remains, but the spell breaks its owner’s attunement to the object so it can be removed or discarded.</t>
      </text>
    </comment>
    <comment authorId="0" ref="A362">
      <text>
        <t xml:space="preserve">You touch one willing creature. Once before the spell ends, the target can roll a d4 and add the number rolled to one saving throw of its choice. It can roll the die before or after m aking the saving throw. The spell then ends.</t>
      </text>
    </comment>
    <comment authorId="0" ref="I362">
      <text>
        <t xml:space="preserve">A Miniature Cloak</t>
      </text>
    </comment>
    <comment authorId="0" ref="A363">
      <text>
        <t xml:space="preserve">You touch a dead creature that has been dead for no more than a century, that didn’t die of old age, and that isn’t undead. If its soul is free and willing, the target returns to life with all its hit points. This spell neutralizes any p oisons and cures normal diseases afflicting the creature when it died. It doesn’t, however, remove magical diseases, curses, and the like; if such effects aren't removed prior to casting the spell, they afflict the target on its return to life. This spell closes all mortal w ounds and restores any missing body parts. Coming back from the dead is an ordeal. The target takes a - 4 penalty to all attack rolls, saving throws, and ability checks. Every time the target finishes a long rest, the penalty is reduced by 1 until it disappears. Casting this spell to restore life to a creature that has been dead for one year or longer taxes you greatly. Until you finish a long rest, you can’t cast spells again, and you have disadvantage on all attack rolls, ability checks, and saving throws.</t>
      </text>
    </comment>
    <comment authorId="0" ref="I363">
      <text>
        <t xml:space="preserve">A Diamond Worth At Least 1,000 Gp, Which The Spell Consumes</t>
      </text>
    </comment>
    <comment authorId="0" ref="A364">
      <text>
        <t xml:space="preserve">This spell reverses gravity in a 50-foot-radius, 100- foot high cylinder centered on a point within range. All creatures and objects that aren’t somehow anchored to the ground in the area fall upward and reach the top of the area when you cast this spell. A creature can make a Dexterity saving throw to grab onto a fixed object it can reach, thus avoiding the fall. If some solid object (such as a ceiling) is encountered in this fall, falling objects and creatures strike it just as they would during a normal downward fall. If an object or creature reaches the top of the area without striking anything, it remains there, oscillating slightly, for the duration. At the end of the duration, affected objects and creatures fall back down.</t>
      </text>
    </comment>
    <comment authorId="0" ref="I364">
      <text>
        <t xml:space="preserve">A Lodestone And Iron Filings</t>
      </text>
    </comment>
    <comment authorId="0" ref="A365">
      <text>
        <t xml:space="preserve">You touch a creature that has died within the last minute. That creature returns to life with 1 hit point. This spell can’t return to life a creature that has died of old age, nor can it restore any missing body parts.</t>
      </text>
    </comment>
    <comment authorId="0" ref="I365">
      <text>
        <t xml:space="preserve">Diamonds Worth 300 Gp, Which The Spell Consumes</t>
      </text>
    </comment>
    <comment authorId="0" ref="A366">
      <text>
        <t xml:space="preserve">You touch a length of rope that is up to 60 feet long. One end of the rope then rises into the air until the whole rope hangs perpendicular to the ground. At the upper end of the rope, an invisible entrance opens to an extradimensional space that lasts until the spell ends. The extradimensional space can be reached by climbing to the top of the rope. The space can hold as many as eight Medium or smaller creatures. The rope can be pulled into the space, making the rope disappear from view outside the space. Attacks and spells can’t cross through the entrance into or out of the extradimensional space, but those inside can see out of it as if through a 3-foot-by-5-foot window centered on the rope. Anything inside the extradimensional space drops out when the spell ends.</t>
      </text>
    </comment>
    <comment authorId="0" ref="I366">
      <text>
        <t xml:space="preserve">Powdered Corn Extract And A Twisted Loop Of Parchment</t>
      </text>
    </comment>
    <comment authorId="0" ref="A367">
      <text>
        <t xml:space="preserve">Flame-like radiance descends on a creature that you can see within range. The target must succeed on a Dexterity saving throw or take 1d8 radiant damage. The target gains no benefit from cover for this saving throw. The spell’s damage increases by 1d8 when you reach 5th level (2d8), 11th level (3d8), and 17th level (4d8).</t>
      </text>
    </comment>
    <comment authorId="0" ref="A368">
      <text>
        <t xml:space="preserve">You ward a creature within range against attack. Until the spell ends, any creature who targets the warded creature with an attack or a harmful spell must first make a W isdom saving throw. On a failed save, the creature must choose a new target or lose the attack or spell. This spell doesn’t protect the w arded creature from area effects, such as the explosion of a fireball. If the warded creature makes an attack or casts a spell that affects an enemy creature, this spell ends.</t>
      </text>
    </comment>
    <comment authorId="0" ref="I368">
      <text>
        <t xml:space="preserve">A Small Silver Mirror</t>
      </text>
    </comment>
    <comment authorId="0" ref="A371">
      <text>
        <t xml:space="preserve">You create three rays of fire and hurl them at targets within range. You can hurl them at one target or several. Make a ranged spell attack for each ray. On a hit, the target takes 2d6 fire damage. At Higher Levels. When you cast this spell using a spell slot of 3rd level or higher, you create one additional ray for each slot level above 2nd.</t>
      </text>
    </comment>
    <comment authorId="0" ref="A372">
      <text>
        <t xml:space="preserve">You can see and hear a particular creature you choose that is on the same plane of existence as you. The target must make a W isdom saving throw, which is modified by how well you know the target and the sort of physical connection you have to it. If a target knows you're casting this spell, it can fail the saving throw voluntarily if it wants to be observed. Knowledge Save Modifier Secondhand (you have heard of the target) +5 Firsthand (you have met the target) +0 Familiar (you know the target well) -5 Connection Save Modifier Likeness or picture -2 Possession or garment -4 Body part, lock of hair, bit of nail, or the like -10 On a successful save, the target isn’t affected, and you can’t use this spell against it again for 24 hours. On a failed save, the spell creates an invisible sensor within 10 feet of the target. You can see and hear through the sensor as if you w ere there. The sensor moves with the target, remaining within 10 feet of it for the duration. A creature that can see invisible objects sees the sensor as a luminous orb about the size of your fist. Instead of targeting a creature, you can choose a location you have seen before as the target of this spell. When you do, the sensor appears at that location and doesn’t move.</t>
      </text>
    </comment>
    <comment authorId="0" ref="I372">
      <text>
        <t xml:space="preserve">A Focus Worth At Least 1,000 Gp, Such As A Crystal Ball, A Silver Mirror, Or A Font Filled With Holy Water</t>
      </text>
    </comment>
    <comment authorId="0" ref="A373">
      <text>
        <t xml:space="preserve">The next time you hit a creature with a melee weapon attack during the spell’s duration, your w eapon flares with white-hot intensity, and the attack deals an extra 1d6 fire damage to the target and causes the target to ignite in flames. At the start of each of its turns until the spell ends, the target must make a Constitution saving throw. On a failed save, it takes 1d6 fire damage. On a successful save, the spell ends. If the target or a creature within 5 feet of it uses an action to put out the flames, or if some other effect douses the flames (such as the target being submerged in water), the spell ends. At Higher Levels. When you cast this spell using a spell slot of 2nd level or higher, the initial extra damage dealt by the attack increases by 1d6 for each slot level above 1st.</t>
      </text>
    </comment>
    <comment authorId="0" ref="A374">
      <text>
        <t xml:space="preserve">For the duration, you see invisible creatures and objects as if they were visible, and you can see into the Ethereal Plane. Ethereal creatures and objects appear ghostly and translucent.</t>
      </text>
    </comment>
    <comment authorId="0" ref="I374">
      <text>
        <t xml:space="preserve">A Pinch Of Talc And A Small Sprinkling Of Powdered Silver</t>
      </text>
    </comment>
    <comment authorId="0" ref="A375">
      <text>
        <t xml:space="preserve">This spell allows you to change the appearance of any number of creatures that you can see within range. You give each target you choose a new, illusory appearance. An unwilling target can make a Charisma saving throw, and if it succeeds, it is unaffected by this spell. The spell disguises physical appearance as w ell as clothing, armor, weapons, and equipment. You can make each creature seem 1 foot shorter or taller and appear thin, fat, or in between. You can’t change a target’s body type, so you must choose a form that has the same basic arrangement of limbs. Otherwise, the extent of the illusion is up to you. The spell lasts for the duration, unless you use your action to dismiss it sooner. The changes wrought by this spell fail to hold up to physical inspection. For example, if you use this spell to add a hat to a creature’s outfit, objects pass through the hat, and anyone who touches it would feel nothing or w ould feel the creature’s head and hair. If you use this spell to appear thinner than you are, the hand of someone w ho reaches out to touch you would bump into you while it was seemingly still in midair. A creature can use its action to inspect a target and make an Intelligence (Investigation) check against your spell save DC. If it succeeds, it becomes aware that the target is disguised.</t>
      </text>
    </comment>
    <comment authorId="0" ref="A376">
      <text>
        <t xml:space="preserve">You send a short message of twenty-five words or less to a creature with which you are familiar. The creature hears the message in its mind, recognizes you as the sender if it knows you, and can answer in a like manner immediately. The spell enables creatures with Intelligence scores of at least 1 to understand the meaning of your message. You can send the message across any distance and even to other planes of existence, but if the target is on a different plane than you, there is a 5 percent chance that the message doesn’t arrive.</t>
      </text>
    </comment>
    <comment authorId="0" ref="I376">
      <text>
        <t xml:space="preserve">A Short Piece Of Fine Copper Wire</t>
      </text>
    </comment>
    <comment authorId="0" ref="A377">
      <text>
        <t xml:space="preserve">By means of this spell, a willing creature or an object can be hidden away, safe from detection for the duration. When you cast the spell and touch the target, it becomes invisible and can’t be targeted by divination spells or perceived through scrying sensors created by divination spells. If the target is a creature, it falls into a state of suspended animation. Time ceases to flow for it, and it doesn’t grow older. You can set a condition for the spell to end early. The condition can be anything you choose, but it must occur or be visible within 1 mile of the target. Examples include “after 1,000 years” or “when the tarrasque awakens.” This spell also ends if the target takes any damage.</t>
      </text>
    </comment>
    <comment authorId="0" ref="I377">
      <text>
        <t xml:space="preserve">A Powder Composed Of Diamond, Emerald, Ruby, And Sapphire Dust Worth At Least 5,000 Gp, Which The Spell Consumes</t>
      </text>
    </comment>
    <comment authorId="0" ref="I379">
      <text>
        <t xml:space="preserve">an undead eyeball encased in a gem worth at least 150 gp</t>
      </text>
    </comment>
    <comment authorId="0" ref="A381">
      <text>
        <t xml:space="preserve">You assume the form of a different creature for the duration. The new form can be of any creature with a challenge rating equal to your level or lower. The creature can’t be a construct or an undead, and you must have seen the sort of creature at least once. You transform into an average example of that creature, one without any c lass levels or the Spellcasting trait. Your game statistics are replaced by the statistics of the chosen creature, though you retain your alignment and Intelligence, Wisdom, and Charisma scores. You also retain all of your skill and saving throw proficiencies, in addition to gaining those of the creature. If the creature has the same proficiency as you and the bonus listed in its statistics is higher than yours, use the creature’s bonus in place of yours. You can’t use any legendary actions or lair actions of the new form. You assume the hit points and Hit Dice of the new form. When you revert to your normal form, you return to the number of hit points you had before you transformed. If you revert as a result of dropping to 0 hit points, any excess damage carries over to your normal form. As long as the excess damage doesn’t reduce your normal form to 0 hit points, you aren’t knocked unconscious. You retain the benefit of any features from your class, race, or other source and can use them, provided that your new form is physically capable of doing so. You can’t use any special senses you have (for example, darkvision) unless your new form also has that sense. You can only speak if the creature can normally speak. When you transform, you choose whether your equipment falls to the ground, merges into the new form, or is worn by it. Worn equipment functions as normal. The DM determines whether it is practical for the new form to w ear a piece of equipment, based on the creature’s shape and size. Your equipment doesn’t change shape or size to match the new form, and any equipment that the new form can’t wear must either fall to the ground or merge into your new form. Equipment that merges has no effect in that state. During this spell’s duration, you can use your action to assume a different form following the same restrictions and rules for the original form, with one exception: if your new form has more hit points than your current one, your hit points remain at their current value.</t>
      </text>
    </comment>
    <comment authorId="0" ref="I381">
      <text>
        <t xml:space="preserve">A Jade Circlet Worth At Least 1,500 Gp, Which You Must Place On Your Head Before You Cast The Spell</t>
      </text>
    </comment>
    <comment authorId="0" ref="A382">
      <text>
        <t xml:space="preserve">A sudden loud ringing noise, painfully intense, erupts from a point of your choice within range. Each creature in a 10-foot-radius sphere centered on that point must make a Constitution saving throw. A creature takes 3d8 thunder damage on a failed save, or half as much damage on a successful one. A creature made of inorganic material such as stone, crystal, or metal has disadvantage on this saving throw. A nonmagical object that isn’t being worn or carried also takes the damage if it’s in the spell's area. At Higher Levels. When you cast this spell using a spell slot of 3rd level or higher, the damage increases by 1d8 for each slot level above 2nd.</t>
      </text>
    </comment>
    <comment authorId="0" ref="I382">
      <text>
        <t xml:space="preserve">A Chip Of Mica</t>
      </text>
    </comment>
    <comment authorId="0" ref="A383">
      <text>
        <t xml:space="preserve">An invisible barrier of magical force appears and protects you. Until the start of your next turn, you have a +5 bonus to AC, including against the triggering attack, and you take no damage from magic missile.</t>
      </text>
    </comment>
    <comment authorId="0" ref="A384">
      <text>
        <t xml:space="preserve">A shimmering field appears and surrounds a creature o f your choice within range, granting it a +2 bonus to AC for the duration.</t>
      </text>
    </comment>
    <comment authorId="0" ref="I384">
      <text>
        <t xml:space="preserve">A Small Parchment With A Bit Of Holy Text Written On It</t>
      </text>
    </comment>
    <comment authorId="0" ref="A385">
      <text>
        <t xml:space="preserve">The wood of a club or quarterstaff you are holding is imbued with nature’s power. For the duration, you can use your spellcasting ability instead of Strength for the attack and damage rolls of melee attacks using that w eapon, and the weapon's damage die becomes a d8. The weapon also becomes magical, if it isn’t already. The spell ends if you cast it again or if you let go o f the weapon.</t>
      </text>
    </comment>
    <comment authorId="0" ref="I385">
      <text>
        <t xml:space="preserve">Mistletoe, A Shamrock Leaf, And A Club Or Quarterstaff</t>
      </text>
    </comment>
    <comment authorId="0" ref="A386">
      <text>
        <t xml:space="preserve">Lightning springs from your hand to deliver a shock to a creature you try to touch. Make a melee spell attack against the target. You have advantage on the attack roll if the target is wearing armor made of metal. On a hit, the target takes 1d8 lightning damage, and it can’t take reactions until the start of its next turn. The spell’s damage increases by 1d8 when you reach 5th level (2d8), 11th level (3d8), and 17th level (4d8).</t>
      </text>
    </comment>
    <comment authorId="0" ref="A388">
      <text>
        <t xml:space="preserve">For the duration, no sound can be created within or pass through a 20-foot-radius sphere centered on a point you choose within range. Any creature or object entirely inside the sphere is immune to thunder damage, and creatures are deafened while entirely inside it. Casting a spell that includes a verbal component is impossible there.</t>
      </text>
    </comment>
    <comment authorId="0" ref="A389">
      <text>
        <t xml:space="preserve">You create the image of an object, a creature, or some other visible phenomenon that is no larger than a 15-foot cube. The image appears at a spot within range and lasts for the duration. The image is purely visual; it isn't accompanied by sound, smell, or other sensory effects. You can use your action to cause the image to move to any spot within range. As the image changes location, you can alter its appearance so that its movements appear natural for the image. For example, if you create an image of a creature and move it, you can alter the image so that it appears to be walking.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t>
      </text>
    </comment>
    <comment authorId="0" ref="I389">
      <text>
        <t xml:space="preserve">A Bit Of Fleece</t>
      </text>
    </comment>
    <comment authorId="0" ref="A390">
      <text>
        <t xml:space="preserve">You shape an illusory duplicate of one beast or humanoid that is within range for the entire casting time of the spell. The duplicate is a creature, partially real and formed from ice or snow, and it can take actions and otherwise be affected as a normal creature. It appears to be the same as the original, but it has half the creature’s hit point maximum and is formed without any equipment. Otherwise, the illusion uses all the statistics of the creature it duplicates. The simulacrum is friendly to you and creatures you designate. It obeys your spoken commands, moving and acting in accordance with your wishes and acting on your turn in combat. The simulacrum lacks the ability to learn or become more powerful, so it never increases its level or other abilities, nor can it regain expended spell slots. If the simulacrum is damaged, you can repair it in an alchemical laboratory, using rare herbs and minerals worth 100 gp per hit point it regains. The simulacrum lasts until it drops to 0 hit points, at which point it reverts to snow and melts instantly. If you cast this spell again, any currently active duplicates you created with this spell are instantly destroyed.</t>
      </text>
    </comment>
    <comment authorId="0" ref="I390">
      <text>
        <t xml:space="preserve">Snow Or Ice In Quantities Sufficient To Made A Life-Size Copy Of The Duplicated Creature; Some Hair, Fingernail Clippings, Or Other Piece Of That Creature’S Body Placed Inside The Snow Or Ice; And Powdered Ruby Worth 1,500 Gp, Sprinkled Over The Duplicate And Consumed By The Spell</t>
      </text>
    </comment>
    <comment authorId="0" ref="A393">
      <text>
        <t xml:space="preserve">This spell sends creatures into a magical slumber. Roll 5d8; the total is how many hit points of creatures this spell can affect. Creatures within 20 feet of a point you choose within range are affected in ascending order of their current hit points (ignoring unconscious creatures). Starting with the creature that has the lowest current hit points, each creature affected by this spell falls unconscious until the spell ends, the sleeper takes damage, or someone uses an action to shake or slap the sleeper awake. Subtract each creature’s hit points from the total before moving on to the creature with the next lowest hit points. A creature’s hit points must be equal to or less than the remaining total for that creature to be affected. Undead and creatures immune to being charmed aren’t affected by this spell. At Higher Levels. When you cast this spell using a spell slot of 2nd level or higher, roll an additional 2d8 for each slot level above 1st.</t>
      </text>
    </comment>
    <comment authorId="0" ref="I393">
      <text>
        <t xml:space="preserve">A Pinch Of Fine Sand, Rose Petals, Or A Cricket</t>
      </text>
    </comment>
    <comment authorId="0" ref="A394">
      <text>
        <t xml:space="preserve">Until the spell ends, freezing rain and sleet fall in a 20-foot-tall cylinder with a 40-foot radius centered on a point you choose within range. The area is heavily obscured, and exposed flames in the area are doused. The ground in the area is covered with slick ice, making it difficult terrain. When a creature enters the spell’s area for the first time on a turn or starts its turn there, it must make a Dexterity saving throw. On a failed save, it falls prone. If a creature is concentrating in the spell’s area, the creature must make a successful Constitution saving throw against your spell save DC or lose concentration.</t>
      </text>
    </comment>
    <comment authorId="0" ref="I394">
      <text>
        <t xml:space="preserve">A Pinch Of Dust And A Few Drops Of Water</t>
      </text>
    </comment>
    <comment authorId="0" ref="A395">
      <text>
        <t xml:space="preserve">You alter time around up to six creatures of your choice in a 40-foot cube within range. Each target must succeed on a W isdom saving throw or be affected by this spell for the duration. An affected target’s speed is halved, it takes a -2 penalty to AC and Dexterity saving throws, and it can’t use reactions. On its turn, it can use either an action or a bonus action, not both. Regardless of the creature’s abilities or magic items, it can’t make more than one melee or ranged attack during its turn. If the creature attempts to cast a spell with a casting time of 1 action, roll a d20. On an 11 or higher, the spell doesn’t take effect until the creature’s next turn, and the creature must use its action on that turn to complete the spell. If it can’t, the spell is wasted. A creature affected by this spell makes another Wisdom saving throw at the end of its turn. On a successful save, the effect ends for it.</t>
      </text>
    </comment>
    <comment authorId="0" ref="I395">
      <text>
        <t xml:space="preserve">A Drop Of Molasses</t>
      </text>
    </comment>
    <comment authorId="0" ref="I396">
      <text>
        <t xml:space="preserve">25 feet of rope, which the spell consumes</t>
      </text>
    </comment>
    <comment authorId="0" ref="I397">
      <text>
        <t xml:space="preserve">a piece of ice or a small white rock chip</t>
      </text>
    </comment>
    <comment authorId="0" ref="I398">
      <text>
        <t xml:space="preserve">a tiny silver cage worth 100 gp</t>
      </text>
    </comment>
    <comment authorId="0" ref="A399">
      <text>
        <t xml:space="preserve">You touch a living creature that has 0 hit points. The creature becomes stable. This spell has no effect on undead or constructs.</t>
      </text>
    </comment>
    <comment authorId="0" ref="A400">
      <text>
        <t xml:space="preserve">You gain the ability to comprehend and verbally communicate with beasts for the duration. The knowledge and awareness of many beasts is limited by their intelligence, but at minimum, beasts can give you information about nearby locations and monsters, including whatever they can perceive or have perceived within the past day. You might be able to persuade a beast to perform a small favor for you, at the DM’s discretion.</t>
      </text>
    </comment>
    <comment authorId="0" ref="A401">
      <text>
        <t xml:space="preserve">You grant the semblance of life and intelligence to a corpse of your choice within range, allowing it to answer the questions you pose. The corpse must still have a mouth and can’t be undead. The spell fails if the corpse was the target of this spell within the last 10 days. Until the spell ends, you can ask the corpse up to five questions. The corpse knows only what it knew in life, including the languages it knew. Answers are usually brief, cryptic, or repetitive, and the corpse is under no compulsion to offer a truthful answer if you are hostile to it or it recognizes you as an enemy. This spell doesn’t return the creature’s soul to its body, only its animating spirit. Thus, the corpse can’t learn new information, doesn’t comprehend anything that has happened since it died, and can’t speculate about future events.</t>
      </text>
    </comment>
    <comment authorId="0" ref="I401">
      <text>
        <t xml:space="preserve">Burning Incense</t>
      </text>
    </comment>
    <comment authorId="0" ref="A402">
      <text>
        <t xml:space="preserve">You imbue plants within 30 feet of you with limited sentience and animation, giving them the ability to communicate with you and follow your simple commands. You can question plants about events in the spell’s area within the past day, gaining information about creatures that have passed, weather, and other circumstances. You can also turn difficult terrain caused by plant growth (such as thickets and undergrowth) into ordinary terrain that lasts for the duration. Or you can turn ordinary terrain where plants are present into difficult terrain that lasts for the duration, causing v ines and branches to hinder pursuers, for example. Plants might be able to perform other tasks on your behalf, at the DM’s discretion. The spell doesn’t enable plants to uproot themselves and move about, but they can freely move branches, tendrils, and stalks. If a plant creature is in the area, you can communicate with it as if you shared a common language, but you gain no magical ability to influence it. This spell can cause the plants created by the entangle spell to release a restrained creature.</t>
      </text>
    </comment>
    <comment authorId="0" ref="A403">
      <text>
        <t xml:space="preserve">Until the spell ends, one willing creature you touch gains the ability to move up, down, and across vertical surfaces and upside down along ceilings, while leaving its hands free. The target also gains a climbing speed equal to its walking speed.</t>
      </text>
    </comment>
    <comment authorId="0" ref="I403">
      <text>
        <t xml:space="preserve">A Drop Of Bitumen And A Spider</t>
      </text>
    </comment>
    <comment authorId="0" ref="A404">
      <text>
        <t xml:space="preserve">The ground in a 20-foot radius centered on a point within range twists and sprouts hard spikes and thorns. The area becomes difficult terrain for the duration. When a creature moves into or within the area, it takes 2d4 piercing damage for every 5 feet it travels. The transformation of the ground is camouflaged to look natural. Any creature that can’t see the area at the time the spell is cast must make a Wisdom (Perception) check against your spell save DC to recognize the terrain as hazardous before entering it.</t>
      </text>
    </comment>
    <comment authorId="0" ref="I404">
      <text>
        <t xml:space="preserve">Seven Sharp Thorns Or Seven Small Twigs, Each Sharpened To A Point</t>
      </text>
    </comment>
    <comment authorId="0" ref="A405">
      <text>
        <t xml:space="preserve">You call forth spirits to protect you. They flit around you to a distance of 15 feet for the duration. If you are good or neutral, their spectral form appears angelic or fey (your choice). If you are evil, they appear fiendish. When you cast this spell, you can designate any number of creatures you can see to be unaffected by it. An affected creature’s speed is halved in the area, and when the creature enters the area for the first time on a turn or starts its turn there, it must make a Wisdom saving throw. On a failed save, the creature takes 3d8 radiant damage (if you are good or neutral) or 3d8 necrotic damage (if you are evil). On a successful save, the creature takes half as much damage. At Higher Levels. When you cast this spell using a spell slot of 4th level or higher, the damage increases by 1d8 for each slot level above 3rd.</t>
      </text>
    </comment>
    <comment authorId="0" ref="I405">
      <text>
        <t xml:space="preserve">A Holy Symbol</t>
      </text>
    </comment>
    <comment authorId="0" ref="A406">
      <text>
        <t xml:space="preserve">You create a floating, spectral weapon within range that lasts for the duration or until you cast this spell again. When you cast the spell, you can make a melee spell attack against a creature within 5 feet of the weapon. On a hit, the target takes force damage equal to 1d8 + your spellcasting ability modifier. As a bonus action on your turn, you can move the weapon up to 20 feet and repeat the attack against a creature within 5 feet of it. The weapon can take whatever form you choose. Clerics of deities who are associated with a particular weapon (as St. Cuthbert is known for his mace and Thor for his hammer) make this spell’s effect resemble that weapon. At Higher Levels. When you cast this spell using a spell slot of 3rd level or higher, the damage increases by 1d8 for every two slot levels above the 2nd.</t>
      </text>
    </comment>
    <comment authorId="0" ref="A407">
      <text>
        <t xml:space="preserve">The next time you hit a creature with a melee weapon attack during this spell’s duration, your w eapon pierces both body and mind, and the attack deals an extra 4d6 psychic damage to the target. The target must make a Wisdom saving throw. On a failed save, it has disadvantage on attack rolls and ability checks, and can't take reactions, until the end of its next turn.</t>
      </text>
    </comment>
    <comment authorId="0" ref="I408">
      <text>
        <t xml:space="preserve">a melee weapon worth at least 1 sp</t>
      </text>
    </comment>
    <comment authorId="0" ref="A409">
      <text>
        <t xml:space="preserve">You create a 20-foot-radius sphere of yellow, nauseating gas centered on a point within range. The cloud spreads around corners, and its area is heavily obscured. The cloud lingers in the air for the duration. Each creature that is completely within the cloud at the start of its turn must make a Constitution saving throw against poison. On a failed save, the creature spends its action that turn retching and reeling. Creatures that don’t need to breathe or are immune to poison automatically succeed on this saving throw. A moderate wind (at least 10 miles per hour) disperses the cloud after 4 rounds. A strong wind (at least 20 miles per hour) disperses it after 1 round.</t>
      </text>
    </comment>
    <comment authorId="0" ref="I409">
      <text>
        <t xml:space="preserve">A Rotten Egg Or Several Skunk Cabbage Leaves</t>
      </text>
    </comment>
    <comment authorId="0" ref="A410">
      <text>
        <t xml:space="preserve">You touch a stone object of Medium size or smaller or a section of stone no more than 5 feet in any dimension and form it into any shape that suits your purpose. So, for example, you could shape a large rock into a weapon, idol, or coffer, or make a small passage through a wall, as long as the wall is less than 5 feet thick. You could also shape a stone door or its frame to seal the door shut. The object you create can have up to two hinges and a latch, but finer mechanical detail isn’t possible.</t>
      </text>
    </comment>
    <comment authorId="0" ref="I410">
      <text>
        <t xml:space="preserve">Soft Clay, Which Must Be Worked Into Roughly The Desired Shape Of The Stone Object</t>
      </text>
    </comment>
    <comment authorId="0" ref="A411">
      <text>
        <t xml:space="preserve">This spell turns the flesh of a willing creature you touch as hard as stone. Until the spell ends, the target has resistance to nonmagical bludgeoning, piercing, and slashing damage.</t>
      </text>
    </comment>
    <comment authorId="0" ref="I411">
      <text>
        <t xml:space="preserve">Diamond Dust Worth 100 Gp, Which The Spell Consumes</t>
      </text>
    </comment>
    <comment authorId="0" ref="A412">
      <text>
        <t xml:space="preserve">A churning storm cloud forms, centered on a point you can see and spreading to a radius of 360 feet. Lightning flashes in the area, thunder booms, and strong winds roar. Each creature under the cloud (no more than 5,000 feet beneath the cloud) when it appears must make a Constitution saving throw. On a failed save, a creature takes 2d6 thunder damage and becomes deafened for 5 minutes. Each round you maintain concentration on this spell, the storm produces additional effects on your turn. Round 2. Acidic rain falls from the cloud. Each creature and object under the cloud takes 1d6 acid damage. Round 3. You call six bolts of lightning from the cloud to strike six creatures or objects of your choice beneath the cloud. A given creature or object can’t be struck by m ore than one bolt. A struck creature must make a Dexterity saving throw. The creature takes 10d6 lightning damage on a failed save, or half as much damage on a successful one. Round 4. Hailstones rain down from the cloud. Each creature under the cloud takes 2d6 bludgeoning damage. Round 5-10. Gusts and freezing rain assail the area under the cloud. The area becomes difficult terrain and is heavily obscured. Each creature there takes 1d6 cold damage. Ranged w eapon attacks in the area are impossible. The w ind and rain count as a severe distraction for the purposes of maintaining concentration on spells. Finally, gusts of strong wind (ranging from 20 to 50 miles per hour) automatically disperse fog, mists, and similar phenomena in the area, whether mundane or magical.</t>
      </text>
    </comment>
    <comment authorId="0" ref="A414">
      <text>
        <t xml:space="preserve">You suggest a course of activity (limited to a sentence or two) and magically influence a creature you can see within range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ends the spell. The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 as asked to do. You can also specify conditions that will trigger a special activity during the duration. For example, you might suggest that a knight give her warhorse to the first beggar she meets. If the condition isn’t met before the spell expires, the activity isn’t performed. If you or any of your companions damage the target, the spell ends.</t>
      </text>
    </comment>
    <comment authorId="0" ref="I414">
      <text>
        <t xml:space="preserve">A Snake’S Tongue And Either A Bit Of Honeycomb Or A Drop Of Sweet Oil</t>
      </text>
    </comment>
    <comment authorId="0" ref="I415">
      <text>
        <t xml:space="preserve">a vial of blood from a humanoid killed within the past 24 hours</t>
      </text>
    </comment>
    <comment authorId="0" ref="I416">
      <text>
        <t xml:space="preserve">a vial of blood from a humanoid killed within the past 24 hours</t>
      </text>
    </comment>
    <comment authorId="0" ref="A417">
      <text>
        <t xml:space="preserve">A beam of brilliant light flashes out from your hand in a 5-foot-wide, 60-foot-long line. Each creature in the line must make a Constitution saving throw. On a failed save, a creature takes 6d8 radiant damage and is blinded until your next turn. On a successful save, it takes half as much damage and isn’t blinded by this spell. Undead and oozes have disadvantage on this saving throw. You can create a new line of radiance as your action on any turn until the spell ends. For the duration, a mote of brilliant radiance shines in your hand. It sheds bright light in a 30-foot radius and dim light for an additional 30 feet. This light is sunlight.</t>
      </text>
    </comment>
    <comment authorId="0" ref="I417">
      <text>
        <t xml:space="preserve">A Magnifying Glass</t>
      </text>
    </comment>
    <comment authorId="0" ref="A418">
      <text>
        <t xml:space="preserve">Brilliant sunlight flashes in a 60-foot radius centered on a point you choose within range. Each creature in that light must make a Constitution saving throw. On a failed save, a creature takes 12d6 radiant damage and is blinded for 1 minute. On a successful save, it takes half as much damage and isn’t blinded by this spell. Undead and o ozes have disadvantage on this saving throw. A creature blinded by this spell makes another Constitution saving throw at the end of each of its turns. On a successful save, it is no longer blinded. This spell dispels any darkness in its area that was created by a spell.</t>
      </text>
    </comment>
    <comment authorId="0" ref="I418">
      <text>
        <t xml:space="preserve">Fire And A Piece Of Sunstone</t>
      </text>
    </comment>
    <comment authorId="0" ref="A419">
      <text>
        <t xml:space="preserve">You transmute your quiver so it produces an endless supply of nonmagical ammunition, which seems to leap into your hand when you reach for it. On each of your turns until the spell ends, you can use a bonus action to make two attacks with a weapon that uses ammunition from the quiver. Each time you make such a ranged attack, your quiver magically replaces the piece of ammunition you used with a similar piece o f nonmagical ammunition. Any pieces of ammunition created by this spell disintegrate when the spell ends. If the quiver leaves your possession, the spell ends.</t>
      </text>
    </comment>
    <comment authorId="0" ref="I419">
      <text>
        <t xml:space="preserve">A Quiver Containing At Least One Piece Of Ammunition</t>
      </text>
    </comment>
    <comment authorId="0" ref="A421">
      <text>
        <t xml:space="preserve">When you cast this spell, you inscribe a harmful glyph either on a surface (such as a section of floor, a wall, or a table) or within an object that can be closed to conceal the glyph (such as a book, a scroll, or a treasure chest).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 The glyph is nearly invisible, requiring an Intelligence (Investigation) check against your spell save DC to find it. You decide what triggers the glyph when you cast the spell. For glyphs inscribed on a surface, the most typical triggers include touching or stepping on the glyph, removing another object covering it, approaching within a certain distance of it, or manipulating the object that holds it. For glyphs inscribed within an object, the most common triggers are opening the object, approaching within a certain distance of it, or seeing or reading the glyph. You can further refine the trigger so the spell is activated only under certain circumstances or according to a creature’s physical characteristics (such as height or weight), or physical kind (for example, the ward could be set to affect hags or shapechangers). You can also specify creatures that don’t trigger the glyph, such as those who say a certain password. When you inscribe the glyph, choose one of the options below for its effect. Once triggered, the glyph glows, filling a 60-foot-radius sphere with dim light for 10 minutes, after which time the spell ends. Each creature in the sphere when the glyph activates is targeted by its effect, as is a creature that enters the sphere for the first time on a turn or ends its turn there. Death. Each target must make a Constitution saving throw, taking 10d 10 necrotic damage on a failed save, or half as much damage on a successful save. Discord. Each target must make a Constitution saving throw. On a failed save, a target bickers and argues with other creatures for 1 minute. During this time, it is incapable of meaningful communication and has disadvantage on attack rolls and ability checks. Fear. Each target must make a Wisdom saving throw and becomes frightened for 1 minute on a failed save. While frightened, the target drops whatever it is holding and must move at least 30 feet away from the glyph on each of its turns, if able. Hopelessness. Each target must make a Charisma saving throw. On a failed save, the target is overwhelmed with despair for 1 minute. During this time, it can’t attack or target any creature with harmful abilities, spells, or other magical effects. Insanity. Each target must make an Intelligence saving throw. On a failed save, the target is driven insane for 1 minute. An insane creature can’t take actions, can't understand what other creatures say, can’t read, and speaks only in gibberish. The DM controls its movement, which is erratic. Pain. Each target must make a Constitution saving throw and becomes incapacitated with excruciating pain for 1 minute on a failed save. Sleep. Each target must make a Wisdom saving throw and falls unconscious for 10 minutes on a failed save. A creature awakens if it takes damage or if someone uses an action to shake or slap it awake. Stunning. Each target must make a Wisdom saving throw and becomes stunned for 1 minute on a failed save.</t>
      </text>
    </comment>
    <comment authorId="0" ref="I421">
      <text>
        <t xml:space="preserve">Mercury, Phosphorus, And Powdered Diamond And Opal With A Total Value Of At Least 1,000 Gp, Which The Spell Consumes</t>
      </text>
    </comment>
    <comment authorId="0" ref="A423">
      <text>
        <t xml:space="preserve">A creature of your choice that you can see within range perceives everything as hilariously funny and falls into fits of laughter if this spell affects it. The target must succeed on a W isdom saving throw or fall prone, becoming incapacitated and unable to stand up for the duration. A creature with an Intelligence score of 4 or less isn’t affected. At the end of each of its turns, and each time it takes damage, the target can make another Wisdom saving throw. The target has advantage on the saving throw if it’s triggered by damage. On a success, the spell ends.</t>
      </text>
    </comment>
    <comment authorId="0" ref="I423">
      <text>
        <t xml:space="preserve">Tiny Tarts And A Feather That Is Waved In The Air.</t>
      </text>
    </comment>
    <comment authorId="0" ref="A424">
      <text>
        <t xml:space="preserve">You gain the ability to move or manipulate creatures or objects by thought. When you cast the spell, and as your action each round for the duration, you can exert your will on one creature or object that you can see within range, causing the appropriate effect below. You can affect the same target round after round, or choose a new one at any time. If you switch targets, the prior target is no longer affected by the spell. Creature. You can try to move a Huge or smaller creature. Make an ability check with your spellcasting ability contested by the creature’s Strength check. If you win the contest, you move the creature up to 30 feet in any direction, including upward but not beyond the range of this spell. Until the end of your next turn, the creature is restrained in your telekinetic grip. A creature lifted upward is suspended in mid-air. On subsequent rounds, you can use your action to attempt to maintain your telekinetic grip on the creature by repeating the contest. Object. You can try to move an object that w eighs up to 1,000 pounds. If the object isn’t being worn or carried, you automatically move it up to 30 feet in any direction, but not beyond the range of this spell. If the object is w orn or carried by a creature, you must make an ability check with your spellcasting ability contested by that creature’s Strength check. If you succeed, you pull the object away from that creature and can move it up to 30 feet in any direction but not beyond the range of this spell. You can exert fine control on objects with your telekinetic grip, such as manipulating a simple tool, opening a door or a container, stowing or retrieving an item from an open container, or pouring the contents from a vial.</t>
      </text>
    </comment>
    <comment authorId="0" ref="A425">
      <text>
        <t xml:space="preserve">You create a telepathic link between yourself and a willing creature with which you are familiar. The creature can be anywhere on the same plane of existence as you. The spell ends if you or the target are no longer on the same plane. Until the spell ends, you and the target can instantaneously share w ords, images, sounds, and other sensory messages with one another through the link, and the target recognizes you as the creature it is communicating with. The spell enables a creature with an Intelligence score of at least 1 to understand the meaning of your words and take in the scope of any sensory messages you send to it.</t>
      </text>
    </comment>
    <comment authorId="0" ref="I425">
      <text>
        <t xml:space="preserve">A Pair Of Linked Silver Rings</t>
      </text>
    </comment>
    <comment authorId="0" ref="A426">
      <text>
        <t xml:space="preserve">This spell instantly transports you and up to eight willing creatures of your choice that you can see within range, or a single object that you can see within range, to a destination you select. If you target an object, it must be able to fit entirely inside a 10-foot cube, and it can’t be held or carried by an unwilling creature. The destination you choose must be known to you, and it must be on the same plane of existence as you. Your familiarity with the destination determines whether you arrive there successfully. The DM rolls d 100 and consults the table. Familiarity Mishap SimilarArea OffTarget OnTarget Permanent circle — — — 01-100 Associated object — — — 01-100 Very familiar 01-05 06-13 14-24 25-100 Seen casually 01-33 34-43 44-53 54-100 Viewed once 01-43 44-53 54-73 74-100 Description 01-43 44-53 54-73 74-100 False destination 01-50 51-100 — — Familiarity. “Permanent circle” means a permanent teleportation circle whose sigil sequence you know. “Associated object” means that you possess an object taken from the desired destination within the last six months, such as a book from a wizard’s library, bed linen from a royal suite, or a chunk of marble from a lich’s secret tomb. “Very familiar” is a place you have been very often, a place you have carefully studied, or a place you can see when you cast the spell. “Seen casually” is someplace you have seen more than once but with which you aren’t very familiar. “Viewed once” is a place you have seen once, possibly using magic. “Description” is a place whose location and appearance you know through someone else’s description, perhaps from a map. “False destination” is a place that doesn’t exist. Perhaps you tried to scry an enemy’s sanctum but instead viewed an illusion, or you are attempting to teleport to a familiar location that no longer exists. On Target. You and your group (or the target object) appear where you want to. Off Target. You and your group (or the target object) appear a random distance away from the destination in a random direction. Distance off target is 1d10 x 1d10 percent of the distance that was to be traveled. For example, if you tried to travel 120 miles, landed off target, and rolled a 5 and 3 on the two d 10s, then you would be off target by 15 percent, or 18 miles. The DM determines the direction off target randomly by rolling a d8 and designating 1 as north, 2 as northeast, 3 as east, and so on around the points of the compass. If you w ere teleporting to a coastal city and w ound up 18 miles out at sea, you could be in trouble. Similar Area. You and your group (or the target object) wind up in a different area that’s visually or thematically similar to the target area. If you are heading for your home laboratory, for example, you might wind up in another wizard’s laboratory or in an alchemical supply shop that has many of the same tools and implements as your laboratory. Generally, you appear in the closest similar place, but since the spell has no range limit, you could conceivably wind up anywhere on the plane. Mishap. The spell’s unpredictable magic results in a difficult journey. Each teleporting creature (or the target object) takes 3d10 force damage, and the DM rerolls on the table to see where you wind up (multiple mishaps can occur, dealing damage each time).</t>
      </text>
    </comment>
    <comment authorId="0" ref="A427">
      <text>
        <t xml:space="preserve">As you cast the spell, you draw a 10-foot-diameter circle on the ground inscribed with sigils that link your location to a permanent teleportation circle of your choice w hose sigil sequence you know and that is on the same plane of existence as you. A shimmering portal opens within the circle you drew and remains open until the end of your next turn. Any creature that enters the portal instantly appears within 5 feet of the destination circle or in the nearest unoccupied space if that space is occupied. Many m ajor temples, guilds, and other important places have permanent teleportation circles inscribed somewhere within their confines. Each such circle includes a unique sigil sequence—a string of magical runes arranged in a particular pattern. When you first gain the ability to cast this spell, you learn the sigil sequences for two destinations on the Material Plane, determined by the DM. You can learn additional sigil sequences during your adventures. You can commit a new sigil sequence to memory after studying it for 1 minute. You can create a permanent teleportation circle by casting this spell in the same location every day for one year. You need not use the circle to teleport when you cast the spell in this way.</t>
      </text>
    </comment>
    <comment authorId="0" ref="I427">
      <text>
        <t xml:space="preserve">Rare Chalks And Inks Infused With Precious Gems With 50 Gp, Which The Spell Consumes</t>
      </text>
    </comment>
    <comment authorId="0" ref="I428">
      <text>
        <t xml:space="preserve">a holy symbol worth at least 5 gp</t>
      </text>
    </comment>
    <comment authorId="0" ref="A430">
      <text>
        <t xml:space="preserve">This spell creates a circular, horizontal plane of force, 3 feet in diameter and 1 inch thick, that floats 3 feet above the ground in an unoccupied space of your choice that you can see within range. The disk remains for the duration, and can hold up to 500 pounds. If more weight is placed on it, the spell ends, and everything on the disk falls to the ground. The disk is immobile while you are within 20 feet of it. If you move more than 20 feet away from it, the disk follows you so that it remains within 20 feet of you. It can move across uneven terrain, up or down stairs, slopes and the like, but it can’t cross an elevation change o f 10 feet or more. For example, the disk can’t move across a 10-foot-deep pit, nor could it leave such a pit if it was created at the bottom. If you move more than 100 feet from the disk (typically because it can’t move around an obstacle to follow you), the spell ends.</t>
      </text>
    </comment>
    <comment authorId="0" ref="I430">
      <text>
        <t xml:space="preserve">A Drop Of Mercury</t>
      </text>
    </comment>
    <comment authorId="0" ref="I431">
      <text>
        <t xml:space="preserve">a few hairs from a bull</t>
      </text>
    </comment>
    <comment authorId="0" ref="I432">
      <text>
        <t xml:space="preserve">a spool of platinum cord worth at least 250 gp, which the spell consumes</t>
      </text>
    </comment>
    <comment authorId="0" ref="A433">
      <text>
        <t xml:space="preserve">You manifest a minor wonder, a sign of supernatural power, within range. You create one of the following magical effects within range: • Your voice booms up to three times as loud as normal for 1 minute. • You cause flames to flicker, brighten, dim, or change color for 1 minute. • You cause harmless tremors in the ground for 1 minute. • You create an instantaneous sound that originates from a point of your choice within range, such as a rumble of thunder, the cry of a raven, or ominous whispers. • You instantaneously cause an unlocked door or window to fly open or slam shut. • You alter the appearance of your eyes for 1 minute. If you cast this spell multiple times, you can have up to three of its 1-minute effects active at a time, and you can dismiss such an effect as an action.</t>
      </text>
    </comment>
    <comment authorId="0" ref="I434">
      <text>
        <t xml:space="preserve">The Stem Of A Plant With Thorns</t>
      </text>
    </comment>
    <comment authorId="0" ref="A437">
      <text>
        <t xml:space="preserve">The first time you hit with a melee weapon attack during this spell’s duration, your weapon rings with thunder that is audible within 300 feet of you, and the attack deals an extra 2d6 thunder damage to the target. Additionally, if the target is a creature, it must succeed on a Strength saving throw or be pushed 10 feet away from you and knocked prone.</t>
      </text>
    </comment>
    <comment authorId="0" ref="A438">
      <text>
        <t xml:space="preserve">A wave of thunderous force sweeps out from you. Each creature in a 15-foot cube originating from you must make a Constitution saving throw. On a failed save, a creature takes 2d8 thunder damage and is pushed 10 feet away from you. On a successful save, the creature takes half as much damage and isn’t pushed. In addition, unsecured objects that are completely within the area of effect are automatically pushed 10 feet away from you by the spell’s effect, and the spell emits a thunderous boom audible out to 300 feet. At Higher Levels. When you cast this spell using a spell slot of 2nd level or higher, the damage increases by 1d8 for each slot level above 1st.</t>
      </text>
    </comment>
    <comment authorId="0" ref="I439">
      <text>
        <t xml:space="preserve">a drop of water</t>
      </text>
    </comment>
    <comment authorId="0" ref="I440">
      <text>
        <t xml:space="preserve">an hourglass filled with diamond dust worth at least 5,000 gp, which the spell consumes</t>
      </text>
    </comment>
    <comment authorId="0" ref="A441">
      <text>
        <t xml:space="preserve">You briefly stop the flow of time for everyone but yourself. No time passes for other creatures, while you take 1d4 + 1 turns in a row, during which you can use actions and move as normal. This spell ends if one of the actions you use during this period, or any effects that you create during this period, affects a creature other than you or an object being worn or carried by someone other than you. In addition, the spell ends if you move to a place more than 1,000 feet from the location where you cast it.</t>
      </text>
    </comment>
    <comment authorId="0" ref="A444">
      <text>
        <t xml:space="preserve">This spell grants the creature you touch the ability to understand any spoken language it hears. Moreover, when the target speaks, any creature that knows at least one language and can hear the target understands what it says.</t>
      </text>
    </comment>
    <comment authorId="0" ref="I444">
      <text>
        <t xml:space="preserve">A Small Clay Model Of A Ziggurat</t>
      </text>
    </comment>
    <comment authorId="0" ref="I445">
      <text>
        <t xml:space="preserve">clay and water</t>
      </text>
    </comment>
    <comment authorId="0" ref="A446">
      <text>
        <t xml:space="preserve">This spell creates a magical link between a Large or larger inanimate plant within range and another plant, at any distance, on the same plane of existence. You must have seen or touched the destination plant at least once before. For the duration, any creature can step into the target plant and exit from the destination plant by using 5 feet of movement.</t>
      </text>
    </comment>
    <comment authorId="0" ref="A447">
      <text>
        <t xml:space="preserve">You gain the ability to enter a tree and move from inside it to inside another tree of the same kind within 500 feet. Both trees must be living and at least the same size as you. You must use 5 feet of movement to enter a tree. You instantly know the location of all other trees of the same kind within 500 feet and, as part of the move used to enter the tree, can either pass into one of those trees or step out of the tree you’re in. You appear in a spot of your choice within 5 feet of the destination tree, using another 5 feet of movement. If you have no movement left, you appear within 5 feet of the tree you entered. You can use this transportation ability once per round for the duration. You must end each turn outside a tree.</t>
      </text>
    </comment>
    <comment authorId="0" ref="A448">
      <text>
        <t xml:space="preserve">Choose one creature or nonmagical object that you can see within range. You transform the creature into a different creature, the creature into an object, or the object into a creature (the object must be neither worn nor carried by another creature). The transformation lasts for the duration, or until the target drops to 0 hit points or dies. If you concentrate on this spell for the full duration, the transformation becomes permanent. Shapechangers aren’t affected by this spell. An unwilling creature can make a Wisdom saving throw, and if it succeeds, it isn’t affected by this spell. Creature into Creature. If you turn a creature into another kind of creature, the new form can be any kind you choose whose challenge rating is equal to or less than the target’s (or its level, if the target doesn’t have a challenge rating). The target’s game statistics, including mental ability scores, are replaced by the statistics of the new form. It retains its alignment and personality. The target assumes the hit points of its new form, and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unless its new form is capable of such actions. The target’s gear melds into the new form. The creature can’t activate, use, wield, or otherwise benefit from any of its equipment. Object into Creature. You can turn an object into any kind of creature, as long as the creature’s size is no larger than the object’s size and the creature’s challenge rating is 9 or lower. The creature is friendly to you and your companions. It acts on each of your turns. You decide what action it takes and how it moves. The DM has the creature’s statistics and resolves all of its actions and movement. If the spell becomes permanent, you no longer control the creature. It might remain friendly to you, depending on how you have treated it. Creature into Object. If you turn a creature into an object, it transforms along with whatever it is wearing and carrying into that form. The creature’s statistics become those of the object, and the creature has no memory of time spent in this form, after the spell ends and it returns to its normal form.</t>
      </text>
    </comment>
    <comment authorId="0" ref="I448">
      <text>
        <t xml:space="preserve">A Drop Of Mercury, A Dollop Of Gum Arabic, And A W Isp Of Smoke</t>
      </text>
    </comment>
    <comment authorId="0" ref="A449">
      <text>
        <t xml:space="preserve">You touch a creature that has been dead for no longer than 200 years and that died for any reason except old age. If the creature’s soul is free and willing, the creature is restored to life with all its hit points. This spell closes all w ounds, neutralizes any poison, cures all diseases, and lifts any curses affecting the creature when it died. The spell replaces damaged or missing organs and limbs. The spell can even provide a new body if the original no longer exists, in which case you must speak the creature’s name. The creature then appears in an unoccupied space you choose within 10 feet of you.</t>
      </text>
    </comment>
    <comment authorId="0" ref="I449">
      <text>
        <t xml:space="preserve">A Sprinkle Of Holy Water And Diamonds Worth At Least 25,000 Gp, Which The Spell Consumes</t>
      </text>
    </comment>
    <comment authorId="0" ref="A450">
      <text>
        <t xml:space="preserve">This spell gives the willing creature you touch the ability to see things as they actually are. For the duration, the creature has truesight, notices secret doors hidden by magic, and can see into the Ethereal Plane, all out to a range of 120 feet.</t>
      </text>
    </comment>
    <comment authorId="0" ref="I450">
      <text>
        <t xml:space="preserve">An Ointment For The Eyes That Costs 25 Gp; Is Made From Mushroom Powder, Saffron, And Fat; And Is Consumed By The Spell</t>
      </text>
    </comment>
    <comment authorId="0" ref="A451">
      <text>
        <t xml:space="preserve">You extend your hand and point a finger at a target in range. Your magic grants you a brief insight into the target’s defenses. On your next turn, you gain advantage on your first attack roll against the target, provided that this spell hasn’t ended.</t>
      </text>
    </comment>
    <comment authorId="0" ref="A452">
      <text>
        <t xml:space="preserve">A wall of water springs into existence at a point you choose within range. You can make the wall up to 300 feet long, 300 feet high, and 50 feet thick. The wall lasts for the duration. When the wall appears, each creature within its area must make a Strength saving throw. On a failed save, a creature takes 6 d10 bludgeoning damage, or half as much damage on a successful save. At the start of each of your turns after the wall appears, the wall, along with any creatures in it, moves 50 feet away from you. Any Huge or smaller creature inside the wall or whose space the wall enters when it moves must succeed on a Strength saving throw or take 5 d10 bludgeoning damage. A creature can take this damage only once per round. At the end of the turn, the wall’s height is reduced by 50 feet, and the damage creatures take from the spell on subsequent rounds is reduced by 1d10. When the wall reaches 0 feet in height, the spell ends. A creature caught in the wall can move by swimming. Because of the force of the wave, though, the creature must make a successful Strength (Athletics) check against your spell save DC in order to move at all. If it fails the check, it can’t move. A creature that moves out o f the area falls to the ground.</t>
      </text>
    </comment>
    <comment authorId="0" ref="A453">
      <text>
        <t xml:space="preserve">This spell creates an invisible, mindless, shapeless force that performs simple tasks at your command until the spell ends. The servant springs into existence in an unoccupied space on the ground within range. It has AC 10, 1 hit point, and a Strength of 2, and it can’t attack. If it drops to 0 hit points, the spell ends. Once on each of your turns as a bonus action, you can mentally command the servant to move up to 15 feet and interact with an object. The servant can perform simple tasks that a human servant could do, such as fetching things, cleaning, mending, folding clothes, lighting fires, serving food, and pouring wine. Once you give the command, the servant performs the task to the best of its ability until it completes the task, then waits for your next command. If you command the servant to perform a task that would move it more than 60 feet away from you, the spell ends.</t>
      </text>
    </comment>
    <comment authorId="0" ref="I453">
      <text>
        <t xml:space="preserve">A Piece Of String And A Bit Of Wood</t>
      </text>
    </comment>
    <comment authorId="0" ref="A454">
      <text>
        <t xml:space="preserve">The touch of your shadow-wreathed hand can siphon life force from others to heal your w ounds. Make a melee spell attack against a creature within your reach. On a hit, the target takes 3d6 necrotic damage, and you regain hit points equal to half the amount of necrotic damage dealt. Until the spell ends, you can make the attack again on each of your turns as an action. At Higher Levels. When you cast this spell using a spell slot of 4th level or higher, the damage increases by 1d6 for each slot level above 3rd.</t>
      </text>
    </comment>
    <comment authorId="0" ref="A455">
      <text>
        <t xml:space="preserve">You unleash a string of insults laced with subtle enchantments at a creature you can see within range. If the target can hear you (though it need not understand you), it must succeed on a W isdom saving throw or take 1d4 psychic damage and have disadvantage on the next attack roll it makes before the end of its next turn. This spell’s damage increases by 1d4 when you reach 5th level (2d4), 11th level (3d4), and 17th level (4d4).</t>
      </text>
    </comment>
    <comment authorId="0" ref="I456">
      <text>
        <t xml:space="preserve">a drop of giant slug bile</t>
      </text>
    </comment>
    <comment authorId="0" ref="A457">
      <text>
        <t xml:space="preserve">You create a wall of fire on a solid surface within range. You can make the wall up to 60 feet long, 20 feet high, and 1 foot thick, or a ringed wall up to 20 feet in diameter, 20 feet high, and 1 foot thick. The wall is opaque and lasts for the duration. When the wall appears, each creature within its area must make a Dexterity saving throw. On a failed save, a creature takes 5d8 fire damage, or half as much damage on a successful save. One side of the wall, selected by you when you cast this spell, deals 5d8 fire damage to each creature that ends its turn within 10 feet of that side or inside the wall. A creature takes the same damage when it enters the wall for the first time on a turn or ends its turn there. The other side of the wall deals no damage. At Higher Levels. When you cast this spell using a spell slot of 5th level or higher, the damage increases by 1d8 for each slot level above 4th.</t>
      </text>
    </comment>
    <comment authorId="0" ref="I457">
      <text>
        <t xml:space="preserve">A Small Piece Of Phosphorus</t>
      </text>
    </comment>
    <comment authorId="0" ref="A458">
      <text>
        <t xml:space="preserve">An invisible wall of force springs into existence at a point you choose within range. The wall appears in any orientation you choose, as a horizontal or vertical barrier or at an angle. It can be free floating or resting on a solid surface. You can form it into a hemispherical dome or a sphere with a radius of up to 10 feet, or you can shape a flat surface made up of ten 10-foot-by- 10-foot panels. Each panel must b e contiguous with another panel. In any form, the wall is 1/4 inch thick. It lasts for the duration. If the wall cuts through a creature’s space when it appears, the creature is pushed to one side of the wall (your choice which side). Nothing can physically pass through the wall. It is immune to all damage and can’t be dispelled by dispel magic. A disintegrate spell destroys the wall instantly, however. The wall also extends into the Ethereal Plane, blocking ethereal travel through the wall.</t>
      </text>
    </comment>
    <comment authorId="0" ref="I458">
      <text>
        <t xml:space="preserve">A Pinch Of Powder Made By Crushing A Clear Gemstone</t>
      </text>
    </comment>
    <comment authorId="0" ref="A459">
      <text>
        <t xml:space="preserve">You create a wall of ice on a solid surface within range. You can form it into a hemispherical dome or a sphere with a radius of up to 10 feet, or you can shape a flat surface made up of ten 10-foot-square panels. Each panel must be contiguous with another panel. In any form, the wall is 1 foot thick and lasts for the duration. If the wall cuts through a creature’s space when it appears, the creature within its area is pushed to one side of the wall and must make a Dexterity saving throw. On a failed save, the creature takes 10d6 cold damage, or half as much damage on a successful save. The wall is an object that can be damaged and thus breached. It has AC 12 and 30 hit points per 10-foot section, and it is vulnerable to fire damage. Reducing a 10-foot section of wall to 0 hit points destroys it and leaves behind a sheet of frigid air in the space the wall occupied. A creature moving through the sheet of frigid air for the first time on a turn must make a Constitution saving throw. That creature takes 5d6 cold damage on a failed save, or half as much damage on a successful one. At Higher Levels. When you cast this spell using a spell slot of 7th level or higher, the damage the wall deals when it appears increases by 2d6, and the damage from passing through the sheet of frigid air increases by 1d6, for each slot level above 6th.</t>
      </text>
    </comment>
    <comment authorId="0" ref="I459">
      <text>
        <t xml:space="preserve">A Small Piece Of Quartz</t>
      </text>
    </comment>
    <comment authorId="0" ref="I460">
      <text>
        <t xml:space="preserve">a hand mirror</t>
      </text>
    </comment>
    <comment authorId="0" ref="I461">
      <text>
        <t xml:space="preserve">a handful of sand</t>
      </text>
    </comment>
    <comment authorId="0" ref="A462">
      <text>
        <t xml:space="preserve">A nonmagical wall of solid stone springs into existence at a point you choose within range. The wall is 6 inches thick and is composed of ten 10-foot-by-10-foot panels. Each panel must be contiguous with at least one other panel. Alternatively, you can create 10-foot-by-20-foot panels that are only 3 inches thick. If the wall cuts through a creature’s space when it appears, the creature is pushed to one side of the wall (your choice). If a creature w ould be surrounded on all sides by the wall (or the wall and another solid surface), that creature can make a Dexterity saving throw. On a success, it can use its reaction to move up to its speed so that it is no longer enclosed by the wall. The wall can have any shape you desire, though it can’t occupy the same space as a creature or object. The wall doesn’t need to be vertical or rest on any firm foundation. It must, however, merge with and be solidly supported by existing stone. Thus, you can use this spell to bridge a chasm or create a ramp. If you create a span greater than 20 feet in length, you must halve the size of each panel to create supports. You can crudely shape the wall to create crenellations, battlements, and so on. The wall is an object made of stone that can be damaged and thus breached. Each panel has AC 15 and 30 hit points per inch of thickness. Reducing a panel to 0 hit points destroys it and might cause connected panels to collapse at the DM’s discretion. If you maintain your concentration on this spell for its whole duration, the wall becomes permanent and can’t be dispelled. Otherwise, the wall disappears when the spell ends.</t>
      </text>
    </comment>
    <comment authorId="0" ref="I462">
      <text>
        <t xml:space="preserve">A Small Block Of Granite</t>
      </text>
    </comment>
    <comment authorId="0" ref="A463">
      <text>
        <t xml:space="preserve">You create a wall of tough, pliable, tangled brush bristling with needle-sharp thorns. The wall appears within range on a solid surface and lasts for the duration. You choose to make the wall up to 60 feet long, 10 feet high, and 5 feet thick or a circle that has a 20-foot diameter and is up to 20 feet high and 5 feet thick. The wall blocks line of sight. When the wall appears, each creature within its area must make a Dexterity saving throw. On a failed save, a creature takes 7d8 piercing damage, or half as much damage on a successful save. A creature can move through the wall, albeit slowly and painfully. For every 1 foot a creature moves through the wall, it must spend 4 feet of movement. Furthermore, the first time a creature enters the wall on a turn or ends its turn there, the creature must make a Dexterity saving throw. It takes 7d8 slashing damage on a failed save, or half as much damage on a successful one. At Higher Levels. When you cast this spell using a spell slot of 7th level or higher, both types of damage increase by 1d8 for each slot level above 6th.</t>
      </text>
    </comment>
    <comment authorId="0" ref="I463">
      <text>
        <t xml:space="preserve">A Handful Of Thorns</t>
      </text>
    </comment>
    <comment authorId="0" ref="I464">
      <text>
        <t xml:space="preserve">a drop of water</t>
      </text>
    </comment>
    <comment authorId="0" ref="A465">
      <text>
        <t xml:space="preserve">This spell wards a willing creature you touch and creates a mystic connection between you and the target until the spell ends. While the target is within 60 feet of you, it gains a +1 bonus to AC and saving throws, and it has resistance to all damage. Also, each time it takes damage, you take the same amount of damage. The spell ends if you drop to 0 hit points or if you and the target become separated by more than 60 feet. It also ends if the spell is cast again on either of the connected creatures. You can also dismiss the spell as an action.</t>
      </text>
    </comment>
    <comment authorId="0" ref="I465">
      <text>
        <t xml:space="preserve">A Pair Of Platinum Rings Worth At Least 50 Gp Each, Which You And The Target Must W Ear For The Duration</t>
      </text>
    </comment>
    <comment authorId="0" ref="A467">
      <text>
        <t xml:space="preserve">This spell grants up to ten w illing creatures you can see within range the ability to breathe underwater until the spell ends. Affected creatures also retain their normal mode of respiration.</t>
      </text>
    </comment>
    <comment authorId="0" ref="A468">
      <text>
        <t xml:space="preserve">This spell grants the ability to move across any liquid surface—such as water, acid, mud, snow, quicksand, or lava—as if it were harmless solid ground (creatures crossing molten lava can still take damage from the heat). Up to ten willing creatures you can see within range gain this ability for the duration. If you target a creature submerged in a liquid, the spell carries the target to the surface of the liquid at a rate of 60 feet per round.</t>
      </text>
    </comment>
    <comment authorId="0" ref="I468">
      <text>
        <t xml:space="preserve">A Short Reed Or Piece Of Straw</t>
      </text>
    </comment>
    <comment authorId="0" ref="I469">
      <text>
        <t xml:space="preserve">a droplet of water</t>
      </text>
    </comment>
    <comment authorId="0" ref="A470">
      <text>
        <t xml:space="preserve">You conjure a mass of thick, sticky webbing at a point of your choice within range. The webs fill a 20-foot cube from that point for the duration. The w ebs are difficult terrain and lightly obscure their area. If the w ebs aren’t anchored between two solid masses (such as walls or trees) or layered across a floor, wall, or ceiling, the conjured web collapses on itself, and the spell ends at the start of your next turn. W ebs layered over a flat surface have a depth of 5 feet. Each creature that starts its turn in the webs or that enters them during its turn must make a Dexterity saving throw. On a failed save, the creature is restrained as long as it remains in the webs or until it breaks free. A creature restrained by the w ebs can use its action to make a Strength check against your spell save DC. If it succeeds, it is no longer restrained. The webs are flammable. Any 5-foot cube of webs exposed to fire burns away in 1 round, dealing 2d4 fire damage to any creature that starts its turn in the fire.</t>
      </text>
    </comment>
    <comment authorId="0" ref="I470">
      <text>
        <t xml:space="preserve">A Bit Of Spiderweb</t>
      </text>
    </comment>
    <comment authorId="0" ref="A471">
      <text>
        <t xml:space="preserve">Drawing on the deepest fears of a group of creatures, you create illusory creatures in their minds, visible only to them. Each creature in a 30-foot-radius sphere centered on a point of your choice within range must make a Wisdom saving throw. On a failed save, a creature becomes frightened for the duration. The illusion calls on the creature’s deepest fears, manifesting its worst nightmares as an implacable threat. At the start of each of the frightened creature’s turns, it must succeed on a Wisdom saving throw or take 4 d10 psychic damage. On a successful save, the spell ends for that creature.</t>
      </text>
    </comment>
    <comment authorId="0" ref="I472">
      <text>
        <t xml:space="preserve">a piece of straw</t>
      </text>
    </comment>
    <comment authorId="0" ref="A473">
      <text>
        <t xml:space="preserve">You and up to ten willing creatures you can see within range assume a gaseous form for the duration, appearing as w isps of cloud. While in this cloud form, a creature has a flying speed of 300 feet and has resistance to damage from nonmagical weapons. The only actions a creature can take in this form are the Dash action or to revert to its normal form. Reverting takes 1 minute, during which time a creature is incapacitated and can’t move. Until the spell ends, a creature can revert to cloud form, which also requires the 1-minute transformation. If a creature is in cloud form and flying when the effect ends, the creature descends 60 feet per round for 1 minute until it lands, which it does safely. If it can’t land after 1 minute, the creature falls the remaining distance.</t>
      </text>
    </comment>
    <comment authorId="0" ref="I473">
      <text>
        <t xml:space="preserve">Fire And Holy Water</t>
      </text>
    </comment>
    <comment authorId="0" ref="A474">
      <text>
        <t xml:space="preserve">A wall of strong w ind rises from the ground at a point you choose within range. You can make the wall up to 50 feet long, 15 feet high, and 1 foot thick. You can shape the wall in any way you choose so long as it makes one continuous path along the ground. The wall lasts for the duration. When the wall appears, each creature within its area must make a Strength saving throw. A creature takes 3d8 bludgeoning damage on a failed save, or half as much damage on a successful one. The strong wind keeps fog, smoke, and other gases at bay. Small or smaller flying creatures or objects can’t pass through the wall. Loose, lightweight materials brought into the wall fly upward. Arrows, bolts, and other ordinary projectiles launched at targets behind the wall are deflected upward and automatically miss. (Boulders hurled by giants or siege engines, and similar projectiles, are unaffected.) Creatures in gaseous form can’t pass through it.</t>
      </text>
    </comment>
    <comment authorId="0" ref="I474">
      <text>
        <t xml:space="preserve">A Piece Of Cork</t>
      </text>
    </comment>
    <comment authorId="0" ref="A475">
      <text>
        <t xml:space="preserve">Wish is the mightiest spell a mortal creature can cast. By simply speaking aloud, you can alter the very foundations of reality in accord with your desires. The basic use of this spell is to duplicate any other spell of 8th level or lower. You don’t need to meet any requirements in that spell, including costly components. The spell simply takes effect. Alternatively, you can create one of the following effects of your choice: • You create one object of up to 25,000 gp in value that isn’t a magic item. The object can be no more than 300 feet in any dimension, and it appears in an unoccupied space you can see on the ground. • You allow up to twenty creatures that you can see to regain all hit points, and you end all effects on them described in the greater restoration spell. • You grant up to ten creatures that you can see resistance to a damage type you choose. • You grant up to ten creatures you can see immunity to a single spell or other magical effect for 8 hours. For instance, you could make yourself and all your companions immune to a lich’s life drain attack. • You undo a single recent event by forcing a reroll of any roll made within the last round (including your last turn). Reality reshapes itself to accommodate the new result. For example, a wish spell could undo an opponent’s successful save, a foe’s critical hit, or a friend’s failed save. You can force the reroll to be made with advantage or disadvantage, and you can choose whether to use the reroll or the original roll. You might be able to achieve something beyond the scope of the above examples. State your wish to the DM as precisely as possible. The DM has great latitude in ruling what occurs in such an instance; the greater the wish, the greater the likelihood that something goes wrong. This spell might simply fail, the effect you desire might only be partly achieved, or you might suffer some unforeseen consequence as a result of how you worded the wish. For example, wishing that a villain w ere dead might propel you forward in time to a period when that villain is no longer alive, effectively removing you from the game. Similarly, wishing for a legendary magic item or artifact might instantly transport you to the presence o f the item’s current owner. The stress of casting this spell to produce any effect other than duplicating another spell w eakens you. After enduring that stress, each time you cast a spell until you finish a long rest, you take 1d10 necrotic damage per level of that spell. This damage can’t be reduced or prevented in any way. In addition, your Strength drops to 3, if it isn’t 3 or lower already, for 2d4 days. For each o f those days that you spend resting and doing nothing more than light activity, your remaining recovery time decreases by 2 days. Finally, there is a 33 percent chance that you are unable to cast wish ever again if you suffer this stress.</t>
      </text>
    </comment>
    <comment authorId="0" ref="A476">
      <text>
        <t xml:space="preserve">A beam of crackling, blue energy lances out toward a creature within range, forming a sustained arc o f lightning between you and the target. Make a ranged spell attack against that creature. On a hit, the target takes 1d12 lightning damage, and on each of your turns for the duration, you can use your action to deal 1d12 lightning damage to the target automatically. The spell ends if you use your action to do anything else. The spell also ends if the target is ever outside the spell’s range or if it has total cover from you. At Higher Levels. When you cast this spell using a spell slot of 2nd level or higher, the initial damage increases by 1d12 for each slot level above 1st.</t>
      </text>
    </comment>
    <comment authorId="0" ref="I476">
      <text>
        <t xml:space="preserve">A Twig From A Tree That Has Been Struck By Lightning</t>
      </text>
    </comment>
    <comment authorId="0" ref="I477">
      <text>
        <t xml:space="preserve">a holy symbol</t>
      </text>
    </comment>
    <comment authorId="0" ref="A478">
      <text>
        <t xml:space="preserve">You and up to five w illing creatures within 5 feet of you instantly teleport to a previously designated sanctuary. You and any creatures that teleport with you appear in the nearest unoccupied space to the spot you designated when you prepared your sanctuary (see below). If you cast this spell without first preparing a sanctuary, the spell has no effect. You must designate a sanctuary by casting this spell within a location, such as a temple, dedicated to or strongly linked to your deity. If you attempt to cast the spell in this manner in an area that isn’t dedicated to your deity, the spell has no effect.</t>
      </text>
    </comment>
    <comment authorId="0" ref="A480">
      <text>
        <t xml:space="preserve">The next time you hit with a melee w eapon attack during this spell’s duration, your attack deals an extra 1d6 psychic damage. Additionally, if the target is a creature, it must make a W isdom saving throw or be frightened of you until the spell ends. As an action, the creature can make a W isdom check against your spell save DC to steel its resolve and end this spell.</t>
      </text>
    </comment>
    <comment authorId="0" ref="A483">
      <text>
        <t xml:space="preserve">You create a magical zone that guards against deception in a 15-foot-radius sphere centered on a point of your choice within range. Until the spell ends, a creature that enters the spell’s area for the first time on a turn or starts its turn there must make a Charisma saving throw. On a failed save, a creature can’t speak a deliberate lie while in the radius. You know whether each creature succeeds or fails on its saving throw. An affected creature is aware of the spell and can thus avoid answering questions to which it would normally respond with a lie. Such a creature can be evasive in its answers as long as it remains within the boundaries o f the truth.</t>
      </text>
    </comment>
  </commentList>
</comments>
</file>

<file path=xl/comments8.xml><?xml version="1.0" encoding="utf-8"?>
<comments xmlns:r="http://schemas.openxmlformats.org/officeDocument/2006/relationships" xmlns="http://schemas.openxmlformats.org/spreadsheetml/2006/main">
  <authors>
    <author/>
  </authors>
  <commentList>
    <comment authorId="0" ref="Q1">
      <text>
        <t xml:space="preserve">Best/Good/Bad Saving Throw Bonus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Example notes - feel free to delete them and input your own.</t>
      </text>
    </comment>
  </commentList>
</comments>
</file>

<file path=xl/comments10.xml><?xml version="1.0" encoding="utf-8"?>
<comments xmlns:r="http://schemas.openxmlformats.org/officeDocument/2006/relationships" xmlns="http://schemas.openxmlformats.org/spreadsheetml/2006/main">
  <authors>
    <author/>
  </authors>
  <commentList>
    <comment authorId="0" ref="V1">
      <text>
        <t xml:space="preserve">Don't change anything in these columns V-X.
This sheet is used to generate random values that are copied to the Weather sheet.</t>
      </text>
    </comment>
  </commentList>
</comments>
</file>

<file path=xl/sharedStrings.xml><?xml version="1.0" encoding="utf-8"?>
<sst xmlns="http://schemas.openxmlformats.org/spreadsheetml/2006/main" count="13570" uniqueCount="2594">
  <si>
    <r>
      <rPr>
        <sz val="24.0"/>
      </rPr>
      <t xml:space="preserve"> Welcome to the ULTIMATE DM SCREEN 3.0!!! </t>
    </r>
    <r>
      <rPr>
        <sz val="9.0"/>
      </rPr>
      <t>now with full SRD spell descriptions and creature stat blocks!</t>
    </r>
  </si>
  <si>
    <r>
      <rPr>
        <sz val="24.0"/>
      </rPr>
      <t xml:space="preserve"> To make a copy click File &gt; Make a Copy</t>
    </r>
    <r>
      <rPr>
        <sz val="9.0"/>
      </rPr>
      <t xml:space="preserve"> do not click Request edit access</t>
    </r>
  </si>
  <si>
    <t xml:space="preserve"> To keep things simple and avoid information overload, please read below:</t>
  </si>
  <si>
    <t>- This spreadsheet includes multiple sheets that are accessible via tabs, below</t>
  </si>
  <si>
    <t>- You probably won't use all of the sheets, check out a brief description of each sheet below</t>
  </si>
  <si>
    <t>- You can hide any sheets, rows, or columns you are not interested in by right-clicking and selecting the hide button</t>
  </si>
  <si>
    <t>- Some sheets are hidden by default and can be found by clicking the        button next to the sheets tabs below</t>
  </si>
  <si>
    <t xml:space="preserve">- This spreadsheet uses macros and scripting, which will cause a warning to appear. Before trusting random internet </t>
  </si>
  <si>
    <t xml:space="preserve">  strangers, we invite you to review the code via the Tools &gt; Script Editor menu </t>
  </si>
  <si>
    <r>
      <t xml:space="preserve">- Adding or removing rows and columns </t>
    </r>
    <r>
      <rPr>
        <b/>
        <color rgb="FF980000"/>
      </rPr>
      <t xml:space="preserve">WILL </t>
    </r>
    <r>
      <t>break things, as will deleting formulas, so don't do these things unless</t>
    </r>
  </si>
  <si>
    <t xml:space="preserve">  you're sure you know what you are doing</t>
  </si>
  <si>
    <r>
      <t xml:space="preserve">- Most sheets include some cells with helpful Notes (hover to view). Well... hopefully they're helpful </t>
    </r>
    <r>
      <rPr>
        <color rgb="FF666666"/>
      </rPr>
      <t xml:space="preserve">(To quickly </t>
    </r>
  </si>
  <si>
    <t xml:space="preserve">  remove them select the area, right click and select the 'Clear notes' button)</t>
  </si>
  <si>
    <t xml:space="preserve">- We are still working on improving the sheet, and if you have feedback (good or bad), please share it with us in </t>
  </si>
  <si>
    <r>
      <rPr>
        <color rgb="FF000000"/>
      </rPr>
      <t xml:space="preserve">  </t>
    </r>
    <r>
      <rPr>
        <color rgb="FF1155CC"/>
        <u/>
      </rPr>
      <t>the comments of this post</t>
    </r>
    <r>
      <rPr>
        <color rgb="FF000000"/>
      </rPr>
      <t>, or alternatively you can comment directly onto this sheet.</t>
    </r>
  </si>
  <si>
    <t>- Made by u/basska43 and u/NefariousNautilus</t>
  </si>
  <si>
    <t xml:space="preserve"> Start by checking out these two sheets:</t>
  </si>
  <si>
    <t>Players</t>
  </si>
  <si>
    <r>
      <t xml:space="preserve">Straightforward - this holds information about your players' characters. It is manual entry*, so put as much or as little information in here as you want. For the Initiative sheet to work properly, </t>
    </r>
    <r>
      <rPr>
        <u/>
      </rPr>
      <t>you only NEED three things</t>
    </r>
    <r>
      <t>: Character Name, AC, and HP max.</t>
    </r>
  </si>
  <si>
    <t>* player level can be automated based on a given party XP value. There is also a hidden sheet (Players - GSheet Import) that is set up to auto-import (see description of the sheet below)</t>
  </si>
  <si>
    <t>Initiative</t>
  </si>
  <si>
    <t>Way easier than it looks, and it's magical - the bottom half of this sheet is purely informational and you won't be touching it (you can look). The top portion is like a typical initiative tracker, but better. It will auto-sort based on initiative value, start typing a creature name and it will suggest the creature, creature stat blocks are automagically added as Notes to creature cells (only SRD stat blocks included, but you can add others), the spells and conditions columns also automagically add notes with spell/condition descriptions, encounter difficulty is live-updated, and other fun things. Expand the sheet further via the '+' buttons on the top and left sides of the sheet (ignore the warnings)</t>
  </si>
  <si>
    <t xml:space="preserve"> Once you have your feet wet, check out the other sheets, described below</t>
  </si>
  <si>
    <t>Bestiary</t>
  </si>
  <si>
    <r>
      <t xml:space="preserve">Mostly informational. It holds creature stats. Some hidden rows at the top for PCs and NPCs with the group (don't mess with those). If you want to add more stat blocks, enter them in column 'L'. If you want to add more creatures, </t>
    </r>
    <r>
      <rPr>
        <u/>
      </rPr>
      <t xml:space="preserve">this is one sheet you won't mess up by adding </t>
    </r>
    <r>
      <rPr>
        <b/>
        <u/>
      </rPr>
      <t>rows</t>
    </r>
    <r>
      <rPr>
        <u/>
      </rPr>
      <t xml:space="preserve"> (adding columns will mess it up, unless you add them to the right of everything else</t>
    </r>
    <r>
      <t>).</t>
    </r>
  </si>
  <si>
    <t>Spells</t>
  </si>
  <si>
    <r>
      <t xml:space="preserve">Mostly informational. It holds spells and descriptions. If you want to add more spell descriptions, enter them as a note in the cell of the spell name in column 'A' (right-click &gt; add note). If you want to add more spells, </t>
    </r>
    <r>
      <rPr>
        <u/>
      </rPr>
      <t xml:space="preserve">this is another sheet you won't mess up by adding </t>
    </r>
    <r>
      <rPr>
        <b/>
        <u/>
      </rPr>
      <t>rows</t>
    </r>
    <r>
      <rPr>
        <u/>
      </rPr>
      <t xml:space="preserve"> (adding columns might mess it up, unless you add them to the right of everything else</t>
    </r>
    <r>
      <t>).</t>
    </r>
  </si>
  <si>
    <t>Weather</t>
  </si>
  <si>
    <r>
      <t xml:space="preserve">The left half of this sheet includes a dope weather randomizer (Instructions on the page). The right half is mostly weather and travel information, but there is a travel pace calculator as well. </t>
    </r>
    <r>
      <rPr>
        <u/>
      </rPr>
      <t>I wouldn't add rows/columns to this sheet, but if you do, you would only risk messing up this sheet.</t>
    </r>
  </si>
  <si>
    <t>Prices</t>
  </si>
  <si>
    <r>
      <t xml:space="preserve">Purely informational. It includes prices for some items and links to useful item-related resources. </t>
    </r>
    <r>
      <rPr>
        <u/>
      </rPr>
      <t>You can edit this sheet without breaking anything</t>
    </r>
    <r>
      <t>.</t>
    </r>
  </si>
  <si>
    <t>NPCs</t>
  </si>
  <si>
    <r>
      <t xml:space="preserve">Purely informational. It includes a table for random rumors (rumours if you're British) and links to useful NPC-related resources. </t>
    </r>
    <r>
      <rPr>
        <u/>
      </rPr>
      <t>You can edit this sheet without breaking anything</t>
    </r>
    <r>
      <t>.</t>
    </r>
  </si>
  <si>
    <t>Level Tables</t>
  </si>
  <si>
    <r>
      <t xml:space="preserve">Purely informational reference tables for leveling and experience. </t>
    </r>
    <r>
      <rPr>
        <u/>
      </rPr>
      <t xml:space="preserve">Editing this sheet will break things </t>
    </r>
    <r>
      <t>as it is referenced in other sheets.</t>
    </r>
  </si>
  <si>
    <t>Journal</t>
  </si>
  <si>
    <r>
      <t xml:space="preserve">A straightforward recent addition. </t>
    </r>
    <r>
      <rPr>
        <u/>
      </rPr>
      <t>You can edit this sheet without breaking anything</t>
    </r>
    <r>
      <t>.</t>
    </r>
  </si>
  <si>
    <t xml:space="preserve"> Some hidden sheets are described below</t>
  </si>
  <si>
    <t>Encounter Builder</t>
  </si>
  <si>
    <t>A simple encounter builder with spaces for up to 10 encounters with difficulty calculations and adventuring day XP calculations. You can copy/paste creatures from here into the Initiative sheet. There are more full-featured encounter builders out there, and this one will likely be upgraded in the near future.</t>
  </si>
  <si>
    <t>Players - GSheet Import</t>
  </si>
  <si>
    <r>
      <t xml:space="preserve">This is a copy of the Players sheet, but it is set up to automatically pull data from a character sheet made using the Avrae character sheet here: </t>
    </r>
    <r>
      <rPr>
        <color rgb="FF1155CC"/>
        <u/>
      </rPr>
      <t>https://gsheet2.avrae.io/</t>
    </r>
    <r>
      <t xml:space="preserve"> . Instructions are on the sheet itself, but currently it only pulls in a small amount of data automatically (all the crucial stuff is there). You can still manually enter data here, and if you're comfortable doing so, you can add other references to other portions of the character sheet that you'd like to auto-import. It is functional (I personally use this). Future updates are likely to include additional references and auto-imported data. </t>
    </r>
    <r>
      <rPr>
        <u/>
      </rPr>
      <t>To use this, rename the existing Players sheet, and then rename this sheet to "Players"</t>
    </r>
  </si>
  <si>
    <t>Players Graphs</t>
  </si>
  <si>
    <t>Experimental visualization of player stats so you can visualize your group's strengths and weaknesses. Work in progress.</t>
  </si>
  <si>
    <t>Weather Tables</t>
  </si>
  <si>
    <r>
      <t xml:space="preserve">Reference data. </t>
    </r>
    <r>
      <rPr>
        <u/>
      </rPr>
      <t>Don't touch this</t>
    </r>
    <r>
      <t xml:space="preserve"> unless you know what you're doing.</t>
    </r>
  </si>
  <si>
    <t>Travel Tables</t>
  </si>
  <si>
    <r>
      <t xml:space="preserve">Reference data. </t>
    </r>
    <r>
      <rPr>
        <u/>
      </rPr>
      <t>Don't touch this</t>
    </r>
    <r>
      <t xml:space="preserve"> unless you know what you're doing.</t>
    </r>
  </si>
  <si>
    <t>Also, you can happily delete the 'Welcome' sheet as soon as you are done with it.</t>
  </si>
  <si>
    <t>Changelog -</t>
  </si>
  <si>
    <t>Credits -</t>
  </si>
  <si>
    <t>To-Do List for v4 -</t>
  </si>
  <si>
    <t>3.0 -</t>
  </si>
  <si>
    <t>Weather Generator by u/sir_percy</t>
  </si>
  <si>
    <r>
      <t xml:space="preserve">Find creator of travel mechanics: </t>
    </r>
    <r>
      <rPr>
        <color rgb="FF1155CC"/>
        <u/>
      </rPr>
      <t>https://drive.google.com/file/d/1wFmf9HENKKDl1i3UNeH-ZVRata4_dFt2/view?usp=sharing</t>
    </r>
  </si>
  <si>
    <t>Welcome page added</t>
  </si>
  <si>
    <t>PC Tracker by u/christopher_g_knox</t>
  </si>
  <si>
    <t>Find creator of rumour table</t>
  </si>
  <si>
    <t>Final bestiary stat info added</t>
  </si>
  <si>
    <t>Creature List and XP charts by u/TechnologicApe</t>
  </si>
  <si>
    <t>Automate player graphs</t>
  </si>
  <si>
    <t>Player Graphs added</t>
  </si>
  <si>
    <t>Journal by RDJ20</t>
  </si>
  <si>
    <t>Further automate gsheet integration</t>
  </si>
  <si>
    <t>Clear all macro added</t>
  </si>
  <si>
    <t>Monster Stats Table by Song of the Blade</t>
  </si>
  <si>
    <t>Add an integrated random name generator</t>
  </si>
  <si>
    <t>Macros to initiative sheet</t>
  </si>
  <si>
    <t>Player Graphs by u/divonelnc</t>
  </si>
  <si>
    <t>Add an Integrated NPC generator</t>
  </si>
  <si>
    <t>Monster Roles by u/The_Grim_Bard</t>
  </si>
  <si>
    <t>Add a session planner by room/npc/event</t>
  </si>
  <si>
    <t>2.9  -</t>
  </si>
  <si>
    <t>If anyone knows the creator of the travel mechanics or the rumour table let me know!</t>
  </si>
  <si>
    <t>Add a dice roller</t>
  </si>
  <si>
    <t>Changelog added</t>
  </si>
  <si>
    <t>Swap to XGE prices</t>
  </si>
  <si>
    <t>Turn damage function added</t>
  </si>
  <si>
    <t>Also if anyone wants to write in page numbers for the bestiary I will happily accept your help as i can't find a way to do this which doesnt involve gruelling amounts of semi-pointless data entry - drop a message to u/basska43</t>
  </si>
  <si>
    <t>Add page numbers to bestiary</t>
  </si>
  <si>
    <t>Spell descripions added</t>
  </si>
  <si>
    <t>Spell integration with initiative added</t>
  </si>
  <si>
    <t>Bestiary sources fixed</t>
  </si>
  <si>
    <r>
      <t xml:space="preserve">Journal added and modified from this website: </t>
    </r>
    <r>
      <rPr>
        <color rgb="FF1155CC"/>
        <u/>
      </rPr>
      <t>https://www.rjd20.com/2020/02/how-to-keep-track-of-your-d-campaign.html</t>
    </r>
  </si>
  <si>
    <t>PHB spell casting time fixed</t>
  </si>
  <si>
    <t>SCAG and XGE basic spell info added</t>
  </si>
  <si>
    <t>Spell action column fixed</t>
  </si>
  <si>
    <t>Hidden proficiency and language rows added - script needs fixing</t>
  </si>
  <si>
    <t>Randomise macro added</t>
  </si>
  <si>
    <t>Player</t>
  </si>
  <si>
    <t>Talula</t>
  </si>
  <si>
    <t>Joey</t>
  </si>
  <si>
    <t>Jenny</t>
  </si>
  <si>
    <t>NPC</t>
  </si>
  <si>
    <t>GROUP</t>
  </si>
  <si>
    <t>Character</t>
  </si>
  <si>
    <t>Oix</t>
  </si>
  <si>
    <t>Barber Josef</t>
  </si>
  <si>
    <t>Pidgeon</t>
  </si>
  <si>
    <t>Raymo</t>
  </si>
  <si>
    <t>Gundren</t>
  </si>
  <si>
    <t>Race</t>
  </si>
  <si>
    <t>Aarokocra</t>
  </si>
  <si>
    <t>Mountain Dwarf</t>
  </si>
  <si>
    <t>Wood Elf</t>
  </si>
  <si>
    <t>Feywolf</t>
  </si>
  <si>
    <t>Dwarf</t>
  </si>
  <si>
    <t>Class</t>
  </si>
  <si>
    <t>Druid</t>
  </si>
  <si>
    <t>Barbarian</t>
  </si>
  <si>
    <t>Cleric</t>
  </si>
  <si>
    <t>Blink Dog</t>
  </si>
  <si>
    <t>Wearboar</t>
  </si>
  <si>
    <t>Subclass</t>
  </si>
  <si>
    <t>Moon</t>
  </si>
  <si>
    <t>Beserker</t>
  </si>
  <si>
    <t>Trickster</t>
  </si>
  <si>
    <t>Level</t>
  </si>
  <si>
    <t>Background</t>
  </si>
  <si>
    <t>Sage</t>
  </si>
  <si>
    <t>Haunted One</t>
  </si>
  <si>
    <t>Patron/Deity</t>
  </si>
  <si>
    <t>Loki</t>
  </si>
  <si>
    <t>Hit Point Max</t>
  </si>
  <si>
    <t>Armor Class</t>
  </si>
  <si>
    <t>Lowest Save</t>
  </si>
  <si>
    <t>Str/Cha</t>
  </si>
  <si>
    <t>Cha</t>
  </si>
  <si>
    <t>Str/Int</t>
  </si>
  <si>
    <t>Int</t>
  </si>
  <si>
    <t>Highest Save</t>
  </si>
  <si>
    <t>Wis</t>
  </si>
  <si>
    <t>Str</t>
  </si>
  <si>
    <t>Dex</t>
  </si>
  <si>
    <t>Passive Perception</t>
  </si>
  <si>
    <t>Passive Stealth</t>
  </si>
  <si>
    <t>Passive Insight</t>
  </si>
  <si>
    <t>Proficiencies</t>
  </si>
  <si>
    <t>Animal Handling</t>
  </si>
  <si>
    <t>Intimidation</t>
  </si>
  <si>
    <t>Insight</t>
  </si>
  <si>
    <t>Perception</t>
  </si>
  <si>
    <t>Arcana</t>
  </si>
  <si>
    <t>Investigation</t>
  </si>
  <si>
    <t>Stealth</t>
  </si>
  <si>
    <t>History</t>
  </si>
  <si>
    <t>Religion</t>
  </si>
  <si>
    <t>Survival</t>
  </si>
  <si>
    <t>Persuasion</t>
  </si>
  <si>
    <t>Condition</t>
  </si>
  <si>
    <t>Blinded</t>
  </si>
  <si>
    <t>Charmed</t>
  </si>
  <si>
    <t>Prone</t>
  </si>
  <si>
    <t>Senses</t>
  </si>
  <si>
    <t>Darkvision 60ft.</t>
  </si>
  <si>
    <t>Strength</t>
  </si>
  <si>
    <t>Dexterity</t>
  </si>
  <si>
    <t>Constitution</t>
  </si>
  <si>
    <t>Inteligence</t>
  </si>
  <si>
    <t>Wisdom</t>
  </si>
  <si>
    <t>Charisma</t>
  </si>
  <si>
    <t>Walk</t>
  </si>
  <si>
    <t>Fly</t>
  </si>
  <si>
    <t>Swim</t>
  </si>
  <si>
    <t>Burrow</t>
  </si>
  <si>
    <t>Languages</t>
  </si>
  <si>
    <t>Common</t>
  </si>
  <si>
    <t>Aarakocra</t>
  </si>
  <si>
    <t>Deep Speech</t>
  </si>
  <si>
    <t>Celestial</t>
  </si>
  <si>
    <t>Sylvan</t>
  </si>
  <si>
    <t>Dwarvish</t>
  </si>
  <si>
    <t>Auran</t>
  </si>
  <si>
    <t>Elvish</t>
  </si>
  <si>
    <t>Druidic</t>
  </si>
  <si>
    <t>Goblin</t>
  </si>
  <si>
    <t>Magic Items</t>
  </si>
  <si>
    <t>Currency approx.</t>
  </si>
  <si>
    <t>Character Sheet Link</t>
  </si>
  <si>
    <t>https://docs.google.com/spreadsheets/d/1QwfiFWeKa1W9vO5bWiIcFYWfnOO3CVkbH2gHQTBJXT0/edit?usp=sharing</t>
  </si>
  <si>
    <t>This sheet involves a lot of manual data entry - if you don't want to use it you can delete the sheet without causing any issues. The ability scores have been done for you.</t>
  </si>
  <si>
    <t>Ability Scores</t>
  </si>
  <si>
    <t>Skill Checks</t>
  </si>
  <si>
    <t>Acrobatics</t>
  </si>
  <si>
    <t>Athletics</t>
  </si>
  <si>
    <t>Deception</t>
  </si>
  <si>
    <t>Medicine</t>
  </si>
  <si>
    <t>Nature</t>
  </si>
  <si>
    <t>Performance</t>
  </si>
  <si>
    <t>Sleight of Hand</t>
  </si>
  <si>
    <t>Saving Throws</t>
  </si>
  <si>
    <t>#</t>
  </si>
  <si>
    <t>Round 12</t>
  </si>
  <si>
    <t>Turn</t>
  </si>
  <si>
    <t>AC</t>
  </si>
  <si>
    <t>Max HP</t>
  </si>
  <si>
    <t>Damage / Healing</t>
  </si>
  <si>
    <t>Total Damage</t>
  </si>
  <si>
    <t>HP</t>
  </si>
  <si>
    <t>Speed</t>
  </si>
  <si>
    <t>Conc.</t>
  </si>
  <si>
    <t>Spell</t>
  </si>
  <si>
    <t>Duration</t>
  </si>
  <si>
    <t>Spell 2</t>
  </si>
  <si>
    <t>Duration 2</t>
  </si>
  <si>
    <t>Condition 2</t>
  </si>
  <si>
    <t>Role</t>
  </si>
  <si>
    <t>CR</t>
  </si>
  <si>
    <t>Source</t>
  </si>
  <si>
    <t>Notes</t>
  </si>
  <si>
    <t>Conjure Animals</t>
  </si>
  <si>
    <t>Bugbear</t>
  </si>
  <si>
    <t>Aid</t>
  </si>
  <si>
    <t>Artillery</t>
  </si>
  <si>
    <t>Poisoned</t>
  </si>
  <si>
    <t>5 rounds</t>
  </si>
  <si>
    <t>Deafened</t>
  </si>
  <si>
    <t>Ankheg</t>
  </si>
  <si>
    <t>Reference -</t>
  </si>
  <si>
    <t>Difficulty (Category)</t>
  </si>
  <si>
    <t>Actions</t>
  </si>
  <si>
    <t>Movement</t>
  </si>
  <si>
    <t xml:space="preserve"> </t>
  </si>
  <si>
    <t>Conditions</t>
  </si>
  <si>
    <t>Roles</t>
  </si>
  <si>
    <t>Environmental Effects</t>
  </si>
  <si>
    <t>Attack</t>
  </si>
  <si>
    <t>Search</t>
  </si>
  <si>
    <t>Move</t>
  </si>
  <si>
    <t>Paralyzed</t>
  </si>
  <si>
    <t>Ambusher</t>
  </si>
  <si>
    <t>Lightly Obscured</t>
  </si>
  <si>
    <t>Enemies</t>
  </si>
  <si>
    <t>Modifier</t>
  </si>
  <si>
    <t>Grapple</t>
  </si>
  <si>
    <t>Ready</t>
  </si>
  <si>
    <t>Climb</t>
  </si>
  <si>
    <t>Petrified</t>
  </si>
  <si>
    <t>Heavily Obscured</t>
  </si>
  <si>
    <t>Shove</t>
  </si>
  <si>
    <t>Use Class Feature</t>
  </si>
  <si>
    <t>Buffer</t>
  </si>
  <si>
    <t>Bright Light</t>
  </si>
  <si>
    <t>Difficulty (XP)</t>
  </si>
  <si>
    <t>Cast a Spell</t>
  </si>
  <si>
    <t>Improvise</t>
  </si>
  <si>
    <t>Drop Prone</t>
  </si>
  <si>
    <t>Exhausted</t>
  </si>
  <si>
    <t>Controller</t>
  </si>
  <si>
    <t>Dim Light</t>
  </si>
  <si>
    <t>Dash</t>
  </si>
  <si>
    <t>Bonus Actions</t>
  </si>
  <si>
    <t>Crawl</t>
  </si>
  <si>
    <t>Frightened</t>
  </si>
  <si>
    <t>Restrained</t>
  </si>
  <si>
    <t>Defender</t>
  </si>
  <si>
    <t>Darkness</t>
  </si>
  <si>
    <t>Actual XP</t>
  </si>
  <si>
    <t>Disengage</t>
  </si>
  <si>
    <t>Offhand Attack</t>
  </si>
  <si>
    <t>Stand Up</t>
  </si>
  <si>
    <t>Grappled</t>
  </si>
  <si>
    <t>Stunned</t>
  </si>
  <si>
    <t>Disruptor</t>
  </si>
  <si>
    <t>Blindsight</t>
  </si>
  <si>
    <t>Dodge</t>
  </si>
  <si>
    <t>High Jump</t>
  </si>
  <si>
    <t>Incapacitated</t>
  </si>
  <si>
    <t>Surprised</t>
  </si>
  <si>
    <t>Minion</t>
  </si>
  <si>
    <t>Darkvision</t>
  </si>
  <si>
    <t>Party XP Thresholds</t>
  </si>
  <si>
    <t>Escape</t>
  </si>
  <si>
    <t>Long Jump</t>
  </si>
  <si>
    <t>Invisible</t>
  </si>
  <si>
    <t>Unconscious</t>
  </si>
  <si>
    <t>Skirmisher</t>
  </si>
  <si>
    <t>Truesight</t>
  </si>
  <si>
    <t>Easy</t>
  </si>
  <si>
    <t>Medium</t>
  </si>
  <si>
    <t>Help</t>
  </si>
  <si>
    <t>Reactions</t>
  </si>
  <si>
    <t>Difficult Terrain</t>
  </si>
  <si>
    <t>Concentration</t>
  </si>
  <si>
    <t>Striker</t>
  </si>
  <si>
    <t>Half Cover</t>
  </si>
  <si>
    <t>Use Object</t>
  </si>
  <si>
    <t>Opportunity Attack</t>
  </si>
  <si>
    <t>Grapple Move</t>
  </si>
  <si>
    <t>Death Saving Throws</t>
  </si>
  <si>
    <t>Three-quarters Cover</t>
  </si>
  <si>
    <t>Hard</t>
  </si>
  <si>
    <t>Deadly</t>
  </si>
  <si>
    <t>Use Shield</t>
  </si>
  <si>
    <t>Readied Action</t>
  </si>
  <si>
    <t>Full Cover</t>
  </si>
  <si>
    <t>Hide</t>
  </si>
  <si>
    <t>Devil's Sight</t>
  </si>
  <si>
    <t>Type</t>
  </si>
  <si>
    <t>Encounter Information</t>
  </si>
  <si>
    <t>Daily Encounter Information</t>
  </si>
  <si>
    <t>Encounter 1</t>
  </si>
  <si>
    <t>Encounter 1 Difficulty (Category)</t>
  </si>
  <si>
    <t>Expected Adventuring Day XP</t>
  </si>
  <si>
    <t>Ogre</t>
  </si>
  <si>
    <t>Ochre Jelly</t>
  </si>
  <si>
    <t>Current Adventuring Day XP</t>
  </si>
  <si>
    <t>Encounter 2</t>
  </si>
  <si>
    <t>Encounter 2 Difficulty (Category)</t>
  </si>
  <si>
    <t>Encounter 3</t>
  </si>
  <si>
    <t>Encounter 3 Difficulty (Category)</t>
  </si>
  <si>
    <t>Orc</t>
  </si>
  <si>
    <t>Encounter 4</t>
  </si>
  <si>
    <t>Encounter 4 Difficulty (Category)</t>
  </si>
  <si>
    <t>Encounter 5</t>
  </si>
  <si>
    <t>Encounter 5 Difficulty (Category)</t>
  </si>
  <si>
    <t>Encounter 6</t>
  </si>
  <si>
    <t>Encounter 6 Difficulty (Category)</t>
  </si>
  <si>
    <t>Encounter 7</t>
  </si>
  <si>
    <t>Encounter 7 Difficulty (Category)</t>
  </si>
  <si>
    <t>Encounter 8</t>
  </si>
  <si>
    <t>Encounter 8 Difficulty (Category)</t>
  </si>
  <si>
    <t>Encounter 9</t>
  </si>
  <si>
    <t>Encounter 9 Difficulty (Category)</t>
  </si>
  <si>
    <t>Encounter 10</t>
  </si>
  <si>
    <t>Encounter 10 Difficulty (Category)</t>
  </si>
  <si>
    <t>Creature</t>
  </si>
  <si>
    <t>Size</t>
  </si>
  <si>
    <t>Walking</t>
  </si>
  <si>
    <t>Flying</t>
  </si>
  <si>
    <t>Markdown Stat Block</t>
  </si>
  <si>
    <t>-</t>
  </si>
  <si>
    <t>Humanoid</t>
  </si>
  <si>
    <t>1/4</t>
  </si>
  <si>
    <t>Monster Manual</t>
  </si>
  <si>
    <t>Abjurer</t>
  </si>
  <si>
    <t>Mordenkainen's Tome of Foes</t>
  </si>
  <si>
    <t>Aboleth</t>
  </si>
  <si>
    <t>Large</t>
  </si>
  <si>
    <t>Aberration</t>
  </si>
  <si>
    <t>___
&gt;## Aboleth
&gt;*Large aberration, lawful evil*
&gt;___
&gt;- **Armor Class** 17 (natural armor)
&gt;- **Hit Points** 135 (18d10 + 36)
&gt;- **Speed** 10 ft., swim 40 ft.
&gt;___
&gt;|STR|DEX|CON|INT|WIS|CHA|
&gt;|:---:|:---:|:---:|:---:|:---:|:---:|
&gt;|21 (+5)|9 (-1)|15 (+2)|18 (+4)|15 (+2)|18 (+4)|
&gt;___
&gt;- **Saving Throws** Con +6, Int +8, Wis +6
&gt;- **Skills** History +12, Perception +10
&gt;- **Senses** darkvision 120 ft., passive Perception 20
&gt;- **Languages** Deep Speech, telepathy 120 ft.
&gt;- **Challenge** 10 (5,900 XP)
&gt;___
&gt;***Amphibious.*** The aboleth can breathe air and water.  
&gt;
&gt;***Mucous Cloud.*** While underwater, the aboleth is surrounded by transformative mucus. A creature that touches the aboleth or that hits it with a melee attack while within 5 feet of it must make a DC 14 Constitution saving throw. On a failure, the creature is diseased for 1d4 hours. The diseased creature can breathe only underwater.  
&gt;
&gt;***Probing Telepathy.*** If a creature communicates telepathically with the aboleth, the aboleth learns the creature's greatest desires if the aboleth can see the creature.  
&gt;
&gt;### Actions
&gt;***Multiattack.*** The aboleth makes three tentacle attacks.  
&gt;
&gt;***Tentacle.*** *Melee Weapon Attack:* +9 to hit, reach 10 ft., one target. *Hit:* 12 (2d6 + 5) bludgeoning damage. If the target is a creature, it must succeed on a DC 14 Constitution saving throw or become diseased. The disease has no effect for 1 minute and can be removed by any magic that cures disease. After 1 minute, the diseased creature's skin becomes translucent and slimy, the creature can't regain hit points unless it is underwater, and the disease can be removed only by heal or another disease-curing spell of 6th level or higher. When the creature is outside a body of water, it takes 6 (1d12) acid damage every 10 minutes unless moisture is applied to the skin before 10 minutes have passed.  
&gt;
&gt;***Tail.*** *Melee Weapon Attack:* +9 to hit, reach 10 ft., one target. *Hit:* 15 (3d6 + 5) bludgeoning damage.  
&gt;
&gt;***Enslave (3/Day).*** The aboleth targets one creature it can see within 30 feet of it. The target must succeed on a DC 14 Wisdom saving throw or be magically charmed by the aboleth until the aboleth dies or until it is on a different plane of existence from the target. The charmed target is under the aboleth's control and can't take reactions, and the aboleth and the target can communicate telepathically with each other over any distance.  
&gt;Whenever the charmed target takes damage, the target can repeat the saving throw. On a success, the effect ends. No more than once every 24 hours, the target can also repeat the saving throw when it is at least 1 mile away from the aboleth.  
&gt;
&gt;### Legendary Actions
&gt;The aboleth can take 3 legendary actions, choosing from the options below. Only one legendary action can be used at a time and only at the end of another creature's turn. The aboleth regains spent legendary actions at the start of its turn.
&gt;
&gt;- **Detect.** The aboleth makes a Wisdom (Perception) check.
&gt;- **Tail Swipe.** The aboleth makes one tail attack.
&gt;- **Psychic Drain (Costs 2 Actions).** One creature charmed by the aboleth takes 10 (3d6) psychic damage, and the aboleth regains hit points equal to the damage the creature takes.</t>
  </si>
  <si>
    <t>Abominable Yeti</t>
  </si>
  <si>
    <t>Huge</t>
  </si>
  <si>
    <t>Monstrosity</t>
  </si>
  <si>
    <t>Abyssal Wretch</t>
  </si>
  <si>
    <t>Fiend</t>
  </si>
  <si>
    <t>Acererak</t>
  </si>
  <si>
    <t>Undead</t>
  </si>
  <si>
    <t>Tomb of Annihilation</t>
  </si>
  <si>
    <t>Acolyte</t>
  </si>
  <si>
    <t>___
&gt;## Acolyte
&gt;*Medium humanoid (any race), any alignment*
&gt;___
&gt;- **Armor Class** 10
&gt;- **Hit Points** 9 (2d8)
&gt;- **Speed** 30 ft.
&gt;___
&gt;|STR|DEX|CON|INT|WIS|CHA|
&gt;|:---:|:---:|:---:|:---:|:---:|:---:|
&gt;|10 (+0)|10 (+0)|10 (+0)|10 (+0)|14 (+2)|11 (+0)|
&gt;___
&gt;- **Skills** Medicine +4, Religion +2
&gt;- **Senses** passive Perception 12
&gt;- **Languages** any one language (usually Common)
&gt;- **Challenge** 1/4 (50 XP)
&gt;___
&gt;***Spellcasting.*** The acolyte is a 1st-level spellcaster. Its spellcasting ability is Wisdom (spell save DC 12, +4 to hit with spell attacks). The acolyte has following cleric spells prepared:  
&gt;
&gt;Cantrips (at will): *light*, *sacred flame*, *thaumaturgy*  
&gt;1st level (3 slots): *bless*, *cure wounds*, *sanctuary*  
&gt;
&gt;### Actions
&gt;***Club.*** *Melee Weapon Attack:* +2 to hit, reach 5 ft., one target. *Hit:* 2 (1d4) bludgeoning damage.</t>
  </si>
  <si>
    <t>Adult Black Dragon</t>
  </si>
  <si>
    <t>Dragon</t>
  </si>
  <si>
    <t>___
&gt;## Adult Black Dragon
&gt;*Huge dragon, chaotic evil*
&gt;___
&gt;- **Armor Class** 19 (natural armor)
&gt;- **Hit Points** 195 (17d12 + 85)
&gt;- **Speed** 40 ft., fly 80 ft., swim 40 ft.
&gt;___
&gt;|STR|DEX|CON|INT|WIS|CHA|
&gt;|:---:|:---:|:---:|:---:|:---:|:---:|
&gt;|23 (+6)|14 (+2)|21 (+5)|14 (+2)|13 (+1)|17 (+3)|
&gt;___
&gt;- **Saving Throws** Dex +7, Con +10, Wis +6, Cha +8
&gt;- **Skills** Perception +11, Stealth +7
&gt;- **Damage Immunities** acid
&gt;- **Senses** blindsight 60 ft., darkvision 120 ft., passive Perception 21
&gt;- **Languages** Common, Draconic
&gt;- **Challenge** 14 (11,500 XP)
&gt;___
&gt;***Amphibious.*** The dragon can breathe air and water.  
&gt;
&gt;***Legendary Resistance (3/Day).*** If the dragon fails a saving throw, it can choose to succeed instead.  
&gt;
&gt;### Actions
&gt;***Multiattack.*** The dragon can use its Frightful Presence. It then makes three attacks: one with its bite and two with its claws.  
&gt;
&gt;***Bite.*** *Melee Weapon Attack:* +11 to hit, reach 10 ft., one target. *Hit:* 17 (2d10 + 6) piercing damage plus 4 (1d8) acid damage.  
&gt;
&gt;***Claw.*** *Melee Weapon Attack:* +11 to hit, reach 5 ft., one target. *Hit:* 13 (2d6 + 6) slashing damage.  
&gt;
&gt;***Tail.*** *Melee Weapon Attack:* +11 to hit, reach 15 ft., one target. *Hit:* 15 (2d8 + 6) bludgeoning damage.  
&gt;
&gt;***Frightful Presence.*** Each creature of the dragon's choice that is within 120 feet of the dragon and aware of it must succeed on a DC 16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&gt;
&gt;***Acid Breath (Recharge 5–6).*** The dragon exhales acid in a 60-foot line that is 5 feet wide. Each creature in that line must make a DC 18 Dexterity saving throw, taking 54 (12d8) acid damage on a failed save, or half as much damage on a successful one.  
&gt;
&gt;### Legendary Actions
&gt;The dragon can take 3 legendary actions, choosing from the options below. Only one legendary action can be used at a time and only at the end of another creature's turn. The dragon regains spent legendary actions at the start of its turn.
&gt;
&gt;- **Detect.** The dragon makes a Wisdom (Perception) check.
&gt;- **Tail Attack.** The dragon makes a tail attack.
&gt;- **Wing Attack (Costs 2 Actions).** The dragon beats its wings. Each creature within 10 feet of the dragon must succeed on a DC 19 Dexterity saving throw or take 13 (2d6 + 6) bludgeoning damage and be knocked prone. The dragon can then fly up to half its flying speed.</t>
  </si>
  <si>
    <t>Adult Blue Dracolich</t>
  </si>
  <si>
    <t>Adult Blue Dragon</t>
  </si>
  <si>
    <t>___
&gt;## Adult Blue Dragon
&gt;*Huge dragon, lawful evil*
&gt;___
&gt;- **Armor Class** 19
&gt;- **Hit Points** 225 (18d12 + 108)
&gt;- **Speed** 40 ft., burrow 30 ft., fly 80 ft.
&gt;___
&gt;|STR|DEX|CON|INT|WIS|CHA|
&gt;|:---:|:---:|:---:|:---:|:---:|:---:|
&gt;|25 (+7)|10 (+0)|23 (+6)|16 (+3)|15 (+2)|19 (+4)|
&gt;___
&gt;- **Saving Throws** Dex +5, Con +11, Wis +7, Cha +9
&gt;- **Skills** Perception +12, Stealth +5
&gt;- **Damage Immunities** lightning
&gt;- **Senses** blindsight 60 ft., darkvision 120 ft., passive Perception 22
&gt;- **Languages** Common, Draconic
&gt;- **Challenge** 16 (15,000 XP)
&gt;___
&gt;***Legendary Resistance (3/Day).*** If the dragon fails a saving throw, it can choose to succeed instead.  
&gt;
&gt;### Actions
&gt;***Multiattack.*** The dragon can use its Frightful Presence. It then makes three attacks: one with its bite and two with its claws.  
&gt;
&gt;***Bite.*** *Melee Weapon Attack:* +12 to hit, reach 10 ft., one target. *Hit:* 18 (2d10 + 7) piercing damage plus 5 (1d10) lightning damage.  
&gt;
&gt;***Claw.*** *Melee Weapon Attack:* +12 to hit, reach 5 ft., one target. *Hit:* 14 (2d6 + 7) slashing damage.  
&gt;
&gt;***Tail.*** *Melee Weapon Attack:* +12 to hit, reach 15 ft., one target. *Hit:* 16 (2d8 + 7) bludgeoning damage.  
&gt;
&gt;***Frightful Presence.*** Each creature of the dragon's choice that is within 120 feet of the dragon and aware of it must succeed on a DC 17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&gt;
&gt;***Lightning Breath (Recharge 5–6).*** The dragon exhales lightning in a 90-foot line that is 5 feet wide. Each creature in that line must make a DC 19 Dexterity saving throw, taking 66 (12d10) lightning damage on a failed save, or half as much damage on a successful one.  
&gt;
&gt;### Legendary Actions
&gt;The dragon can take 3 legendary actions, choosing from the options below. Only one legendary action can be used at a time and only at the end of another creature's turn. The dragon regains spent legendary actions at the start of its turn.
&gt;
&gt;- **Detect.** The dragon makes a Wisdom (Perception) check.
&gt;- **Tail Attack.** The dragon makes a tail attack.
&gt;- **Wing Attack (Costs 2 Actions).** The dragon beats its wings. Each creature within 10 feet of the dragon must succeed on a DC 20 Dexterity saving throw or take 14 (2d6 + 7) bludgeoning damage and be knocked prone. The dragon can then fly up to half its flying speed.</t>
  </si>
  <si>
    <t>Adult Brass Dragon</t>
  </si>
  <si>
    <t>___
&gt;## Adult Brass Dragon
&gt;*Huge dragon, chaotic good*
&gt;___
&gt;- **Armor Class** 18 (natural armor)
&gt;- **Hit Points** 172 (15d12 + 75)
&gt;- **Speed** 40 ft., burrow 40 ft., fly 80 ft.
&gt;___
&gt;|STR|DEX|CON|INT|WIS|CHA|
&gt;|:---:|:---:|:---:|:---:|:---:|:---:|
&gt;|23 (+6)|10 (+0)|21 (+5)|14 (+2)|13 (+1)|17 (+3)|
&gt;___
&gt;- **Saving Throws** Dex +5, Con +10, Wis +6, Cha +8
&gt;- **Skills** History +7, Perception +11, Persuasion +8, Stealth +5
&gt;- **Damage Immunities** fire
&gt;- **Senses** blindsight 60 ft., darkvision 120 ft., passive Perception 21
&gt;- **Languages** Common, Draconic
&gt;- **Challenge** 13 (10,000 XP)
&gt;___
&gt;***Legendary Resistance (3/Day).*** If the dragon fails a saving throw, it can choose to succeed instead.  
&gt;
&gt;### Actions
&gt;***Multiattack.*** The dragon can use its Frightful Presence. It then makes three attacks: one with its bite and two with its claws.  
&gt;
&gt;***Bite.*** *Melee Weapon Attack:* +11 to hit, reach 10 ft., one target. *Hit:* 17 (2d10 + 6) piercing damage.  
&gt;
&gt;***Claw.*** *Melee Weapon Attack:* +11 to hit, reach 5 ft., one target. *Hit:* 13 (2d6 + 6) slashing damage.  
&gt;
&gt;***Tail.*** *Melee Weapon Attack:* +11 to hit, reach 15 ft., one target. *Hit:* 15 (2d8 + 6) bludgeoning damage.  
&gt;
&gt;***Frightful Presence.*** Each creature of the dragon's choice that is within 120 feet of the dragon and aware of it must succeed on a DC 16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&gt;
&gt;***Breath Weapons (Recharge 5–6).*** The dragon uses one of the following breath weapons.  
&gt;- **Fire Breath.** The dragon exhales fire in a 60-foot line that is 5 feet wide. Each creature in that line must make a DC 18 Dexterity saving throw, taking 45 (13d6) fire damage on a failed save, or half as much damage on a successful one.
&gt;
&gt;- **Sleep Breath.** The dragon exhales sleep gas in a 60-foot cone. Each creature in that area must succeed on a DC 18 Constitution saving throw or fall unconscious for 10 minutes. This effect ends for a creature if the creature takes damage or someone uses an action to wake it.
&gt;
&gt;### Legendary Actions
&gt;The dragon can take 3 legendary actions, choosing from the options below. Only one legendary action can be used at a time and only at the end of another creature's turn. The dragon regains spent legendary actions at the start of its turn.
&gt;
&gt;- **Detect.** The dragon makes a Wisdom (Perception) check.
&gt;- **Tail Attack.** The dragon makes a tail attack.
&gt;- **Wing Attack (Costs 2 Actions).** The dragon beats its wings. Each creature within 10 feet of the dragon must succeed on a DC 19 Dexterity saving throw or take 13 (2d6 + 6) bludgeoning damage and be knocked prone. The dragon can then fly up to half its flying speed.</t>
  </si>
  <si>
    <t>Adult Bronze Dragon</t>
  </si>
  <si>
    <t>___
&gt;## Adult Bronze Dragon
&gt;*Huge dragon, lawful good*
&gt;___
&gt;- **Armor Class** 19 (natural armor)
&gt;- **Hit Points** 212 (17d12 + 102)
&gt;- **Speed** 40 ft., fly 80 ft., swim 40 ft.
&gt;___
&gt;|STR|DEX|CON|INT|WIS|CHA|
&gt;|:---:|:---:|:---:|:---:|:---:|:---:|
&gt;|25 (+7)|10 (+0)|23 (+6)|16 (+3)|15 (+2)|19 (+4)|
&gt;___
&gt;- **Saving Throws** Dex +5, Con +11, Wis +7, Cha +9
&gt;- **Skills** Insight +7, Perception +12, Stealth +5
&gt;- **Damage Immunities** lightning
&gt;- **Senses** blindsight 60 ft., darkvision 120 ft., passive Perception 22
&gt;- **Languages** Common, Draconic
&gt;- **Challenge** 15 (13,000 XP)
&gt;___
&gt;***Amphibious.*** The dragon can breathe air and water.  
&gt;
&gt;***Legendary Resistance (3/Day).*** If the dragon fails a saving throw, it can choose to succeed instead.  
&gt;
&gt;### Actions
&gt;***Multiattack.*** The dragon can use its Frightful Presence. It then makes three attacks: one with its bite and two with its claws.  
&gt;
&gt;***Bite.*** *Melee Weapon Attack:* +12 to hit, reach 10 ft., one target. *Hit:* 18 (2d10 + 7) piercing damage.  
&gt;
&gt;***Claw.*** *Melee Weapon Attack:* +12 to hit, reach 5 ft., one target. *Hit:* 14 (2d6 + 7) slashing damage.  
&gt;
&gt;***Tail.*** *Melee Weapon Attack:* +12 to hit, reach 15 ft., one target. *Hit:* 16 (2d8 + 7) bludgeoning damage.  
&gt;
&gt;***Frightful Presence.*** Each creature of the dragon's choice that is within 120 feet of the dragon and aware of it must succeed on a DC 17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&gt;
&gt;***Breath Weapons (Recharge 5–6).*** The dragon uses one of the following breath weapons.  
&gt;- **Lightning Breath.** The dragon exhales lightning in a 90-foot line that is 5 feet wide. Each creature in that line must make a DC 19 Dexterity saving throw, taking 66 (12d10) lightning damage on a failed save, or half as much damage on a successful one.
&gt;
&gt;- **Repulsion Breath.** The dragon exhales repulsion energy in a 30-foot cone. Each creature in that area must succeed on a DC 19 Strength saving throw. On a failed save, the creature is pushed 60 feet away from the dragon.
&gt;
&gt;
&gt;***Change Shape.*** The dragon magically polymorphs into a humanoid or beast that has a challenge rating no higher than its own, or back into its true form. It reverts to its true form if it dies. Any equipment it is wearing or carrying is absorbed or borne by the new form (the dragon's choice).  
&gt;In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  
&gt;
&gt;### Legendary Actions
&gt;The dragon can take 3 legendary actions, choosing from the options below. Only one legendary action can be used at a time and only at the end of another creature's turn. The dragon regains spent legendary actions at the start of its turn.
&gt;
&gt;- **Detect.** The dragon makes a Wisdom (Perception) check.
&gt;- **Tail Attack.** The dragon makes a tail attack.
&gt;- **Wing Attack (Costs 2 Actions).** The dragon beats its wings. Each creature within 10 feet of the dragon must succeed on a DC 20 Dexterity saving throw or take 14 (2d6 + 7) bludgeoning damage and be knocked prone. The dragon can then fly up to half its flying speed.</t>
  </si>
  <si>
    <t>Adult Copper Dragon</t>
  </si>
  <si>
    <t>___
&gt;## Adult Copper Dragon
&gt;*Huge dragon, chaotic good*
&gt;___
&gt;- **Armor Class** 18 (natural armor)
&gt;- **Hit Points** 184 (16d12 + 80)
&gt;- **Speed** 40 ft., climb 40 ft., fly 80 ft.
&gt;___
&gt;|STR|DEX|CON|INT|WIS|CHA|
&gt;|:---:|:---:|:---:|:---:|:---:|:---:|
&gt;|23 (+6)|12 (+1)|21 (+5)|18 (+4)|15 (+2)|17 (+3)|
&gt;___
&gt;- **Saving Throws** Dex +6, Con +10, Wis +7, Cha +8
&gt;- **Skills** Deception +8, Perception +12, Stealth +6
&gt;- **Damage Immunities** acid
&gt;- **Senses** blindsight 60 ft., darkvision 120 ft., passive Perception 22
&gt;- **Languages** Common, Draconic
&gt;- **Challenge** 14 (11,500 XP)
&gt;___
&gt;***Legendary Resistance (3/Day).*** If the dragon fails a saving throw, it can choose to succeed instead.  
&gt;
&gt;### Actions
&gt;***Multiattack.*** The dragon can use its Frightful Presence. It then makes three attacks: one with its bite and two with its claws.  
&gt;
&gt;***Bite.*** *Melee Weapon Attack:* +11 to hit, reach 10 ft., one target. *Hit:* 17 (2d10 + 6) piercing damage.  
&gt;
&gt;***Claw.*** *Melee Weapon Attack:* +11 to hit, reach 5 ft., one target. *Hit:* 13 (2d6 + 6) slashing damage.  
&gt;
&gt;***Tail.*** *Melee Weapon Attack:* +11 to hit, reach 15 ft., one target. *Hit:* 15 (2d8 + 6) bludgeoning damage.  
&gt;
&gt;***Frightful Presence.*** Each creature of the dragon's choice that is within 120 feet of the dragon and aware of it must succeed on a DC 16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&gt;
&gt;***Breath Weapons (Recharge 5–6).*** The dragon uses one of the following breath weapons.  
&gt;- **Acid Breath.** The dragon exhales acid in a 60-foot line that is 5 feet wide. Each creature in that line must make a DC 18 Dexterity saving throw, taking 54 (12d8) acid damage on a failed save, or half as much damage on a successful one.
&gt;
&gt;- **Slowing Breath.** The dragon exhales gas in a 60-foot cone. Each creature in that area must succeed on a DC 18 Constitution saving throw. On a failed save, the creature can't use reactions, its speed is halved, and it can't make more than one attack on its turn. In addition, the creature can use either an action or a bonus action on its turn, but not both. These effects last for 1 minute. The creature can repeat the saving throw at the end of each of its turns, ending the effect on itself with a successful save.
&gt;
&gt;### Legendary Actions
&gt;The dragon can take 3 legendary actions, choosing from the options below. Only one legendary action can be used at a time and only at the end of another creature's turn. The dragon regains spent legendary actions at the start of its turn.
&gt;
&gt;- **Detect.** The dragon makes a Wisdom (Perception) check.
&gt;- **Tail Attack.** The dragon makes a tail attack.
&gt;- **Wing Attack (Costs 2 Actions).** The dragon beats its wings. Each creature within 10 feet of the dragon must succeed on a DC 19 Dexterity saving throw or take 13 (2d6 + 6) bludgeoning damage and be knocked prone. The dragon can then fly up to half its flying speed.</t>
  </si>
  <si>
    <t>Adult Gold Dragon</t>
  </si>
  <si>
    <t>___
&gt;## Adult Gold Dragon
&gt;*Huge dragon, lawful good*
&gt;___
&gt;- **Armor Class** 19 (natural armor)
&gt;- **Hit Points** 256 (19d12 + 133)
&gt;- **Speed** 40 ft., fly 80 ft., swim 40 ft.
&gt;___
&gt;|STR|DEX|CON|INT|WIS|CHA|
&gt;|:---:|:---:|:---:|:---:|:---:|:---:|
&gt;|27 (+8)|14 (+2)|25 (+7)|16 (+3)|15 (+2)|24 (+7)|
&gt;___
&gt;- **Saving Throws** Dex +8, Con +13, Wis +8, Cha +13
&gt;- **Skills** Insight +8, Perception +14, Persuasion +13, Stealth +8
&gt;- **Damage Immunities** fire
&gt;- **Senses** blindsight 60 ft., darkvision 120 ft., passive Perception 24
&gt;- **Languages** Common, Draconic
&gt;- **Challenge** 17 (18,000 XP)
&gt;___
&gt;***Amphibious.*** The dragon can breathe air and water.  
&gt;
&gt;***Legendary Resistance (3/Day).*** If the dragon fails a saving throw, it can choose to succeed instead.  
&gt;
&gt;### Actions
&gt;***Multiattack.*** The dragon can use its Frightful Presence. It then makes three attacks: one with its bite and two with its claws.  
&gt;
&gt;***Bite.*** *Melee Weapon Attack:* +14 to hit, reach 10 ft., one target. *Hit:* 19 (2d10 + 8) piercing damage.  
&gt;
&gt;***Claw.*** *Melee Weapon Attack:* +14 to hit, reach 5 ft., one target. *Hit:* 15 (2d6 + 8) slashing damage.  
&gt;
&gt;***Tail.*** *Melee Weapon Attack:* +14 to hit, reach 15 ft., one target. *Hit:* 17 (2d8 + 8) bludgeoning damage.  
&gt;
&gt;***Frightful Presence.*** Each creature of the dragon's choice that is within 120 feet of the dragon and aware of it must succeed on a DC 21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&gt;
&gt;***Breath Weapons (Recharge 5–6).*** The dragon uses one of the following breath weapons.  
&gt;- **Fire Breath.** The dragon exhales fire in a 60-foot cone. Each creature in that area must make a DC 21 Dexterity saving throw, taking 66 (12d10) fire damage on a failed save, or half as much damage on a successful one.
&gt;
&gt;- **Weakening Breath.** The dragon exhales gas in a 60-foot cone. Each creature in that area must succeed on a DC 21 Strength saving throw or have disadvantage on Strength-based attack rolls, Strength checks, and Strength saving throws for 1 minute. A creature can repeat the saving throw at the end of each of its turns, ending the effect on itself on a success.
&gt;
&gt;
&gt;***Change Shape.*** The dragon magically polymorphs into a humanoid or beast that has a challenge rating no higher than its own, or back into its true form. It reverts to its true form if it dies. Any equipment it is wearing or carrying is absorbed or borne by the new form (the dragon's choice).  
&gt;In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  
&gt;
&gt;### Legendary Actions
&gt;The dragon can take 3 legendary actions, choosing from the options below. Only one legendary action can be used at a time and only at the end of another creature's turn. The dragon regains spent legendary actions at the start of its turn.
&gt;
&gt;- **Detect.** The dragon makes a Wisdom (Perception) check.
&gt;- **Tail Attack.** The dragon makes a tail attack.
&gt;- **Wing Attack (Costs 2 Actions).** The dragon beats its wings. Each creature within 10 feet of the dragon must succeed on a DC 22 Dexterity saving throw or take 15 (2d6 + 8) bludgeoning damage and be knocked prone. The dragon can then fly up to half its flying speed.</t>
  </si>
  <si>
    <t>Adult Green Dragon</t>
  </si>
  <si>
    <t>___
&gt;## Adult Green Dragon
&gt;*Huge dragon, lawful evil*
&gt;___
&gt;- **Armor Class** 19 (natural armor)
&gt;- **Hit Points** 207 (18d12 + 90)
&gt;- **Speed** 40 ft., fly 80 ft., swim 40 ft.
&gt;___
&gt;|STR|DEX|CON|INT|WIS|CHA|
&gt;|:---:|:---:|:---:|:---:|:---:|:---:|
&gt;|23 (+6)|12 (+1)|21 (+5)|18 (+4)|15 (+2)|17 (+3)|
&gt;___
&gt;- **Saving Throws** Dex +6, Con +10, Wis +7, Cha +8
&gt;- **Skills** Deception +8, Insight +7, Perception +12, Persuasion +8, Stealth +6
&gt;- **Damage Immunities** poison
&gt;- **Condition Immunities** poisoned
&gt;- **Senses** blindsight 60 ft., darkvision 120 ft., passive Perception 22
&gt;- **Languages** Common, Draconic
&gt;- **Challenge** 15 (13,000 XP)
&gt;___
&gt;***Amphibious.*** The dragon can breathe air and water.  
&gt;
&gt;***Legendary Resistance (3/Day).*** If the dragon fails a saving throw, it can choose to succeed instead.  
&gt;
&gt;### Actions
&gt;***Multiattack.*** The dragon can use its Frightful Presence. It then makes three attacks: one with its bite and two with its claws.  
&gt;
&gt;***Bite.*** *Melee Weapon Attack:* +11 to hit, reach 10 ft., one target. *Hit:* 17 (2d10 + 6) piercing damage plus 7 (2d6) poison damage.  
&gt;
&gt;***Claw.*** *Melee Weapon Attack:* +11 to hit, reach 5 ft., one target. *Hit:* 13 (2d6 + 6) slashing damage.  
&gt;
&gt;***Tail.*** *Melee Weapon Attack:* +11 to hit, reach 15 ft., one target. *Hit:* 15 (2d8 + 6) bludgeoning damage.  
&gt;
&gt;***Frightful Presence.*** Each creature of the dragon's choice that is within 120 feet of the dragon and aware of it must succeed on a DC 16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&gt;
&gt;***Poison Breath (Recharge 5–6).*** The dragon exhales poisonous gas in a 60-foot cone. Each creature in that area must make a DC 18 Constitution saving throw, taking 56 (16d6) poison damage on a failed save, or half as much damage on a successful one.  
&gt;
&gt;### Legendary Actions
&gt;The dragon can take 3 legendary actions, choosing from the options below. Only one legendary action can be used at a time and only at the end of another creature's turn. The dragon regains spent legendary actions at the start of its turn.
&gt;
&gt;- **Detect.** The dragon makes a Wisdom (Perception) check.
&gt;- **Tail Attack.** The dragon makes a tail attack.
&gt;- **Wing Attack (Costs 2 Actions).** The dragon beats its wings. Each creature within 10 feet of the dragon must succeed on a DC 19 Dexterity saving throw or take 13 (2d6 + 6) bludgeoning damage and be knocked prone. The dragon can then fly up to half its flying speed.</t>
  </si>
  <si>
    <t>Adult Kruthik</t>
  </si>
  <si>
    <t>Adult Oblex</t>
  </si>
  <si>
    <t>Ooze</t>
  </si>
  <si>
    <t>Adult Red Dragon</t>
  </si>
  <si>
    <t>___
&gt;## Adult Red Dragon
&gt;*Huge dragon, chaotic evil*
&gt;___
&gt;- **Armor Class** 19 (natural armor)
&gt;- **Hit Points** 256 (19d12 + 133)
&gt;- **Speed** 40 ft., climb 40 ft., fly 80 ft.
&gt;___
&gt;|STR|DEX|CON|INT|WIS|CHA|
&gt;|:---:|:---:|:---:|:---:|:---:|:---:|
&gt;|27 (+8)|10 (+0)|25 (+7)|16 (+3)|13 (+1)|21 (+5)|
&gt;___
&gt;- **Saving Throws** Dex +6, Con +13, Wis +7, Cha +11
&gt;- **Skills** Perception +13, Stealth +6
&gt;- **Damage Immunities** fire
&gt;- **Senses** blindsight 60 ft., darkvision 120 ft., passive Perception 23
&gt;- **Languages** Common, Draconic
&gt;- **Challenge** 17 (18,000 XP)
&gt;___
&gt;***Legendary Resistance (3/Day).*** If the dragon fails a saving throw, it can choose to succeed instead.  
&gt;
&gt;### Actions
&gt;***Multiattack.*** The dragon can use its Frightful Presence. It then makes three attacks: one with its bite and two with its claws.  
&gt;
&gt;***Bite.*** *Melee Weapon Attack:* +14 to hit, reach 10 ft., one target. *Hit:* 19 (2d10 + 8) piercing damage plus 7 (2d6) fire damage.  
&gt;
&gt;***Claw.*** *Melee Weapon Attack:* +14 to hit, reach 5 ft., one target. *Hit:* 15 (2d6 + 8) slashing damage.  
&gt;
&gt;***Tail.*** *Melee Weapon Attack:* +14 to hit, reach 15 ft., one target. *Hit:* 17 (2d8 + 8) bludgeoning damage.  
&gt;
&gt;***Frightful Presence.*** Each creature of the dragon's choice that is within 120 feet of the dragon and aware of it must succeed on a DC 19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&gt;
&gt;***Fire Breath (Recharge 5–6).*** The dragon exhales fire in a 60-foot cone. Each creature in that area must make a DC 21 Dexterity saving throw, taking 63 (18d6) fire damage on a failed save, or half as much damage on a successful one.  
&gt;
&gt;### Legendary Actions
&gt;The dragon can take 3 legendary actions, choosing from the options below. Only one legendary action can be used at a time and only at the end of another creature's turn. The dragon regains spent legendary actions at the start of its turn.
&gt;
&gt;- **Detect.** The dragon makes a Wisdom (Perception) check.
&gt;- **Tail Attack.** The dragon makes a tail attack.
&gt;- **Wing Attack (Costs 2 Actions).** The dragon beats its wings. Each creature within 10 feet of the dragon must succeed on a DC 22 Dexterity saving throw or take 15 (2d6 + 8) bludgeoning damage and be knocked prone. The dragon can then fly up to half its flying speed.</t>
  </si>
  <si>
    <t>Adult Silver Dragon</t>
  </si>
  <si>
    <t>___
&gt;## Adult Silver Dragon
&gt;*Huge dragon, lawful good*
&gt;___
&gt;- **Armor Class** 19 (natural armor)
&gt;- **Hit Points** 243 (18d12 + 126)
&gt;- **Speed** 40 ft., fly 80 ft.
&gt;___
&gt;|STR|DEX|CON|INT|WIS|CHA|
&gt;|:---:|:---:|:---:|:---:|:---:|:---:|
&gt;|27 (+8)|10 (+0)|25 (+7)|16 (+3)|13 (+1)|21 (+5)|
&gt;___
&gt;- **Saving Throws** Dex +5, Con +12, Wis +6, Cha +10
&gt;- **Skills** Arcana +8, History +8, Perception +11, Stealth +5
&gt;- **Damage Immunities** cold
&gt;- **Senses** blindsight 60 ft., darkvision 120 ft., passive Perception 21
&gt;- **Languages** Common, Draconic
&gt;- **Challenge** 16 (15,000 XP)
&gt;___
&gt;***Legendary Resistance (3/Day).*** If the dragon fails a saving throw, it can choose to succeed instead.  
&gt;
&gt;### Actions
&gt;***Multiattack.*** The dragon can use its Frightful Presence. It then makes three attacks: one with its bite and two with its claws.  
&gt;
&gt;***Bite.*** *Melee Weapon Attack:* +13 to hit, reach 10 ft., one target. *Hit:* 19 (2d10 + 8) piercing damage.  
&gt;
&gt;***Claw.*** *Melee Weapon Attack:* +13 to hit, reach 5 ft., one target. *Hit:* 15 (2d6 + 8) slashing damage.  
&gt;
&gt;***Tail.*** *Melee Weapon Attack:* +13 to hit, reach 15 ft., one target. *Hit:* 17 (2d8 + 8) bludgeoning damage.  
&gt;
&gt;***Frightful Presence.*** Each creature of the dragon's choice that is within 120 feet of the dragon and aware of it must succeed on a DC 18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&gt;
&gt;***Breath Weapons (Recharge 5–6).*** The dragon uses one of the following breath weapons.  
&gt;- **Cold Breath.** The dragon exhales an icy blast in a 60-foot cone. Each creature in that area must make a DC 20 Constitution saving throw, taking 58 (13d8) cold damage on a failed save, or half as much damage on a successful one.
&gt;
&gt;- **Paralyzing Breath.** The dragon exhales paralyzing gas in a 60-foot cone. Each creature in that area must succeed on a DC 20 Constitution saving throw or be paralyzed for 1 minute. A creature can repeat the saving throw at the end of each of its turns, ending the effect on itself on a success.
&gt;
&gt;
&gt;***Change Shape.*** The dragon magically polymorphs into a humanoid or beast that has a challenge rating no higher than its own, or back into its true form. It reverts to its true form if it dies. Any equipment it is wearing or carrying is absorbed or borne by the new form (the dragon's choice).  
&gt;In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  
&gt;
&gt;### Legendary Actions
&gt;The dragon can take 3 legendary actions, choosing from the options below. Only one legendary action can be used at a time and only at the end of another creature's turn. The dragon regains spent legendary actions at the start of its turn.
&gt;
&gt;- **Detect.** The dragon makes a Wisdom (Perception) check.
&gt;- **Tail Attack.** The dragon makes a tail attack.
&gt;- **Wing Attack (Costs 2 Actions).** The dragon beats its wings. Each creature within 10 feet of the dragon must succeed on a DC 22 Dexterity saving throw or take 15 (2d6 + 8) bludgeoning damage and be knocked prone. The dragon can then fly up to half its flying speed.</t>
  </si>
  <si>
    <t>Adult White Dragon</t>
  </si>
  <si>
    <t>___
&gt;## Adult White Dragon
&gt;*Huge dragon, chaotic evil*
&gt;___
&gt;- **Armor Class** 18 (natural armor)
&gt;- **Hit Points** 200 (16d12 + 96)
&gt;- **Speed** 40 ft., burrow 30 ft., fly 80 ft., swim 40 ft.
&gt;___
&gt;|STR|DEX|CON|INT|WIS|CHA|
&gt;|:---:|:---:|:---:|:---:|:---:|:---:|
&gt;|22 (+6)|10 (+0)|22 (+6)|8 (-1)|12 (+1)|12 (+1)|
&gt;___
&gt;- **Saving Throws** Dex +5, Con +11, Wis +6, Cha +6
&gt;- **Skills** Perception +11, Stealth +5
&gt;- **Damage Immunities** cold
&gt;- **Senses** blindsight 60 ft., darkvision 120 ft., passive Perception 21
&gt;- **Languages** Common, Draconic
&gt;- **Challenge** 13 (10,000 XP)
&gt;___
&gt;***Ice Walk.*** The dragon can move across and climb icy surfaces without needing to make an ability check. Additionally, difficult terrain composed of ice or snow doesn't cost it extra movement.  
&gt;
&gt;***Legendary Resistance (3/Day).*** If the dragon fails a saving throw, it can choose to succeed instead.  
&gt;
&gt;### Actions
&gt;***Multiattack.*** The dragon can use its Frightful Presence. It then makes three attacks: one with its bite and two with its claws.  
&gt;
&gt;***Bite.*** *Melee Weapon Attack:* +11 to hit, reach 10 ft., one target. *Hit:* 17 (2d10 + 6) piercing damage plus 4 (1d8) cold damage.  
&gt;
&gt;***Claw.*** *Melee Weapon Attack:* +11 to hit, reach 5 ft., one target. *Hit:* 13 (2d6 + 6) slashing damage.  
&gt;
&gt;***Tail.*** *Melee Weapon Attack:* +11 to hit, reach 15 ft., one target. *Hit:* 15 (2d8 + 6) bludgeoning damage.  
&gt;
&gt;***Frightful Presence.*** Each creature of the dragon's choice that is within 120 feet of the dragon and aware of it must succeed on a DC 14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&gt;
&gt;***Cold Breath (Recharge 5–6).*** The dragon exhales an icy blast in a 60-foot cone. Each creature in that area must make a DC 19 Constitution saving throw, taking 54 (12d8) cold damage on a failed save, or half as much damage on a successful one.  
&gt;
&gt;### Legendary Actions
&gt;The dragon can take 3 legendary actions, choosing from the options below. Only one legendary action can be used at a time and only at the end of another creature's turn. The dragon regains spent legendary actions at the start of its turn.
&gt;
&gt;- **Detect.** The dragon makes a Wisdom (Perception) check.
&gt;- **Tail Attack.** The dragon makes a tail attack.
&gt;- **Wing Attack (Costs 2 Actions).** The dragon beats its wings. Each creature within 10 feet of the dragon must succeed on a DC 19 Dexterity saving throw or take 13 (2d6 + 6) bludgeoning damage and be knocked prone. The dragon can then fly up to half its flying speed.</t>
  </si>
  <si>
    <t>Aerisi Kalinoth</t>
  </si>
  <si>
    <t>Princes of the Apocalypse</t>
  </si>
  <si>
    <t>Air Elemental</t>
  </si>
  <si>
    <t>Elemental</t>
  </si>
  <si>
    <t>___
&gt;## Air Elemental
&gt;*Large elemental, neutral*
&gt;___
&gt;- **Armor Class** 15
&gt;- **Hit Points** 90 (12d10 + 24)
&gt;- **Speed** 0 ft., fly 90 ft. (hover)
&gt;___
&gt;|STR|DEX|CON|INT|WIS|CHA|
&gt;|:---:|:---:|:---:|:---:|:---:|:---:|
&gt;|14 (+2)|20 (+5)|14 (+2)|6 (-2)|10 (+0)|6 (-2)|
&gt;___
&gt;- **Damage Resistances** lightning, thunder; bludgeoning, piercing, and slashing from nonmagical attacks
&gt;- **Damage Immunities** poison
&gt;- **Condition Immunities** exhaustion, grappled, paralyzed, petrified, poisoned, prone, restrained, unconscious
&gt;- **Senses** darkvision 60 ft., passive Perception 10
&gt;- **Languages** Auran
&gt;- **Challenge** 5 (1,800 XP)
&gt;___
&gt;***Air Form.*** The elemental can enter a hostile creature's space and stop there. It can move through a space as narrow as 1 inch wide without squeezing.  
&gt;
&gt;### Actions
&gt;***Multiattack.*** The elemental makes two slam attacks.  
&gt;
&gt;***Slam.*** *Melee Weapon Attack:* +8 to hit, reach 5 ft., one target. *Hit:* 14 (2d8 + 5) bludgeoning damage.  
&gt;
&gt;***Whirlwind (Recharge 4–6).*** Each creature in the elemental's space must make a DC 13 Strength saving throw. On a failure, a target takes 15 (3d8 + 2) bludgeoning damage and is flung up 20 feet away from the elemental in a random direction and knocked prone. If a thrown target strikes an object, such as a wall or floor, the target takes 3 (1d6) bludgeoning damage for every 10 feet it was thrown. If the target is thrown at another creature, that creature must succeed on a DC 13 Dexterity saving throw or take the same damage and be knocked prone.  
&gt;If the saving throw is successful, the target takes half the bludgeoning damage and isn't flung away or knocked prone.</t>
  </si>
  <si>
    <t>Air Elemental Myrmidon</t>
  </si>
  <si>
    <t>Albino Dwarf Warrior</t>
  </si>
  <si>
    <t>Aldani (Lobsterfolk)</t>
  </si>
  <si>
    <t>Alhoon</t>
  </si>
  <si>
    <t>Volo's Guide to Monsters</t>
  </si>
  <si>
    <t>Alkilith</t>
  </si>
  <si>
    <t>Allip</t>
  </si>
  <si>
    <t>Allosaurus</t>
  </si>
  <si>
    <t>Beast</t>
  </si>
  <si>
    <t>Almiraj</t>
  </si>
  <si>
    <t>Small</t>
  </si>
  <si>
    <t>Ambush Drake</t>
  </si>
  <si>
    <t>1/2</t>
  </si>
  <si>
    <t>Hoard of the Dragon Queen</t>
  </si>
  <si>
    <t>Amnizu</t>
  </si>
  <si>
    <t>Ancient Black Dragon</t>
  </si>
  <si>
    <t>Gargantuan</t>
  </si>
  <si>
    <t>___
&gt;## Ancient Black Dragon
&gt;*Gargantuan dragon, chaotic evil*
&gt;___
&gt;- **Armor Class** 22 (natural armor)
&gt;- **Hit Points** 367 (21d20 + 147)
&gt;- **Speed** 40 ft., fly 80 ft., swim 40 ft.
&gt;___
&gt;|STR|DEX|CON|INT|WIS|CHA|
&gt;|:---:|:---:|:---:|:---:|:---:|:---:|
&gt;|27 (+8)|14 (+2)|25 (+7)|16 (+3)|15 (+2)|19 (+4)|
&gt;___
&gt;- **Saving Throws** Dex +9, Con +14, Wis +9, Cha +11
&gt;- **Skills** Perception +16, Stealth +9
&gt;- **Damage Immunities** acid
&gt;- **Senses** blindsight 60 ft., darkvision 120 ft., passive Perception 26
&gt;- **Languages** Common, Draconic
&gt;- **Challenge** 21 (33,000 XP)
&gt;___
&gt;***Amphibious.*** The dragon can breathe air and water.  
&gt;
&gt;***Legendary Resistance (3/Day).*** If the dragon fails a saving throw, it can choose to succeed instead.  
&gt;
&gt;### Actions
&gt;***Multiattack.*** The dragon can use its Frightful Presence. It then makes three attacks: one with its bite and two with its claws.  
&gt;
&gt;***Bite.*** *Melee Weapon Attack:* +15 to hit, reach 15 ft., one target. *Hit:* 19 (2d10 + 8) piercing damage plus 9 (2d8) acid damage.  
&gt;
&gt;***Claw.*** *Melee Weapon Attack:* +15 to hit, reach 10 ft., one target. *Hit:* 15 (2d6 + 8) slashing damage.  
&gt;
&gt;***Tail.*** *Melee Weapon Attack:* +15 to hit, reach 20 ft., one target. *Hit:* 17 (2d8 + 8) bludgeoning damage.  
&gt;
&gt;***Frightful Presence.*** Each creature of the dragon's choice that is within 120 feet of the dragon and aware of it must succeed on a DC 19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&gt;
&gt;***Acid Breath (Recharge 5–6).*** The dragon exhales acid in a 90-foot line that is 10 feet wide. Each creature in that line must make a DC 22 Dexterity saving throw, taking 67 (15d8) acid damage on a failed save, or half as much damage on a successful one.  
&gt;
&gt;### Legendary Actions
&gt;The dragon can take 3 legendary actions, choosing from the options below. Only one legendary action can be used at a time and only at the end of another creature's turn. The dragon regains spent legendary actions at the start of its turn.
&gt;
&gt;- **Detect.** The dragon makes a Wisdom (Perception) check.
&gt;- **Tail Attack.** The dragon makes a tail attack.
&gt;- **Wing Attack (Costs 2 Actions).** The dragon beats its wings. Each creature within 15 feet of the dragon must succeed on a DC 23 Dexterity saving throw or take 15 (2d6 + 8) bludgeoning damage and be knocked prone. The dragon can then fly up to half its flying speed.</t>
  </si>
  <si>
    <t>Ancient Blue Dragon</t>
  </si>
  <si>
    <t>___
&gt;## Ancient Blue Dragon
&gt;*Gargantuan dragon, lawful evil*
&gt;___
&gt;- **Armor Class** 22 (natural armor)
&gt;- **Hit Points** 481 (26d20 + 208)
&gt;- **Speed** 40 ft., burrow 40 ft., fly 80 ft.
&gt;___
&gt;|STR|DEX|CON|INT|WIS|CHA|
&gt;|:---:|:---:|:---:|:---:|:---:|:---:|
&gt;|29 (+9)|10 (+0)|27 (+8)|18 (+4)|17 (+3)|21 (+5)|
&gt;___
&gt;- **Saving Throws** Dex +7, Con +15, Wis +10, Cha +12
&gt;- **Skills** Perception +17, Stealth +7
&gt;- **Damage Immunities** lightning
&gt;- **Senses** blindsight 60 ft., darkvision 120 ft., passive Perception 27
&gt;- **Languages** Common, Draconic
&gt;- **Challenge** 23 (50,000 XP)
&gt;___
&gt;***Legendary Resistance (3/Day).*** If the dragon fails a saving throw, it can choose to succeed instead.  
&gt;
&gt;### Actions
&gt;***Multiattack.*** The dragon can use its Frightful Presence. It then makes three attacks: one with its bite and two with its claws.  
&gt;
&gt;***Bite.*** *Melee Weapon Attack:* +16 to hit, reach 15 ft., one target. *Hit:* 20 (2d10 + 9) piercing damage plus 11 (2d10) lightning damage.  
&gt;
&gt;***Claw.*** *Melee Weapon Attack:* +16 to hit, reach 10 ft., one target. *Hit:* 16 (2d6 + 9) slashing damage.  
&gt;
&gt;***Tail.*** *Melee Weapon Attack:* +16 to hit, reach 20 ft., one target. *Hit:* 18 (2d8 + 9) bludgeoning damage.  
&gt;
&gt;***Frightful Presence.*** Each creature of the dragon's choice that is within 120 feet of the dragon and aware of it must succeed on a DC 20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&gt;
&gt;***Lightning Breath (Recharge 5–6).*** The dragon exhales lightning in a 120-foot line that is 10 feet wide. Each creature in that line must make a DC 23 Dexterity saving throw, taking 88 (16d10) lightning damage on a failed save, or half as much damage on a successful one.  
&gt;
&gt;### Legendary Actions
&gt;The dragon can take 3 legendary actions, choosing from the options below. Only one legendary action can be used at a time and only at the end of another creature's turn. The dragon regains spent legendary actions at the start of its turn.
&gt;
&gt;- **Detect.** The dragon makes a Wisdom (Perception) check.
&gt;- **Tail Attack.** The dragon makes a tail attack.
&gt;- **Wing Attack (Costs 2 Actions).** The dragon beats its wings. Each creature within 15 feet of the dragon must succeed on a DC 24 Dexterity saving throw or take 16 (2d6 + 9) bludgeoning damage and be knocked prone. The dragon can then fly up to half its flying speed.</t>
  </si>
  <si>
    <t>Ancient Brass Dragon</t>
  </si>
  <si>
    <t>___
&gt;## Ancient Brass Dragon
&gt;*Gargantuan dragon, chaotic good*
&gt;___
&gt;- **Armor Class** 20 (natural armor)
&gt;- **Hit Points** 297 (17d20 + 119)
&gt;- **Speed** 40 ft., burrow 40 ft., fly 80 ft.
&gt;___
&gt;|STR|DEX|CON|INT|WIS|CHA|
&gt;|:---:|:---:|:---:|:---:|:---:|:---:|
&gt;|27 (+8)|10 (+0)|25 (+7)|16 (+3)|15 (+2)|19 (+4)|
&gt;___
&gt;- **Saving Throws** Dex +6, Con +13, Wis +8, Cha +10
&gt;- **Skills** History +9, Perception +14, Persuasion +10, Stealth +6
&gt;- **Damage Immunities** fire
&gt;- **Senses** blindsight 60 ft., darkvision 120 ft., passive Perception 24
&gt;- **Languages** Common, Draconic
&gt;- **Challenge** 20 (25,000 XP)
&gt;___
&gt;***Legendary Resistance (3/Day).*** If the dragon fails a saving throw, it can choose to succeed instead.  
&gt;
&gt;### Actions
&gt;***Multiattack.*** The dragon can use its Frightful Presence. It then makes three attacks: one with its bite and two with its claws.  
&gt;
&gt;***Bite.*** *Melee Weapon Attack:* +14 to hit, reach 15 ft., one target. *Hit:* 19 (2d10 + 8) piercing damage.  
&gt;
&gt;***Claw.*** *Melee Weapon Attack:* +14 to hit, reach 10 ft., one target. *Hit:* 15 (2d6 + 8) slashing damage.  
&gt;
&gt;***Tail.*** *Melee Weapon Attack:* +14 to hit, reach 20 ft., one target. *Hit:* 17 (2d8 + 8) bludgeoning damage.  
&gt;
&gt;***Frightful Presence.*** Each creature of the dragon's choice that is within 120 feet of the dragon and aware of it must succeed on a DC 18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&gt;
&gt;***Breath Weapons (Recharge 5–6).*** The dragon uses one of the following breath weapons:  
&gt;- **Fire Breath.** The dragon exhales fire in a 90-foot line that is 10 feet wide. Each creature in that line must make a DC 21 Dexterity saving throw, taking 56 (16d6) fire damage on a failed save, or half as much damage on a successful one.
&gt;
&gt;- **Sleep Breath.** The dragon exhales sleep gas in a 90-foot cone. Each creature in that area must succeed on a DC 21 Constitution saving throw or fall unconscious for 10 minutes. This effect ends for a creature if the creature takes damage or someone uses an action to wake it.
&gt;
&gt;
&gt;***Change Shape.*** The dragon magically polymorphs into a humanoid or beast that has a challenge rating no higher than its own, or back into its true form. It reverts to its true form if it dies. Any equipment it is wearing or carrying is absorbed or borne by the new form (the dragon's choice).  
&gt;In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  
&gt;
&gt;### Legendary Actions
&gt;The dragon can take 3 legendary actions, choosing from the options below. Only one legendary action can be used at a time and only at the end of another creature's turn. The dragon regains spent legendary actions at the start of its turn.
&gt;
&gt;- **Detect.** The dragon makes a Wisdom (Perception) check.
&gt;- **Tail Attack.** The dragon makes a tail attack.
&gt;- **Wing Attack (Costs 2 Actions).** The dragon beats its wings. Each creature within 15 feet of the dragon must succeed on a DC 22 Dexterity saving throw or take 15 (2d6 + 8) bludgeoning damage and be knocked prone. The dragon can then fly up to half its flying speed.</t>
  </si>
  <si>
    <t>Ancient Bronze Dragon</t>
  </si>
  <si>
    <t>___
&gt;## Ancient Bronze Dragon
&gt;*Gargantuan dragon, lawful good*
&gt;___
&gt;- **Armor Class** 22 (natural armor)
&gt;- **Hit Points** 444 (24d20 + 192)
&gt;- **Speed** 40 ft., fly 80 ft., swim 40 ft.
&gt;___
&gt;|STR|DEX|CON|INT|WIS|CHA|
&gt;|:---:|:---:|:---:|:---:|:---:|:---:|
&gt;|29 (+9)|10 (+0)|27 (+8)|18 (+4)|17 (+3)|21 (+5)|
&gt;___
&gt;- **Saving Throws** Dex +7, Con +15, Wis +10, Cha +12
&gt;- **Skills** Insight +10, Perception +17, Stealth +7
&gt;- **Damage Immunities** lightning
&gt;- **Senses** blindsight 60 ft., darkvision 120 ft., passive Perception 27
&gt;- **Languages** Common, Draconic
&gt;- **Challenge** 22 (41,000 XP)
&gt;___
&gt;***Amphibious.*** The dragon can breathe air and water.  
&gt;
&gt;***Legendary Resistance (3/Day).*** If the dragon fails a saving throw, it can choose to succeed instead.  
&gt;
&gt;### Actions
&gt;***Multiattack.*** The dragon can use its Frightful Presence. It then makes three attacks: one with its bite and two with its claws.  
&gt;
&gt;***Bite.*** *Melee Weapon Attack:* +16 to hit, reach 15 ft., one target. *Hit:* 20 (2d10 + 9) piercing damage.  
&gt;
&gt;***Claw.*** *Melee Weapon Attack:* +16 to hit, reach 10 ft., one target. *Hit:* 16 (2d6 + 9) slashing damage.  
&gt;
&gt;***Tail.*** *Melee Weapon Attack:* +16 to hit, reach 20 ft., one target. *Hit:* 18 (2d8 + 9) bludgeoning damage.  
&gt;
&gt;***Frightful Presence.*** Each creature of the dragon's choice that is within 120 feet of the dragon and aware of it must succeed on a DC 20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&gt;
&gt;***Breath Weapons (Recharge 5–6).*** The dragon uses one of the following breath weapons.  
&gt;- **Lightning Breath.** The dragon exhales lightning in a 120-foot line that is 10 feet wide. Each creature in that line must make a DC 23 Dexterity saving throw, taking 88 (16d10) lightning damage on a failed save, or half as much damage on a successful one.
&gt;
&gt;- **Repulsion Breath.** The dragon exhales repulsion energy in a 30-foot cone. Each creature in that area must succeed on a DC 23 Strength saving throw. On a failed save, the creature is pushed 60 feet away from the dragon.
&gt;
&gt;
&gt;***Change Shape.*** The dragon magically polymorphs into a humanoid or beast that has a challenge rating no higher than its own, or back into its true form. It reverts to its true form if it dies. Any equipment it is wearing or carrying is absorbed or borne by the new form (the dragon's choice).  
&gt;In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  
&gt;
&gt;### Legendary Actions
&gt;The dragon can take 3 legendary actions, choosing from the options below. Only one legendary action can be used at a time and only at the end of another creature's turn. The dragon regains spent legendary actions at the start of its turn.
&gt;
&gt;- **Detect.** The dragon makes a Wisdom (Perception) check.
&gt;- **Tail Attack.** The dragon makes a tail attack.
&gt;- **Wing Attack (Costs 2 Actions).** The dragon beats its wings. Each creature within 15 feet of the dragon must succeed on a DC 24 Dexterity saving throw or take 16 (2d6 + 9) bludgeoning damage and be knocked prone. The dragon can then fly up to half its flying speed.</t>
  </si>
  <si>
    <t>Ancient Copper Dragon</t>
  </si>
  <si>
    <t>___
&gt;## Ancient Copper Dragon
&gt;*Gargantuan dragon, chaotic good*
&gt;___
&gt;- **Armor Class** 21 (natural armor)
&gt;- **Hit Points** 350 (20d20 + 140)
&gt;- **Speed** 40 ft., climb 40 ft., fly 80 ft.
&gt;___
&gt;|STR|DEX|CON|INT|WIS|CHA|
&gt;|:---:|:---:|:---:|:---:|:---:|:---:|
&gt;|27 (+8)|12 (+1)|25 (+7)|20 (+5)|17 (+3)|19 (+4)|
&gt;___
&gt;- **Saving Throws** Dex +8, Con +14, Wis +10, Cha +11
&gt;- **Skills** Deception +11, Perception +17, Stealth +8
&gt;- **Damage Immunities** acid
&gt;- **Senses** blindsight 60 ft., darkvision 120 ft., passive Perception 27
&gt;- **Languages** Common, Draconic
&gt;- **Challenge** 21 (33,000 XP)
&gt;___
&gt;***Legendary Resistance (3/Day).*** If the dragon fails a saving throw, it can choose to succeed instead.  
&gt;
&gt;### Actions
&gt;***Multiattack.*** The dragon can use its Frightful Presence. It then makes three attacks: one with its bite and two with its claws.  
&gt;
&gt;***Bite.*** *Melee Weapon Attack:* +15 to hit, reach 15 ft., one target. *Hit:* 19 (2d10 + 8) piercing damage.  
&gt;
&gt;***Claw.*** *Melee Weapon Attack:* +15 to hit, reach 10 ft., one target. *Hit:* 15 (2d6 + 8) slashing damage.  
&gt;
&gt;***Tail.*** *Melee Weapon Attack:* +15 to hit, reach 20 ft., one target. *Hit:* 17 (2d8 + 8) bludgeoning damage.  
&gt;
&gt;***Frightful Presence.*** Each creature of the dragon's choice that is within 120 feet of the dragon and aware of it must succeed on a DC 19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&gt;
&gt;***Breath Weapons (Recharge 5–6).*** The dragon uses one of the following breath weapons.  
&gt;- **Acid Breath.** The dragon exhales acid in a 90-foot line that is 10 feet wide. Each creature in that line must make a DC 22 Dexterity saving throw, taking 63 (14d8) acid damage on a failed save, or half as much damage on a successful one.
&gt;
&gt;- **Slowing Breath.** The dragon exhales gas in a 90-foot cone. Each creature in that area must succeed on a DC 22 Constitution saving throw. On a failed save, the creature can't use reactions, its speed is halved, and it can't make more than one attack on its turn. In addition, the creature can use either an action or a bonus action on its turn, but not both. These effects last for 1 minute. The creature can repeat the saving throw at the end of each of its turns, ending the effect on itself with a successful save.
&gt;
&gt;
&gt;***Change Shape.*** The dragon magically polymorphs into a humanoid or beast that has a challenge rating no higher than its own, or back into its true form. It reverts to its true form if it dies. Any equipment it is wearing or carrying is absorbed or borne by the new form (the dragon's choice).  
&gt;In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  
&gt;
&gt;### Legendary Actions
&gt;The dragon can take 3 legendary actions, choosing from the options below. Only one legendary action can be used at a time and only at the end of another creature's turn. The dragon regains spent legendary actions at the start of its turn.
&gt;
&gt;- **Detect.** The dragon makes a Wisdom (Perception) check.
&gt;- **Tail Attack.** The dragon makes a tail attack.
&gt;- **Wing Attack (Costs 2 Actions).** The dragon beats its wings. Each creature within 15 feet of the dragon must succeed on a DC 23 Dexterity saving throw or take 15 (2d6 + 8) bludgeoning damage and be knocked prone. The dragon can then fly up to half its flying speed.</t>
  </si>
  <si>
    <t>Ancient Gold Dragon</t>
  </si>
  <si>
    <t>___
&gt;## Ancient Gold Dragon
&gt;*Gargantuan dragon, lawful good*
&gt;___
&gt;- **Armor Class** 22 (natural armor)
&gt;- **Hit Points** 546 (28d20 + 252)
&gt;- **Speed** 40 ft., fly 80 ft., swim 40 ft.
&gt;___
&gt;|STR|DEX|CON|INT|WIS|CHA|
&gt;|:---:|:---:|:---:|:---:|:---:|:---:|
&gt;|30 (+10)|14 (+2)|29 (+9)|18 (+4)|17 (+3)|28 (+9)|
&gt;___
&gt;- **Saving Throws** Dex +9, Con +16, Wis +10, Cha +16
&gt;- **Skills** Insight +10, Perception +17, Persuasion +16, Stealth +9
&gt;- **Damage Immunities** fire
&gt;- **Senses** blindsight 60 ft., darkvision 120 ft., passive Perception 27
&gt;- **Languages** Common, Draconic
&gt;- **Challenge** 24 (62,000 XP)
&gt;___
&gt;***Amphibious.*** The dragon can breathe air and water.  
&gt;
&gt;***Legendary Resistance (3/Day).*** If the dragon fails a saving throw, it can choose to succeed instead.  
&gt;
&gt;### Actions
&gt;***Multiattack.*** The dragon can use its Frightful Presence. It then makes three attacks: one with its bite and two with its claws.  
&gt;
&gt;***Bite.*** *Melee Weapon Attack:* +17 to hit, reach 15 ft., one target. *Hit:* 21 (2d10 + 10) piercing damage.  
&gt;
&gt;***Claw.*** *Melee Weapon Attack:* +17 to hit, reach 10 ft., one target. *Hit:* 17 (2d6 + 10) slashing damage.  
&gt;
&gt;***Tail.*** *Melee Weapon Attack:* +17 to hit, reach 20 ft., one target. *Hit:* 19 (2d8 + 10) bludgeoning damage.  
&gt;
&gt;***Frightful Presence.*** Each creature of the dragon's choice that is within 120 feet of the dragon and aware of it must succeed on a DC 24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&gt;
&gt;***Breath Weapons (Recharge 5–6).*** The dragon uses one of the following breath weapons.  
&gt;- **Fire Breath.** The dragon exhales fire in a 90-foot cone. Each creature in that area must make a DC 24 Dexterity saving throw, taking 71 (13d10) fire damage on a failed save, or half as much damage on a successful one.
&gt;
&gt;- **Weakening Breath.** The dragon exhales gas in a 90-foot cone. Each creature in that area must succeed on a DC 24 Strength saving throw or have disadvantage on Strength-based attack rolls, Strength checks, and Strength saving throws for 1 minute. A creature can repeat the saving throw at the end of each of its turns, ending the effect on itself on a success.
&gt;
&gt;
&gt;***Change Shape.*** The dragon magically polymorphs into a humanoid or beast that has a challenge rating no higher than its own, or back into its true form. It reverts to its true form if it dies. Any equipment it is wearing or carrying is absorbed or borne by the new form (the dragon's choice).  
&gt;In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  
&gt;
&gt;### Legendary Actions
&gt;The dragon can take 3 legendary actions, choosing from the options below. Only one legendary action can be used at a time and only at the end of another creature's turn. The dragon regains spent legendary actions at the start of its turn.
&gt;
&gt;- **Detect.** The dragon makes a Wisdom (Perception) check.
&gt;- **Tail Attack.** The dragon makes a tail attack.
&gt;- **Wing Attack (Costs 2 Actions).** The dragon beats its wings. Each creature within 15 feet of the dragon must succeed on a DC 25 Dexterity saving throw or take 17 (2d6 + 10) bludgeoning damage and be knocked prone. The dragon can then fly up to half its flying speed.</t>
  </si>
  <si>
    <t>Ancient Green Dragon</t>
  </si>
  <si>
    <t>___
&gt;## Ancient Green Dragon
&gt;*Gargantuan dragon, lawful evil*
&gt;___
&gt;- **Armor Class** 21 (natural armor)
&gt;- **Hit Points** 385 (22d20 + 154)
&gt;- **Speed** 40 ft., fly 80 ft., swim 40 ft.
&gt;___
&gt;|STR|DEX|CON|INT|WIS|CHA|
&gt;|:---:|:---:|:---:|:---:|:---:|:---:|
&gt;|27 (+8)|12 (+1)|25 (+7)|20 (+5)|17 (+3)|19 (+4)|
&gt;___
&gt;- **Saving Throws** Dex +8, Con +14, Wis +10, Cha +11
&gt;- **Skills** Deception +11, Insight +10, Perception +17, Persuasion +11, Stealth +8
&gt;- **Damage Immunities** poison
&gt;- **Condition Immunities** poisoned
&gt;- **Senses** blindsight 60 ft., darkvision 120 ft., passive Perception 27
&gt;- **Languages** Common, Draconic
&gt;- **Challenge** 22 (41,000 XP)
&gt;___
&gt;***Amphibious.*** The dragon can breathe air and water.  
&gt;
&gt;***Legendary Resistance (3/Day).*** If the dragon fails a saving throw, it can choose to succeed instead.  
&gt;
&gt;### Actions
&gt;***Multiattack.*** The dragon can use its Frightful Presence. It then makes three attacks: one with its bite and two with its claws.  
&gt;
&gt;***Bite.*** *Melee Weapon Attack:* +15 to hit, reach 15 ft., one target. *Hit:* 19 (2d10 + 8) piercing damage plus 10 (3d6) poison damage.  
&gt;
&gt;***Claw.*** *Melee Weapon Attack:* +15 to hit, reach 10 ft., one target. *Hit:* 22 (4d6 + 8) slashing damage.  
&gt;
&gt;***Tail.*** *Melee Weapon Attack:* +15 to hit, reach 20 ft., one target. *Hit:* 17 (2d8 + 8) bludgeoning damage.  
&gt;
&gt;***Frightful Presence.*** Each creature of the dragon's choice that is within 120 feet of the dragon and aware of it must succeed on a DC 19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&gt;
&gt;***Poison Breath (Recharge 5–6).*** The dragon exhales poisonous gas in a 90-foot cone. Each creature in that area must make a DC 22 Constitution saving throw, taking 77 (22d6) poison damage on a failed save, or half as much damage on a successful one.  
&gt;
&gt;### Legendary Actions
&gt;The dragon can take 3 legendary actions, choosing from the options below. Only one legendary action can be used at a time and only at the end of another creature's turn. The dragon regains spent legendary actions at the start of its turn.
&gt;
&gt;- **Detect.** The dragon makes a Wisdom (Perception) check.
&gt;- **Tail Attack.** The dragon makes a tail attack.
&gt;- **Wing Attack (Costs 2 Actions).** The dragon beats its wings. Each creature within 15 feet of the dragon must succeed on a DC 23 Dexterity saving throw or take 15 (2d6 + 8) bludgeoning damage and be knocked prone. The dragon can then fly up to half its flying speed.</t>
  </si>
  <si>
    <t>Ancient Red Dragon</t>
  </si>
  <si>
    <t>___
&gt;## Ancient Red Dragon
&gt;*Gargantuan dragon, chaotic evil*
&gt;___
&gt;- **Armor Class** 22 (natural armor)
&gt;- **Hit Points** 546 (28d20 + 252)
&gt;- **Speed** 40 ft., climb 40 ft., fly 80 ft.
&gt;___
&gt;|STR|DEX|CON|INT|WIS|CHA|
&gt;|:---:|:---:|:---:|:---:|:---:|:---:|
&gt;|30 (+10)|10 (+0)|29 (+9)|18 (+4)|15 (+2)|23 (+6)|
&gt;___
&gt;- **Saving Throws** Dex +7, Con +16, Wis +9, Cha +13
&gt;- **Skills** Perception +16, Stealth +7
&gt;- **Damage Immunities** fire
&gt;- **Senses** blindsight 60 ft., darkvision 120 ft., passive Perception 26
&gt;- **Languages** Common, Draconic
&gt;- **Challenge** 24 (62,000 XP)
&gt;___
&gt;***Legendary Resistance (3/Day).*** If the dragon fails a saving throw, it can choose to succeed instead.  
&gt;
&gt;### Actions
&gt;***Multiattack.*** The dragon can use its Frightful Presence. It then makes three attacks: one with its bite and two with its claws.  
&gt;
&gt;***Bite.*** *Melee Weapon Attack:* +17 to hit, reach 15 ft., one target. *Hit:* 21 (2d10 + 10) piercing damage plus 14 (4d6) fire damage.  
&gt;
&gt;***Claw.*** *Melee Weapon Attack:* +17 to hit, reach 10 ft., one target. *Hit:* 17 (2d6 + 10) slashing damage.  
&gt;
&gt;***Tail.*** *Melee Weapon Attack:* +17 to hit, reach 20 ft., one target. *Hit:* 19 (2d8 + 10) bludgeoning damage.  
&gt;
&gt;***Frightful Presence.*** Each creature of the dragon's choice that is within 120 feet of the dragon and aware of it must succeed on a DC 21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&gt;
&gt;***Fire Breath (Recharge 5–6).*** The dragon exhales fire in a 90-foot cone. Each creature in that area must make a DC 24 Dexterity saving throw, taking 91 (26d6) fire damage on a failed save, or half as much damage on a successful one.  
&gt;
&gt;### Legendary Actions
&gt;The dragon can take 3 legendary actions, choosing from the options below. Only one legendary action can be used at a time and only at the end of another creature's turn. The dragon regains spent legendary actions at the start of its turn.
&gt;
&gt;- **Detect.** The dragon makes a Wisdom (Perception) check.
&gt;- **Tail Attack.** The dragon makes a tail attack.
&gt;- **Wing Attack (Costs 2 Actions).** The dragon beats its wings. Each creature within 15 feet of the dragon must succeed on a DC 25 Dexterity saving throw or take 17 (2d6 + 10) bludgeoning damage and be knocked prone. The dragon can then fly up to half its flying speed.</t>
  </si>
  <si>
    <t>Ancient Silver Dragon</t>
  </si>
  <si>
    <t>___
&gt;## Ancient Silver Dragon
&gt;*Gargantuan dragon, lawful good*
&gt;___
&gt;- **Armor Class** 22 (natural armor)
&gt;- **Hit Points** 487 (25d20 + 225)
&gt;- **Speed** 40 ft., fly 80 ft.
&gt;___
&gt;|STR|DEX|CON|INT|WIS|CHA|
&gt;|:---:|:---:|:---:|:---:|:---:|:---:|
&gt;|30 (+10)|10 (+0)|29 (+9)|18 (+4)|15 (+2)|23 (+6)|
&gt;___
&gt;- **Saving Throws** Dex +7, Con +16, Wis +9, Cha +13
&gt;- **Skills** Arcana +11, History +11, Perception +16, Stealth +7
&gt;- **Damage Immunities** cold
&gt;- **Senses** blindsight 60 ft., darkvision 120 ft., passive Perception 26
&gt;- **Languages** Common, Draconic
&gt;- **Challenge** 23 (50,000 XP)
&gt;___
&gt;***Legendary Resistance (3/Day).*** If the dragon fails a saving throw, it can choose to succeed instead.  
&gt;
&gt;### Actions
&gt;***Multiattack.*** The dragon can use its Frightful Presence. It then makes three attacks: one with its bite and two with its claws.  
&gt;
&gt;***Bite.*** *Melee Weapon Attack:* +17 to hit, reach 15 ft., one target. *Hit:* 21 (2d10 + 10) piercing damage.  
&gt;
&gt;***Claw.*** *Melee Weapon Attack:* +17 to hit, reach 10 ft., one target. *Hit:* 17 (2d6 + 10) slashing damage.  
&gt;
&gt;***Tail.*** *Melee Weapon Attack:* +17 to hit, reach 20 ft., one target. *Hit:* 19 (2d8 + 10) bludgeoning damage.  
&gt;
&gt;***Frightful Presence.*** Each creature of the dragon's choice that is within 120 feet of the dragon and aware of it must succeed on a DC 21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&gt;
&gt;***Breath Weapons (Recharge 5–6).*** The dragon uses one of the following breath weapons.  
&gt;- **Cold Breath.** The dragon exhales an icy blast in a 90-foot cone. Each creature in that area must make a DC 24 Constitution saving throw, taking 67 (15d8) cold damage on a failed save, or half as much damage on a successful one.
&gt;
&gt;- **Paralyzing Breath.** The dragon exhales paralyzing gas in a 90-foot cone. Each creature in that area must succeed on a DC 24 Constitution saving throw or be paralyzed for 1 minute. A creature can repeat the saving throw at the end of each of its turns, ending the effect on itself on a success.
&gt;
&gt;
&gt;***Change Shape.*** The dragon magically polymorphs into a humanoid or beast that has a challenge rating no higher than its own, or back into its true form. It reverts to its true form if it dies. Any equipment it is wearing or carrying is absorbed or borne by the new form (the dragon's choice).  
&gt;In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  
&gt;
&gt;### Legendary Actions
&gt;The dragon can take 3 legendary actions, choosing from the options below. Only one legendary action can be used at a time and only at the end of another creature's turn. The dragon regains spent legendary actions at the start of its turn.
&gt;
&gt;- **Detect.** The dragon makes a Wisdom (Perception) check.
&gt;- **Tail Attack.** The dragon makes a tail attack.
&gt;- **Wing Attack (Costs 2 Actions).** The dragon beats its wings. Each creature within 15 feet of the dragon must succeed on a DC 25 Dexterity saving throw or take 17 (2d6 + 10) bludgeoning damage and be knocked prone. The dragon can then fly up to half its flying speed.</t>
  </si>
  <si>
    <t>Ancient White Dragon</t>
  </si>
  <si>
    <t>___
&gt;## Ancient White Dragon
&gt;*Gargantuan dragon, chaotic evil*
&gt;___
&gt;- **Armor Class** 20 (natural armor)
&gt;- **Hit Points** 333 (18d20 + 144)
&gt;- **Speed** 40 ft., burrow 40 ft., fly 80 ft., swim 40 ft.
&gt;___
&gt;|STR|DEX|CON|INT|WIS|CHA|
&gt;|:---:|:---:|:---:|:---:|:---:|:---:|
&gt;|26 (+8)|10 (+0)|26 (+8)|10 (+0)|13 (+1)|14 (+2)|
&gt;___
&gt;- **Saving Throws** Dex +6, Con +14, Wis +7, Cha +8
&gt;- **Skills** Perception +13, Stealth +6
&gt;- **Damage Immunities** cold
&gt;- **Senses** blindsight 60 ft., darkvision 120 ft., passive Perception 23
&gt;- **Languages** Common, Draconic
&gt;- **Challenge** 20 (25,000 XP)
&gt;___
&gt;***Ice Walk.*** The dragon can move across and climb icy surfaces without needing to make an ability check. Additionally, difficult terrain composed of ice or snow doesn't cost it extra movement.  
&gt;
&gt;***Legendary Resistance (3/Day).*** If the dragon fails a saving throw, it can choose to succeed instead.  
&gt;
&gt;### Actions
&gt;***Multiattack.*** The dragon can use its Frightful Presence. It then makes three attacks: one with its bite and two with its claws.  
&gt;
&gt;***Bite.*** *Melee Weapon Attack:* +14 to hit, reach 15 ft., one target. *Hit:* 19 (2d10 + 8) piercing damage plus 9 (2d8) cold damage.  
&gt;
&gt;***Claw.*** *Melee Weapon Attack:* +14 to hit, reach 10 ft., one target. *Hit:* 15 (2d6 + 8) slashing damage.  
&gt;
&gt;***Tail.*** *Melee Weapon Attack:* +14 to hit, reach 20 ft., one target. *Hit:* 17 (2d8 + 8) bludgeoning damage.  
&gt;
&gt;***Frightful Presence.*** Each creature of the dragon's choice that is within 120 feet of the dragon and aware of it must succeed on a DC 16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&gt;
&gt;***Cold Breath (Recharge 5–6).*** The dragon exhales an icy blast in a 90-foot cone. Each creature in that area must make a DC 22 Constitution saving throw, taking 72 (16d8) cold damage on a failed save, or half as much damage on a successful one.  
&gt;
&gt;### Legendary Actions
&gt;The dragon can take 3 legendary actions, choosing from the options below. Only one legendary action can be used at a time and only at the end of another creature's turn. The dragon regains spent legendary actions at the start of its turn.
&gt;
&gt;- **Detect.** The dragon makes a Wisdom (Perception) check.
&gt;- **Tail Attack.** The dragon makes a tail attack.
&gt;- **Wing Attack (Costs 2 Actions).** The dragon beats its wings. Each creature within 15 feet of the dragon must succeed on a DC 22 Dexterity saving throw or take 15 (2d6 + 8) bludgeoning damage and be knocked prone. The dragon can then fly up to half its flying speed.</t>
  </si>
  <si>
    <t>Androsphinx</t>
  </si>
  <si>
    <t>___
&gt;## Androsphinx
&gt;*Large monstrosity, lawful neutral*
&gt;___
&gt;- **Armor Class** 17 (natural armor)
&gt;- **Hit Points** 199 (19d10 + 95)
&gt;- **Speed** 40 ft., fly 60 ft.
&gt;___
&gt;|STR|DEX|CON|INT|WIS|CHA|
&gt;|:---:|:---:|:---:|:---:|:---:|:---:|
&gt;|22 (+6)|10 (+0)|20 (+5)|16 (+3)|18 (+4)|23 (+6)|
&gt;___
&gt;- **Saving Throws** Dex +6, Con +11, Int +9, Wis +10
&gt;- **Skills** Arcana +9, Perception +10, Religion +15
&gt;- **Damage Immunities** psychic; bludgeoning, piercing, and slashing from nonmagical attacks
&gt;- **Condition Immunities** charmed, frightened
&gt;- **Senses** truesight 120 ft., passive Perception 20
&gt;- **Languages** Common, Sphinx
&gt;- **Challenge** 17 (18,000 XP)
&gt;___
&gt;***Inscrutable.*** The sphinx is immune to any effect that would sense its emotions or read its thoughts, as well as any divination spell that it refuses. Wisdom (Insight) checks made to ascertain the sphinx's intentions or sincerity have disadvantage.  
&gt;
&gt;***Magic Weapons.*** The sphinx's weapon attacks are magical.  
&gt;
&gt;***Spellcasting.*** The sphinx is a 12th-level spellcaster. Its spellcasting ability is Wisdom (spell save DC 18, +10 to hit with spell attacks). It requires no material components to cast its spells. The sphinx has the following cleric spells prepared:  
&gt;
&gt;Cantrips (at will): *sacred flame*, *spare the dying*, *thaumaturgy*  
&gt;1st level (4 slots): *command*, *detect evil and good*, *detect magic*  
&gt;2nd level (3 slots): *lesser restoration*, *zone of truth*  
&gt;3rd level (3 slots): *dispel magic*, *tongues*  
&gt;4th level (3 slots): *banishment*, *freedom of movement*  
&gt;5th level (2 slots): *flame strike*, *greater restoration*  
&gt;6th level (1 slot): *heroes' feast*  
&gt;
&gt;### Actions
&gt;***Multiattack.*** The sphinx makes two claw attacks.  
&gt;
&gt;***Claw.*** *Melee Weapon Attack:* +12 to hit, reach 5 ft., one target. *Hit:* 17 (2d10 + 6) slashing damage.  
&gt;
&gt;***Roar (3/Day).*** The sphinx emits a magical roar. Each time it roars before finishing a long rest, the roar is louder and the effect is different, as detailed below. Each creature within 500 feet of the sphinx and able to hear the roar must make a saving throw.  
&gt;- **First Roar** Each creature that fails a DC 18 Wisdom saving throw is frightened for 1 minute. A frightened creature can repeat the saving throw at the end of each of its turns, ending the effect on itself on a success.
&gt;
&gt;- **Second Roar** Each creature that fails a DC 18 Wisdom saving throw is deafened and frightened for 1 minute. A frightened creature is paralyzed and can repeat the saving throw at the end of each of its turns, ending the effect on itself on a success.
&gt;
&gt;- **Third Roar** Each creature makes a DC 18 Constitution saving throw. On a failed save, a creature takes 44 (8d10) thunder damage and is knocked prone. On a successful save, the creature takes half as much damage and isn't knocked prone.
&gt;
&gt;### Legendary Actions
&gt;The androsphinx can take 3 legendary actions, choosing from the options below. Only one legendary action can be used at a time and only at the end of another creature's turn. The androsphinx regains spent legendary actions at the start of its turn.
&gt;
&gt;- **Claw Attack.** The sphinx makes one claw attack.
&gt;- **Teleport (Costs 2 Actions).** The sphinx magically teleports, along with any equipment it is wearing or carrying, up to 120 feet to an unoccupied space it can see.
&gt;- **Cast a Spell (Costs 3 Actions).** The sphinx casts a spell from its list of prepared spells, using a spell slot as normal.</t>
  </si>
  <si>
    <t>Animated Armor</t>
  </si>
  <si>
    <t>Construct</t>
  </si>
  <si>
    <t>___
&gt;## Animated Armor
&gt;*Medium construct, unaligned*
&gt;___
&gt;- **Armor Class** 18 (natural armor)
&gt;- **Hit Points** 33 (6d8 + 6)
&gt;- **Speed** 25 ft.
&gt;___
&gt;|STR|DEX|CON|INT|WIS|CHA|
&gt;|:---:|:---:|:---:|:---:|:---:|:---:|
&gt;|14 (+2)|11 (+0)|13 (+1)|1 (-5)|3 (-4)|1 (-5)|
&gt;___
&gt;- **Damage Immunities** poison, psychic
&gt;- **Condition Immunities** blinded, charmed, deafened, exhaustion, frightened, paralyzed, petrified, poisoned
&gt;- **Senses** blindsight 60 ft. (blind beyond this radius), passive Perception 6
&gt;- **Languages** —
&gt;- **Challenge** 1 (200 XP)
&gt;___
&gt;***Antimagic Susceptibility.*** The armor is incapacitated while in the area of an antimagic field. If targeted by dispel magic, the armor must succeed on a Constitution saving throw against the caster's spell save DC or fall unconscious for 1 minute.  
&gt;
&gt;***False Appearance.*** While the armor remains motionless, it is indistinguishable from a normal suit of armor.  
&gt;
&gt;### Actions
&gt;***Multiattack.*** The armor makes two melee attacks.  
&gt;
&gt;***Slam.*** *Melee Weapon Attack:* +4 to hit, reach 5 ft., one target. *Hit:* 5 (1d6 + 2) bludgeoning damage.</t>
  </si>
  <si>
    <t>Animated Table</t>
  </si>
  <si>
    <t>Tales from the Yawning Portal</t>
  </si>
  <si>
    <t>___
&gt;## Ankheg
&gt;*Large monstrosity, unaligned*
&gt;___
&gt;- **Armor Class** 14 (natural armor), 11 while prone
&gt;- **Hit Points** 39 (6d10 + 6)
&gt;- **Speed** 30 ft., burrow 10 ft.
&gt;___
&gt;|STR|DEX|CON|INT|WIS|CHA|
&gt;|:---:|:---:|:---:|:---:|:---:|:---:|
&gt;|17 (+3)|11 (+0)|13 (+1)|1 (-5)|13 (+1)|6 (-2)|
&gt;___
&gt;- **Senses** darkvision 60 ft., tremorsense 60 ft., passive Perception 11
&gt;- **Languages** —
&gt;- **Challenge** 2 (450 XP)
&gt;___
&gt;### Actions
&gt;***Bite.*** *Melee Weapon Attack:* +5 to hit, reach 5 ft., one target. *Hit:* 10 (2d6 + 3) slashing damage plus 3 (1d6) acid damage. If the target is a Large or smaller creature, it is grappled (escape DC 13). Until this grapple ends, the ankheg can bite only the grappled creature and has advantage on attack rolls to do so.  
&gt;
&gt;***Acid Spray (Recharge 6).*** The ankheg spits acid in a line that is 30 feet long and 5 feet wide, provided that it has no creature grappled. Each creature in that line must make a DC 13 Dexterity saving throw, taking 10 (3d6) acid damage on a failed save, or half as much damage on a successful one.</t>
  </si>
  <si>
    <t>Ankylosaurus</t>
  </si>
  <si>
    <t>Ankylosaurus Zombie</t>
  </si>
  <si>
    <t>Annis Hag</t>
  </si>
  <si>
    <t>Fey</t>
  </si>
  <si>
    <t>Ape</t>
  </si>
  <si>
    <t>___
&gt;## Ape
&gt;*Medium beast, unaligned*
&gt;___
&gt;- **Armor Class** 12
&gt;- **Hit Points** 19 (3d8 + 6)
&gt;- **Speed** 30 ft., climb 30 ft.
&gt;___
&gt;|STR|DEX|CON|INT|WIS|CHA|
&gt;|:---:|:---:|:---:|:---:|:---:|:---:|
&gt;|16 (+3)|14 (+2)|14 (+2)|6 (-2)|12 (+1)|7 (-2)|
&gt;___
&gt;- **Skills** Athletics +5, Perception +3
&gt;- **Senses** passive Perception 13
&gt;- **Languages** —
&gt;- **Challenge** 1/2 (100 XP)
&gt;___
&gt;### Actions
&gt;***Multiattack.*** The ape makes two fist attacks.  
&gt;
&gt;***Fist.*** *Melee Weapon Attack:* +5 to hit, reach 5 ft., one target. *Hit:* 6 (1d6 + 3) bludgeoning damage.  
&gt;
&gt;***Rock.*** *Ranged Weapon Attack:* +5 to hit, range 25/50 ft., one target. *Hit:* 6 (1d6 + 3) bludgeoning damage.</t>
  </si>
  <si>
    <t>Apprentice Wizard</t>
  </si>
  <si>
    <t>Arcanaloth</t>
  </si>
  <si>
    <t>Archdruid</t>
  </si>
  <si>
    <t>Archer</t>
  </si>
  <si>
    <t>Archmage</t>
  </si>
  <si>
    <t>___
&gt;## Archmage
&gt;*Medium humanoid (any race), any alignment*
&gt;___
&gt;- **Armor Class** 12 (15 with *mage armor*)
&gt;- **Hit Points** 99 (18d8 + 18)
&gt;- **Speed** 30 ft.
&gt;___
&gt;|STR|DEX|CON|INT|WIS|CHA|
&gt;|:---:|:---:|:---:|:---:|:---:|:---:|
&gt;|10 (+0)|14 (+2)|12 (+1)|20 (+5)|15 (+2)|16 (+3)|
&gt;___
&gt;- **Saving Throws** Int +9, Wis +6
&gt;- **Skills** Arcana +13, History +13
&gt;- **Damage Resistances** damage from spells; nonmagical bludgeoning, piercing, and slashing (from stoneskin)
&gt;- **Senses** passive Perception 12
&gt;- **Languages** any six languages
&gt;- **Challenge** 12 (8,400 XP)
&gt;___
&gt;***Magic Resistance.*** The archmage has advantage on saving throws against spells and other magical effects.  
&gt;
&gt;***Spellcasting.*** The archmage is an 18th-level spellcaster. Its spellcasting ability is Intelligence (spell save DC 17, +9 to hit with spell attacks). The archmage can cast *disguise self* and *invisibility* at will and has the following wizard spells prepared:  
&gt;
&gt;Cantrips (at will): *fire bolt*, *light*, *mage hand*, *prestidigitation*, *shocking grasp*  
&gt;1st level (4 slots): *detect magic*, *identify*, *mage armor**, *magic missile*  
&gt;2nd level (3 slots): *detect thoughts*, *mirror image*, *misty step*  
&gt;3rd level (3 slots): *counterspell*, *fly*, *lightning bolt*  
&gt;4th level (3 slots): *banishment*, *fire shield*, *stoneskin**  
&gt;5th level (3 slots): *cone of cold*, *scrying*, *wall of force*  
&gt;6th level (1 slot): *globe of invulnerability*  
&gt;7th level (1 slot): *teleport*  
&gt;8th level (1 slot): *mind blank**  
&gt;9th level (1 slot): *time stop*  
&gt;
&gt;*The archmage casts these spells on itself before combat.  
&gt;
&gt;
&gt;### Actions
&gt;***Dagger.*** *Melee  or Ranged Weapon Attack:* +6 to hit, reach 5 ft. or range 20/60 ft., one target. *Hit:* 4 (1d4 + 2) piercing damage.</t>
  </si>
  <si>
    <t>Armanite</t>
  </si>
  <si>
    <t>Artus Cimber</t>
  </si>
  <si>
    <t>Assassin</t>
  </si>
  <si>
    <t>___
&gt;## Assassin
&gt;*Medium humanoid (any race), any non-good alignment*
&gt;___
&gt;- **Armor Class** 15 (studded leather armor)
&gt;- **Hit Points** 78 (12d8 + 24)
&gt;- **Speed** 30 ft.
&gt;___
&gt;|STR|DEX|CON|INT|WIS|CHA|
&gt;|:---:|:---:|:---:|:---:|:---:|:---:|
&gt;|11 (+0)|16 (+3)|14 (+2)|13 (+1)|11 (+0)|10 (+0)|
&gt;___
&gt;- **Saving Throws** Dex +6, Int +4
&gt;- **Skills** Acrobatics +6, Deception +3, Perception +3, Stealth +9
&gt;- **Damage Resistances** poison
&gt;- **Senses** passive Perception 13
&gt;- **Languages** Thieves' cant plus any two languages
&gt;- **Challenge** 8 (3,900 XP)
&gt;___
&gt;***Assassinate.*** During its first turn, the assassin has advantage on attack rolls against any creature that hasn't taken a turn. Any hit the assassin scores against a surprised creature is a critical hit.  
&gt;
&gt;***Evasion.*** If the assassin is subjected to an effect that allows it to make a Dexterity saving throw to take only half damage, the assassin instead takes no damage if it succeeds on the saving throw, and only half damage if it fails.  
&gt;
&gt;***Sneak Attack (1/Turn).*** The assassin deals an extra 14 (4d6) damage when it hits a target with a weapon attack and has advantage on the attack roll, or when the target is within 5 feet of an ally of the assassin that isn't incapacitated and the assassin doesn't have disadvantage on the attack roll.  
&gt;
&gt;### Actions
&gt;***Multiattack.*** The assassin makes two shortsword attacks.  
&gt;
&gt;***Shortsword.*** *Melee Weapon Attack:* +6 to hit, reach 5 ft., one target. *Hit:* 6 (1d6 + 3) piercing damage, and the target must make a DC 15 Constitution saving throw, taking 24 (7d6) poison damage on a failed save, or half as much damage on a successful one.  
&gt;
&gt;***Light Crossbow.*** *Ranged Weapon Attack:* +6 to hit, range 80/320 ft., one target. *Hit:* 7 (1d8 + 3) piercing damage, and the target must make a DC 15 Constitution saving throw, taking 24 (7d6) poison damage on a failed save, or half as much damage on a successful one.</t>
  </si>
  <si>
    <t>Assassin Vine</t>
  </si>
  <si>
    <t>Plant</t>
  </si>
  <si>
    <t>Astral Dreadnought</t>
  </si>
  <si>
    <t>Atropal</t>
  </si>
  <si>
    <t>Auroch</t>
  </si>
  <si>
    <t>Autumn Eladrin</t>
  </si>
  <si>
    <t>Awakened Shrub</t>
  </si>
  <si>
    <t>___
&gt;## Awakened Shrub
&gt;*Small plant, unaligned*
&gt;___
&gt;- **Armor Class** 9
&gt;- **Hit Points** 10 (3d6)
&gt;- **Speed** 20 ft.
&gt;___
&gt;|STR|DEX|CON|INT|WIS|CHA|
&gt;|:---:|:---:|:---:|:---:|:---:|:---:|
&gt;|3 (-4)|8 (-1)|11 (+0)|10 (+0)|10 (+0)|6 (-2)|
&gt;___
&gt;- **Damage Vulnerabilities** fire
&gt;- **Damage Resistances** piercing
&gt;- **Senses** passive Perception 10
&gt;- **Languages** one language known by its creator
&gt;- **Challenge** 0 (0 or 10 XP)
&gt;___
&gt;***False Appearance.*** While the shrub remains motionless, it is indistinguishable from a normal shrub.  
&gt;
&gt;### Actions
&gt;***Rake.*** *Melee Weapon Attack:* +1 to hit, reach 5 ft., one target. *Hit:* 1 (1d4 - 1) slashing damage.</t>
  </si>
  <si>
    <t>Awakened Tree</t>
  </si>
  <si>
    <t>___
&gt;## Awakened Tree
&gt;*Huge plant, unaligned*
&gt;___
&gt;- **Armor Class** 13 (natural armor)
&gt;- **Hit Points** 59 (7d12 + 14)
&gt;- **Speed** 20 ft.
&gt;___
&gt;|STR|DEX|CON|INT|WIS|CHA|
&gt;|:---:|:---:|:---:|:---:|:---:|:---:|
&gt;|19 (+4)|6 (-2)|15 (+2)|10 (+0)|10 (+0)|7 (-2)|
&gt;___
&gt;- **Damage Vulnerabilities** fire
&gt;- **Damage Resistances** bludgeoning, piercing
&gt;- **Senses** passive Perception 10
&gt;- **Languages** one language known by its creator
&gt;- **Challenge** 2 (450 XP)
&gt;___
&gt;***False Appearance.*** While the tree remains motionless, it is indistinguishable from a normal tree.  
&gt;
&gt;### Actions
&gt;***Slam.*** *Melee Weapon Attack:* +6 to hit, reach 10 ft., one target. *Hit:* 14 (3d6 + 4) bludgeoning damage.</t>
  </si>
  <si>
    <t>Axe Beak</t>
  </si>
  <si>
    <t>___
&gt;## Axe Beak
&gt;*Large beast, unaligned*
&gt;___
&gt;- **Armor Class** 11
&gt;- **Hit Points** 19 (3d10 + 3)
&gt;- **Speed** 50 ft.
&gt;___
&gt;|STR|DEX|CON|INT|WIS|CHA|
&gt;|:---:|:---:|:---:|:---:|:---:|:---:|
&gt;|14 (+2)|12 (+1)|12 (+1)|2 (-4)|10 (+0)|5 (-3)|
&gt;___
&gt;- **Senses** passive Perception 10
&gt;- **Languages** —
&gt;- **Challenge** 1/4 (50 XP)
&gt;___
&gt;### Actions
&gt;***Beak.*** *Melee Weapon Attack:* +4 to hit, reach 5 ft., one target. *Hit:* 6 (1d8 + 2) slashing damage.</t>
  </si>
  <si>
    <t>Azbara Jos</t>
  </si>
  <si>
    <t>Azer</t>
  </si>
  <si>
    <t>___
&gt;## Azer
&gt;*Medium elemental, lawful neutral*
&gt;___
&gt;- **Armor Class** 17 (natural armor, shield)
&gt;- **Hit Points** 39 (6d8 + 12)
&gt;- **Speed** 30 ft.
&gt;___
&gt;|STR|DEX|CON|INT|WIS|CHA|
&gt;|:---:|:---:|:---:|:---:|:---:|:---:|
&gt;|17 (+3)|12 (+1)|15 (+2)|12 (+1)|13 (+1)|10 (+0)|
&gt;___
&gt;- **Saving Throws** Con +4
&gt;- **Damage Immunities** fire, poison
&gt;- **Condition Immunities** poisoned
&gt;- **Senses** passive Perception 11
&gt;- **Languages** Ignan
&gt;- **Challenge** 2 (450 XP)
&gt;___
&gt;***Heated Body.*** A creature that touches the azer or hits it with a melee attack while within 5 feet of it takes 5 (1d10) fire damage.  
&gt;
&gt;***Heated Weapons.*** When the azer hits with a metal melee weapon, it deals an extra 3 (1d6) fire damage (included in the attack).  
&gt;
&gt;***Illumination.*** The azer sheds bright light in a 10-foot radius and dim light for an additional 10 feet.  
&gt;
&gt;### Actions
&gt;***Warhammer.*** *Melee Weapon Attack:* +5 to hit, reach 5 ft., one target. *Hit:* 7 (1d8 + 3) bludgeoning damage, or 8 (1d10 + 3) bludgeoning damage if used with two hands to make a melee attack, plus 3 (1d6) fire damage.</t>
  </si>
  <si>
    <t>Baba Lysaga's Creeping Hut</t>
  </si>
  <si>
    <t>Curse of Strahd</t>
  </si>
  <si>
    <t>Babau</t>
  </si>
  <si>
    <t>Baboon</t>
  </si>
  <si>
    <t>___
&gt;## Baboon
&gt;*Small beast, unaligned*
&gt;___
&gt;- **Armor Class** 12
&gt;- **Hit Points** 3 (1d6)
&gt;- **Speed** 30 ft., climb 30 ft.
&gt;___
&gt;|STR|DEX|CON|INT|WIS|CHA|
&gt;|:---:|:---:|:---:|:---:|:---:|:---:|
&gt;|8 (-1)|14 (+2)|11 (+0)|4 (-3)|12 (+1)|6 (-2)|
&gt;___
&gt;- **Senses** passive Perception 11
&gt;- **Languages** —
&gt;- **Challenge** 0 (0 or 10 XP)
&gt;___
&gt;***Pack Tactics.*** The baboon has advantage on an attack roll against a creature if at least one of the baboon's allies is within 5 feet of the creature and the ally isn't incapacitated.  
&gt;
&gt;### Actions
&gt;***Bite.*** *Melee Weapon Attack:* +1 to hit, reach 5 ft., one target. *Hit:* 1 (1d4 - 1) piercing damage.</t>
  </si>
  <si>
    <t>Badger</t>
  </si>
  <si>
    <t>Tiny</t>
  </si>
  <si>
    <t>___
&gt;## Badger
&gt;*Tiny beast, unaligned*
&gt;___
&gt;- **Armor Class** 10
&gt;- **Hit Points** 3 (1d4 + 1)
&gt;- **Speed** 20 ft., burrow 5 ft.
&gt;___
&gt;|STR|DEX|CON|INT|WIS|CHA|
&gt;|:---:|:---:|:---:|:---:|:---:|:---:|
&gt;|4 (-3)|11 (+0)|12 (+1)|2 (-4)|12 (+1)|5 (-3)|
&gt;___
&gt;- **Senses** darkvision 30 ft., passive Perception 11
&gt;- **Languages** —
&gt;- **Challenge** 0 (0 or 10 XP)
&gt;___
&gt;***Keen Smell.*** The badger has advantage on Wisdom (Perception) checks that rely on smell.  
&gt;
&gt;### Actions
&gt;***Bite.*** *Melee Weapon Attack:* +2 to hit, reach 5 ft., one target. *Hit:* 1 piercing damage.</t>
  </si>
  <si>
    <t>Bael</t>
  </si>
  <si>
    <t>Balhannoth</t>
  </si>
  <si>
    <t>Balor</t>
  </si>
  <si>
    <t>___
&gt;## Balor
&gt;*Huge fiend (demon), chaotic evil*
&gt;___
&gt;- **Armor Class** 19 (natural armor)
&gt;- **Hit Points** 262 (21d12 + 126)
&gt;- **Speed** 40 ft., fly 80 ft.
&gt;___
&gt;|STR|DEX|CON|INT|WIS|CHA|
&gt;|:---:|:---:|:---:|:---:|:---:|:---:|
&gt;|26 (+8)|15 (+2)|22 (+6)|20 (+5)|16 (+3)|22 (+6)|
&gt;___
&gt;- **Saving Throws** Str +14, Con +12, Wis +9, Cha +12
&gt;- **Damage Resistances** cold, lightning; bludgeoning, piercing, and slashing from nonmagical attacks
&gt;- **Damage Immunities** fire, poison
&gt;- **Condition Immunities** poisoned
&gt;- **Senses** truesight 120 ft., passive Perception 13
&gt;- **Languages** Abyssal, telepathy 120 ft.
&gt;- **Challenge** 19 (22,000 XP)
&gt;___
&gt;***Death Throes.*** When the balor dies, it explodes, and each creature within 30 feet of it must make a DC 20 Dexterity saving throw, taking 70 (20d6) fire damage on a failed save, or half as much damage on a successful one. The explosion ignites flammable objects in that area that aren't being worn or carried, and it destroys the balor's weapons.  
&gt;
&gt;***Fire Aura.*** At the start of each of the balor's turns, each creature within 5 feet of it takes 10 (3d6) fire damage, and flammable objects in the aura that aren't being worn or carried ignite. A creature that touches the balor or hits it with a melee attack while within 5 feet of it takes 10 (3d6) fire damage.  
&gt;
&gt;***Magic Resistance.*** The balor has advantage on saving throws against spells and other magical effects.  
&gt;
&gt;***Magic Weapons.*** The balor's weapon attacks are magical.  
&gt;
&gt;### Actions
&gt;***Multiattack.*** The balor makes two attacks: one with its longsword and one with its whip.  
&gt;
&gt;***Longsword.*** *Melee Weapon Attack:* +14 to hit, reach 10 ft., one target. *Hit:* 21 (3d8 + 8) slashing damage plus 13 (3d8) lightning damage. If the balor scores a critical hit, it rolls damage dice three times, instead of twice.  
&gt;
&gt;***Whip.*** *Melee Weapon Attack:* +14 to hit, reach 30 ft., one target. *Hit:* 15 (2d6 + 8) slashing damage plus 10 (3d6) fire damage, and the target must succeed on a DC 20 Strength saving throw or be pulled up to 25 feet toward the balor.  
&gt;
&gt;***Teleport.*** The balor magically teleports, along with any equipment it is wearing or carrying, up to 120 feet to an unoccupied space it can see.</t>
  </si>
  <si>
    <t>Banderhobb</t>
  </si>
  <si>
    <t>Bandit</t>
  </si>
  <si>
    <t>1/8</t>
  </si>
  <si>
    <t>___
&gt;## Bandit
&gt;*Medium humanoid (any race), any non-lawful alignment*
&gt;___
&gt;- **Armor Class** 12 (leather armor)
&gt;- **Hit Points** 11 (2d8 + 2)
&gt;- **Speed** 30 ft.
&gt;___
&gt;|STR|DEX|CON|INT|WIS|CHA|
&gt;|:---:|:---:|:---:|:---:|:---:|:---:|
&gt;|11 (+0)|12 (+1)|12 (+1)|10 (+0)|10 (+0)|10 (+0)|
&gt;___
&gt;- **Senses** passive Perception 10
&gt;- **Languages** any one language (usually Common)
&gt;- **Challenge** 1/8 (25 XP)
&gt;___
&gt;### Actions
&gt;***Scimitar.*** *Melee Weapon Attack:* +3 to hit, reach 5 ft., one target. *Hit:* 4 (1d6 + 1) slashing damage.  
&gt;
&gt;***Light Crossbow.*** *Ranged Weapon Attack:* +3 to hit, range 80/320 ft., one target. *Hit:* 5 (1d8 + 1) piercing damage.</t>
  </si>
  <si>
    <t>Bandit Captain</t>
  </si>
  <si>
    <t>___
&gt;## Bandit Captain
&gt;*Medium humanoid (any race), any non-lawful alignment*
&gt;___
&gt;- **Armor Class** 15 (studded leather armor)
&gt;- **Hit Points** 65 (10d8 + 20)
&gt;- **Speed** 30 ft.
&gt;___
&gt;|STR|DEX|CON|INT|WIS|CHA|
&gt;|:---:|:---:|:---:|:---:|:---:|:---:|
&gt;|15 (+2)|16 (+3)|14 (+2)|14 (+2)|11 (+0)|14 (+2)|
&gt;___
&gt;- **Saving Throws** Str +4, Dex +5, Wis +2
&gt;- **Skills** Athletics +4, Deception +4
&gt;- **Senses** passive Perception 10
&gt;- **Languages** any two languages
&gt;- **Challenge** 2 (450 XP)
&gt;___
&gt;### Actions
&gt;***Multiattack.*** The captain makes three melee attacks: two with its scimitar and one with its dagger. Or the captain makes two ranged attacks with its daggers.  
&gt;
&gt;***Scimitar.*** *Melee Weapon Attack:* +5 to hit, reach 5 ft., one target. *Hit:* 6 (1d6 + 3) slashing damage.  
&gt;
&gt;***Dagger.*** *Melee  or Ranged Weapon Attack:* +5 to hit, reach 5 ft. or range 20/60 ft., one target. *Hit:* 5 (1d4 + 3) piercing damage.  
&gt;
&gt;### Reactions
&gt;***Parry.*** The captain adds 2 to its AC against one melee attack that would hit it. To do so, the captain must see the attacker and be wielding a melee weapon.</t>
  </si>
  <si>
    <t>Banshee</t>
  </si>
  <si>
    <t>Baphomet</t>
  </si>
  <si>
    <t>Out of the Abyss</t>
  </si>
  <si>
    <t>Barbed Devil</t>
  </si>
  <si>
    <t>___
&gt;## Barbed Devil
&gt;*Medium fiend (devil), lawful evil*
&gt;___
&gt;- **Armor Class** 15 (natural armor)
&gt;- **Hit Points** 110 (13d8 + 52)
&gt;- **Speed** 30 ft.
&gt;___
&gt;|STR|DEX|CON|INT|WIS|CHA|
&gt;|:---:|:---:|:---:|:---:|:---:|:---:|
&gt;|16 (+3)|17 (+3)|18 (+4)|12 (+1)|14 (+2)|14 (+2)|
&gt;___
&gt;- **Saving Throws** Str +6, Con +7, Wis +5, Cha +5
&gt;- **Skills** Deception +5, Insight +5, Perception +8
&gt;- **Damage Resistances** cold; bludgeoning, piercing, and slashing from nonmagical attacks that aren't silvered
&gt;- **Damage Immunities** fire, poison
&gt;- **Condition Immunities** poisoned
&gt;- **Senses** darkvision 120 ft., passive Perception 18
&gt;- **Languages** Infernal, telepathy 120 ft.
&gt;- **Challenge** 5 (1,800 XP)
&gt;___
&gt;***Barbed Hide.*** At the start of each of its turns, the barbed devil deals 5 (1d10) piercing damage to any creature grappling it.  
&gt;
&gt;***Devil's Sight.*** Magical darkness doesn't impede the devil's darkvision.  
&gt;
&gt;***Magic Resistance.*** The devil has advantage on saving throws against spells and other magical effects.  
&gt;
&gt;### Actions
&gt;***Multiattack.*** The devil makes three melee attacks: one with its tail and two with its claws. Alternatively, it can use Hurl Flame twice.  
&gt;
&gt;***Claw.*** *Melee Weapon Attack:* +6 to hit, reach 5 ft., one target. *Hit:* 6 (1d6 + 3) piercing damage.  
&gt;
&gt;***Tail.*** *Melee Weapon Attack:* +6 to hit, reach 5 ft., one target. *Hit:* 10 (2d6 + 3) piercing damage.  
&gt;
&gt;***Hurl Flame.*** *Ranged Spell Attack:* +5 to hit, range 150 ft., one target. *Hit:* 10 (3d6) fire damage. If the target is a flammable object that isn't being worn or carried, it also catches fire.</t>
  </si>
  <si>
    <t>Bard</t>
  </si>
  <si>
    <t>Barghest</t>
  </si>
  <si>
    <t>Barlgura</t>
  </si>
  <si>
    <t>Barovian Witch</t>
  </si>
  <si>
    <t>Basilisk</t>
  </si>
  <si>
    <t>___
&gt;## Basilisk
&gt;*Medium monstrosity, unaligned*
&gt;___
&gt;- **Armor Class** 15 (natural armor)
&gt;- **Hit Points** 52 (8d8 + 16)
&gt;- **Speed** 20 ft.
&gt;___
&gt;|STR|DEX|CON|INT|WIS|CHA|
&gt;|:---:|:---:|:---:|:---:|:---:|:---:|
&gt;|16 (+3)|8 (-1)|15 (+2)|2 (-4)|8 (-1)|7 (-2)|
&gt;___
&gt;- **Senses** darkvision 60 ft., passive Perception 9
&gt;- **Languages** —
&gt;- **Challenge** 3 (700 XP)
&gt;___
&gt;***Petrifying Gaze.*** If a creature starts its turn within 30 feet of the basilisk and the two of them can see each other, the basilisk can force the creature to make a DC 12 Constitution saving throw if the basilisk isn't incapacitated. On a failed save, the creature magically begins to turn to stone and is restrained. It must repeat the saving throw at the end of its next turn. On a success, the effect ends. On a failure, the creature is petrified until freed by the  *greater restoration* spell or other magic.  
&gt;A creature that isn't surprised can avert its eyes to avoid the saving throw at the start of its turn. If it does so, it can't see the basilisk until the start of its next turn, when it can avert its eyes again. If it looks at the basilisk in the meantime, it must immediately make the save.  
&gt;If the basilisk sees its reflection within 30 feet of it in bright light, it mistakes itself for a rival and targets itself with its gaze.  
&gt;
&gt;### Actions
&gt;***Bite.*** *Melee Weapon Attack:* +5 to hit, reach 5 ft., one target. *Hit:* 10 (2d6 + 3) piercing damage plus 7 (2d6) poison damage.</t>
  </si>
  <si>
    <t>Bastian Thermandar</t>
  </si>
  <si>
    <t>Bat</t>
  </si>
  <si>
    <t>___
&gt;## Bat
&gt;*Tiny beast, unaligned*
&gt;___
&gt;- **Armor Class** 12
&gt;- **Hit Points** 1 (1d4 - 1)
&gt;- **Speed** 5 ft., fly 30 ft.
&gt;___
&gt;|STR|DEX|CON|INT|WIS|CHA|
&gt;|:---:|:---:|:---:|:---:|:---:|:---:|
&gt;|2 (-4)|15 (+2)|8 (-1)|2 (-4)|12 (+1)|4 (-3)|
&gt;___
&gt;- **Senses** blindsight 60 ft., passive Perception 11
&gt;- **Languages** —
&gt;- **Challenge** 0 (0 or 10 XP)
&gt;___
&gt;***Echolocation.*** The bat can't use its blindsight while deafened.  
&gt;
&gt;***Keen Hearing.*** The bat has advantage on Wisdom (Perception) checks that rely on hearing.  
&gt;
&gt;### Actions
&gt;***Bite.*** *Melee Weapon Attack:* +0 to hit, reach 5 ft., one creature. *Hit:* 1 piercing damage.</t>
  </si>
  <si>
    <t>Bearded Devil</t>
  </si>
  <si>
    <t>___
&gt;## Bearded Devil
&gt;*Medium fiend (devil), lawful evil*
&gt;___
&gt;- **Armor Class** 13 (natural armor)
&gt;- **Hit Points** 52 (8d8 + 16)
&gt;- **Speed** 30 ft.
&gt;___
&gt;|STR|DEX|CON|INT|WIS|CHA|
&gt;|:---:|:---:|:---:|:---:|:---:|:---:|
&gt;|16 (+3)|15 (+2)|15 (+2)|9 (-1)|11 (+0)|11 (+0)|
&gt;___
&gt;- **Saving Throws** Str +5, Con +4, Wis +2
&gt;- **Damage Resistances** cold; bludgeoning, piercing, and slashing from nonmagical attacks that aren't silvered
&gt;- **Damage Immunities** fire, poison
&gt;- **Condition Immunities** poisoned
&gt;- **Senses** darkvision 120 ft., passive Perception 10
&gt;- **Languages** Infernal, telepathy 120 ft.
&gt;- **Challenge** 3 (700 XP)
&gt;___
&gt;***Devil's Sight.*** Magical darkness doesn't impede the devil's darkvision.  
&gt;
&gt;***Magic Resistance.*** The devil has advantage on saving throws against spells and other magical effects.  
&gt;
&gt;***Steadfast.*** The devil can't be frightened while it can see an allied creature within 30 feet of it.  
&gt;
&gt;### Actions
&gt;***Multiattack.*** The devil makes two attacks: one with its beard and one with its glaive.  
&gt;
&gt;***Beard.*** *Melee Weapon Attack:* +5 to hit, reach 5 ft., one creature. *Hit:* 6 (1d8 + 2) piercing damage, and the target must succeed on a DC 12 Constitution saving throw or be poisoned for 1 minute. While poisoned in this way, the target can't regain hit points. The target can repeat the saving throw at the end of each of its turns, ending the effect on itself on a success.  
&gt;
&gt;***Glaive.*** *Melee Weapon Attack:* +5 to hit, reach 10 ft., one target. *Hit:* 8 (1d10 + 3) slashing damage. If the target is a creature other than an undead or a construct, it must succeed on a DC 12 Constitution saving throw or lose 5 (1d10) hit points at the start of each of its turns due to an infernal wound. Each time the devil hits the wounded target with this attack, the damage dealt by the wound increases by 5 (1d10). Any creature can take an action to stanch the wound with a successful DC 12 Wisdom (Medicine) check. The wound also closes if the target receives magical healing.</t>
  </si>
  <si>
    <t>Behir</t>
  </si>
  <si>
    <t>___
&gt;## Behir
&gt;*Huge monstrosity, neutral evil*
&gt;___
&gt;- **Armor Class** 17 (natural armor)
&gt;- **Hit Points** 168 (16d12 + 64)
&gt;- **Speed** 50 ft., climb 40 ft.
&gt;___
&gt;|STR|DEX|CON|INT|WIS|CHA|
&gt;|:---:|:---:|:---:|:---:|:---:|:---:|
&gt;|23 (+6)|16 (+3)|18 (+4)|7 (-2)|14 (+2)|12 (+1)|
&gt;___
&gt;- **Skills** Perception +6, Stealth +7
&gt;- **Damage Immunities** lightning
&gt;- **Senses** darkvision 90 ft., passive Perception 16
&gt;- **Languages** Draconic
&gt;- **Challenge** 11 (7,200 XP)
&gt;___
&gt;### Actions
&gt;***Multiattack.*** The behir makes two attacks: one with its bite and one to constrict.  
&gt;
&gt;***Bite.*** *Melee Weapon Attack:* +10 to hit, reach 10 ft., one target. *Hit:* 22 (3d10 + 6) piercing damage.  
&gt;
&gt;***Constrict.*** *Melee Weapon Attack:* +10 to hit, reach 5 ft., one Large or smaller creature. *Hit:* 17 (2d10 + 6) bludgeoning damage plus 17 (2d10 + 6) slashing damage. The target is grappled (escape DC 16) if the behir isn't already constricting a creature, and the target is restrained until this grapple ends.  
&gt;
&gt;***Lightning Breath (Recharge 5–6).*** The behir exhales a line of lightning that is 20 feet long and 5 feet wide. Each creature in that line must make a DC 16 Dexterity saving throw, taking 66 (12d10) lightning damage on a failed save, or half as much damage on a successful one.  
&gt;
&gt;***Swallow.*** The behir makes one bite attack against a Medium or smaller target it is grappling. If the attack hits, the target is also swallowed, and the grapple ends. While swallowed, the target is blinded and restrained, it has total cover against attacks and other effects outside the behir, and it takes 21 (6d6) acid damage at the start of each of the behir's turns. A behir can have only one creature swallowed at a time.  
&gt;If the behir takes 30 damage or more on a single turn from the swallowed creature, the behir must succeed on a DC 14 Constitution saving throw at the end of that turn or regurgitate the creature, which falls prone in a space within 10 feet of the behir. If the behir dies, a swallowed creature is no longer restrained by it and can escape from the corpse by using 15 feet of movement, exiting prone.</t>
  </si>
  <si>
    <t>Beholder</t>
  </si>
  <si>
    <t>Beholder Zombie</t>
  </si>
  <si>
    <t>Berbalang</t>
  </si>
  <si>
    <t>Berserker</t>
  </si>
  <si>
    <t>___
&gt;## Berserker
&gt;*Medium humanoid (any race), any chaotic alignment*
&gt;___
&gt;- **Armor Class** 13 (hide armor)
&gt;- **Hit Points** 67 (9d8 + 27)
&gt;- **Speed** 30 ft.
&gt;___
&gt;|STR|DEX|CON|INT|WIS|CHA|
&gt;|:---:|:---:|:---:|:---:|:---:|:---:|
&gt;|16 (+3)|12 (+1)|17 (+3)|9 (-1)|11 (+0)|9 (-1)|
&gt;___
&gt;- **Senses** passive Perception 10
&gt;- **Languages** any one language (usually Common)
&gt;- **Challenge** 2 (450 XP)
&gt;___
&gt;***Reckless.*** At the start of its turn, the berserker can gain advantage on all melee weapon attack rolls during that turn, but attack rolls against it have advantage until the start of its next turn.  
&gt;
&gt;### Actions
&gt;***Greataxe.*** *Melee Weapon Attack:* +5 to hit, reach 5 ft., one target. *Hit:* 9 (1d12 + 3) slashing damage.</t>
  </si>
  <si>
    <t>Bheur Hag</t>
  </si>
  <si>
    <t>Black Abishai</t>
  </si>
  <si>
    <t>Black Bear</t>
  </si>
  <si>
    <t>___
&gt;## Black Bear
&gt;*Medium beast, unaligned*
&gt;___
&gt;- **Armor Class** 11 (natural armor)
&gt;- **Hit Points** 19 (3d8 + 6)
&gt;- **Speed** 40 ft., climb 30 ft.
&gt;___
&gt;|STR|DEX|CON|INT|WIS|CHA|
&gt;|:---:|:---:|:---:|:---:|:---:|:---:|
&gt;|15 (+2)|10 (+0)|14 (+2)|2 (-4)|12 (+1)|7 (-2)|
&gt;___
&gt;- **Skills** Perception +3
&gt;- **Senses** passive Perception 13
&gt;- **Languages** —
&gt;- **Challenge** 1/2 (100 XP)
&gt;___
&gt;***Keen Smell.*** The bear has advantage on Wisdom (Perception) checks that rely on smell.  
&gt;
&gt;### Actions
&gt;***Multiattack.*** The bear makes two attacks: one with its bite and one with its claws.  
&gt;
&gt;***Bite.*** *Melee Weapon Attack:* +4 to hit, reach 5 ft., one target. *Hit:* 5 (1d6 + 2) piercing damage.  
&gt;
&gt;***Claws.*** *Melee Weapon Attack:* +4 to hit, reach 5 ft., one target. *Hit:* 7 (2d4 + 2) slashing damage.</t>
  </si>
  <si>
    <t>Black Dragon Wyrmling</t>
  </si>
  <si>
    <t>___
&gt;## Black Dragon Wyrmling
&gt;*Medium dragon, chaotic evil*
&gt;___
&gt;- **Armor Class** 17 (natural armor)
&gt;- **Hit Points** 33 (6d8 + 6)
&gt;- **Speed** 30 ft., fly 60 ft., swim 30 ft.
&gt;___
&gt;|STR|DEX|CON|INT|WIS|CHA|
&gt;|:---:|:---:|:---:|:---:|:---:|:---:|
&gt;|15 (+2)|14 (+2)|13 (+1)|10 (+0)|11 (+0)|13 (+1)|
&gt;___
&gt;- **Saving Throws** Dex +4, Con +3, Wis +2, Cha +3
&gt;- **Skills** Perception +4, Stealth +4
&gt;- **Damage Immunities** acid
&gt;- **Senses** blindsight 10 ft., darkvision 60 ft., passive Perception 14
&gt;- **Languages** Draconic
&gt;- **Challenge** 2 (450 XP)
&gt;___
&gt;***Amphibious.*** The dragon can breathe air and water.  
&gt;
&gt;### Actions
&gt;***Bite.*** *Melee Weapon Attack:* +4 to hit, reach 5 ft., one target. *Hit:* 7 (1d10 + 2) piercing damage plus 2 (1d4) acid damage.  
&gt;
&gt;***Acid Breath (Recharge 5–6).*** The dragon exhales acid in a 15-foot line that is 5 feet wide. Each creature in that line must make a DC 11 Dexterity saving throw, taking 22 (5d8) acid damage on a failed save, or half as much damage on a successful one.</t>
  </si>
  <si>
    <t>Black Earth Guard</t>
  </si>
  <si>
    <t>Black Earth Priest</t>
  </si>
  <si>
    <t>Black Pudding</t>
  </si>
  <si>
    <t>___
&gt;## Black Pudding
&gt;*Large ooze, unaligned*
&gt;___
&gt;- **Armor Class** 7
&gt;- **Hit Points** 85 (10d10 + 30)
&gt;- **Speed** 20 ft., climb 20 ft.
&gt;___
&gt;|STR|DEX|CON|INT|WIS|CHA|
&gt;|:---:|:---:|:---:|:---:|:---:|:---:|
&gt;|16 (+3)|5 (-3)|16 (+3)|1 (-5)|6 (-2)|1 (-5)|
&gt;___
&gt;- **Damage Immunities** acid, cold, lightning, slashing
&gt;- **Condition Immunities** blinded, charmed, deafened, exhaustion, frightened, prone
&gt;- **Senses** blindsight 60 ft. (blind beyond this radius), passive Perception 8
&gt;- **Languages** —
&gt;- **Challenge** 4 (1,100 XP)
&gt;___
&gt;***Amorphous.*** The pudding can move through a space as narrow as 1 inch wide without squeezing.  
&gt;
&gt;***Corrosive Form.*** A creature that touches the pudding or hits it with a melee attack while within 5 feet of it takes 4 (1d8) acid damage. Any nonmagical weapon made of metal or wood that hits the pudding corrodes. After dealing damage, the weapon takes a permanent and cumulative −1 penalty to damage rolls. If its penalty drops to −5, the weapon is destroyed. Nonmagical ammunition made of metal or wood that hits the pudding is destroyed after dealing damage. The pudding can eat through 2-inch-thick, nonmagical wood or metal in 1 round.  
&gt;
&gt;***Spider Climb.*** The pudding can climb difficult surfaces, including upside down on ceilings, without needing to make an ability check.  
&gt;
&gt;### Actions
&gt;***Pseudopod.*** *Melee Weapon Attack:* +5 to hit, reach 5 ft., one target. *Hit:* 6 (1d6 + 3) bludgeoning damage plus 18 (4d8) acid damage. In addition, nonmagical armor worn by the target is partly dissolved and takes a permanent and cumulative −1 penalty to the AC it offers. The armor is destroyed if the penalty reduces its AC to 10.  
&gt;
&gt;### Reactions
&gt;***Split.*** When a pudding that is Medium or larger is subjected to lightning or slashing damage, it splits into two new puddings if it has at least 10 hit points. Each new pudding has hit points equal to half the original pudding's, rounded down. New puddings are one size smaller than the original pudding.</t>
  </si>
  <si>
    <t>Blackguard</t>
  </si>
  <si>
    <t>___
&gt;## Blink Dog
&gt;*Medium fey, lawful good*
&gt;___
&gt;- **Armor Class** 13
&gt;- **Hit Points** 22 (4d8 + 4)
&gt;- **Speed** 40 ft.
&gt;___
&gt;|STR|DEX|CON|INT|WIS|CHA|
&gt;|:---:|:---:|:---:|:---:|:---:|:---:|
&gt;|12 (+1)|17 (+3)|12 (+1)|10 (+0)|13 (+1)|11 (+0)|
&gt;___
&gt;- **Skills** Perception +3, Stealth +5
&gt;- **Senses** passive Perception 10
&gt;- **Languages** Blink Dog, understands Sylvan but can't speak it
&gt;- **Challenge** 1/4 (50 XP)
&gt;___
&gt;***Keen Hearing and Smell.*** The dog has advantage on Wisdom (Perception) checks that rely on hearing or smell.  
&gt;
&gt;### Actions
&gt;***Bite.*** *Melee Weapon Attack:* +3 to hit, reach 5 ft., one target. *Hit:* 4 (1d6 + 1) piercing damage.  
&gt;
&gt;***Teleport (Recharge 4–6).*** The dog magically teleports, along with any equipment it is wearing or carrying, up to 40 feet to an unoccupied space it can see. Before or after teleporting, the dog can make one bite attack.</t>
  </si>
  <si>
    <t>Blood Hawk</t>
  </si>
  <si>
    <t>___
&gt;## Blood Hawk
&gt;*Small beast, unaligned*
&gt;___
&gt;- **Armor Class** 12
&gt;- **Hit Points** 7 (2d6)
&gt;- **Speed** 10 ft., fly 60 ft.
&gt;___
&gt;|STR|DEX|CON|INT|WIS|CHA|
&gt;|:---:|:---:|:---:|:---:|:---:|:---:|
&gt;|6 (-2)|14 (+2)|10 (+0)|3 (-4)|14 (+2)|5 (-3)|
&gt;___
&gt;- **Skills** Perception +4
&gt;- **Senses** passive Perception 14
&gt;- **Languages** —
&gt;- **Challenge** 1/8 (25 XP)
&gt;___
&gt;***Keen Sight.*** The hawk has advantage on Wisdom (Perception) checks that rely on sight.  
&gt;
&gt;***Pack Tactics.*** The hawk has advantage on an attack roll against a creature if at least one of the hawk's allies is within 5 feet of the creature and the ally isn't incapacitated.  
&gt;
&gt;### Actions
&gt;***Beak.*** *Melee Weapon Attack:* +4 to hit, reach 5 ft., one target. *Hit:* 4 (1d4 + 2) piercing damage.</t>
  </si>
  <si>
    <t>Blue Abishai</t>
  </si>
  <si>
    <t>Blue Dragon Wyrmling</t>
  </si>
  <si>
    <t>___
&gt;## Blue Dragon Wyrmling
&gt;*Medium dragon, lawful evil*
&gt;___
&gt;- **Armor Class** 17 (natural armor)
&gt;- **Hit Points** 52 (8d8 + 16)
&gt;- **Speed** 30 ft., burrow 15 ft., fly 60 ft.
&gt;___
&gt;|STR|DEX|CON|INT|WIS|CHA|
&gt;|:---:|:---:|:---:|:---:|:---:|:---:|
&gt;|17 (+3)|10 (+0)|15 (+2)|12 (+1)|11 (+0)|15 (+2)|
&gt;___
&gt;- **Saving Throws** Dex +2, Con +4, Wis +2, Cha +4
&gt;- **Skills** Perception +4, Stealth +2
&gt;- **Damage Immunities** lightning
&gt;- **Senses** blindsight 10 ft., darkvision 60 ft., passive Perception 14
&gt;- **Languages** Draconic
&gt;- **Challenge** 3 (700 XP)
&gt;___
&gt;### Actions
&gt;***Bite.*** *Melee Weapon Attack:* +5 to hit, reach 5 ft., one target. *Hit:* 8 (1d10 + 3) piercing damage plus 3 (1d6) lightning damage.  
&gt;
&gt;***Lightning Breath (Recharge 5–6).*** The dragon exhales lightning in a 30-foot line that is 5 feet wide. Each creature in that line must make a DC 12 Dexterity saving throw, taking 22 (4d10) lightning damage on a failed save, or half as much damage on a successful one.</t>
  </si>
  <si>
    <t>Blue Slaad</t>
  </si>
  <si>
    <t>Boar</t>
  </si>
  <si>
    <t>___
&gt;## Boar
&gt;*Medium beast, unaligned*
&gt;___
&gt;- **Armor Class** 11 (natural armor)
&gt;- **Hit Points** 11 (2d8 + 2)
&gt;- **Speed** 40 ft.
&gt;___
&gt;|STR|DEX|CON|INT|WIS|CHA|
&gt;|:---:|:---:|:---:|:---:|:---:|:---:|
&gt;|13 (+1)|11 (+0)|12 (+1)|2 (-4)|9 (-1)|5 (-3)|
&gt;___
&gt;- **Senses** passive Perception 9
&gt;- **Languages** —
&gt;- **Challenge** 1/4 (50 XP)
&gt;___
&gt;***Charge.*** If the boar moves at least 20 feet straight toward a target and then hits it with a tusk attack on the same turn, the target takes an extra 3 (1d6) slashing damage. If the target is a creature, it must succeed on a DC 11 Strength saving throw or be knocked prone.  
&gt;
&gt;***Relentless (Recharges after a Short or Long Rest).*** If the boar takes 7 damage or less that would reduce it to 0 hit points, it is reduced to 1 hit point instead.  
&gt;
&gt;### Actions
&gt;***Tusk.*** *Melee Weapon Attack:* +3 to hit, reach 5 ft., one target. *Hit:* 4 (1d6 + 1) slashing damage.</t>
  </si>
  <si>
    <t>Bodak</t>
  </si>
  <si>
    <t>Boggle</t>
  </si>
  <si>
    <t>Bone Devil</t>
  </si>
  <si>
    <t>___
&gt;## Bone Devil
&gt;*Large fiend (devil), lawful evil*
&gt;___
&gt;- **Armor Class** 19 (natural armor)
&gt;- **Hit Points** 142 (15d10 + 60)
&gt;- **Speed** 40 ft., fly 40 ft.
&gt;___
&gt;|STR|DEX|CON|INT|WIS|CHA|
&gt;|:---:|:---:|:---:|:---:|:---:|:---:|
&gt;|18 (+4)|16 (+3)|18 (+4)|13 (+1)|14 (+2)|16 (+3)|
&gt;___
&gt;- **Saving Throws** Int +5, Wis +6, Cha +7
&gt;- **Skills** Deception +7, Insight +6
&gt;- **Damage Resistances** cold; bludgeoning, piercing, and slashing from nonmagical attacks that aren't silvered
&gt;- **Damage Immunities** fire, poison
&gt;- **Condition Immunities** poisoned
&gt;- **Senses** darkvision 120 ft., passive Perception 12
&gt;- **Languages** Infernal, telepathy 120 ft.
&gt;- **Challenge** 9 (5,000 XP)
&gt;___
&gt;***Devil's Sight.*** Magical darkness doesn't impede the devil's darkvision.  
&gt;
&gt;***Magic Resistance.*** The devil has advantage on saving throws against spells and other magical effects.  
&gt;
&gt;### Actions
&gt;***Multiattack.*** The devil makes three attacks: two with its claws and one with its sting.  
&gt;
&gt;***Claw.*** *Melee Weapon Attack:* +8 to hit, reach 10 ft., one target. *Hit:* 8 (1d8 + 4) slashing damage.  
&gt;
&gt;***Sting.*** *Melee Weapon Attack:* +8 to hit, reach 10 ft., one target. *Hit:* 13 (2d8 + 4) piercing damage plus 17 (5d6) poison damage, and the target must succeed on a DC 14 Constitution saving throw or become poisoned for 1 minute. The target can repeat the saving throw at the end of each of its turns, ending the effect on itself on a success.</t>
  </si>
  <si>
    <t>Bone Naga</t>
  </si>
  <si>
    <t>Boneclaw</t>
  </si>
  <si>
    <t>Brass Dragon Wyrmling</t>
  </si>
  <si>
    <t>___
&gt;## Brass Dragon Wyrmling
&gt;*Medium dragon, chaotic good*
&gt;___
&gt;- **Armor Class** 16 (natural armor)
&gt;- **Hit Points** 16 (3d8 + 3)
&gt;- **Speed** 30 ft., burrow 15 ft., fly 60 ft.
&gt;___
&gt;|STR|DEX|CON|INT|WIS|CHA|
&gt;|:---:|:---:|:---:|:---:|:---:|:---:|
&gt;|15 (+2)|10 (+0)|13 (+1)|10 (+0)|11 (+0)|13 (+1)|
&gt;___
&gt;- **Saving Throws** Dex +2, Con +3, Wis +2, Cha +3
&gt;- **Skills** Perception +4, Stealth +2
&gt;- **Damage Immunities** fire
&gt;- **Senses** blindsight 10 ft., darkvision 60 ft., passive Perception 14
&gt;- **Languages** Draconic
&gt;- **Challenge** 1 (200 XP)
&gt;___
&gt;### Actions
&gt;***Bite.*** *Melee Weapon Attack:* +4 to hit, reach 5 ft., one target. *Hit:* 7 (1d10 + 2) piercing damage.  
&gt;
&gt;***Breath Weapons (Recharge 5–6).*** The dragon uses one of the following breath weapons.  
&gt;- **Fire Breath.** The dragon exhales fire in a 20-foot line that is 5 feet wide. Each creature in that line must make a DC 11 Dexterity saving throw, taking 14 (4d6) fire damage on a failed save, or half as much damage on a successful one.
&gt;
&gt;- **Sleep Breath.** The dragon exhales sleep gas in a 15-foot cone. Each creature in that area must succeed on a DC 11 Constitution saving throw or fall unconscious for 1 minute. This effect ends for a creature if the creature takes damage or someone uses an action to wake it.</t>
  </si>
  <si>
    <t>Bridesmaid of Zuggtmoy</t>
  </si>
  <si>
    <t>Brontosaurus</t>
  </si>
  <si>
    <t>Bronze Dragon Wyrmling</t>
  </si>
  <si>
    <t>___
&gt;## Bronze Dragon Wyrmling
&gt;*Medium dragon, lawful good*
&gt;___
&gt;- **Armor Class** 17 (natural armor)
&gt;- **Hit Points** 32 (5d8 + 10)
&gt;- **Speed** 30 ft., fly 60 ft., swim 30 ft.
&gt;___
&gt;|STR|DEX|CON|INT|WIS|CHA|
&gt;|:---:|:---:|:---:|:---:|:---:|:---:|
&gt;|17 (+3)|10 (+0)|15 (+2)|12 (+1)|11 (+0)|15 (+2)|
&gt;___
&gt;- **Saving Throws** Dex +2, Con +4, Wis +2, Cha +4
&gt;- **Skills** Perception +4, Stealth +2
&gt;- **Damage Immunities** lightning
&gt;- **Senses** blindsight 10 ft., darkvision 60 ft., passive Perception 14
&gt;- **Languages** Draconic
&gt;- **Challenge** 2 (450 XP)
&gt;___
&gt;***Amphibious.*** The dragon can breathe air and water.  
&gt;
&gt;### Actions
&gt;***Bite.*** *Melee Weapon Attack:* +5 to hit, reach 5 ft., one target. *Hit:* 8 (1d10 + 3) piercing damage.  
&gt;
&gt;***Breath Weapons (Recharge 5–6).*** The dragon uses one of the following breath weapons.  
&gt;- **Lightning Breath.** The dragon exhales lightning in a 40-foot line that is 5 feet wide. Each creature in that line must make a DC 12 Dexterity saving throw, taking 16 (3d10) lightning damage on a failed save, or half as much damage on a successful one.
&gt;
&gt;- **Repulsion Breath.** The dragon exhales repulsion energy in a 30-foot cone. Each creature in that area must succeed on a DC 12 Strength saving throw. On a failed save, the creature is pushed 30 feet away from the dragon.</t>
  </si>
  <si>
    <t>Bronze Scout</t>
  </si>
  <si>
    <t>Broom of Animated Attack</t>
  </si>
  <si>
    <t>Brown Bear</t>
  </si>
  <si>
    <t>___
&gt;## Brown Bear
&gt;*Large beast, unaligned*
&gt;___
&gt;- **Armor Class** 11 (natural armor)
&gt;- **Hit Points** 34 (4d10 + 12)
&gt;- **Speed** 40 ft., climb 30 ft.
&gt;___
&gt;|STR|DEX|CON|INT|WIS|CHA|
&gt;|:---:|:---:|:---:|:---:|:---:|:---:|
&gt;|19 (+4)|10 (+0)|16 (+3)|2 (-4)|13 (+1)|7 (-2)|
&gt;___
&gt;- **Skills** Perception +3
&gt;- **Senses** passive Perception 13
&gt;- **Languages** —
&gt;- **Challenge** 1 (200 XP)
&gt;___
&gt;***Keen Smell.*** The bear has advantage on Wisdom (Perception) checks that rely on smell.  
&gt;
&gt;### Actions
&gt;***Multiattack.*** The bear makes two attacks: one with its bite and one with its claws.  
&gt;
&gt;***Bite.*** *Melee Weapon Attack:* +6 to hit, reach 5 ft., one target. *Hit:* 8 (1d8 + 4) piercing damage.  
&gt;
&gt;***Claws.*** *Melee Weapon Attack:* +6 to hit, reach 5 ft., one target. *Hit:* 11 (2d6 + 4) slashing damage.</t>
  </si>
  <si>
    <t>___
&gt;## Bugbear
&gt;*Medium humanoid (goblinoid), chaotic evil*
&gt;___
&gt;- **Armor Class** 16 (hide armor, shield)
&gt;- **Hit Points** 27 (5d8 + 5)
&gt;- **Speed** 30 ft.
&gt;___
&gt;|STR|DEX|CON|INT|WIS|CHA|
&gt;|:---:|:---:|:---:|:---:|:---:|:---:|
&gt;|15 (+2)|14 (+2)|13 (+1)|8 (-1)|11 (+0)|9 (-1)|
&gt;___
&gt;- **Skills** Stealth +6, Survival +2
&gt;- **Senses** darkvision 60 ft., passive Perception 10
&gt;- **Languages** Common, Goblin
&gt;- **Challenge** 1 (200 XP)
&gt;___
&gt;***Brute.*** A melee weapon deals one extra die of its damage when the bugbear hits with it (included in the attack).  
&gt;
&gt;***Surprise Attack.*** If the bugbear surprises a creature and hits it with an attack during the first round of combat, the target takes an extra 7 (2d6) damage from the attack.  
&gt;
&gt;### Actions
&gt;***Morningstar.*** *Melee Weapon Attack:* +4 to hit, reach 5 ft., one target. *Hit:* 11 (2d8 + 2) piercing damage.  
&gt;
&gt;***Javelin.*** *Melee  or Ranged Weapon Attack:* +4 to hit, reach 5 ft. or range 30/120 ft., one target. *Hit:* 9 (2d6 + 2) piercing damage in melee or 5 (1d6 + 2) piercing damage at range.</t>
  </si>
  <si>
    <t>Bugbear Chief</t>
  </si>
  <si>
    <t>Bulette</t>
  </si>
  <si>
    <t>___
&gt;## Bulette
&gt;*Large monstrosity, unaligned*
&gt;___
&gt;- **Armor Class** 17 (natural armor)
&gt;- **Hit Points** 94 (9d10 + 45)
&gt;- **Speed** 40 ft., burrow 40 ft.
&gt;___
&gt;|STR|DEX|CON|INT|WIS|CHA|
&gt;|:---:|:---:|:---:|:---:|:---:|:---:|
&gt;|19 (+4)|11 (+0)|21 (+5)|2 (-4)|10 (+0)|5 (-3)|
&gt;___
&gt;- **Skills** Perception +6
&gt;- **Senses** darkvision 60 ft., tremorsense 60 ft., passive Perception 16
&gt;- **Languages** —
&gt;- **Challenge** 5 (1,800 XP)
&gt;___
&gt;***Standing Leap.*** The bulette's long jump is up to 30 feet and its high jump is up to 15 feet, with or without a running start.  
&gt;
&gt;### Actions
&gt;***Bite.*** *Melee Weapon Attack:* +7 to hit, reach 5 ft., one target. *Hit:* 30 (4d12 + 4) piercing damage.  
&gt;
&gt;***Deadly Leap.*** If the bulette jumps at least 15 feet as part of its movement, it can then use this action to land on its feet in a space that contains one or more other creatures. Each of those creatures must succeed on a DC 16 Strength or Dexterity saving throw (target's choice) or be knocked prone and take 14 (3d6 + 4) bludgeoning damage plus 14 (3d6 + 4) slashing damage. On a successful save, the creature takes only half the damage, isn't knocked prone, and is pushed 5 feet out of the bulette's space into an unoccupied space of the creature's choice. If no unoccupied space is within range, the creature instead falls prone in the bulette's space.</t>
  </si>
  <si>
    <t>Bulezau</t>
  </si>
  <si>
    <t>Bullywug</t>
  </si>
  <si>
    <t>Burrow Shark</t>
  </si>
  <si>
    <t>Cadaver Collector</t>
  </si>
  <si>
    <t>Cambion</t>
  </si>
  <si>
    <t>Camel</t>
  </si>
  <si>
    <t>___
&gt;## Camel
&gt;*Large beast, unaligned*
&gt;___
&gt;- **Armor Class** 9
&gt;- **Hit Points** 15 (2d10 + 4)
&gt;- **Speed** 50 ft.
&gt;___
&gt;|STR|DEX|CON|INT|WIS|CHA|
&gt;|:---:|:---:|:---:|:---:|:---:|:---:|
&gt;|16 (+3)|8 (-1)|14 (+2)|2 (-4)|8 (-1)|5 (-3)|
&gt;___
&gt;- **Senses** passive Perception 9
&gt;- **Languages** —
&gt;- **Challenge** 1/8 (25 XP)
&gt;___
&gt;### Actions
&gt;***Bite.*** *Melee Weapon Attack:* +5 to hit, reach 5 ft., one target. *Hit:* 2 (1d4) bludgeoning damage.</t>
  </si>
  <si>
    <t>Canoloth</t>
  </si>
  <si>
    <t>Carrion Crawler</t>
  </si>
  <si>
    <t>Cat</t>
  </si>
  <si>
    <t>___
&gt;## Cat
&gt;*Tiny beast, unaligned*
&gt;___
&gt;- **Armor Class** 12
&gt;- **Hit Points** 2 (1d4)
&gt;- **Speed** 40 ft., climb 30 ft.
&gt;___
&gt;|STR|DEX|CON|INT|WIS|CHA|
&gt;|:---:|:---:|:---:|:---:|:---:|:---:|
&gt;|3 (-4)|15 (+2)|10 (+0)|3 (-4)|12 (+1)|7 (-2)|
&gt;___
&gt;- **Skills** Perception +3, Stealth +4
&gt;- **Senses** passive Perception 13
&gt;- **Languages** —
&gt;- **Challenge** 0 (0 or 10 XP)
&gt;___
&gt;***Keen Smell.*** The cat has advantage on Wisdom (Perception) checks that rely on smell.  
&gt;
&gt;### Actions
&gt;***Claws.*** *Melee Weapon Attack:* +0 to hit, reach 5 ft., one target. *Hit:* 1 slashing damage.</t>
  </si>
  <si>
    <t>Catoblepas</t>
  </si>
  <si>
    <t>Cave Fisher</t>
  </si>
  <si>
    <t>Centaur</t>
  </si>
  <si>
    <t>___
&gt;## Centaur
&gt;*Large monstrosity, neutral good*
&gt;___
&gt;- **Armor Class** 12
&gt;- **Hit Points** 45 (6d10 + 12)
&gt;- **Speed** 50 ft.
&gt;___
&gt;|STR|DEX|CON|INT|WIS|CHA|
&gt;|:---:|:---:|:---:|:---:|:---:|:---:|
&gt;|18 (+4)|14 (+2)|14 (+2)|9 (-1)|13 (+1)|11 (+0)|
&gt;___
&gt;- **Skills** Athletics +6, Perception +3, Survival +3
&gt;- **Senses** passive Perception 13
&gt;- **Languages** Elvish, Sylvan
&gt;- **Challenge** 2 (450 XP)
&gt;___
&gt;***Charge.*** If the centaur moves at least 30 feet straight toward a target and then hits it with a pike attack on the same turn, the target takes an extra 10 (3d6) piercing damage.  
&gt;
&gt;### Actions
&gt;***Multiattack.*** The centaur makes two attacks: one with its pike and one with its hooves or two with its longbow.  
&gt;
&gt;***Pike.*** *Melee Weapon Attack:* +6 to hit, reach 10 ft., one target. *Hit:* 9 (1d10 + 4) piercing damage.  
&gt;
&gt;***Hooves.*** *Melee Weapon Attack:* +6 to hit, reach 5 ft., one target. *Hit:* 11 (2d6 + 4) bludgeoning damage.  
&gt;
&gt;***Longbow.*** *Ranged Weapon Attack:* +4 to hit, range 150/600 ft., one target. *Hit:* 6 (1d8 + 2) piercing damage.</t>
  </si>
  <si>
    <t>Centaur Mummy</t>
  </si>
  <si>
    <t>Chain Devil</t>
  </si>
  <si>
    <t>___
&gt;## Chain Devil
&gt;*Medium fiend (devil), lawful evil*
&gt;___
&gt;- **Armor Class** 16 (natural armor)
&gt;- **Hit Points** 85 (10d8 + 40)
&gt;- **Speed** 30 ft.
&gt;___
&gt;|STR|DEX|CON|INT|WIS|CHA|
&gt;|:---:|:---:|:---:|:---:|:---:|:---:|
&gt;|18 (+4)|15 (+2)|18 (+4)|11 (+0)|12 (+1)|14 (+2)|
&gt;___
&gt;- **Saving Throws** Con +7, Wis +4, Cha +5
&gt;- **Damage Resistances** cold; bludgeoning, piercing, and slashing from nonmagical attacks that aren't silvered
&gt;- **Damage Immunities** fire, poison
&gt;- **Condition Immunities** poisoned
&gt;- **Senses** darkvision 120 ft., passive Perception 8
&gt;- **Languages** Infernal, telepathy 120 ft.
&gt;- **Challenge** 8 (3,900 XP)
&gt;___
&gt;***Devil's Sight.*** Magical darkness doesn't impede the devil's darkvision.  
&gt;
&gt;***Magic Resistance.*** The devil has advantage on saving throws against spells and other magical effects.  
&gt;
&gt;### Actions
&gt;***Multiattack.*** The devil makes two attacks with its chains.  
&gt;
&gt;***Chain.*** *Melee Weapon Attack:* +8 to hit, reach 10 ft., one target. *Hit:* 11 (2d6 + 4) slashing damage. The target is grappled (escape DC 14) if the devil isn't already grappling a creature. Until this grapple ends, the target is restrained and takes 7 (2d6) piercing damage at the start of each of its turns.  
&gt;
&gt;***Animate Chains (Recharges after a Short or Long Rest).*** Up to four chains the devil can see within 60 feet of it magically sprout razor-edged barbs and animate under the devil's control, provided that the chains aren't being worn or carried.  
&gt;Each animated chain is an object with AC 20, 20 hit points, resistance to piercing damage, and immunity to psychic and thunder damage. When the devil uses Multiattack on its turn, it can use each animated chain to make one additional chain attack. An animated chain can grapple one creature of its own but can't make attacks while grappling. An animated chain reverts to its inanimate state if reduced to 0 hit points or if the devil is incapacitated or dies.  
&gt;
&gt;### Reactions
&gt;***Unnerving Mask.*** When a creature the devil can see starts its turn within 30 feet of the devil, the devil can create the illusion that it looks like one of the creature's departed loved ones or bitter enemies. If the creature can see the devil, it must succeed on a DC 14 Wisdom saving throw or be frightened until the end of its turn.</t>
  </si>
  <si>
    <t>Chamberlain of Zuggtmoy</t>
  </si>
  <si>
    <t>Champion</t>
  </si>
  <si>
    <t>Chasme</t>
  </si>
  <si>
    <t>Chimera</t>
  </si>
  <si>
    <t>___
&gt;## Chimera
&gt;*Large monstrosity, chaotic evil*
&gt;___
&gt;- **Armor Class** 14 (natural armor)
&gt;- **Hit Points** 114 (12d10 + 48)
&gt;- **Speed** 30 ft., fly 60 ft.
&gt;___
&gt;|STR|DEX|CON|INT|WIS|CHA|
&gt;|:---:|:---:|:---:|:---:|:---:|:---:|
&gt;|19 (+4)|11 (+0)|19 (+4)|3 (-4)|14 (+2)|10 (+0)|
&gt;___
&gt;- **Skills** Perception +8
&gt;- **Senses** darkvision 60 ft., passive Perception 18
&gt;- **Languages** understands Draconic but can't speak
&gt;- **Challenge** 6 (2,300 XP)
&gt;___
&gt;### Actions
&gt;***Multiattack.*** The chimera makes three attacks: one with its bite, one with its horns, and one with its claws. When its fire breath is available, it can use the breath in place of its bite or horns.  
&gt;
&gt;***Bite.*** *Melee Weapon Attack:* +7 to hit, reach 5 ft., one target. *Hit:* 11 (2d6 + 4) piercing damage.  
&gt;
&gt;***Horns.*** *Melee Weapon Attack:* +7 to hit, reach 5 ft., one target. *Hit:* 10 (1d12 + 4) bludgeoning damage.  
&gt;
&gt;***Claws.*** *Melee Weapon Attack:* +7 to hit, reach 5 ft., one target. *Hit:* 11 (2d6 + 4) slashing damage.  
&gt;
&gt;***Fire Breath (Recharge 5–6).*** The dragon head exhales fire in a 15-foot cone. Each creature in that area must make a DC 15 Dexterity saving throw, taking 31 (7d8) fire damage on a failed save, or half as much damage on a successful one.</t>
  </si>
  <si>
    <t>Chitine</t>
  </si>
  <si>
    <t>Choker</t>
  </si>
  <si>
    <t>Choldrith</t>
  </si>
  <si>
    <t>Chuul</t>
  </si>
  <si>
    <t>___
&gt;## Chuul
&gt;*Large aberration, chaotic evil*
&gt;___
&gt;- **Armor Class** 16 (natural armor)
&gt;- **Hit Points** 93 (11d10 + 33)
&gt;- **Speed** 30 ft., swim 30 ft.
&gt;___
&gt;|STR|DEX|CON|INT|WIS|CHA|
&gt;|:---:|:---:|:---:|:---:|:---:|:---:|
&gt;|19 (+4)|10 (+0)|16 (+3)|5 (-3)|11 (+0)|5 (-3)|
&gt;___
&gt;- **Skills** Perception +4
&gt;- **Damage Immunities** poison
&gt;- **Condition Immunities** poisoned
&gt;- **Senses** darkvision 60 ft., passive Perception 14
&gt;- **Languages** understands Deep Speech but can't speak
&gt;- **Challenge** 4 (1,100 XP)
&gt;___
&gt;***Amphibious.*** The chuul can breathe air and water.  
&gt;
&gt;***Sense Magic.*** The chuul senses magic within 120 feet of it at will. This trait otherwise works like the detect magic spell but isn't itself magical.  
&gt;
&gt;### Actions
&gt;***Multiattack.*** The chuul makes two pincer attacks. If the chuul is grappling a creature, the chuul can also use its tentacles once.  
&gt;
&gt;***Pincer.*** *Melee Weapon Attack:* +6 to hit, reach 10 ft., one target. *Hit:* 11 (2d6 + 4) bludgeoning damage. The target is grappled (escape DC 14) if it is a Large or smaller creature and the chuul doesn't have two other creatures grappled.  
&gt;
&gt;***Tentacles.*** One creature grappled by the chuul must succeed on a DC 13 Constitution saving throw or be poisoned for 1 minute. Until this poison ends, the target is paralyzed. The target can repeat the saving throw at the end of each of its turns, ending the effect on itself on a success.</t>
  </si>
  <si>
    <t>Chuul Spore Servant</t>
  </si>
  <si>
    <t>Chwinga</t>
  </si>
  <si>
    <t>Clay Golem</t>
  </si>
  <si>
    <t>___
&gt;## Clay Golem
&gt;*Large construct, unaligned*
&gt;___
&gt;- **Armor Class** 14 (natural armor)
&gt;- **Hit Points** 133 (14d10 + 56)
&gt;- **Speed** 20 ft.
&gt;___
&gt;|STR|DEX|CON|INT|WIS|CHA|
&gt;|:---:|:---:|:---:|:---:|:---:|:---:|
&gt;|20 (+5)|9 (-1)|18 (+4)|3 (-4)|8 (-1)|1 (-5)|
&gt;___
&gt;- **Damage Immunities** acid, poison, psychic; bludgeoning, piercing, and slashing from nonmagical attacks that aren't adamantine
&gt;- **Condition Immunities** charmed, exhaustion, frightened, paralyzed, petrified, poisoned
&gt;- **Senses** darkvision 60 ft., passive Perception 9
&gt;- **Languages** understands the languages of its creator but can't speak
&gt;- **Challenge** 9 (5,000 XP)
&gt;___
&gt;***Acid Absorption.*** Whenever the golem is subjected to acid damage, it takes no damage and instead regains a number of hit points equal to the acid damage dealt.  
&gt;
&gt;***Berserk.*** Whenever the golem starts its turn with 60 hit points or fewer, roll a d6. On a 6, the golem goes berserk. On each of its turns while berserk, the golem attacks the nearest creature it can see. If no creature is near enough to move to and attack, the golem attacks an object, with preference for an object smaller than itself. Once the golem goes berserk, it continues to do so until it is destroyed or regains all its hit points.  
&gt;
&gt;***Immutable Form.*** The golem is immune to any spell or effect that would alter its form.  
&gt;
&gt;***Magic Resistance.*** The golem has advantage on saving throws against spells and other magical effects.  
&gt;
&gt;***Magic Weapons.*** The golem's weapon attacks are magical.  
&gt;
&gt;### Actions
&gt;***Multiattack.*** The golem makes two slam attacks.  
&gt;
&gt;***Slam.*** *Melee Weapon Attack:* +8 to hit, reach 5 ft., one target. *Hit:* 16 (2d10 + 5) bludgeoning damage. If the target is a creature, it must succeed on a DC 15 Constitution saving throw or have its hit point maximum reduced by an amount equal to the damage taken. The target dies if this attack reduces its hit point maximum to 0. The reduction lasts until removed by the  *greater restoration* spell or other magic.  
&gt;
&gt;***Haste (Recharge 5–6).*** Until the end of its next turn, the golem magically gains a +2 bonus to its AC, has advantage on Dexterity saving throws, and can use its slam attack as a bonus action.</t>
  </si>
  <si>
    <t>Cloaker</t>
  </si>
  <si>
    <t>___
&gt;## Cloaker
&gt;*Large aberration, chaotic neutral*
&gt;___
&gt;- **Armor Class** 14 (natural armor)
&gt;- **Hit Points** 78 (12d10 + 12)
&gt;- **Speed** 10 ft., fly 40 ft.
&gt;___
&gt;|STR|DEX|CON|INT|WIS|CHA|
&gt;|:---:|:---:|:---:|:---:|:---:|:---:|
&gt;|17 (+3)|15 (+2)|12 (+1)|13 (+1)|12 (+1)|14 (+2)|
&gt;___
&gt;- **Skills** Stealth +5
&gt;- **Senses** darkvision 60 ft., passive Perception 11
&gt;- **Languages** Deep Speech, Undercommon
&gt;- **Challenge** 8 (3,900 XP)
&gt;___
&gt;***Damage Transfer.*** While attached to a creature, the cloaker takes only half the damage dealt to it (rounded down). and that creature takes the other half.  
&gt;
&gt;***False Appearance.*** While the cloaker remains motionless without its underside exposed, it is indistinguishable from a dark leather cloak.  
&gt;
&gt;***Light Sensitivity.*** While in bright light, the cloaker has disadvantage on attack rolls and Wisdom (Perception) checks that rely on sight.  
&gt;
&gt;### Actions
&gt;***Multiattack.*** The cloaker makes two attacks: one with its bite and one with its tail.  
&gt;
&gt;***Bite.*** *Melee Weapon Attack:* +6 to hit, reach 5 ft., one creature. *Hit:* 10 (2d6 + 3) piercing damage, and if the target is Large or smaller, the cloaker attaches to it. If the cloaker has advantage against the target, the cloaker attaches to the target's head, and the target is blinded and unable to breathe while the cloaker is attached. While attached, the cloaker can make this attack only against the target and has advantage on the attack roll. The cloaker can detach itself by spending 5 feet of its movement. A creature, including the target, can take its action to detach the cloaker by succeeding on a DC 16 Strength check.  
&gt;
&gt;***Tail.*** *Melee Weapon Attack:* +6 to hit, reach 10 ft., one creature. *Hit:* 7 (1d8 + 3) slashing damage.  
&gt;
&gt;***Moan.*** Each creature within 60 feet of the cloaker that can hear its moan and that isn't an aberration must succeed on a DC 13 Wisdom saving throw or become frightened until the end of the cloaker's next turn. If a creature's saving throw is successful, the creature is immune to the cloaker's moan for the next 24 hours.  
&gt;
&gt;***Phantasms (Recharges after a Short or Long Rest).*** The cloaker magically creates three illusory duplicates of itself if it isn't in bright light. The duplicates move with it and mimic its actions, shifting position so as to make it impossible to track which cloaker is the real one. If the cloaker is ever in an area of bright light, the duplicates disappear.  
&gt;Whenever any creature targets the cloaker with an attack or a harmful spell while a duplicate remains, that creature rolls randomly to determine whether it targets the cloaker or one of the duplicates. A creature is unaffected by this magical effect if it can't see or if it relies on senses other than sight.  
&gt;A duplicate has the cloaker's AC and uses its saving throws. If an attack hits a duplicate, or if a duplicate fails a saving throw against an effect that deals damage, the duplicate disappears.</t>
  </si>
  <si>
    <t>Cloud Giant</t>
  </si>
  <si>
    <t>Giant</t>
  </si>
  <si>
    <t>___
&gt;## Cloud Giant
&gt;*Huge giant, neutral good (50%) or neutral evil (50%)*
&gt;___
&gt;- **Armor Class** 14 (natural armor)
&gt;- **Hit Points** 200 (16d12 + 96)
&gt;- **Speed** 40 ft.
&gt;___
&gt;|STR|DEX|CON|INT|WIS|CHA|
&gt;|:---:|:---:|:---:|:---:|:---:|:---:|
&gt;|27 (+8)|10 (+0)|22 (+6)|12 (+1)|16 (+3)|16 (+3)|
&gt;___
&gt;- **Saving Throws** Con +10, Wis +7, Cha +7
&gt;- **Skills** Insight +7, Perception +7
&gt;- **Senses** passive Perception 17
&gt;- **Languages** Common, Giant
&gt;- **Challenge** 9 (5,000 XP)
&gt;___
&gt;***Innate Spellcasting.*** The giant's innate spellcasting ability is Charisma. It can innately cast the following spells, requiring no material components:  
&gt;
&gt;At will: *detect magic*, *fog cloud*, *light*  
&gt;3/day each: *feather fall*, *fly*, *misty step*, *telekinesis*  
&gt;1/day each: *control weather*, *gaseous form*  
&gt;
&gt;
&gt;***Keen Smell.*** The giant has advantage on Wisdom (Perception) checks that rely on smell.  
&gt;
&gt;### Actions
&gt;***Multiattack.*** The giant makes two morningstar attacks.  
&gt;
&gt;***Morningstar.*** *Melee Weapon Attack:* +12 to hit, reach 10 ft., one target. *Hit:* 21 (3d8 + 8) piercing damage.  
&gt;
&gt;***Rock.*** *Ranged Weapon Attack:* +12 to hit, range 60/240 ft., one target. *Hit:* 30 (4d10 + 8) bludgeoning damage.</t>
  </si>
  <si>
    <t>Cloud Giant Smiling One</t>
  </si>
  <si>
    <t>Cockatrice</t>
  </si>
  <si>
    <t>___
&gt;## Cockatrice
&gt;*Small monstrosity, unaligned*
&gt;___
&gt;- **Armor Class** 11
&gt;- **Hit Points** 27 (6d6 + 6)
&gt;- **Speed** 20 ft., fly 40 ft.
&gt;___
&gt;|STR|DEX|CON|INT|WIS|CHA|
&gt;|:---:|:---:|:---:|:---:|:---:|:---:|
&gt;|6 (-2)|12 (+1)|12 (+1)|2 (-4)|13 (+1)|5 (-3)|
&gt;___
&gt;- **Senses** darkvision 60 ft., passive Perception 11
&gt;- **Languages** —
&gt;- **Challenge** 1/2 (100 XP)
&gt;___
&gt;### Actions
&gt;***Bite.*** *Melee Weapon Attack:* +3 to hit, reach 5 ft., one creature. *Hit:* 3 (1d4 + 1) piercing damage, and the target must succeed on a DC 11 Constitution saving throw against being magically petrified. On a failed save, the creature begins to turn to stone and is restrained. It must repeat the saving throw at the end of its next turn. On a success, the effect ends. On a failure, the creature is petrified for 24 hours.</t>
  </si>
  <si>
    <t>Commoner</t>
  </si>
  <si>
    <t>___
&gt;## Commoner
&gt;*Medium humanoid (any race), any alignment*
&gt;___
&gt;- **Armor Class** 10
&gt;- **Hit Points** 4 (1d8)
&gt;- **Speed** 30 ft.
&gt;___
&gt;|STR|DEX|CON|INT|WIS|CHA|
&gt;|:---:|:---:|:---:|:---:|:---:|:---:|
&gt;|10 (+0)|10 (+0)|10 (+0)|10 (+0)|10 (+0)|10 (+0)|
&gt;___
&gt;- **Senses** passive Perception 10
&gt;- **Languages** any one language (usually Common)
&gt;- **Challenge** 0 (0 or 10 XP)
&gt;___
&gt;### Actions
&gt;***Club.*** *Melee Weapon Attack:* +2 to hit, reach 5 ft., one target. *Hit:* 2 (1d4) bludgeoning damage.</t>
  </si>
  <si>
    <t>Conjurer</t>
  </si>
  <si>
    <t>Constrictor Snake</t>
  </si>
  <si>
    <t>large</t>
  </si>
  <si>
    <t>___
&gt;## Constrictor Snake
&gt;*Large beast, unaligned*
&gt;___
&gt;- **Armor Class** 12
&gt;- **Hit Points** 13 (2d10 + 2)
&gt;- **Speed** 30 ft., swim 30 ft.
&gt;___
&gt;|STR|DEX|CON|INT|WIS|CHA|
&gt;|:---:|:---:|:---:|:---:|:---:|:---:|
&gt;|15 (+2)|14 (+2)|12 (+1)|1 (-5)|10 (+0)|3 (-4)|
&gt;___
&gt;- **Senses** blindsight 10 ft., passive Perception 10
&gt;- **Languages** —
&gt;- **Challenge** 1/4 (50 XP)
&gt;___
&gt;### Actions
&gt;***Bite.*** *Melee Weapon Attack:* +4 to hit, reach 5 ft., one creature. *Hit:* 5 (1d6 + 2) piercing damage.  
&gt;
&gt;***Constrict.*** *Melee Weapon Attack:* +4 to hit, reach 5 ft., one creature. *Hit:* 6 (1d8 + 2) bludgeoning damage, and the target is grappled (escape DC 14). Until this grapple ends, the creature is restrained, and the snake can't constrict another target.</t>
  </si>
  <si>
    <t>Copper Dragon Wyrmling</t>
  </si>
  <si>
    <t>___
&gt;## Copper Dragon Wyrmling
&gt;*Medium dragon, chaotic good*
&gt;___
&gt;- **Armor Class** 16 (natural armor)
&gt;- **Hit Points** 22 (4d8 + 4)
&gt;- **Speed** 30 ft., climb 30 ft., fly 60 ft.
&gt;___
&gt;|STR|DEX|CON|INT|WIS|CHA|
&gt;|:---:|:---:|:---:|:---:|:---:|:---:|
&gt;|15 (+2)|12 (+1)|13 (+1)|14 (+2)|11 (+0)|13 (+1)|
&gt;___
&gt;- **Saving Throws** Dex +3, Con +3, Wis +2, Cha +3
&gt;- **Skills** Perception +4, Stealth +3
&gt;- **Damage Immunities** acid
&gt;- **Senses** blindsight 10 ft., darkvision 60 ft., passive Perception 14
&gt;- **Languages** Draconic
&gt;- **Challenge** 1 (200 XP)
&gt;___
&gt;### Actions
&gt;***Bite.*** *Melee Weapon Attack:* +4 to hit, reach 5 ft., one target. *Hit:* 7 (1d10 + 2) piercing damage.  
&gt;
&gt;***Breath Weapons (Recharge 5–6).*** The dragon uses one of the following breath weapons.  
&gt;- **Acid Breath.** The dragon exhales acid in a 20-foot line that is 5 feet wide. Each creature in that line must make a DC 11 Dexterity saving throw, taking 18 (4d8) acid damage on a failed save, or half as much damage on a successful one.
&gt;
&gt;- **Slowing Breath.** The dragon exhales gas in a 15-foot cone. Each creature in that area must succeed on a DC 11 Constitution saving throw. On a failed save, the creature can't use reactions, its speed is halved, and it can't make more than one attack on its turn. In addition, the creature can use either an action or a bonus action on its turn, but not both. These effects last for 1 minute. The creature can repeat the saving throw at the end of each of its turns, ending the effect on itself with a successful save.</t>
  </si>
  <si>
    <t>Corpse Flower</t>
  </si>
  <si>
    <t>Couatl</t>
  </si>
  <si>
    <t>___
&gt;## Couatl
&gt;*Medium celestial, lawful good*
&gt;___
&gt;- **Armor Class** 19 (natural armor)
&gt;- **Hit Points** 97 (13d8 + 39)
&gt;- **Speed** 30 ft., fly 90 ft.
&gt;___
&gt;|STR|DEX|CON|INT|WIS|CHA|
&gt;|:---:|:---:|:---:|:---:|:---:|:---:|
&gt;|16 (+3)|20 (+5)|17 (+3)|18 (+4)|20 (+5)|18 (+4)|
&gt;___
&gt;- **Saving Throws** Con +5, Wis +7, Cha +6
&gt;- **Damage Resistances** radiant
&gt;- **Damage Immunities** psychic; bludgeoning, piercing, and slashing from nonmagical attacks
&gt;- **Senses** truesight 120 ft., passive Perception 15
&gt;- **Languages** all, telepathy 120 ft.
&gt;- **Challenge** 4 (1,100 XP)
&gt;___
&gt;***Innate Spellcasting.*** The couatl's spellcasting ability is Charisma (spell save DC 14). It can innately cast the following spells, requiring only verbal components:  
&gt;
&gt;At will: *detect evil and good*, *detect magic*, *detect thoughts*  
&gt;3/day each: *bless*, *create food and water*, *cure wounds*, *lesser restoration*, *protection from poison*, *sanctuary*, *shield*  
&gt;1/day each: *dream*, *greater restoration*, *scrying*  
&gt;
&gt;
&gt;***Magic Weapons.*** The couatl's weapon attacks are magical.  
&gt;
&gt;***Shielded Mind.*** The couatl is immune to scrying and to any effect that would sense its emotions, read its thoughts, or detect its location.  
&gt;
&gt;### Actions
&gt;***Bite.*** *Melee Weapon Attack:* +8 to hit, reach 5 ft., one creature. *Hit:* 8 (1d6 + 5) piercing damage, and the target must succeed on a DC 13 Constitution saving throw or be poisoned for 24 hours. Until this poison ends, the target is unconscious. Another creature can use an action to shake the target awake.  
&gt;
&gt;***Constrict.*** *Melee Weapon Attack:* +6 to hit, reach 10 ft., one Medium or smaller creature. *Hit:* 10 (2d6 + 3) bludgeoning damage, and the target is grappled (escape DC 15). Until this grapple ends, the target is restrained, and the couatl can't constrict another target.  
&gt;
&gt;***Change Shape.*** The couatl magically polymorphs into a humanoid or beast that has a challenge rating equal to or less than its own, or back into its true form. It reverts to its true form if it dies. Any equipment it is wearing or carrying is absorbed or borne by the new form (the couatl's choice).  
&gt;In a new form, the couatl retains its game statistics and ability to speak, but its AC, movement modes, Strength, Dexterity, and other actions are replaced by those of the new form, and it gains any statistics and capabilities (except class features, legendary actions, and lair actions) that the new form has but that it lacks. If the new form has a bite attack, the couatl can use its bite in that form.</t>
  </si>
  <si>
    <t>Cow</t>
  </si>
  <si>
    <t>Crab</t>
  </si>
  <si>
    <t>___
&gt;## Crab
&gt;*Tiny beast, unaligned*
&gt;___
&gt;- **Armor Class** 11 (natural armor)
&gt;- **Hit Points** 2 (1d4)
&gt;- **Speed** 20 ft., swim 20 ft.
&gt;___
&gt;|STR|DEX|CON|INT|WIS|CHA|
&gt;|:---:|:---:|:---:|:---:|:---:|:---:|
&gt;|2 (-4)|11 (+0)|10 (+0)|1 (-5)|8 (-1)|2 (-4)|
&gt;___
&gt;- **Skills** Stealth +2
&gt;- **Senses** blindsight 30 ft., passive Perception 9
&gt;- **Languages** —
&gt;- **Challenge** 0 (0 or 10 XP)
&gt;___
&gt;***Amphibious.*** The crab can breathe air and water.  
&gt;
&gt;### Actions
&gt;***Claw.*** *Melee Weapon Attack:* +0 to hit, reach 5 ft., one target. *Hit:* 1 bludgeoning damage.</t>
  </si>
  <si>
    <t>Crag Cat</t>
  </si>
  <si>
    <t>Storm King's Thunder</t>
  </si>
  <si>
    <t>Cranium Rat</t>
  </si>
  <si>
    <t>Crawling Claw</t>
  </si>
  <si>
    <t>Crocodile</t>
  </si>
  <si>
    <t>___
&gt;## Crocodile
&gt;*Large beast, unaligned*
&gt;___
&gt;- **Armor Class** 12 (natural armor)
&gt;- **Hit Points** 19 (3d10 + 3)
&gt;- **Speed** 20 ft., swim 30 ft.
&gt;___
&gt;|STR|DEX|CON|INT|WIS|CHA|
&gt;|:---:|:---:|:---:|:---:|:---:|:---:|
&gt;|15 (+2)|10 (+0)|13 (+1)|2 (-4)|10 (+0)|5 (-3)|
&gt;___
&gt;- **Skills** Stealth +2
&gt;- **Senses** passive Perception 10
&gt;- **Languages** —
&gt;- **Challenge** 1/2 (100 XP)
&gt;___
&gt;***Hold Breath.*** The crocodile can hold its breath for 15 minutes.  
&gt;
&gt;### Actions
&gt;***Bite.*** *Melee Weapon Attack:* +4 to hit, reach 5 ft., one creature. *Hit:* 7 (1d10 + 2) piercing damage, and the target is grappled (escape DC 12). Until this grapple ends, the target is restrained, and the crocodile can't bite another target</t>
  </si>
  <si>
    <t>Crushing Wave Priest</t>
  </si>
  <si>
    <t>Crushing Wave Reaver</t>
  </si>
  <si>
    <t>Cult Fanatic</t>
  </si>
  <si>
    <t>___
&gt;## Cult Fanatic
&gt;*Medium humanoid (any race), any non-good alignment*
&gt;___
&gt;- **Armor Class** 13 (leather armor)
&gt;- **Hit Points** 33 (6d8 + 6)
&gt;- **Speed** 30 ft.
&gt;___
&gt;|STR|DEX|CON|INT|WIS|CHA|
&gt;|:---:|:---:|:---:|:---:|:---:|:---:|
&gt;|11 (+0)|14 (+2)|12 (+1)|10 (+0)|13 (+1)|14 (+2)|
&gt;___
&gt;- **Skills** Deception +4, Persuasion +4, Religion +2
&gt;- **Senses** passive Perception 11
&gt;- **Languages** any one language (usually Common)
&gt;- **Challenge** 2 (450 XP)
&gt;___
&gt;***Dark Devotion.*** The fanatic has advantage on saving throws against being charmed or frightened.  
&gt;
&gt;***Spellcasting.*** The fanatic is a 4th-level spellcaster. Its spellcasting ability is Wisdom (spell save DC 11, +3 to hit with spell attacks). The fanatic has the following cleric spells prepared:  
&gt;
&gt;Cantrips (at will): *light*, *sacred flame*, *thaumaturgy*  
&gt;1st level (4 slots): *command*, *inflict wounds*, *shield of faith*  
&gt;2nd level (3 slots): *hold person*, *spiritual weapon*  
&gt;
&gt;### Actions
&gt;***Multiattack.*** The fanatic makes two melee attacks.  
&gt;
&gt;***Dagger.*** *Melee  or Ranged Weapon Attack:* +4 to hit, reach 5 ft. or range 20/60 ft., one creature. *Hit:* 4 (1d4 + 2) piercing damage.</t>
  </si>
  <si>
    <t>Cultist</t>
  </si>
  <si>
    <t>___
&gt;## Cultist
&gt;*Medium humanoid (any race), any non-good alignment*
&gt;___
&gt;- **Armor Class** 12 (leather armor)
&gt;- **Hit Points** 9 (2d8)
&gt;- **Speed** 30 ft.
&gt;___
&gt;|STR|DEX|CON|INT|WIS|CHA|
&gt;|:---:|:---:|:---:|:---:|:---:|:---:|
&gt;|11 (+0)|12 (+1)|10 (+0)|10 (+0)|11 (+0)|10 (+0)|
&gt;___
&gt;- **Skills** Deception +2, Religion +2
&gt;- **Senses** passive Perception 10
&gt;- **Languages** any one language (usually Common)
&gt;- **Challenge** 1/8 (25 XP)
&gt;___
&gt;***Dark Devotion.*** The cultist has advantage on saving throws against being charmed or frightened.  
&gt;
&gt;### Actions
&gt;***Scimitar.*** *Melee Weapon Attack:* +3 to hit, reach 5 ft., one creature. *Hit:* 4 (1d6 + 1) slashing damage.</t>
  </si>
  <si>
    <t>Cyclops</t>
  </si>
  <si>
    <t>Dao</t>
  </si>
  <si>
    <t>Dark Tide Knight</t>
  </si>
  <si>
    <t>Darkling</t>
  </si>
  <si>
    <t>Darkling Elder</t>
  </si>
  <si>
    <t>Darkmantle</t>
  </si>
  <si>
    <t>___
&gt;## Darkmantle
&gt;*Small monstrosity, unaligned*
&gt;___
&gt;- **Armor Class** 11
&gt;- **Hit Points** 22 (5d6 + 5)
&gt;- **Speed** 10 ft., fly 30 ft.
&gt;___
&gt;|STR|DEX|CON|INT|WIS|CHA|
&gt;|:---:|:---:|:---:|:---:|:---:|:---:|
&gt;|16 (+3)|12 (+1)|13 (+1)|2 (-4)|10 (+0)|5 (-3)|
&gt;___
&gt;- **Skills** Stealth +3
&gt;- **Senses** blindsight 60 ft., passive Perception 10
&gt;- **Languages** —
&gt;- **Challenge** 1/2 (100 XP)
&gt;___
&gt;***Echolocation.*** The darkmantle can't use its blindsight while deafened.  
&gt;
&gt;***False Appearance.*** While the darkmantle remains motionless, it is indistinguishable from a cave formation such as a stalactite or stalagmite.  
&gt;
&gt;### Actions
&gt;***Crush.*** *Melee Weapon Attack:* +5 to hit, reach 5 ft., one creature. *Hit:* 6 (1d6 + 3) bludgeoning damage, and the darkmantle attaches to the target. If the target is Medium or smaller and the darkmantle has advantage on the attack roll, it attaches by engulfing the target's head, and the target is also blinded and unable to breathe while the darkmantle is attached in this way.  
&gt;While attached to the target, the darkmantle can attack no other creature except the target but has advantage on its attack rolls. The darkmantle's speed also becomes 0, it can't benefit from any bonus to its speed, and it moves with the target.  
&gt;A creature can detach the darkmantle by making a successful DC 13 Strength check as an action. On its turn, the darkmantle can detach itself from the target by using 5 feet of movement.  
&gt;
&gt;***Darkness Aura (1/Day).*** A 15-foot radius of magical darkness extends out from the darkmantle, moves with it, and spreads around corners. The darkness lasts as long as the darkmantle maintains concentration, up to 10 minutes (as if concentrating on a spell). Darkvision can't penetrate this darkness, and no natural light can illuminate it. If any of the darkness overlaps with an area of light created by a spell of 2nd level or lower, the spell creating the light is dispelled.</t>
  </si>
  <si>
    <t>Death Dog</t>
  </si>
  <si>
    <t>___
&gt;## Death Dog
&gt;*Medium monstrosity, neutral evil*
&gt;___
&gt;- **Armor Class** 12
&gt;- **Hit Points** 39 (6d8 + 12)
&gt;- **Speed** 40 ft.
&gt;___
&gt;|STR|DEX|CON|INT|WIS|CHA|
&gt;|:---:|:---:|:---:|:---:|:---:|:---:|
&gt;|15 (+2)|14 (+2)|14 (+2)|3 (-4)|13 (+1)|6 (-2)|
&gt;___
&gt;- **Skills** Perception +5, Stealth +4
&gt;- **Senses** darkvision 120 ft., passive Perception 15
&gt;- **Languages** —
&gt;- **Challenge** 1 (200 XP)
&gt;___
&gt;***Two-Headed.*** The dog has advantage on Wisdom (Perception) checks and on saving throws against being blinded, charmed, deafened, frightened, stunned, or knocked unconscious.  
&gt;
&gt;### Actions
&gt;***Multiattack.*** The dog makes two bite attacks.  
&gt;
&gt;***Bite.*** *Melee Weapon Attack:* +4 to hit, reach 5 ft., one target. *Hit:* 5 (1d6 + 2) piercing damage. If the target is a creature, it must succeed on a DC 12 Constitution saving throw against disease or become poisoned until the disease is cured. Every 24 hours that elapse, the creature must repeat the saving throw, reducing its hit point maximum by 5 (1d10) on a failure. This reduction lasts until the disease is cured. The creature dies if the disease reduces its hit point maximum to 0.</t>
  </si>
  <si>
    <t>Death Kiss</t>
  </si>
  <si>
    <t>Death Knight</t>
  </si>
  <si>
    <t>Death Slaad</t>
  </si>
  <si>
    <t>Death Tyrant</t>
  </si>
  <si>
    <t>Deathlock</t>
  </si>
  <si>
    <t>Deathlock Mastermind</t>
  </si>
  <si>
    <t>Deathlock Wight</t>
  </si>
  <si>
    <t>Decapus</t>
  </si>
  <si>
    <t>The Tortle Package</t>
  </si>
  <si>
    <t>Deep Gnome (Svirfneblin)</t>
  </si>
  <si>
    <t>___
&gt;## Deep Gnome (Svirfneblin)
&gt;*Small humanoid (gnome), neutral good*
&gt;___
&gt;- **Armor Class** 15 (chain shirt)
&gt;- **Hit Points** 16 (3d6 + 6)
&gt;- **Speed** 20 ft.
&gt;___
&gt;|STR|DEX|CON|INT|WIS|CHA|
&gt;|:---:|:---:|:---:|:---:|:---:|:---:|
&gt;|15 (+2)|14 (+2)|14 (+2)|12 (+1)|10 (+0)|9 (-1)|
&gt;___
&gt;- **Skills** Investigation +3, Perception +2, Stealth +4
&gt;- **Senses** darkvision 120 ft., passive Perception 12
&gt;- **Languages** Gnomish, Terran, Undercommon
&gt;- **Challenge** 1/2 (100 XP)
&gt;___
&gt;***Gnome Cunning.*** The gnome has advantage on Intelligence, Wisdom, and Charisma saving throws against magic.  
&gt;
&gt;***Innate Spellcasting.*** The gnome's innate spellcasting ability is Intelligence (spell save DC 11). It can innately cast the following spells, requiring no material components:  
&gt;
&gt;At will: *nondetection* (self only)  
&gt;1/day each: *blindness/deafness*, *blur*, *disguise self*  
&gt;
&gt;
&gt;***Stone Camouflage.*** The gnome has advantage on Dexterity (Stealth) checks made to hide in rocky terrain.  
&gt;
&gt;### Actions
&gt;***War Pick.*** *Melee Weapon Attack:* +4 to hit, reach 5 ft., one target. *Hit:* 6 (1d8 + 2) piercing damage.  
&gt;
&gt;***Poisoned Dart.*** *Ranged Weapon Attack:* +4 to hit, range 30/120 ft., one creature. *Hit:* 4 (1d4 + 2) piercing damage, and the target must succeed on a DC 12 Constitution saving throw or be poisoned for 1 minute. The target can repeat the saving throw at the end of each of its turns, ending the effect on itself on a success</t>
  </si>
  <si>
    <t>Deep Scion</t>
  </si>
  <si>
    <t>Deer</t>
  </si>
  <si>
    <t>___
&gt;## Deer
&gt;*Medium beast, unaligned*
&gt;___
&gt;- **Armor Class** 13
&gt;- **Hit Points** 4 (1d8)
&gt;- **Speed** 50 ft.
&gt;___
&gt;|STR|DEX|CON|INT|WIS|CHA|
&gt;|:---:|:---:|:---:|:---:|:---:|:---:|
&gt;|11 (+0)|16 (+3)|11 (+0)|2 (-4)|14 (+2)|5 (-3)|
&gt;___
&gt;- **Senses** passive Perception 12
&gt;- **Languages** —
&gt;- **Challenge** 0 (0 or 10 XP)
&gt;___
&gt;### Actions
&gt;***Bite.*** *Melee Weapon Attack:* +2 to hit, reach 5 ft., one target. *Hit:* 2 (1d4) piercing damage.</t>
  </si>
  <si>
    <t>Deinonychus</t>
  </si>
  <si>
    <t>Demilich</t>
  </si>
  <si>
    <t>Demogorgon</t>
  </si>
  <si>
    <t>Derro</t>
  </si>
  <si>
    <t>Derro Savant</t>
  </si>
  <si>
    <t>Deva</t>
  </si>
  <si>
    <t>___
&gt;## Deva
&gt;*Medium celestial, lawful good*
&gt;___
&gt;- **Armor Class** 17 (natural armor)
&gt;- **Hit Points** 136 (16d8 + 64)
&gt;- **Speed** 30 ft., fly 90 ft.
&gt;___
&gt;|STR|DEX|CON|INT|WIS|CHA|
&gt;|:---:|:---:|:---:|:---:|:---:|:---:|
&gt;|18 (+4)|18 (+4)|18 (+4)|17 (+3)|20 (+5)|20 (+5)|
&gt;___
&gt;- **Saving Throws** Wis +9, Cha +9
&gt;- **Skills** Insight +9, Perception +9
&gt;- **Damage Resistances** radiant; bludgeoning, piercing, and slashing from nonmagical attacks
&gt;- **Condition Immunities** charmed, exhaustion, frightened
&gt;- **Senses** darkvision 120 ft., passive Perception 19
&gt;- **Languages** all, telepathy 120 ft.
&gt;- **Challenge** 10 (5,900 XP)
&gt;___
&gt;***Angelic Weapons.*** The deva's weapon attacks are magical. When the deva hits with any weapon, the weapon deals an extra 4d8 radiant damage (included in the attack).  
&gt;
&gt;***Innate Spellcasting.*** The deva's spellcasting ability is Charisma (spell save DC 17). The deva can innately cast the following spells, requiring only verbal components:  
&gt;
&gt;At will: *detect evil and good*  
&gt;1/day each: *commune*, *raise dead*  
&gt;
&gt;
&gt;***Magic Resistance.*** The deva has advantage on saving throws against spells and other magical effects.  
&gt;
&gt;### Actions
&gt;***Multiattack.*** The deva makes two melee attacks.  
&gt;
&gt;***Mace.*** *Melee Weapon Attack:* +8 to hit, reach 5 ft., one target. *Hit:* 7 (1d6 + 4) bludgeoning damage plus 18 (4d8) radiant damage.  
&gt;
&gt;***Healing Touch (3/Day).*** The deva touches another creature. The target magically regains 20 (4d8 + 2) hit points and is freed from any curse, disease, poison, blindness, or deafness.  
&gt;
&gt;***Change Shape.*** The deva magically polymorphs into a humanoid or beast that has a challenge rating equal to or less than its own, or back into its true form. It reverts to its true form if it dies. Any equipment it is wearing or carrying is absorbed or borne by the new form (the deva's choice).  
&gt;In a new form, the deva retains its game statistics and ability to speak, but its AC, movement modes, Strength, Dexterity, and special senses are replaced by those of the new form, and it gains any statistics and capabilities (except class features, legendary actions, and lair actions) that the new form has but that it lacks.</t>
  </si>
  <si>
    <t>Devourer</t>
  </si>
  <si>
    <t>Dhergoloth</t>
  </si>
  <si>
    <t>Dimetrodon</t>
  </si>
  <si>
    <t>Dire Troll</t>
  </si>
  <si>
    <t>mordenkainen's Tome of Foes</t>
  </si>
  <si>
    <t>Dire Wolf</t>
  </si>
  <si>
    <t>___
&gt;## Dire Wolf
&gt;*Large beast, unaligned*
&gt;___
&gt;- **Armor Class** 14 (natural armor)
&gt;- **Hit Points** 37 (5d10 + 10)
&gt;- **Speed** 50 ft.
&gt;___
&gt;|STR|DEX|CON|INT|WIS|CHA|
&gt;|:---:|:---:|:---:|:---:|:---:|:---:|
&gt;|17 (+3)|15 (+2)|15 (+2)|3 (-4)|12 (+1)|7 (-2)|
&gt;___
&gt;- **Skills** Perception +3, Stealth +4
&gt;- **Senses** passive Perception 13
&gt;- **Languages** —
&gt;- **Challenge** 1 (200 XP)
&gt;___
&gt;***Keen Hearing and Smell.*** The wolf has advantage on Wisdom (Perception) checks that rely on hearing or smell.  
&gt;
&gt;***Pack Tactics.*** The wolf has advantage on an attack roll against a creature if at least one of the wolf's allies is within 5 feet of the creature and the ally isn't incapacitated.  
&gt;
&gt;### Actions
&gt;***Bite.*** *Melee Weapon Attack:* +5 to hit, reach 5 ft., one target. *Hit:* 10 (2d6 + 3) piercing damage. If the target is a creature, it must succeed on a DC 13 Strength saving throw or be knocked prone.</t>
  </si>
  <si>
    <t>Displacer Beast</t>
  </si>
  <si>
    <t>Diviner</t>
  </si>
  <si>
    <t>Djinni</t>
  </si>
  <si>
    <t>___
&gt;## Djinni
&gt;*Large elemental, chaotic good*
&gt;___
&gt;- **Armor Class** 17 (natural armor)
&gt;- **Hit Points** 161 (14d10 + 84)
&gt;- **Speed** 30 ft., fly 90 ft.
&gt;___
&gt;|STR|DEX|CON|INT|WIS|CHA|
&gt;|:---:|:---:|:---:|:---:|:---:|:---:|
&gt;|21 (+5)|15 (+2)|22 (+6)|15 (+2)|16 (+3)|20 (+5)|
&gt;___
&gt;- **Saving Throws** Dex +6, Wis +7, Cha +9
&gt;- **Damage Immunities** lightning, thunder
&gt;- **Senses** darkvision 120 ft., passive Perception 13
&gt;- **Languages** Auran
&gt;- **Challenge** 11 (7,200 XP)
&gt;___
&gt;***Elemental Demise.*** If the djinni dies, its body disintegrates into a warm breeze, leaving behind only equipment the djinni was wearing or carrying.  
&gt;
&gt;***Innate Spellcasting.*** The djinni's innate spellcasting ability is Charisma (spell save DC 17, +9 to hit with spell attacks). It can innately cast the following spells, requiring no material components:  
&gt;
&gt;At will: *detect evil and good*, *detect magic*, *thunderwave*  
&gt;3/day each: *create food and water* (can create wine instead of water), *tongues*, *wind walk*  
&gt;1/day each: *conjure elemental* (air elemental only), *creation*, *gaseous form*, *invisibility*, *major image*, *plane shift*  
&gt;
&gt;### Actions
&gt;***Multiattack.*** The djinni makes three scimitar attacks.  
&gt;
&gt;***Scimitar.*** *Melee Weapon Attack:* +9 to hit, reach 5 ft., one target. *Hit:* 12 (2d6 + 5) slashing damage plus 3 (1d6) lightning or thunder damage (djinni's choice).  
&gt;
&gt;***Create Whirlwind.*** A 5-foot-radius, 30-foot-tall cylinder of swirling air magically forms on a point the djinni can see within 120 feet of it. The whirlwind lasts as long as the djinni maintains concentration (as if concentrating on a spell). Any creature but the djinni that enters the whirlwind must succeed on a DC 18 Strength saving throw or be restrained by it. The djinni can move the whirlwind up to 60 feet as an action, and creatures restrained by the whirlwind move with it. The whirlwind ends if the djinni loses sight of it.  
&gt;A creature can use its action to free a creature restrained by the whirlwind, including itself, by succeeding on a DC 18 Strength check. If the check succeeds, the creature is no longer restrained and moves to the nearest space outside the whirlwind.</t>
  </si>
  <si>
    <t>Dolphin</t>
  </si>
  <si>
    <t>Doppelganger</t>
  </si>
  <si>
    <t>___
&gt;## Doppelganger
&gt;*Medium monstrosity (shapechanger), neutral*
&gt;___
&gt;- **Armor Class** 14
&gt;- **Hit Points** 52 (8d8 + 16)
&gt;- **Speed** 30 ft.
&gt;___
&gt;|STR|DEX|CON|INT|WIS|CHA|
&gt;|:---:|:---:|:---:|:---:|:---:|:---:|
&gt;|11 (+0)|18 (+4)|14 (+2)|11 (+0)|12 (+1)|14 (+2)|
&gt;___
&gt;- **Skills** Deception +6, Insight +3
&gt;- **Condition Immunities** charmed
&gt;- **Senses** darkvision 60 ft., passive Perception 11
&gt;- **Languages** Common
&gt;- **Challenge** 3 (700 XP)
&gt;___
&gt;***Shapechanger.*** The doppelganger can use its action to polymorph into a Small or Medium humanoid it has seen, or back into its true form. Its statistics, other than its size, are the same in each form. Any equipment it is wearing or carrying isn't transformed. It reverts to its true form if it dies.  
&gt;
&gt;***Ambusher.*** In the first round of a combat, the doppelganger has advantage on attack rolls against any creature it surprised.  
&gt;
&gt;***Surprise Attack.*** If the doppelganger surprises a creature and hits it with an attack during the first round of combat, the target takes an extra 10 (3d6) damage from the attack.  
&gt;
&gt;### Actions
&gt;***Multiattack.*** The doppelganger makes two melee attacks.  
&gt;
&gt;***Slam.*** *Melee Weapon Attack:* +6 to hit, reach 5 ft., one target. *Hit:* 7 (1d6 + 4) bludgeoning damage.  
&gt;
&gt;***Read Thoughts.*** The doppelganger magically reads the surface thoughts of one creature within 60 feet of it. The effect can penetrate barriers, but 3 feet of wood or dirt, 2 feet of stone, 2 inches of metal, or a thin sheet of lead blocks it. While the target is in range, the doppelganger can continue reading its thoughts, as long as the doppelganger's concentration isn't broken (as if concentrating on a spell). While reading the target's mind, the doppelganger has advantage on Wisdom (Insight) and Charisma (Deception, Intimidation, and Persuasion) checks against the target.</t>
  </si>
  <si>
    <t>Draegloth</t>
  </si>
  <si>
    <t>Draft Horse</t>
  </si>
  <si>
    <t>___
&gt;## Draft Horse
&gt;*Large beast, unaligned*
&gt;___
&gt;- **Armor Class** 10
&gt;- **Hit Points** 19 (3d10 + 3)
&gt;- **Speed** 40 ft.
&gt;___
&gt;|STR|DEX|CON|INT|WIS|CHA|
&gt;|:---:|:---:|:---:|:---:|:---:|:---:|
&gt;|18 (+4)|10 (+0)|12 (+1)|2 (-4)|11 (+0)|7 (-2)|
&gt;___
&gt;- **Senses** passive Perception 10
&gt;- **Languages** —
&gt;- **Challenge** 1/4 (50 XP)
&gt;___
&gt;### Actions
&gt;***Hooves.*** *Melee Weapon Attack:* +6 to hit, reach 5 ft., one target. *Hit:* 9 (2d4 + 4) bludgeoning damage.</t>
  </si>
  <si>
    <t>Dragon Turtle</t>
  </si>
  <si>
    <t>___
&gt;## Dragon Turtle
&gt;*Gargantuan dragon, neutral*
&gt;___
&gt;- **Armor Class** 20 (natural armor)
&gt;- **Hit Points** 341 (22d20 + 110)
&gt;- **Speed** 20 ft., swim 40 ft.
&gt;___
&gt;|STR|DEX|CON|INT|WIS|CHA|
&gt;|:---:|:---:|:---:|:---:|:---:|:---:|
&gt;|25 (+7)|10 (+0)|20 (+5)|10 (+0)|12 (+1)|12 (+1)|
&gt;___
&gt;- **Saving Throws** Dex +6, Con +11, Wis +7
&gt;- **Damage Resistances** fire
&gt;- **Senses** darkvision 120 ft., passive Perception 11
&gt;- **Languages** Aquan, Draconic
&gt;- **Challenge** 17 (18,000 XP)
&gt;___
&gt;***Amphibious.*** The dragon turtle can breathe air and water.  
&gt;
&gt;### Actions
&gt;***Multiattack.*** The dragon turtle makes three attacks: one with its bite and two with its claws. It can make one tail attack in place of its two claw attacks.  
&gt;
&gt;***Bite.*** *Melee Weapon Attack:* +13 to hit, reach 15 ft., one target. *Hit:* 26 (3d12 + 7) piercing damage.  
&gt;
&gt;***Claw.*** *Melee Weapon Attack:* +13 to hit, reach 10 ft., one target. *Hit:* 16 (2d8 + 7) slashing damage.  
&gt;
&gt;***Tail.*** *Melee Weapon Attack:* +13 to hit, reach 15 ft., one target. *Hit:* 26 (3d12 + 7) bludgeoning damage. If the target is a creature, it must succeed on a DC 20 Strength saving throw or be pushed up to 10 feet away from the dragon turtle and knocked prone.  
&gt;
&gt;***Steam Breath (Recharge 5–6).*** The dragon turtle exhales scalding steam in a 60-foot cone. Each creature in that area must make a DC 18 Constitution saving throw, taking 52 (15d6) fire damage on a failed save, or half as much damage on a successful one. Being underwater doesn't grant resistance against this damage.</t>
  </si>
  <si>
    <t>Dragonclaw</t>
  </si>
  <si>
    <t>Rise of Tiamat</t>
  </si>
  <si>
    <t>Dragonfang</t>
  </si>
  <si>
    <t>Dragonsoul</t>
  </si>
  <si>
    <t>Dragonwing</t>
  </si>
  <si>
    <t>Dread Warrior</t>
  </si>
  <si>
    <t>Dretch</t>
  </si>
  <si>
    <t>small</t>
  </si>
  <si>
    <t>___
&gt;## Dretch
&gt;*Small fiend (demon), chaotic evil*
&gt;___
&gt;- **Armor Class** 11 (natural armor)
&gt;- **Hit Points** 18 (4d6 + 4)
&gt;- **Speed** 20 ft.
&gt;___
&gt;|STR|DEX|CON|INT|WIS|CHA|
&gt;|:---:|:---:|:---:|:---:|:---:|:---:|
&gt;|11 (+0)|11 (+0)|12 (+1)|5 (-3)|8 (-1)|3 (-4)|
&gt;___
&gt;- **Damage Resistances** cold, fire, lightning
&gt;- **Damage Immunities** poison
&gt;- **Condition Immunities** poisoned
&gt;- **Senses** darkvision 60 ft., passive Perception 9
&gt;- **Languages** Abyssal, telepathy 60 ft. (works only with creatures that understand Abyssal)
&gt;- **Challenge** 1/4 (50 XP)
&gt;___
&gt;### Actions
&gt;***Multiattack.*** The dretch makes two attacks: one with its bite and one with its claws.  
&gt;
&gt;***Bite.*** *Melee Weapon Attack:* +2 to hit, reach 5 ft., one target. *Hit:* 3 (1d6) piercing damage.  
&gt;
&gt;***Claws.*** *Melee Weapon Attack:* +2 to hit, reach 5 ft., one target. *Hit:* 5 (2d4) slashing damage.  
&gt;
&gt;***Fetid Cloud (1/Day).*** A 10-foot radius of disgusting green gas extends out from the dretch. The gas spreads around corners, and its area is lightly obscured. It lasts for 1 minute or until a strong wind disperses it. Any creature that starts its turn in that area must succeed on a DC 11 Constitution saving throw or be poisoned until the start of its next turn. While poisoned in this way, the target can take either an action or a bonus action on its turn, not both, and can't take reactions.</t>
  </si>
  <si>
    <t>Drider</t>
  </si>
  <si>
    <t>___
&gt;## Drider
&gt;*Large monstrosity, chaotic evil*
&gt;___
&gt;- **Armor Class** 19 (natural armor)
&gt;- **Hit Points** 123 (13d10 + 52)
&gt;- **Speed** 30 ft., climb 30 ft.
&gt;___
&gt;|STR|DEX|CON|INT|WIS|CHA|
&gt;|:---:|:---:|:---:|:---:|:---:|:---:|
&gt;|16 (+3)|16 (+3)|18 (+4)|13 (+1)|14 (+2)|12 (+1)|
&gt;___
&gt;- **Skills** Perception +5, Stealth +9
&gt;- **Senses** darkvision 120 ft., passive Perception 15
&gt;- **Languages** Elvish, Undercommon
&gt;- **Challenge** 6 (2,300 XP)
&gt;___
&gt;***Fey Ancestry.*** The drider has advantage on saving throws against being charmed, and magic can't put the drider to sleep.  
&gt;
&gt;***Innate Spellcasting.*** The drider's innate spellcasting ability is Wisdom (spell save DC 13). The drider can innately cast the following spells, requiring no material components:  
&gt;
&gt;At will: *dancing lights*  
&gt;1/day each: *darkness*, *faerie fire*  
&gt;
&gt;
&gt;***Spider Climb.*** The drider can climb difficult surfaces, including upside down on ceilings, without needing to make an ability check.  
&gt;
&gt;***Sunlight Sensitivity.*** While in sunlight, the drider has disadvantage on attack rolls, as well as on Wisdom (Perception) checks that rely on sight.  
&gt;
&gt;***Web Walker.*** The drider ignores movement restrictions caused by webbing.  
&gt;
&gt;### Actions
&gt;***Multiattack.*** The drider makes three attacks, either with its longsword or its longbow. It can replace one of those attacks with a bite attack.  
&gt;
&gt;***Bite.*** *Melee Weapon Attack:* +6 to hit, reach 5 ft., one creature. *Hit:* 2 (1d4) piercing damage plus 9 (2d8) poison damage.  
&gt;
&gt;***Longsword.*** *Melee Weapon Attack:* +6 to hit, reach 5 ft., one target. *Hit:* 7 (1d8 + 3) slashing damage, or 8 (1d10 + 3) slashing damage if used with two hands.  
&gt;
&gt;***Longbow.*** *Ranged Weapon Attack:* +6 to hit, range 150/600 ft., one target. *Hit:* 7 (1d8 + 3) piercing damage plus 4 (1d8) poison damage.</t>
  </si>
  <si>
    <t>Drow</t>
  </si>
  <si>
    <t>___
&gt;## Drow
&gt;*Medium humanoid (elf), neutral evil*
&gt;___
&gt;- **Armor Class** 15 (chain shirt)
&gt;- **Hit Points** 13 (3d8)
&gt;- **Speed** 30 ft.
&gt;___
&gt;|STR|DEX|CON|INT|WIS|CHA|
&gt;|:---:|:---:|:---:|:---:|:---:|:---:|
&gt;|10 (+0)|14 (+2)|10 (+0)|11 (+0)|11 (+0)|12 (+1)|
&gt;___
&gt;- **Skills** Perception +2, Stealth +4
&gt;- **Senses** darkvision 120 ft., passive Perception 12
&gt;- **Languages** Elvish, Undercommon
&gt;- **Challenge** 1/4 (50 XP)
&gt;___
&gt;***Fey Ancestry.*** The drow has advantage on saving throws against being charmed, and magic can't put the drow to sleep.  
&gt;
&gt;***Innate Spellcasting.*** The drow's spellcasting ability is Charisma (spell save DC 11). It can innately cast the following spells, requiring no material components:  
&gt;
&gt;At will: *dancing lights*  
&gt;1/day each: *darkness*, *faerie fire*  
&gt;
&gt;
&gt;***Sunlight Sensitivity.*** While in sunlight, the drow has disadvantage on attack rolls, as well as on Wisdom (Perception) checks that rely on sight.  
&gt;
&gt;### Actions
&gt;***Shortsword.*** *Melee Weapon Attack:* +4 to hit, reach 5 ft., one target. *Hit:* 5 (1d6 + 2) piercing damage.  
&gt;
&gt;***Hand Crossbow.*** *Ranged Weapon Attack:* +4 to hit, range 30/120 ft., one target. *Hit:* 5 (1d6 + 2) piercing damage, and the target must succeed on a DC 13 Constitution saving throw or be poisoned for 1 hour. If the saving throw fails by 5 or more, the target is also unconscious while poisoned in this way. The target wakes up if it takes damage or if another creature takes an action to shake it awake.</t>
  </si>
  <si>
    <t>Drow Arachnomancer</t>
  </si>
  <si>
    <t>Drow Elite Warrior</t>
  </si>
  <si>
    <t>Drow Favored Consort</t>
  </si>
  <si>
    <t>Drow House Captain</t>
  </si>
  <si>
    <t>Drow Inquisitor</t>
  </si>
  <si>
    <t>Drow Mage</t>
  </si>
  <si>
    <t>Drow Matron Mother</t>
  </si>
  <si>
    <t>Drow Priestess of Lolth</t>
  </si>
  <si>
    <t>Drow Shadowblade</t>
  </si>
  <si>
    <t>___
&gt;## Druid
&gt;*Medium humanoid (any race), any alignment*
&gt;___
&gt;- **Armor Class** 11 (16 with *barkskin*)
&gt;- **Hit Points** 27 (5d8 + 5)
&gt;- **Speed** 30 ft.
&gt;___
&gt;|STR|DEX|CON|INT|WIS|CHA|
&gt;|:---:|:---:|:---:|:---:|:---:|:---:|
&gt;|10 (+0)|12 (+1)|13 (+1)|12 (+1)|15 (+2)|11 (+0)|
&gt;___
&gt;- **Skills** Medicine +4, Nature +3, Perception +4
&gt;- **Senses** passive Perception 14
&gt;- **Languages** Druidic plus any two languages
&gt;- **Challenge** 2 (450 XP)
&gt;___
&gt;***Spellcasting.*** The druid is a 4th-level spellcaster. Its spellcasting ability is Wisdom (spell save DC 12, +4 to hit with spell attacks). It has the following druid spells prepared:  
&gt;
&gt;Cantrips (at will): *druidcraft*, *produce flame*, *shillelagh*  
&gt;1st level (4 slots): *entangle*, *longstrider*, *speak with animals*, *thunderwave*  
&gt;2nd level (3 slots): *animal messenger*, *barkskin*  
&gt;
&gt;### Actions
&gt;***Quarterstaff.*** *Melee Weapon Attack:* +2 to hit (+4 to hit with shillelagh), reach 5 ft., one target. *Hit:* 3 (1d6) bludgeoning damage, or 6 (1d8 + 2) bludgeoning damage with shillelagh or if wielded with two hands.</t>
  </si>
  <si>
    <t>Dryad</t>
  </si>
  <si>
    <t>___
&gt;## Dryad
&gt;*Medium fey, neutral*
&gt;___
&gt;- **Armor Class** 11 (16 with *barkskin*)
&gt;- **Hit Points** 22 (5d8)
&gt;- **Speed** 30 ft.
&gt;___
&gt;|STR|DEX|CON|INT|WIS|CHA|
&gt;|:---:|:---:|:---:|:---:|:---:|:---:|
&gt;|10 (+0)|12 (+1)|11 (+0)|14 (+2)|15 (+2)|18 (+4)|
&gt;___
&gt;- **Skills** Perception +4, Stealth +5
&gt;- **Senses** darkvision 60 ft., passive Perception 14
&gt;- **Languages** Elvish, Sylvan
&gt;- **Challenge** 1 (200 XP)
&gt;___
&gt;***Innate Spellcasting.*** The dryad's innate spellcasting ability is Charisma (spell save DC 14). The dryad can innately cast the following spells, requiring no material components:  
&gt;
&gt;At will: *druidcraft*  
&gt;3/day each: *entangle*, *goodberry*  
&gt;1/day each: *barkskin*, *pass without trace*, *shillelagh*  
&gt;
&gt;
&gt;***Magic Resistance.*** The dryad has advantage on saving throws against spells and other magical effects.  
&gt;
&gt;***Speak with Beasts and Plants.*** The dryad can communicate with beasts and plants as if they shared a language.  
&gt;
&gt;***Tree Stride.*** Once on her turn, the dryad can use 10 feet of her movement to step magically into one living tree within her reach and emerge from a second living tree within 60 feet of the first tree, appearing in an unoccupied space within 5 feet of the second tree. Both trees must be large or bigger.  
&gt;
&gt;### Actions
&gt;***Club.*** *Melee Weapon Attack:* +2 to hit (+6 to hit with shillelagh), reach 5 ft., one target. *Hit:* 2 (1d4) bludgeoning damage, or 8 (1d8 + 4) bludgeoning damage with shillelagh.  
&gt;
&gt;***Fey Charm.*** The dryad targets one humanoid or beast that she can see within 30 feet of her. If the target can see the dryad, it must succeed on a DC 14 Wisdom saving throw or be magically charmed. The charmed creature regards the dryad as a trusted friend to be heeded and protected. Although the target isn't under the dryad's control, it takes the dryad's requests or actions in the most favorable way it can.  
&gt;Each time the dryad or its allies do anything harmful to the target, it can repeat the saving throw, ending the effect on itself on a success. Otherwise, the effect lasts 24 hours or until the dryad dies, is on a different plane of existence from the target, or ends the effect as a bonus action. If a target's saving throw is successful, the target is immune to the dryad's Fey Charm for the next 24 hours.  
&gt;The dryad can have no more than one humanoid and up to three beasts charmed at a time.</t>
  </si>
  <si>
    <t>Duergar</t>
  </si>
  <si>
    <t>___
&gt;## Duergar
&gt;*Medium humanoid (dwarf), lawful evil*
&gt;___
&gt;- **Armor Class** 16 (scale mail, shield)
&gt;- **Hit Points** 26 (4d8 + 4)
&gt;- **Speed** 25 ft.
&gt;___
&gt;|STR|DEX|CON|INT|WIS|CHA|
&gt;|:---:|:---:|:---:|:---:|:---:|:---:|
&gt;|14 (+2)|11 (+0)|14 (+2)|11 (+0)|10 (+0)|9 (-1)|
&gt;___
&gt;- **Damage Resistances** poison
&gt;- **Senses** darkvision 120 ft., passive Perception 10
&gt;- **Languages** Dwarvish, Undercommon
&gt;- **Challenge** 1 (200 XP)
&gt;___
&gt;***Duergar Resilience.*** The duergar has advantage on saving throws against poison, spells, and illusions, as well as to resist being charmed or paralyzed.  
&gt;
&gt;***Sunlight Sensitivity.*** While in sunlight, the duergar has disadvantage on attack rolls, as well as on Wisdom (Perception) checks that rely on sight.  
&gt;
&gt;### Actions
&gt;***Enlarge (Recharges after a Short or Long Rest).*** For 1 minute, the duergar magically increases in size, along with anything it is wearing or carrying. While enlarged, the duergar is Large, doubles its damage dice on Strength-based weapon attacks (included in the attacks), and makes Strength checks and Strength saving throws with advantage. If the duergar lacks the room to become Large, it attains the maximum size possible in the space available.  
&gt;
&gt;***War Pick.*** *Melee Weapon Attack:* +4 to hit, reach 5 ft., one target. *Hit:* 6 (1d8 + 2) piercing damage, or 11 (2d8 + 2) piercing damage while enlarged.  
&gt;
&gt;***Javelin.*** *Melee  or Ranged Weapon Attack:* +4 to hit, reach 5 ft. or range 30/120 ft., one target. *Hit:* 5 (1d6 + 2) piercing damage, or 9 (2d6 + 2) piercing damage while enlarged.  
&gt;
&gt;***Invisibility (Recharges after a Short or Long Rest).*** The duergar magically turns invisible until it attacks, casts a spell, or uses its Enlarge, or until its concentration is broken, up to 1 hour (as if concentrating on a spell). Any equipment the duergar wears or carries is invisible with it.</t>
  </si>
  <si>
    <t>Duergar Despot</t>
  </si>
  <si>
    <t>Duergar Hammerer</t>
  </si>
  <si>
    <t>Duergar Kavalrachni</t>
  </si>
  <si>
    <t>Duergar Mind Master</t>
  </si>
  <si>
    <t>Duergar Screamer</t>
  </si>
  <si>
    <t>Duergar Soulblade</t>
  </si>
  <si>
    <t>Duergar Spore Servant</t>
  </si>
  <si>
    <t>out of the Abyss</t>
  </si>
  <si>
    <t>Duergar Spy</t>
  </si>
  <si>
    <t>Duergar Stone Guard</t>
  </si>
  <si>
    <t>Duergar Warlord</t>
  </si>
  <si>
    <t>Duergar Xarrorn</t>
  </si>
  <si>
    <t>Duodrone</t>
  </si>
  <si>
    <t>Dust Mephit</t>
  </si>
  <si>
    <t>___
&gt;## Dust Mephit
&gt;*Small elemental, neutral evil*
&gt;___
&gt;- **Armor Class** 12
&gt;- **Hit Points** 17 (5d6)
&gt;- **Speed** 30 ft., fly 30 ft.
&gt;___
&gt;|STR|DEX|CON|INT|WIS|CHA|
&gt;|:---:|:---:|:---:|:---:|:---:|:---:|
&gt;|5 (-3)|14 (+2)|10 (+0)|9 (-1)|11 (+0)|10 (+0)|
&gt;___
&gt;- **Skills** Perception +2, Stealth +4
&gt;- **Damage Vulnerabilities** fire
&gt;- **Damage Immunities** poison
&gt;- **Condition Immunities** poisoned
&gt;- **Senses** darkvision 60 ft., passive Perception 12
&gt;- **Languages** Auran, Terran
&gt;- **Challenge** 1/2 (100 XP)
&gt;___
&gt;***Death Burst.*** When the mephit dies, it explodes in a burst of dust. Each creature within 5 feet of it must then succeed on a DC 10 Constitution saving throw or be blinded for 1 minute. A blinded creature can repeat the saving throw on each of its turns, ending the effect on itself on a success.  
&gt;
&gt;***Innate Spellcasting (1/Day).*** The mephit can innately cast *sleep*, requiring no material components. Its innate spellcasting ability is Charisma.  
&gt;
&gt;
&gt;### Actions
&gt;***Claws.*** *Melee Weapon Attack:* +4 to hit, reach 5 ft., one creature. *Hit:* 4 (1d4 + 2) slashing damage.  
&gt;
&gt;***Blinding Breath (Recharge 6).*** The mephit exhales a 15-foot cone of blinding dust. Each creature in that area must succeed on a DC 10 Dexterity saving throw or be blinded for 1 minute. A creature can repeat the saving throw at the end of each of its turns, ending the effect on itself on a success.</t>
  </si>
  <si>
    <t>Dybbuk</t>
  </si>
  <si>
    <t>Eagle</t>
  </si>
  <si>
    <t>___
&gt;## Eagle
&gt;*Small beast, unaligned*
&gt;___
&gt;- **Armor Class** 12
&gt;- **Hit Points** 3 (1d6)
&gt;- **Speed** 10 ft., fly 60 ft.
&gt;___
&gt;|STR|DEX|CON|INT|WIS|CHA|
&gt;|:---:|:---:|:---:|:---:|:---:|:---:|
&gt;|6 (-2)|15 (+2)|10 (+0)|2 (-4)|14 (+2)|7 (-2)|
&gt;___
&gt;- **Skills** Perception +4
&gt;- **Senses** passive Perception 14
&gt;- **Languages** —
&gt;- **Challenge** 0 (0 or 10 XP)
&gt;___
&gt;***Keen Sight.*** The eagle has advantage on Wisdom (Perception) checks that rely on sight.  
&gt;
&gt;### Actions
&gt;***Talons.*** *Melee Weapon Attack:* +4 to hit, reach 5 ft., one target. *Hit:* 4 (1d4 + 2) slashing damage.</t>
  </si>
  <si>
    <t>Earth Elemental</t>
  </si>
  <si>
    <t>___
&gt;## Earth Elemental
&gt;*Large elemental, neutral*
&gt;___
&gt;- **Armor Class** 17 (natural armor)
&gt;- **Hit Points** 126 (12d10 + 60)
&gt;- **Speed** 30 ft., burrow 30 ft.
&gt;___
&gt;|STR|DEX|CON|INT|WIS|CHA|
&gt;|:---:|:---:|:---:|:---:|:---:|:---:|
&gt;|20 (+5)|8 (-1)|20 (+5)|5 (-3)|10 (+0)|5 (-3)|
&gt;___
&gt;- **Damage Vulnerabilities** thunder
&gt;- **Damage Resistances** bludgeoning, piercing, and slashing from nonmagical attacks
&gt;- **Damage Immunities** poison
&gt;- **Condition Immunities** exhaustion, paralyzed, petrified, poisoned, unconscious
&gt;- **Senses** darkvision 60 ft., tremorsense 60 ft., passive Perception 10
&gt;- **Languages** Terran
&gt;- **Challenge** 5 (1,800 XP)
&gt;___
&gt;***Earth Glide.*** The elemental can burrow through nonmagical, unworked earth and stone. While doing so, the elemental doesn't disturb the material it moves through.  
&gt;
&gt;***Siege Monster.*** The elemental deals double damage to objects and structures.  
&gt;
&gt;### Actions
&gt;***Multiattack.*** The elemental makes two slam attacks.  
&gt;
&gt;***Slam.*** *Melee Weapon Attack:* +8 to hit, reach 10 ft., one target. *Hit:* 14 (2d8 + 5) bludgeoning damage.</t>
  </si>
  <si>
    <t>Earth Elemental Myrmidon</t>
  </si>
  <si>
    <t>Eblis</t>
  </si>
  <si>
    <t>Efreeti</t>
  </si>
  <si>
    <t>___
&gt;## Efreeti
&gt;*Large elemental, lawful evil*
&gt;___
&gt;- **Armor Class** 17 (natural armor)
&gt;- **Hit Points** 200 (16d10 + 112)
&gt;- **Speed** 40 ft., fly 60 ft.
&gt;___
&gt;|STR|DEX|CON|INT|WIS|CHA|
&gt;|:---:|:---:|:---:|:---:|:---:|:---:|
&gt;|22 (+6)|12 (+1)|24 (+7)|16 (+3)|15 (+2)|16 (+3)|
&gt;___
&gt;- **Saving Throws** Int +7, Wis +6, Cha +7
&gt;- **Damage Immunities** fire
&gt;- **Senses** darkvision 120 ft., passive Perception 12
&gt;- **Languages** Ignan
&gt;- **Challenge** 11 (7,200 XP)
&gt;___
&gt;***Elemental Demise.*** If the efreeti dies, its body disintegrates in a flash of fire and puff of smoke, leaving behind only equipment the djinni was wearing or carrying.  
&gt;
&gt;***Innate Spellcasting.*** The efreeti's innate spellcasting ability is Charisma (spell save DC 15, +7 to hit with spell attacks). It can innately cast the following spells, requiring no material components:  
&gt;
&gt;At will: *detect magic*  
&gt;3/day each: *enlarge/reduce*, *tongues*  
&gt;1/day each: *conjure elemental* (fire elemental only), *gaseous form*, *invisibility*, *major image*, *plane shift*, *wall of fire*  
&gt;
&gt;### Actions
&gt;***Multiattack.*** The efreeti makes two scimitar attacks or uses its Hurl Flame twice.  
&gt;
&gt;***Scimitar.*** *Melee Weapon Attack:* +10 to hit, reach 5 ft., one target. *Hit:* 13 (2d6 + 6) slashing damage plus 7 (2d6) fire damage.  
&gt;
&gt;***Hurl Flame.*** *Ranged Spell Attack:* +7 to hit, range 120 ft., one target. *Hit:* 17 (5d6) fire damage.</t>
  </si>
  <si>
    <t>Eidolon</t>
  </si>
  <si>
    <t>Elder Brain</t>
  </si>
  <si>
    <t>Elder Oblex</t>
  </si>
  <si>
    <t>Elder Tempest</t>
  </si>
  <si>
    <t>Elephant</t>
  </si>
  <si>
    <t>___
&gt;## Elephant
&gt;*Huge beast, unaligned*
&gt;___
&gt;- **Armor Class** 12 (natural armor)
&gt;- **Hit Points** 76 (8d12 + 24)
&gt;- **Speed** 40 ft.
&gt;___
&gt;|STR|DEX|CON|INT|WIS|CHA|
&gt;|:---:|:---:|:---:|:---:|:---:|:---:|
&gt;|22 (+6)|9 (-1)|17 (+3)|3 (-4)|11 (+0)|6 (-2)|
&gt;___
&gt;- **Senses** passive Perception 10
&gt;- **Languages** —
&gt;- **Challenge** 4 (1,100 XP)
&gt;___
&gt;***Trampling Charge.*** If the elephant moves at least 20 feet straight toward a creature and then hits it with a gore attack on the same turn, that target must succeed on a DC 12 Strength saving throw or be knocked prone. If the target is prone, the elephant can make one stomp attack against it as a bonus action.  
&gt;
&gt;### Actions
&gt;***Gore.*** *Melee Weapon Attack:* +8 to hit, reach 5 ft., one target. *Hit:* 19 (3d8 + 6) piercing damage.  
&gt;
&gt;***Stomp.*** *Melee Weapon Attack:* +8 to hit, reach 5 ft., one prone creature. *Hit:* 22 (3d10 + 6) bludgeoning damage.</t>
  </si>
  <si>
    <t>Elk</t>
  </si>
  <si>
    <t>___
&gt;## Elk
&gt;*Large beast, unaligned*
&gt;___
&gt;- **Armor Class** 10
&gt;- **Hit Points** 13 (2d10 + 2)
&gt;- **Speed** 50 ft.
&gt;___
&gt;|STR|DEX|CON|INT|WIS|CHA|
&gt;|:---:|:---:|:---:|:---:|:---:|:---:|
&gt;|16 (+3)|10 (+0)|12 (+1)|2 (-4)|10 (+0)|6 (-2)|
&gt;___
&gt;- **Senses** passive Perception 10
&gt;- **Languages** —
&gt;- **Challenge** 1/4 (50 XP)
&gt;___
&gt;***Charge.*** If the elk moves at least 20 feet straight toward a target and then hits it with a ram attack on the same turn, the target takes an extra 7 (2d6) damage. If the target is a creature, it must succeed on a DC 13 Strength saving throw or be knocked prone.  
&gt;
&gt;### Actions
&gt;***Ram.*** *Melee Weapon Attack:* +5 to hit, reach 5 ft., one target. *Hit:* 6 (1d6 + 3) bludgeoning damage.  
&gt;
&gt;***Hooves.*** *Melee Weapon Attack:* +5 to hit, reach 5 ft., one prone creature. *Hit:* 8 (2d4 + 3) bludgeoning damage.</t>
  </si>
  <si>
    <t>Empyrean</t>
  </si>
  <si>
    <t>Enchanter</t>
  </si>
  <si>
    <t>Erinyes</t>
  </si>
  <si>
    <t>___
&gt;## Erinyes
&gt;*Medium fiend (devil), lawful evil*
&gt;___
&gt;- **Armor Class** 18 (plate armor)
&gt;- **Hit Points** 153 (18d8 + 72)
&gt;- **Speed** 30 ft., fly 60 ft.
&gt;___
&gt;|STR|DEX|CON|INT|WIS|CHA|
&gt;|:---:|:---:|:---:|:---:|:---:|:---:|
&gt;|18 (+4)|16 (+3)|18 (+4)|14 (+2)|14 (+2)|18 (+4)|
&gt;___
&gt;- **Saving Throws** Dex +7, Con +8, Wis +6, Cha +8
&gt;- **Damage Resistances** cold; bludgeoning, piercing, and slashing from nonmagical attacks that aren't silvered
&gt;- **Damage Immunities** fire, poison
&gt;- **Condition Immunities** poisoned
&gt;- **Senses** truesight 120 ft., passive Perception 12
&gt;- **Languages** Infernal, telepathy 120 ft.
&gt;- **Challenge** 12 (8,400 XP)
&gt;___
&gt;***Hellish Weapons.*** The erinyes's weapon attacks are magical and deal an extra 13 (3d8) poison damage on a hit (included in the attacks).  
&gt;
&gt;***Magic Resistance.*** The erinyes has advantage on saving throws against spells and other magical effects.  
&gt;
&gt;### Actions
&gt;***Multiattack.*** The erinyes makes three attacks  
&gt;
&gt;***Longsword.*** *Melee Weapon Attack:* +8 to hit, reach 5 ft., one target. *Hit:* 8 (1d8 + 4) slashing damage, or 9 (1d10 + 4) slashing damage if used with two hands, plus 13 (3d8) poison damage.  
&gt;
&gt;***Longbow.*** *Ranged Weapon Attack:* +7 to hit, range 150/600 ft., one target. *Hit:* 7 (1d8 + 3) piercing damage plus 13 (3d8) poison damage, and the target must succeed on a DC 14 Constitution saving throw or be poisoned. The poison lasts until it is removed by the *lesser restoration* spell or similar magic.  
&gt;
&gt;### Reactions
&gt;***Parry.*** The erinyes adds 4 to its AC against one melee attack that would hit it. To do so, the erinyes must see the attacker and be wielding a melee weapon.</t>
  </si>
  <si>
    <t>Eternal Flame Guardian</t>
  </si>
  <si>
    <t>Eternal Flame Priest</t>
  </si>
  <si>
    <t>Ettercap</t>
  </si>
  <si>
    <t>___
&gt;## Ettercap
&gt;*Medium monstrosity, neutral evil*
&gt;___
&gt;- **Armor Class** 13 (natural armor)
&gt;- **Hit Points** 44 (8d8 + 8)
&gt;- **Speed** 30 ft., climb 30 ft.
&gt;___
&gt;|STR|DEX|CON|INT|WIS|CHA|
&gt;|:---:|:---:|:---:|:---:|:---:|:---:|
&gt;|14 (+2)|15 (+2)|13 (+1)|7 (-2)|12 (+1)|8 (-1)|
&gt;___
&gt;- **Skills** Perception +3, Stealth +4, Survival +3
&gt;- **Senses** darkvision 60 ft., passive Perception 13
&gt;- **Languages** —
&gt;- **Challenge** 2 (450 XP)
&gt;___
&gt;***Spider Climb.*** The ettercap can climb difficult surfaces, including upside down on ceilings, without needing to make an ability check.  
&gt;
&gt;***Web Sense.*** While in contact with a web, the ettercap knows the exact location of any other creature in contact with the same web.  
&gt;
&gt;***Web Walker.*** The ettercap ignores movement restrictions caused by webbing.  
&gt;
&gt;### Actions
&gt;***Multiattack.*** The ettercap makes two attacks: one with its bite and one with its claws.  
&gt;
&gt;***Bite.*** *Melee Weapon Attack:* +4 to hit, reach 5 ft., one creature. *Hit:* 6 (1d8 + 2) piercing damage plus 4 (1d8) poison damage. The target must succeed on a DC 11 Constitution saving throw or be poisoned for 1 minute. The creature can repeat the saving throw at the end of each of its turns, ending the effect on itself on a success.  
&gt;
&gt;***Claws.*** *Melee Weapon Attack:* +4 to hit, reach 5 ft., one target. *Hit:* 7 (2d4 + 2) slashing damage.  
&gt;
&gt;***Web (Recharge 5–6).*** *Ranged Weapon Attack:* +4 to hit, range 30/60 ft., one Large or smaller creature. *Hit:* The creature is restrained by webbing. As an action, the restrained creature can make a DC 11 Strength check, escaping from the webbing on a success. The effect ends if the webbing is destroyed. The webbing has AC 10, 5 hit points, is vulnerable to fire damage and immune to bludgeoning, poison and psychic damage.</t>
  </si>
  <si>
    <t>Ettin</t>
  </si>
  <si>
    <t>___
&gt;## Ettin
&gt;*Large giant, chaotic evil*
&gt;___
&gt;- **Armor Class** 12 (natural armor)
&gt;- **Hit Points** 85 (10d10 + 30)
&gt;- **Speed** 40 ft.
&gt;___
&gt;|STR|DEX|CON|INT|WIS|CHA|
&gt;|:---:|:---:|:---:|:---:|:---:|:---:|
&gt;|21 (+5)|8 (-1)|17 (+3)|6 (-2)|10 (+0)|8 (-1)|
&gt;___
&gt;- **Skills** Perception +4
&gt;- **Senses** darkvision 60 ft., passive Perception 14
&gt;- **Languages** Giant, Orc
&gt;- **Challenge** 4 (1,100 XP)
&gt;___
&gt;***Two Heads.*** The ettin has advantage on Wisdom (Perception) checks and on saving throws against being blinded, charmed, deafened, frightened, stunned, and knocked unconscious.  
&gt;
&gt;***Wakeful.*** When one of the ettin's heads is asleep, its other head is awake.  
&gt;
&gt;### Actions
&gt;***Multiattack.*** The ettin makes two attacks: one with its battleaxe and one with its morningstar.  
&gt;
&gt;***Battleaxe.*** *Melee Weapon Attack:* +7 to hit, reach 5 ft., one target. *Hit:* 14 (2d8 + 5) slashing damage.  
&gt;
&gt;***Morningstar.*** *Melee Weapon Attack:* +7 to hit, reach 5 ft., one target. *Hit:* 14 (2d8 + 5) piercing damage.</t>
  </si>
  <si>
    <t>Evoker</t>
  </si>
  <si>
    <t>Faerie Dragon</t>
  </si>
  <si>
    <t>Fathomer</t>
  </si>
  <si>
    <t>princes of the Apocalypse</t>
  </si>
  <si>
    <t>Feathergale Knight</t>
  </si>
  <si>
    <t>Female Steeder</t>
  </si>
  <si>
    <t>Fire Elemental</t>
  </si>
  <si>
    <t>___
&gt;## Fire Elemental
&gt;*Large elemental, neutral*
&gt;___
&gt;- **Armor Class** 13
&gt;- **Hit Points** 102 (12d10 + 36)
&gt;- **Speed** 50 ft.
&gt;___
&gt;|STR|DEX|CON|INT|WIS|CHA|
&gt;|:---:|:---:|:---:|:---:|:---:|:---:|
&gt;|10 (+0)|17 (+3)|16 (+3)|6 (-2)|10 (+0)|7 (-2)|
&gt;___
&gt;- **Damage Resistances** bludgeoning, piercing, and slashing from nonmagical attacks
&gt;- **Damage Immunities** fire, poison
&gt;- **Condition Immunities** exhaustion, grappled, paralyzed, petrified, poisoned, prone, restrained, unconscious
&gt;- **Senses** darkvision 60 ft., passive Perception 10
&gt;- **Languages** Ignan
&gt;- **Challenge** 5 (1,800 XP)
&gt;___
&gt;***Fire Form.*** The elemental can move through a space as narrow as 1 inch wide without squeezing. A creature that touches the elemental or hits it with a melee attack while within 5 feet of it takes 5 (1d10) fire damage. In addition, the elemental can enter a hostile creature's space and stop there. The first time it enters a creature's space on a turn, that creature takes 5 (1d10) fire damage and catches fire; until someone takes an action to douse the fire, the creature takes 5 (1d10) fire damage at the start of each of its turns.  
&gt;
&gt;***Illumination.*** The elemental sheds bright light in a 30-foot radius and dim light in an additional 30 ft..  
&gt;
&gt;***Water Susceptibility.*** For every 5 feet the elemental moves in water, or for every gallon of water splashed on it, it takes 1 cold damage.  
&gt;
&gt;### Actions
&gt;***Multiattack.*** The elemental makes two touch attacks.  
&gt;
&gt;***Touch.*** *Melee Weapon Attack:* +6 to hit, reach 5 ft., one target. *Hit:* 10 (2d6 + 3) fire damage. If the target is a creature or a flammable object, it ignites. Until a creature takes an action to douse the fire, the target takes 5 (1d10) fire damage at the start of each of its turns.</t>
  </si>
  <si>
    <t>Fire Elemental Myrmidon</t>
  </si>
  <si>
    <t>Fire Giant</t>
  </si>
  <si>
    <t>___
&gt;## Fire Giant
&gt;*Huge giant, lawful evil*
&gt;___
&gt;- **Armor Class** 18 (plate armor)
&gt;- **Hit Points** 162 (13d12 + 78)
&gt;- **Speed** 30 ft.
&gt;___
&gt;|STR|DEX|CON|INT|WIS|CHA|
&gt;|:---:|:---:|:---:|:---:|:---:|:---:|
&gt;|25 (+7)|9 (-1)|23 (+6)|10 (+0)|14 (+2)|13 (+1)|
&gt;___
&gt;- **Saving Throws** Dex +3, Con +10, Cha +5
&gt;- **Skills** Athletics +11, Perception +6
&gt;- **Damage Immunities** fire
&gt;- **Senses** passive Perception 16
&gt;- **Languages** Giant
&gt;- **Challenge** 9 (5,000 XP)
&gt;___
&gt;### Actions
&gt;***Multiattack.*** The giant makes two greatsword attacks.  
&gt;
&gt;***Greatsword.*** *Melee Weapon Attack:* +11 to hit, reach 10 ft., one target. *Hit:* 28 (6d6 + 7) slashing damage.  
&gt;
&gt;***Rock.*** *Ranged Weapon Attack:* +11 to hit, range 60/240 ft., one target. *Hit:* 29 (4d10 + 7) bludgeoning damage.</t>
  </si>
  <si>
    <t>Fire Giant Dreadnought</t>
  </si>
  <si>
    <t>Fire Snake</t>
  </si>
  <si>
    <t>Firenewt Warlock of Imix</t>
  </si>
  <si>
    <t>Firenewt Warrior</t>
  </si>
  <si>
    <t>Flail Snail</t>
  </si>
  <si>
    <t>Flameskull</t>
  </si>
  <si>
    <t>Flamewrath</t>
  </si>
  <si>
    <t>Flesh Golem</t>
  </si>
  <si>
    <t>___
&gt;## Flesh Golem
&gt;*Medium construct, neutral*
&gt;___
&gt;- **Armor Class** 9
&gt;- **Hit Points** 93 (11d8 + 44)
&gt;- **Speed** 30 ft.
&gt;___
&gt;|STR|DEX|CON|INT|WIS|CHA|
&gt;|:---:|:---:|:---:|:---:|:---:|:---:|
&gt;|19 (+4)|9 (-1)|18 (+4)|6 (-2)|10 (+0)|5 (-3)|
&gt;___
&gt;- **Damage Immunities** lightning, poison; bludgeoning, piercing, and slashing from nonmagical attacks that aren't adamantine
&gt;- **Condition Immunities** charmed, exhaustion, frightened, paralyzed, petrified, poisoned
&gt;- **Senses** darkvision 60 ft., passive Perception 10
&gt;- **Languages** understands the languages of its creator but can't speak
&gt;- **Challenge** 5 (1,800 XP)
&gt;___
&gt;***Aversion of Fire.*** If the golem takes fire damage, it has disadvantage on attack rolls and ability checks until the end of its next turn.  
&gt;
&gt;***Berserk.*** Whenever the golem starts its turn with 40 hit points or fewer, roll a d6. On a 6, the golem goes berserk. On each of its turns while berserk, the golem attacks the nearest creature it can see. If no creature is near enough to move to and attack, the golem attacks an object, with preference for an object smaller than itself. Once the golem goes berserk, it continues to do so until it is destroyed or regains all its hit points.  
&gt;The golem's creator, if within 60 feet of the berserk golem, can try to calm it by speaking firmly and persuasively. The golem must be able to hear its creator, who must take an action to make a DC 15 Charisma (Persuasion) check. If the check succeeds, the golem ceases being berserk. If it takes damage while still at 40 hit points or fewer, the golem might go berserk again.  
&gt;
&gt;***Immutable Form.*** The golem is immune to any spell or effect that would alter its form.  
&gt;
&gt;***Lightning Absorption.*** Whenever the golem is subjected to lightning damage, it takes no damage and instead regains a number of hit points equal to the lightning damage dealt.  
&gt;
&gt;***Magic Resistance.*** The golem has advantage on saving throws against spells and other magical effects.  
&gt;
&gt;***Magic Weapons.*** The golem's weapon attacks are magical.  
&gt;
&gt;### Actions
&gt;***Multiattack.*** The golem makes two slam attacks.  
&gt;
&gt;***Slam.*** *Melee Weapon Attack:* +7 to hit, reach 5 ft., one target. *Hit:* 13 (2d8 + 4) bludgeoning damage.</t>
  </si>
  <si>
    <t>Flind</t>
  </si>
  <si>
    <t>Flumph</t>
  </si>
  <si>
    <t>Flying Monkey</t>
  </si>
  <si>
    <t>Flying Snake</t>
  </si>
  <si>
    <t>___
&gt;## Flying Snake
&gt;*Tiny beast, unaligned*
&gt;___
&gt;- **Armor Class** 14
&gt;- **Hit Points** 5 (2d4)
&gt;- **Speed** 30 ft., fly 60 ft., swim 30 ft.
&gt;___
&gt;|STR|DEX|CON|INT|WIS|CHA|
&gt;|:---:|:---:|:---:|:---:|:---:|:---:|
&gt;|4 (-3)|18 (+4)|11 (+0)|2 (-4)|12 (+1)|5 (-3)|
&gt;___
&gt;- **Senses** blindsight 10 ft., passive Perception 11
&gt;- **Languages** —
&gt;- **Challenge** 1/8 (25 XP)
&gt;___
&gt;***Flyby.*** The snake doesn't provoke opportunity attacks when it flies out of an enemy's reach.  
&gt;
&gt;### Actions
&gt;***Bite.*** *Melee Weapon Attack:* +6 to hit, reach 5 ft., one target. *Hit:* 1 piercing damage plus 7 (3d4) poison damage.</t>
  </si>
  <si>
    <t>Flying Sword</t>
  </si>
  <si>
    <t>___
&gt;## Flying Sword
&gt;*Small construct, unaligned*
&gt;___
&gt;- **Armor Class** 17 (natural armor)
&gt;- **Hit Points** 17 (5d6)
&gt;- **Speed** 0 ft., fly 50 ft. (hover)
&gt;___
&gt;|STR|DEX|CON|INT|WIS|CHA|
&gt;|:---:|:---:|:---:|:---:|:---:|:---:|
&gt;|12 (+1)|15 (+2)|11 (+0)|1 (-5)|5 (-3)|1 (-5)|
&gt;___
&gt;- **Saving Throws** Dex +4
&gt;- **Damage Immunities** poison, psychic
&gt;- **Condition Immunities** blinded, charmed, deafened, frightened, paralyzed, petrified, poisoned
&gt;- **Senses** blindsight 60 ft. (blind beyond this radius), passive Perception 7
&gt;- **Languages** —
&gt;- **Challenge** 1/4 (50 XP)
&gt;___
&gt;***Antimagic Susceptibility.*** The sword is incapacitated while in the area of an antimagic field. If targeted by dispel magic, the sword must succeed on a Constitution saving throw against the caster's spell save DC or fall unconscious for 1 minute.  
&gt;
&gt;***False Appearance.*** While the sword remains motionless and isn't flying, it is indistinguishable from a normal sword.  
&gt;
&gt;### Actions
&gt;***Longsword.*** *Melee Weapon Attack:* +3 to hit, reach 5 ft., one target. *Hit:* 5 (1d8 + 1) slashing damage.</t>
  </si>
  <si>
    <t>Fomorian</t>
  </si>
  <si>
    <t>Fraz-Urb'Luu</t>
  </si>
  <si>
    <t>Frog</t>
  </si>
  <si>
    <t>___
&gt;## Frog
&gt;*Tiny beast, unaligned*
&gt;___
&gt;- **Armor Class** 11
&gt;- **Hit Points** 1 (1d4 - 1)
&gt;- **Speed** 20 ft., swim 20 ft.
&gt;___
&gt;|STR|DEX|CON|INT|WIS|CHA|
&gt;|:---:|:---:|:---:|:---:|:---:|:---:|
&gt;|1 (-5)|13 (+1)|8 (-1)|1 (-5)|8 (-1)|3 (-4)|
&gt;___
&gt;- **Skills** Perception +1, Stealth +3
&gt;- **Senses** darkvision 30 ft., passive Perception 11
&gt;- **Languages** —
&gt;- **Challenge** 0 (0 or 10 XP)
&gt;___
&gt;***Amphibious.*** The frog can breathe air and water  
&gt;
&gt;***Standing Leap.*** The frog's long jump is up to 10 feet and its high jump is up to 5 feet, with or without a running start.</t>
  </si>
  <si>
    <t>Froghemoth</t>
  </si>
  <si>
    <t>Frost Giant</t>
  </si>
  <si>
    <t>___
&gt;## Frost Giant
&gt;*Huge giant, neutral evil*
&gt;___
&gt;- **Armor Class** 15 (patchwork armor)
&gt;- **Hit Points** 138 (12d12 + 60)
&gt;- **Speed** 40 ft.
&gt;___
&gt;|STR|DEX|CON|INT|WIS|CHA|
&gt;|:---:|:---:|:---:|:---:|:---:|:---:|
&gt;|23 (+6)|9 (-1)|21 (+5)|9 (-1)|10 (+0)|12 (+1)|
&gt;___
&gt;- **Saving Throws** Con +8, Wis +3, Cha +4
&gt;- **Skills** Athletics +9, Perception +3
&gt;- **Damage Immunities** cold
&gt;- **Senses** passive Perception 13
&gt;- **Languages** Giant
&gt;- **Challenge** 8 (3,900 XP)
&gt;___
&gt;### Actions
&gt;***Multiattack.*** The giant makes two greataxe attacks.  
&gt;
&gt;***Greataxe.*** *Melee Weapon Attack:* +9 to hit, reach 10 ft., one target. *Hit:* 25 (3d12 + 6) slashing damage.  
&gt;
&gt;***Rock.*** *Ranged Weapon Attack:* +9 to hit, range 60/240 ft., one target. *Hit:* 28 (4d10 + 6) bludgeoning damage.</t>
  </si>
  <si>
    <t>Frost Giant Everlasting One</t>
  </si>
  <si>
    <t>Frost Salamander</t>
  </si>
  <si>
    <t>Galeb Duhr</t>
  </si>
  <si>
    <t>Gargoyle</t>
  </si>
  <si>
    <t>___
&gt;## Gargoyle
&gt;*Medium elemental, chaotic evil*
&gt;___
&gt;- **Armor Class** 15 (natural armor)
&gt;- **Hit Points** 52 (7d8 + 21)
&gt;- **Speed** 30 ft., fly 60 ft.
&gt;___
&gt;|STR|DEX|CON|INT|WIS|CHA|
&gt;|:---:|:---:|:---:|:---:|:---:|:---:|
&gt;|15 (+2)|11 (+0)|16 (+3)|6 (-2)|11 (+0)|7 (-2)|
&gt;___
&gt;- **Damage Resistances** bludgeoning, piercing, and slashing from nonmagical attacks that aren't adamantine
&gt;- **Damage Immunities** poison
&gt;- **Condition Immunities** exhaustion, petrified, poisoned
&gt;- **Senses** darkvision 60 ft., passive Perception 10
&gt;- **Languages** Terran
&gt;- **Challenge** 2 (450 XP)
&gt;___
&gt;***False Appearance.*** While the gargoyle remains motionless, it is indistinguishable from an inanimate statue.  
&gt;
&gt;### Actions
&gt;***Multiattack.*** The gargoyle makes two attacks: one with its bite and one with its claws.  
&gt;
&gt;***Bite.*** *Melee Weapon Attack:* +4 to hit, reach 5 ft., one target. *Hit:* 5 (1d6 + 2) piercing damage.  
&gt;
&gt;***Claws.*** *Melee Weapon Attack:* +4 to hit, reach 5 ft., one target. *Hit:* 5 (1d6 + 2) slashing damage.</t>
  </si>
  <si>
    <t>Gas Spore</t>
  </si>
  <si>
    <t>Gauth</t>
  </si>
  <si>
    <t>Gazer</t>
  </si>
  <si>
    <t>Gelatinous Cube</t>
  </si>
  <si>
    <t>___
&gt;## Gelatinous Cube
&gt;*Large ooze, unaligned*
&gt;___
&gt;- **Armor Class** 6
&gt;- **Hit Points** 84 (8d10 + 40)
&gt;- **Speed** 15 ft.
&gt;___
&gt;|STR|DEX|CON|INT|WIS|CHA|
&gt;|:---:|:---:|:---:|:---:|:---:|:---:|
&gt;|14 (+2)|3 (-4)|20 (+5)|1 (-5)|6 (-2)|1 (-5)|
&gt;___
&gt;- **Condition Immunities** blinded, charmed, deafened, exhaustion, frightened, prone
&gt;- **Senses** blindsight 60 ft. (blind beyond this radius), passive Perception 8
&gt;- **Languages** —
&gt;- **Challenge** 2 (450 XP)
&gt;___
&gt;***Ooze Cube.*** The cube takes up its entire space. Other creatures can enter the space, but a creature that does so is subjected to the cube's Engulf and has disadvantage on the saving throw.  
&gt;Creatures inside the cube can be seen but have total cover.  
&gt;A creature within 5 feet of the cube can take an action to pull a creature or object out of the cube. Doing so requires a successful DC 12 Strength check, and the creature making the attempt takes 10 (3d6) acid damage.  
&gt;The cube can hold only one Large creature or up to four Medium or smaller creatures inside it at a time.  
&gt;
&gt;***Transparent.*** Even when the cube is in plain sight, it takes a successful DC 15 Wisdom (Perception) check to spot a cube that has neither moved nor attacked. A creature that tries to enter the cube's space while unaware of the cube is surprised by the cube.  
&gt;
&gt;### Actions
&gt;***Pseudopod.*** *Melee Weapon Attack:* +4 to hit, reach 5 ft., one creature. *Hit:* 10 (3d6) acid damage.  
&gt;
&gt;***Engulf.*** The cube moves up to its speed. While doing so, it can enter Large or smaller creatures' spaces. Whenever the cube enters a creature's space, the creature must make a DC 12 Dexterity saving throw.  
&gt;On a successful save, the creature can choose to be pushed 5 feet back or to the side of the cube. A creature that chooses not to be pushed suffers the consequences of a failed saving throw.  
&gt;On a failed save, the cube enters the creature's space, and the creature takes 10 (3d6) acid damage and is engulfed. The engulfed creature can't breathe, is restrained, and takes 21 (6d6) acid damage at the start of each of the cube's turns. When the cube moves, the engulfed creature moves with it.  
&gt;An engulfed creature can try to escape by taking an action to make a DC 12 Strength check. On a success, the creature escapes and enters a space of its choice within 5 feet of the cube.</t>
  </si>
  <si>
    <t>Geonid</t>
  </si>
  <si>
    <t>Geryon</t>
  </si>
  <si>
    <t>Ghast</t>
  </si>
  <si>
    <t>___
&gt;## Ghast
&gt;*Medium undead, chaotic evil*
&gt;___
&gt;- **Armor Class** 13
&gt;- **Hit Points** 36 (8d8)
&gt;- **Speed** 30 ft.
&gt;___
&gt;|STR|DEX|CON|INT|WIS|CHA|
&gt;|:---:|:---:|:---:|:---:|:---:|:---:|
&gt;|16 (+3)|17 (+3)|10 (+0)|11 (+0)|10 (+0)|8 (-1)|
&gt;___
&gt;- **Damage Resistances** necrotic
&gt;- **Damage Immunities** poison
&gt;- **Condition Immunities** charmed, exhaustion, poisoned
&gt;- **Senses** darkvision 60 ft., passive Perception 10
&gt;- **Languages** Common
&gt;- **Challenge** 2 (450 XP)
&gt;___
&gt;***Stench.*** Any creature that starts its turn within 5 feet of the ghast must succeed on a DC 10 Constitution saving throw or be poisoned until the start of its next turn. On a successful saving throw, the creature is immune to the ghast's Stench for 24 hours.  
&gt;
&gt;***Turn Defiance.*** The ghast and any ghouls within 30 feet of it have advantage on saving throws against effects that turn undead.  
&gt;
&gt;### Actions
&gt;***Bite.*** *Melee Weapon Attack:* +3 to hit, reach 5 ft., one creature. *Hit:* 12 (2d8 + 3) piercing damage.  
&gt;
&gt;***Claws.*** *Melee Weapon Attack:* +5 to hit, reach 5 ft., one target. *Hit:* 10 (2d6 + 3) slashing damage. If the target is a creature other than an undead, it must succeed on a DC 10 Constitution saving throw or be paralyzed for 1 minute. The target can repeat the saving throw at the end of each of its turns, ending the effect on itself on a success.</t>
  </si>
  <si>
    <t>Ghost</t>
  </si>
  <si>
    <t>___
&gt;## Ghost
&gt;*Medium undead, any alignment*
&gt;___
&gt;- **Armor Class** 11
&gt;- **Hit Points** 45 (10d8)
&gt;- **Speed** 0 ft., fly 40 ft. (hover)
&gt;___
&gt;|STR|DEX|CON|INT|WIS|CHA|
&gt;|:---:|:---:|:---:|:---:|:---:|:---:|
&gt;|7 (-2)|13 (+1)|10 (+0)|10 (+0)|12 (+1)|17 (+3)|
&gt;___
&gt;- **Damage Resistances** acid, fire, lightning, thunder; bludgeoning, piercing, and slashing from nonmagical attacks
&gt;- **Damage Immunities** cold, necrotic, poison
&gt;- **Condition Immunities** charmed, exhaustion, frightened, grappled, paralyzed, petrified, poisoned, prone, restrained
&gt;- **Senses** darkvision 60 ft., passive Perception 11
&gt;- **Languages** any languages it knew in life
&gt;- **Challenge** 4 (1,100 XP)
&gt;___
&gt;***Ethereal Sight.*** The ghost can see 60 feet into the Ethereal Plane when it is on the Material Plane, and vice versa.  
&gt;
&gt;***Incorporeal Movement.*** The ghost can move through other creatures and objects as if they were difficult terrain. It takes 5 (1d10) force damage if it ends its turn inside an object.  
&gt;
&gt;### Actions
&gt;***Withering Touch.*** *Melee Weapon Attack:* +5 to hit, reach 5 ft., one target. *Hit:* 17 (4d6 + 3) necrotic damage.  
&gt;
&gt;***Etherealness.*** The ghost enters the Ethereal Plane from the Material Plane, or vice versa. It is visible on the Material Plane while it is in the Border Ethereal, and vice versa, yet it can't affect or be affected by anything on the other plane.  
&gt;
&gt;***Horrifying Visage.*** Each non-undead creature within 60 feet of the ghost that can see it must succeed on a DC 13 Wisdom saving throw or be frightened for 1 minute. If the save fails by 5 or more, the target also ages 1d4 × 10 years. A frightened target can repeat the saving throw at the end of each of its turns, ending the frightened condition on itself on a success. If a target's saving throw is successful or the effect ends for it, the target is immune to this ghost's Horrifying Visage for the next 24 hours. The aging effect can be reversed with a  *greater restoration* spell, but only within 24 hours of it occurring.  
&gt;
&gt;***Possession (Recharge 6).*** One humanoid that the ghost can see within 5 feet of it must succeed on a DC 13 Charisma saving throw or be possessed by the ghost; the ghost then disappears, and the target is incapacitated and loses control of its body. The ghost now controls the body but doesn't deprive the target of awareness. The ghost can't be targeted by any attack, spell, or other effect, except ones that turn undead, and it retains its alignment, Intelligence, Wisdom, Charisma, and immunity to being charmed and frightened. It otherwise uses the possessed target's statistics, but doesn't gain access to the target's knowledge, class features, or proficiencies.  
&gt;The possession lasts until the body drops to 0 hit points, the ghost ends it as a bonus action, or the ghost is turned or forced out by an effect like the *dispel evil and good* spell. When the possession ends, the ghost reappears in an unoccupied space within 5 feet of the body. The target is immune to this ghost's Possession for 24 hours after succeeding on the saving throw or after the possession ends.</t>
  </si>
  <si>
    <t>Ghoul</t>
  </si>
  <si>
    <t>___
&gt;## Ghoul
&gt;*Medium undead, chaotic evil*
&gt;___
&gt;- **Armor Class** 12
&gt;- **Hit Points** 22 (5d8)
&gt;- **Speed** 30 ft.
&gt;___
&gt;|STR|DEX|CON|INT|WIS|CHA|
&gt;|:---:|:---:|:---:|:---:|:---:|:---:|
&gt;|13 (+1)|15 (+2)|10 (+0)|7 (-2)|10 (+0)|6 (-2)|
&gt;___
&gt;- **Damage Immunities** poison
&gt;- **Condition Immunities** charmed, exhaustion, poisoned
&gt;- **Senses** darkvision 60 ft., passive Perception 10
&gt;- **Languages** Common
&gt;- **Challenge** 1 (200 XP)
&gt;___
&gt;### Actions
&gt;***Bite.*** *Melee Weapon Attack:* +2 to hit, reach 5 ft., one creature. *Hit:* 9 (2d6 + 2) piercing damage.  
&gt;
&gt;***Claws.*** *Melee Weapon Attack:* +4 to hit, reach 5 ft., one target. *Hit:* 7 (2d4 + 2) slashing damage. If the target is a creature other than an elf or undead, it must succeed on a DC 10 Constitution saving throw or be paralyzed for 1 minute. The target can repeat the saving throw at the end of each of its turns, ending the effect on itself on a success.</t>
  </si>
  <si>
    <t>Giant Ape</t>
  </si>
  <si>
    <t>___
&gt;## Giant Ape
&gt;*Huge beast, unaligned*
&gt;___
&gt;- **Armor Class** 12
&gt;- **Hit Points** 157 (15d12 + 60)
&gt;- **Speed** 40 ft., climb 40 ft.
&gt;___
&gt;|STR|DEX|CON|INT|WIS|CHA|
&gt;|:---:|:---:|:---:|:---:|:---:|:---:|
&gt;|23 (+6)|14 (+2)|18 (+4)|7 (-2)|12 (+1)|7 (-2)|
&gt;___
&gt;- **Skills** Athletics +9, Perception +4
&gt;- **Senses** passive Perception 14
&gt;- **Languages** —
&gt;- **Challenge** 7 (2,900 XP)
&gt;___
&gt;### Actions
&gt;***Multiattack.*** The ape makes two fist attacks.  
&gt;
&gt;***Fist.*** *Melee Weapon Attack:* +9 to hit, reach 10 ft., one target. *Hit:* 22 (3d10 + 6) bludgeoning damage.  
&gt;
&gt;***Rock.*** *Ranged Weapon Attack:* +9 to hit, range 50/100 ft., one target. *Hit:* 30 (7d6 + 6) bludgeoning damage.</t>
  </si>
  <si>
    <t>Giant Badger</t>
  </si>
  <si>
    <t>___
&gt;## Giant Badger
&gt;*Medium beast, unaligned*
&gt;___
&gt;- **Armor Class** 10
&gt;- **Hit Points** 13 (2d8 + 4)
&gt;- **Speed** 30 ft., burrow 10 ft.
&gt;___
&gt;|STR|DEX|CON|INT|WIS|CHA|
&gt;|:---:|:---:|:---:|:---:|:---:|:---:|
&gt;|13 (+1)|10 (+0)|15 (+2)|2 (-4)|12 (+1)|5 (-3)|
&gt;___
&gt;- **Senses** darkvision 30 ft., passive Perception 11
&gt;- **Languages** —
&gt;- **Challenge** 1/4 (50 XP)
&gt;___
&gt;***Keen Smell.*** The badger has advantage on Wisdom (Perception) checks that rely on smell.  
&gt;
&gt;### Actions
&gt;***Multiattack.*** The badger makes two attacks: one with its bite and one with its claws.  
&gt;
&gt;***Bite.*** *Melee Weapon Attack:* +3 to hit, reach 5 ft., one target. *Hit:* 4 (1d6 + 1) piercing damage.  
&gt;
&gt;***Claws.*** *Melee Weapon Attack:* +3 to hit, reach 5 ft., one target. *Hit:* 6 (2d4 + 1) slashing damage.</t>
  </si>
  <si>
    <t>Giant Bat</t>
  </si>
  <si>
    <t>___
&gt;## Giant Bat
&gt;*Large beast, unaligned*
&gt;___
&gt;- **Armor Class** 13
&gt;- **Hit Points** 22 (4d10)
&gt;- **Speed** 10 ft., fly 60 ft.
&gt;___
&gt;|STR|DEX|CON|INT|WIS|CHA|
&gt;|:---:|:---:|:---:|:---:|:---:|:---:|
&gt;|15 (+2)|16 (+3)|11 (+0)|2 (-4)|12 (+1)|6 (-2)|
&gt;___
&gt;- **Senses** blindsight 60 ft., passive Perception 11
&gt;- **Languages** —
&gt;- **Challenge** 1/4 (50 XP)
&gt;___
&gt;***Echolocation.*** The bat can't use its blindsight while deafened.  
&gt;
&gt;***Keen Hearing.*** The bat has advantage on Wisdom (Perception) checks that rely on hearing.  
&gt;
&gt;### Actions
&gt;***Bite.*** *Melee Weapon Attack:* +4 to hit, reach 5 ft., one creature. *Hit:* 5 (1d6 + 2) piercing damage.</t>
  </si>
  <si>
    <t>Giant Boar</t>
  </si>
  <si>
    <t>___
&gt;## Giant Boar
&gt;*Large beast, unaligned*
&gt;___
&gt;- **Armor Class** 12 (natural armor)
&gt;- **Hit Points** 42 (5d10 + 15)
&gt;- **Speed** 40 ft.
&gt;___
&gt;|STR|DEX|CON|INT|WIS|CHA|
&gt;|:---:|:---:|:---:|:---:|:---:|:---:|
&gt;|17 (+3)|10 (+0)|16 (+3)|2 (-4)|7 (-2)|5 (-3)|
&gt;___
&gt;- **Senses** passive Perception 8
&gt;- **Languages** —
&gt;- **Challenge** 2 (450 XP)
&gt;___
&gt;***Charge.*** If the boar moves at least 20 feet straight toward a target and then hits it with a tusk attack on the same turn, the target takes an extra 7 (2d6) slashing damage. If the target is a creature, it must succeed on a DC 13 Strength saving throw or be knocked prone.  
&gt;
&gt;***Relentless (Recharges after a Short or Long Rest).*** If the boar takes 10 damage or less that would reduce it to 0 hit points, it is reduced to 1 hit point instead.  
&gt;
&gt;### Actions
&gt;***Tusk.*** *Melee Weapon Attack:* +5 to hit, reach 5 ft., one target. *Hit:* 10 (2d6 + 3) slashing damage.</t>
  </si>
  <si>
    <t>Giant Centipede</t>
  </si>
  <si>
    <t>___
&gt;## Giant Centipede
&gt;*Small beast, unaligned*
&gt;___
&gt;- **Armor Class** 13 (natural armor)
&gt;- **Hit Points** 4 (1d6 + 1)
&gt;- **Speed** 30 ft., climb 30 ft.
&gt;___
&gt;|STR|DEX|CON|INT|WIS|CHA|
&gt;|:---:|:---:|:---:|:---:|:---:|:---:|
&gt;|5 (-3)|14 (+2)|12 (+1)|1 (-5)|7 (-2)|3 (-4)|
&gt;___
&gt;- **Senses** blindsight 30 ft., passive Perception 8
&gt;- **Languages** —
&gt;- **Challenge** 1/4 (50 XP)
&gt;___
&gt;### Actions
&gt;***Bite.*** *Melee Weapon Attack:* +4 to hit, reach 5 ft., one creature. *Hit:* 4 (1d4 + 2) piercing damage, and the target must succeed on a DC 11 Constitution saving throw or take 10 (3d6) poison damage. If the poison damage reduces the target to 0 hit points, the target is stable but poisoned for 1 hour, even after regaining hit points, and is paralyzed while poisoned in this way.</t>
  </si>
  <si>
    <t>Giant Constrictor Snake</t>
  </si>
  <si>
    <t>___
&gt;## Giant Constrictor Snake
&gt;*Huge beast, unaligned*
&gt;___
&gt;- **Armor Class** 12
&gt;- **Hit Points** 60 (8d12 + 8)
&gt;- **Speed** 30 ft., swim 30 ft.
&gt;___
&gt;|STR|DEX|CON|INT|WIS|CHA|
&gt;|:---:|:---:|:---:|:---:|:---:|:---:|
&gt;|19 (+4)|14 (+2)|12 (+1)|1 (-5)|10 (+0)|3 (-4)|
&gt;___
&gt;- **Skills** Perception +2
&gt;- **Senses** blindsight 10 ft., passive Perception 12
&gt;- **Languages** —
&gt;- **Challenge** 2 (450 XP)
&gt;___
&gt;### Actions
&gt;***Bite.*** *Melee Weapon Attack:* +6 to hit, reach 10 ft., one creature. *Hit:* 11 (2d6 + 4) piercing damage.  
&gt;
&gt;***Constrict.*** *Melee Weapon Attack:* +6 to hit, reach 5 ft., one creature. *Hit:* 13 (2d8 + 4) bludgeoning damage, and the target is grappled (escape DC 16). Until this grapple ends, the creature is restrained, and the snake can't constrict another target.</t>
  </si>
  <si>
    <t>Giant Crab</t>
  </si>
  <si>
    <t>___
&gt;## Giant Crab
&gt;*Medium beast, unaligned*
&gt;___
&gt;- **Armor Class** 15 (natural armor)
&gt;- **Hit Points** 13 (3d8)
&gt;- **Speed** 30 ft., swim 30 ft.
&gt;___
&gt;|STR|DEX|CON|INT|WIS|CHA|
&gt;|:---:|:---:|:---:|:---:|:---:|:---:|
&gt;|13 (+1)|15 (+2)|11 (+0)|1 (-5)|9 (-1)|3 (-4)|
&gt;___
&gt;- **Skills** Stealth +4
&gt;- **Senses** blindsight 30 ft., passive Perception 9
&gt;- **Languages** —
&gt;- **Challenge** 1/8 (25 XP)
&gt;___
&gt;***Amphibious.*** The crab can breathe air and water.  
&gt;
&gt;### Actions
&gt;***Claw.*** *Melee Weapon Attack:* +3 to hit, reach 5 ft., one target. *Hit:* 4 (1d6 + 1) bludgeoning damage, and the target is grappled (escape DC 11). The crab has two claws, each of which can grapple only one target.</t>
  </si>
  <si>
    <t>Giant Crayfish</t>
  </si>
  <si>
    <t>Giant Crocodile</t>
  </si>
  <si>
    <t>___
&gt;## Giant Crocodile
&gt;*Huge beast, unaligned*
&gt;___
&gt;- **Armor Class** 14 (natural armor)
&gt;- **Hit Points** 85 (9d12 + 27)
&gt;- **Speed** 30 ft., swim 50 ft.
&gt;___
&gt;|STR|DEX|CON|INT|WIS|CHA|
&gt;|:---:|:---:|:---:|:---:|:---:|:---:|
&gt;|21 (+5)|9 (-1)|17 (+3)|2 (-4)|10 (+0)|7 (-2)|
&gt;___
&gt;- **Skills** Stealth +5
&gt;- **Senses** passive Perception 10
&gt;- **Languages** —
&gt;- **Challenge** 5 (1,800 XP)
&gt;___
&gt;***Hold Breath.*** The crocodile can hold its breath for 30 minutes.  
&gt;
&gt;### Actions
&gt;***Multiattack.*** The crocodile makes two attacks: one with its bite and one with its tail.  
&gt;
&gt;***Bite.*** *Melee Weapon Attack:* +8 to hit, reach 5 ft., one target. *Hit:* 21 (3d10 + 5) piercing damage, and the target is grappled (escape DC 16). Until this grapple ends, the target is restrained, and the crocodile can't bite another target.  
&gt;
&gt;***Tail.*** *Melee Weapon Attack:* +8 to hit, reach 10 ft., one target not grappled by the crocodile. *Hit:* 14 (2d8 + 5) bludgeoning damage. If the target is a creature, it must succeed on a DC 16 Strength saving throw or be knocked prone.</t>
  </si>
  <si>
    <t>Giant Eagle</t>
  </si>
  <si>
    <t>monster Manual</t>
  </si>
  <si>
    <t>___
&gt;## Giant Eagle
&gt;*Large beast, neutral good*
&gt;___
&gt;- **Armor Class** 13
&gt;- **Hit Points** 26 (4d10 + 4)
&gt;- **Speed** 10 ft., fly 80 ft.
&gt;___
&gt;|STR|DEX|CON|INT|WIS|CHA|
&gt;|:---:|:---:|:---:|:---:|:---:|:---:|
&gt;|16 (+3)|17 (+3)|13 (+1)|8 (-1)|14 (+2)|10 (+0)|
&gt;___
&gt;- **Skills** Perception +4
&gt;- **Senses** passive Perception 14
&gt;- **Languages** Giant Eagle, understands Common and Auran but can't speak them
&gt;- **Challenge** 1 (200 XP)
&gt;___
&gt;***Keen Sight.*** The eagle has advantage on Wisdom (Perception) checks that rely on sight.  
&gt;
&gt;### Actions
&gt;***Multiattack.*** The eagle makes two attacks: one with its beak and one with its talons.  
&gt;
&gt;***Beak.*** *Melee Weapon Attack:* +5 to hit, reach 5 ft., one target. *Hit:* 6 (1d6 + 3) piercing damage.  
&gt;
&gt;***Talons.*** *Melee Weapon Attack:* +5 to hit, reach 5 ft., one target. *Hit:* 10 (2d6 + 3) slashing damage.</t>
  </si>
  <si>
    <t>Giant Elk</t>
  </si>
  <si>
    <t>___
&gt;## Giant Elk
&gt;*Huge beast, unaligned*
&gt;___
&gt;- **Armor Class** 14 (natural armor)
&gt;- **Hit Points** 42 (5d12 + 10)
&gt;- **Speed** 60 ft.
&gt;___
&gt;|STR|DEX|CON|INT|WIS|CHA|
&gt;|:---:|:---:|:---:|:---:|:---:|:---:|
&gt;|19 (+4)|16 (+3)|14 (+2)|7 (-2)|14 (+2)|10 (+0)|
&gt;___
&gt;- **Skills** Perception +4
&gt;- **Senses** passive Perception 14
&gt;- **Languages** Giant Elk, understands Common, Elvish, Sylvan but can't speak them
&gt;- **Challenge** 2 (450 XP)
&gt;___
&gt;***Charge.*** If the elk moves at least 20 feet straight toward a target and then hits it with a ram attack on the same turn, the target takes an extra 7 (2d6) damage. If the target is a creature, it must succeed on a DC 14 Strength saving throw or be knocked prone.  
&gt;
&gt;### Actions
&gt;***Ram.*** *Melee Weapon Attack:* +6 to hit, reach 10 ft., one target. *Hit:* 11 (2d6 + 4) bludgeoning damage.  
&gt;
&gt;***Hooves.*** *Melee Weapon Attack:* +6 to hit, reach 5 ft., one prone creature. *Hit:* 22 (4d8 + 4) bludgeoning damage.</t>
  </si>
  <si>
    <t>Giant Fire Beetle</t>
  </si>
  <si>
    <t>___
&gt;## Giant Fire Beetle
&gt;*Small beast, unaligned*
&gt;___
&gt;- **Armor Class** 13 (natural armor)
&gt;- **Hit Points** 4 (1d6 + 1)
&gt;- **Speed** 30 ft.
&gt;___
&gt;|STR|DEX|CON|INT|WIS|CHA|
&gt;|:---:|:---:|:---:|:---:|:---:|:---:|
&gt;|8 (-1)|10 (+0)|12 (+1)|1 (-5)|7 (-2)|3 (-4)|
&gt;___
&gt;- **Senses** blindsight 30 ft., passive Perception 8
&gt;- **Languages** —
&gt;- **Challenge** 0 (0 or 10 XP)
&gt;___
&gt;***Illumination.*** The beetle sheds bright light in a 10-foot radius and dim light for an additional 10 ft..  
&gt;
&gt;### Actions
&gt;***Bite.*** *Melee Weapon Attack:* +1 to hit, reach 5 ft., one target. *Hit:* 2 (1d6 - 1) slashing damage.</t>
  </si>
  <si>
    <t>Giant Four-Armed Gargoyle</t>
  </si>
  <si>
    <t>Giant Frog</t>
  </si>
  <si>
    <t>___
&gt;## Giant Frog
&gt;*Medium beast, unaligned*
&gt;___
&gt;- **Armor Class** 11
&gt;- **Hit Points** 18 (4d8)
&gt;- **Speed** 30 ft., swim 30 ft.
&gt;___
&gt;|STR|DEX|CON|INT|WIS|CHA|
&gt;|:---:|:---:|:---:|:---:|:---:|:---:|
&gt;|12 (+1)|13 (+1)|11 (+0)|2 (-4)|10 (+0)|3 (-4)|
&gt;___
&gt;- **Skills** Perception +2, Stealth +3
&gt;- **Senses** darkvision 30 ft., passive Perception 12
&gt;- **Languages** —
&gt;- **Challenge** 1/4 (50 XP)
&gt;___
&gt;***Amphibious.*** The frog can breathe air and water  
&gt;
&gt;***Standing Leap.*** The frog's long jump is up to 20 feet and its high jump is up to 10 feet, with or without a running start.  
&gt;
&gt;### Actions
&gt;***Bite.*** *Melee Weapon Attack:* +3 to hit, reach 5 ft., one target. *Hit:* 4 (1d6 + 1) piercing damage, and the target is grappled (escape DC 11). Until this grapple ends, the target is restrained, and the frog can't bite another target.  
&gt;
&gt;***Swallow.*** The frog makes one bite attack against a Small or smaller target it is grappling. If the attack hits, the target is swallowed, and the grapple ends. The swallowed target is blinded and restrained, it has total cover against attacks and other effects outside the frog, and it takes 5 (2d4) acid damage at the start of each of the frog's turns. The frog can have only one target swallowed at a time. If the frog dies, a swallowed creature is no longer restrained by it and can escape from the corpse using 5 feet of movement, exiting prone.</t>
  </si>
  <si>
    <t>Giant Goat</t>
  </si>
  <si>
    <t>___
&gt;## Giant Goat
&gt;*Large beast, unaligned*
&gt;___
&gt;- **Armor Class** 11 (natural armor)
&gt;- **Hit Points** 19 (3d10 + 3)
&gt;- **Speed** 40 ft.
&gt;___
&gt;|STR|DEX|CON|INT|WIS|CHA|
&gt;|:---:|:---:|:---:|:---:|:---:|:---:|
&gt;|17 (+3)|11 (+0)|12 (+1)|3 (-4)|12 (+1)|6 (-2)|
&gt;___
&gt;- **Senses** passive Perception 11
&gt;- **Languages** —
&gt;- **Challenge** 1/2 (100 XP)
&gt;___
&gt;***Charge.*** If the goat moves at least 20 feet straight toward a target and then hits it with a ram attack on the same turn, the target takes an extra 5 (2d4) bludgeoning damage. If the target is a creature, it must succeed on a DC 13 Strength saving throw or be knocked prone.  
&gt;
&gt;***Sure-Footed.*** The goat has advantage on Strength and Dexterity saving throws made against effects that would knock it prone.  
&gt;
&gt;### Actions
&gt;***Ram.*** *Melee Weapon Attack:* +5 to hit, reach 5 ft., one target. *Hit:* 8 (2d4 + 3) bludgeoning damage.</t>
  </si>
  <si>
    <t>Giant Hyena</t>
  </si>
  <si>
    <t>___
&gt;## Giant Hyena
&gt;*Large beast, unaligned*
&gt;___
&gt;- **Armor Class** 12
&gt;- **Hit Points** 45 (6d10 + 12)
&gt;- **Speed** 50 ft.
&gt;___
&gt;|STR|DEX|CON|INT|WIS|CHA|
&gt;|:---:|:---:|:---:|:---:|:---:|:---:|
&gt;|16 (+3)|14 (+2)|14 (+2)|2 (-4)|12 (+1)|7 (-2)|
&gt;___
&gt;- **Skills** Perception +3
&gt;- **Senses** passive Perception 13
&gt;- **Languages** —
&gt;- **Challenge** 1 (200 XP)
&gt;___
&gt;***Rampage.*** When the hyena reduces a creature to 0 hit points with a melee attack on its turn, the hyena can take a bonus action to move up to half its speed and make a bite attack.  
&gt;
&gt;### Actions
&gt;***Bite.*** *Melee Weapon Attack:* +5 to hit, reach 5 ft., one target. *Hit:* 10 (2d6 + 3) piercing damage.</t>
  </si>
  <si>
    <t>Giant Ice Toad</t>
  </si>
  <si>
    <t>tales from the Yawning Portal</t>
  </si>
  <si>
    <t>Giant Lightning Eel</t>
  </si>
  <si>
    <t>Giant Lizard</t>
  </si>
  <si>
    <t>___
&gt;## Giant Lizard
&gt;*Large beast, unaligned*
&gt;___
&gt;- **Armor Class** 12 (natural armor)
&gt;- **Hit Points** 19 (3d10 + 3)
&gt;- **Speed** 30 ft., climb 30 ft.
&gt;___
&gt;|STR|DEX|CON|INT|WIS|CHA|
&gt;|:---:|:---:|:---:|:---:|:---:|:---:|
&gt;|15 (+2)|12 (+1)|13 (+1)|2 (-4)|10 (+0)|5 (-3)|
&gt;___
&gt;- **Senses** darkvision 30 ft., passive Perception 10
&gt;- **Languages** —
&gt;- **Challenge** 1/4 (50 XP)
&gt;___
&gt;### Actions
&gt;***Bite.*** *Melee Weapon Attack:* +4 to hit, reach 5 ft., one target. *Hit:* 6 (1d8 + 2) piercing damage.</t>
  </si>
  <si>
    <t>Giant Octopus</t>
  </si>
  <si>
    <t>___
&gt;## Giant Octopus
&gt;*Large beast, unaligned*
&gt;___
&gt;- **Armor Class** 11
&gt;- **Hit Points** 52 (8d10 + 8)
&gt;- **Speed** 10 ft., swim 60 ft.
&gt;___
&gt;|STR|DEX|CON|INT|WIS|CHA|
&gt;|:---:|:---:|:---:|:---:|:---:|:---:|
&gt;|17 (+3)|13 (+1)|13 (+1)|4 (-3)|10 (+0)|4 (-3)|
&gt;___
&gt;- **Skills** Perception +4, Stealth +5
&gt;- **Senses** darkvision 60 ft., passive Perception 14
&gt;- **Languages** —
&gt;- **Challenge** 1 (200 XP)
&gt;___
&gt;***Hold Breath.*** While out of water, the octopus can hold its breath for 1 hour.  
&gt;
&gt;***Underwater Camouflage.*** The octopus has advantage on Dexterity (Stealth) checks made while underwater.  
&gt;
&gt;***Water Breathing.*** The octopus can breathe only underwater.  
&gt;
&gt;### Actions
&gt;***Tentacles.*** *Melee Weapon Attack:* +5 to hit, reach 15 ft., one target. *Hit:* 10 (2d6 + 3) bludgeoning damage. If the target is a creature, it is grappled (escape DC 16). Until this grapple ends, the target is restrained, and the octopus can't use its tentacles on another target.  
&gt;
&gt;***Ink Cloud (Recharges after a Short or Long Rest).*** A 20-foot-radius cloud of ink extends all around the octopus if it is underwater. The area is heavily obscured for 1 minute, although a significant current can disperse the ink. After releasing the ink, the octopus can use the Dash action as a bonus action.</t>
  </si>
  <si>
    <t>Giant Owl</t>
  </si>
  <si>
    <t>___
&gt;## Giant Owl
&gt;*Large beast, neutral*
&gt;___
&gt;- **Armor Class** 12
&gt;- **Hit Points** 19 (3d10 + 3)
&gt;- **Speed** 5 ft., fly 60 ft.
&gt;___
&gt;|STR|DEX|CON|INT|WIS|CHA|
&gt;|:---:|:---:|:---:|:---:|:---:|:---:|
&gt;|13 (+1)|15 (+2)|12 (+1)|8 (-1)|13 (+1)|10 (+0)|
&gt;___
&gt;- **Skills** Perception +5, Stealth +4
&gt;- **Senses** darkvision 120 ft., passive Perception 15
&gt;- **Languages** Giant Owl, understands Common, Elvish, and Sylvan but can't speak them
&gt;- **Challenge** 1/4 (50 XP)
&gt;___
&gt;***Flyby.*** The owl doesn't provoke opportunity attacks when it flies out of an enemy's reach.  
&gt;
&gt;***Keen Hearing and Sight.*** The owl has advantage on Wisdom (Perception) checks that rely on hearing or sight.  
&gt;
&gt;### Actions
&gt;***Talons.*** *Melee Weapon Attack:* +3 to hit, reach 5 ft., one target. *Hit:* 8 (2d6 + 1) slashing damage.</t>
  </si>
  <si>
    <t>Giant Poisonous Snake</t>
  </si>
  <si>
    <t>___
&gt;## Giant Poisonous Snake
&gt;*Medium beast, unaligned*
&gt;___
&gt;- **Armor Class** 14
&gt;- **Hit Points** 11 (2d8 + 2)
&gt;- **Speed** 30 ft., swim 30 ft.
&gt;___
&gt;|STR|DEX|CON|INT|WIS|CHA|
&gt;|:---:|:---:|:---:|:---:|:---:|:---:|
&gt;|10 (+0)|18 (+4)|13 (+1)|2 (-4)|10 (+0)|3 (-4)|
&gt;___
&gt;- **Skills** Perception +2
&gt;- **Senses** blindsight 10 ft., passive Perception 12
&gt;- **Languages** —
&gt;- **Challenge** 1/4 (50 XP)
&gt;___
&gt;### Actions
&gt;***Bite.*** *Melee Weapon Attack:* +6 to hit, reach 10 ft., one target. *Hit:* 6 (1d4 + 4) piercing damage, and the target must make a DC 11 Constitution saving throw, taking 10 (3d6) poison damage on a failed save, or half as much damage on a successful one.</t>
  </si>
  <si>
    <t>Giant Rat</t>
  </si>
  <si>
    <t>___
&gt;## Giant Rat
&gt;*Small beast, unaligned*
&gt;___
&gt;- **Armor Class** 12
&gt;- **Hit Points** 7 (2d6)
&gt;- **Speed** 30 ft.
&gt;___
&gt;|STR|DEX|CON|INT|WIS|CHA|
&gt;|:---:|:---:|:---:|:---:|:---:|:---:|
&gt;|7 (-2)|15 (+2)|11 (+0)|2 (-4)|10 (+0)|4 (-3)|
&gt;___
&gt;- **Senses** darkvision 60 ft., passive Perception 10
&gt;- **Languages** —
&gt;- **Challenge** 1/8 (25 XP)
&gt;___
&gt;***Keen Smell.*** The rat has advantage on Wisdom (Perception) checks that rely on smell.  
&gt;
&gt;***Pack Tactics.*** The rat has advantage on an attack roll against a creature if at least one of the rat's allies is within 5 feet of the creature and the ally isn't incapacitated.  
&gt;
&gt;### Actions
&gt;***Bite.*** *Melee Weapon Attack:* +4 to hit, reach 5 ft., one target. *Hit:* 4 (1d4 + 2) piercing damage.</t>
  </si>
  <si>
    <t>Giant Scorpion</t>
  </si>
  <si>
    <t>___
&gt;## Giant Scorpion
&gt;*Large beast, unaligned*
&gt;___
&gt;- **Armor Class** 15 (natural armor)
&gt;- **Hit Points** 52 (7d10 + 14)
&gt;- **Speed** 40 ft.
&gt;___
&gt;|STR|DEX|CON|INT|WIS|CHA|
&gt;|:---:|:---:|:---:|:---:|:---:|:---:|
&gt;|15 (+2)|13 (+1)|15 (+2)|1 (-5)|9 (-1)|3 (-4)|
&gt;___
&gt;- **Senses** blindsight 60 ft., passive Perception 9
&gt;- **Languages** —
&gt;- **Challenge** 3 (700 XP)
&gt;___
&gt;### Actions
&gt;***Multiattack.*** The scorpion makes three attacks: two with its claws and one with its sting.  
&gt;
&gt;***Claw.*** *Melee Weapon Attack:* +4 to hit, reach 5 ft., one target. *Hit:* 6 (1d8 + 2) bludgeoning damage, and the target is grappled (escape DC 12). The scorpion has two claws, each of which can grapple only one target.  
&gt;
&gt;***Sting.*** *Melee Weapon Attack:* +4 to hit, reach 5 ft., one creature. *Hit:* 7 (1d10 + 2) piercing damage, and the target must make a DC 12 Constitution saving throw, taking 22 (4d10) poison damage on a failed save, or half as much damage on a successful one.</t>
  </si>
  <si>
    <t>Giant Sea Horse</t>
  </si>
  <si>
    <t>___
&gt;## Giant Sea Horse
&gt;*Large beast, unaligned*
&gt;___
&gt;- **Armor Class** 13 (natural armor)
&gt;- **Hit Points** 16 (3d10)
&gt;- **Speed** 0 ft., swim 40 ft.
&gt;___
&gt;|STR|DEX|CON|INT|WIS|CHA|
&gt;|:---:|:---:|:---:|:---:|:---:|:---:|
&gt;|12 (+1)|15 (+2)|11 (+0)|2 (-4)|12 (+1)|5 (-3)|
&gt;___
&gt;- **Senses** passive Perception 11
&gt;- **Languages** —
&gt;- **Challenge** 1/2 (100 XP)
&gt;___
&gt;***Charge.*** If the sea horse moves at least 20 feet straight toward a target and then hits it with a ram attack on the same turn, the target takes an extra 7 (2d6) bludgeoning damage. If the target is a creature, it must succeed on a DC 11 Strength saving throw or be knocked prone.  
&gt;
&gt;***Water Breathing.*** The sea horse can breathe only underwater.  
&gt;
&gt;### Actions
&gt;***Ram.*** *Melee Weapon Attack:* +3 to hit, reach 5 ft., one target. *Hit:* 4 (1d6 + 1) bludgeoning damage.</t>
  </si>
  <si>
    <t>Giant Shark</t>
  </si>
  <si>
    <t>___
&gt;## Giant Shark
&gt;*Huge beast, unaligned*
&gt;___
&gt;- **Armor Class** 13 (natural armor)
&gt;- **Hit Points** 126 (11d12 + 55)
&gt;- **Speed** 0 ft., swim 50 ft.
&gt;___
&gt;|STR|DEX|CON|INT|WIS|CHA|
&gt;|:---:|:---:|:---:|:---:|:---:|:---:|
&gt;|23 (+6)|11 (+0)|21 (+5)|1 (-5)|10 (+0)|5 (-3)|
&gt;___
&gt;- **Skills** Perception +3
&gt;- **Senses** blindsight 60 ft., passive Perception 13
&gt;- **Languages** —
&gt;- **Challenge** 5 (1,800 XP)
&gt;___
&gt;***Blood Frenzy.*** The shark has advantage on melee attack rolls against any creature that doesn't have all its hit points.  
&gt;
&gt;***Water Breathing.*** The shark can breathe only underwater.  
&gt;
&gt;### Actions
&gt;***Bite.*** *Melee Weapon Attack:* +9 to hit, reach 5 ft., one target. *Hit:* 22 (3d10 + 6) piercing damage.</t>
  </si>
  <si>
    <t>Giant Skeleton</t>
  </si>
  <si>
    <t>Giant Snapping Turtle</t>
  </si>
  <si>
    <t>Giant Spider</t>
  </si>
  <si>
    <t>___
&gt;## Giant Spider
&gt;*Large beast, unaligned*
&gt;___
&gt;- **Armor Class** 14 (natural armor)
&gt;- **Hit Points** 26 (4d10 + 4)
&gt;- **Speed** 30 ft., climb 30 ft.
&gt;___
&gt;|STR|DEX|CON|INT|WIS|CHA|
&gt;|:---:|:---:|:---:|:---:|:---:|:---:|
&gt;|14 (+2)|16 (+3)|12 (+1)|2 (-4)|11 (+0)|4 (-3)|
&gt;___
&gt;- **Skills** Stealth +7
&gt;- **Senses** blindsight 10 ft., darkvision 60 ft., passive Perception 10
&gt;- **Languages** —
&gt;- **Challenge** 1 (200 XP)
&gt;___
&gt;***Spider Climb.*** The spider can climb difficult surfaces, including upside down on ceilings, without needing to make an ability check.  
&gt;
&gt;***Web Sense.*** While in contact with a web, the spider knows the exact location of any other creature in contact with the same web.  
&gt;
&gt;***Web Walker.*** The spider ignores movement restrictions caused by webbing.  
&gt;
&gt;### Actions
&gt;***Bite.*** *Melee Weapon Attack:* +5 to hit, reach 5 ft., one creature. *Hit:* 7 (1d8 + 3) piercing damage, and the target must make a DC 11 Constitution saving throw, taking 9 (2d8) poison damage on a failed save, or half as much damage on a successful one. If the poison damage reduces the target to 0 hit points, the target is stable but poisoned for 1 hour, even after regaining hit points, and is paralyzed while poisoned in this way.  
&gt;
&gt;***Web (Recharge 5–6).*** *Ranged Weapon Attack:* +5 to hit, range 30/60 ft., one creature. *Hit:* The target is restrained by webbing. As an action, the restrained target can make a DC 12 Strength check, bursting the webbing on a success. The webbing can also be attacked and destroyed (AC 10; hp 5; vulnerability to fire damage; immunity to bludgeoning, poison, and psychic damage).</t>
  </si>
  <si>
    <t>Giant Strider</t>
  </si>
  <si>
    <t>Giant Subterranean Lizard</t>
  </si>
  <si>
    <t>Giant Toad</t>
  </si>
  <si>
    <t>___
&gt;## Giant Toad
&gt;*Large beast, unaligned*
&gt;___
&gt;- **Armor Class** 11
&gt;- **Hit Points** 39 (6d10 + 6)
&gt;- **Speed** 20 ft., swim 40 ft.
&gt;___
&gt;|STR|DEX|CON|INT|WIS|CHA|
&gt;|:---:|:---:|:---:|:---:|:---:|:---:|
&gt;|15 (+2)|13 (+1)|13 (+1)|2 (-4)|10 (+0)|3 (-4)|
&gt;___
&gt;- **Senses** darkvision 30 ft., passive Perception 10
&gt;- **Languages** —
&gt;- **Challenge** 1 (200 XP)
&gt;___
&gt;***Amphibious.*** The toad can breathe air and water  
&gt;
&gt;***Standing Leap.*** The toad's long jump is up to 20 feet and its high jump is up to 10 feet, with or without a running start.  
&gt;
&gt;### Actions
&gt;***Bite.*** *Melee Weapon Attack:* +4 to hit, reach 5 ft., one target. *Hit:* 7 (1d10 + 2) piercing damage plus 5 (1d10) poison damage, and the target is grappled (escape DC 13). Until this grapple ends, the target is restrained, and the toad can't bite another target.  
&gt;
&gt;***Swallow.*** The toad makes one bite attack against a Medium or smaller target it is grappling. If the attack hits, the target is swallowed, and the grapple ends. The swallowed target is blinded and restrained, it has total cover against attacks and other effects outside the toad, and it takes 10 (3d6) acid damage at the start of each of the toad's turns. The toad can have only one target swallowed at a time.  
&gt;If the toad dies, a swallowed creature is no longer restrained by it and can escape from the corpse using 5 feet of movement, exiting prone.</t>
  </si>
  <si>
    <t>Giant Vulture</t>
  </si>
  <si>
    <t>___
&gt;## Giant Vulture
&gt;*Large beast, neutral evil*
&gt;___
&gt;- **Armor Class** 10
&gt;- **Hit Points** 22 (3d10 + 6)
&gt;- **Speed** 10 ft., fly 60 ft.
&gt;___
&gt;|STR|DEX|CON|INT|WIS|CHA|
&gt;|:---:|:---:|:---:|:---:|:---:|:---:|
&gt;|15 (+2)|10 (+0)|15 (+2)|6 (-2)|12 (+1)|7 (-2)|
&gt;___
&gt;- **Skills** Perception +3
&gt;- **Senses** passive Perception 13
&gt;- **Languages** understands Common but can't speak
&gt;- **Challenge** 1 (200 XP)
&gt;___
&gt;***Keen Sight and Smell.*** The vulture has advantage on Wisdom (Perception) checks that rely on sight or smell.  
&gt;
&gt;***Pack Tactics.*** The vulture has advantage on an attack roll against a creature if at least one of the vulture's allies is within 5 feet of the creature and the ally isn't incapacitated.  
&gt;
&gt;### Actions
&gt;***Multiattack.*** The vulture makes two attacks: one with its beak and one with its talons.  
&gt;
&gt;***Beak.*** *Melee Weapon Attack:* +4 to hit, reach 5 ft., one target. *Hit:* 7 (2d4 + 2) piercing damage.  
&gt;
&gt;***Talons.*** *Melee Weapon Attack:* +4 to hit, reach 5 ft., one target. *Hit:* 9 (2d6 + 2) slashing damage.</t>
  </si>
  <si>
    <t>Giant Wasp</t>
  </si>
  <si>
    <t>___
&gt;## Giant Wasp
&gt;*Medium beast, unaligned*
&gt;___
&gt;- **Armor Class** 12
&gt;- **Hit Points** 13 (3d8)
&gt;- **Speed** 10 ft., fly 50 ft.
&gt;___
&gt;|STR|DEX|CON|INT|WIS|CHA|
&gt;|:---:|:---:|:---:|:---:|:---:|:---:|
&gt;|10 (+0)|14 (+2)|10 (+0)|1 (-5)|10 (+0)|3 (-4)|
&gt;___
&gt;- **Senses** passive Perception 10
&gt;- **Languages** —
&gt;- **Challenge** 1/2 (100 XP)
&gt;___
&gt;### Actions
&gt;***Sting.*** *Melee Weapon Attack:* +4 to hit, reach 5 ft., one creature. *Hit:* 5 (1d6 + 2) piercing damage, and the target must make a DC 11 Constitution saving throw, taking 10 (3d6) poison damage on a failed save, or half as much damage on a successful one. If the poison damage reduces the target to 0 hit points, the target is stable but poisoned for 1 hour, even after regaining hit points, and is paralyzed while poisoned in this way.</t>
  </si>
  <si>
    <t>Giant Weasel</t>
  </si>
  <si>
    <t>___
&gt;## Giant Weasel
&gt;*Medium beast, unaligned*
&gt;___
&gt;- **Armor Class** 13
&gt;- **Hit Points** 9 (2d8)
&gt;- **Speed** 40 ft.
&gt;___
&gt;|STR|DEX|CON|INT|WIS|CHA|
&gt;|:---:|:---:|:---:|:---:|:---:|:---:|
&gt;|11 (+0)|16 (+3)|10 (+0)|4 (-3)|12 (+1)|5 (-3)|
&gt;___
&gt;- **Skills** Perception +3, Stealth +5
&gt;- **Senses** darkvision 60 ft., passive Perception 13
&gt;- **Languages** —
&gt;- **Challenge** 1/8 (25 XP)
&gt;___
&gt;***Keen Hearing and Smell.*** The weasel has advantage on Wisdom (Perception) checks that rely on hearing or smell.  
&gt;
&gt;### Actions
&gt;***Bite.*** *Melee Weapon Attack:* +5 to hit, reach 5 ft., one target. *Hit:* 5 (1d4 + 3) piercing damage.</t>
  </si>
  <si>
    <t>Giant Wolf Spider</t>
  </si>
  <si>
    <t>___
&gt;## Giant Wolf Spider
&gt;*Medium beast, unaligned*
&gt;___
&gt;- **Armor Class** 13
&gt;- **Hit Points** 11 (2d8 + 2)
&gt;- **Speed** 40 ft., climb 40 ft.
&gt;___
&gt;|STR|DEX|CON|INT|WIS|CHA|
&gt;|:---:|:---:|:---:|:---:|:---:|:---:|
&gt;|12 (+1)|16 (+3)|13 (+1)|3 (-4)|12 (+1)|4 (-3)|
&gt;___
&gt;- **Skills** Perception +3, Stealth +7
&gt;- **Senses** blindsight 10 ft., darkvision 60 ft., passive Perception 13
&gt;- **Languages** —
&gt;- **Challenge** 1/4 (50 XP)
&gt;___
&gt;***Spider Climb.*** The spider can climb difficult surfaces, including upside down on ceilings, without needing to make an ability check.  
&gt;
&gt;***Web Sense.*** While in contact with a web, the spider knows the exact location of any other creature in contact with the same web.  
&gt;
&gt;***Web Walker.*** The spider ignores movement restrictions caused by webbing.  
&gt;
&gt;### Actions
&gt;***Bite.*** *Melee Weapon Attack:* +3 to hit, reach 5 ft., one creature. *Hit:* 4 (1d6 + 1) piercing damage, and the target must make a DC 11 Constitution saving throw, taking 7 (2d6) poison damage on a failed save, or half as much damage on a successful one. If the poison damage reduces the target to 0 hit points, the target is stable but poisoned for 1 hour, even after regaining hit points, and is paralyzed while poisoned in this way.</t>
  </si>
  <si>
    <t>Gibbering Mouther</t>
  </si>
  <si>
    <t>___
&gt;## Gibbering Mouther
&gt;*Medium aberration, neutral*
&gt;___
&gt;- **Armor Class** 9
&gt;- **Hit Points** 67 (9d8 + 27)
&gt;- **Speed** 10 ft., swim 10 ft.
&gt;___
&gt;|STR|DEX|CON|INT|WIS|CHA|
&gt;|:---:|:---:|:---:|:---:|:---:|:---:|
&gt;|10 (+0)|8 (-1)|16 (+3)|3 (-4)|10 (+0)|6 (-2)|
&gt;___
&gt;- **Condition Immunities** prone
&gt;- **Senses** darkvision 60 ft., passive Perception 10
&gt;- **Languages** —
&gt;- **Challenge** 2 (450 XP)
&gt;___
&gt;***Aberrant Ground.*** The ground in a 10-foot radius around the mouther is doughlike difficult terrain. Each creature that starts its turn in that area must succeed on a DC 10 Strength saving throw or have its speed reduced to 0 until the start of its next turn.  
&gt;
&gt;***Gibbering.*** The mouther babbles incoherently while it can see any creature and isn't incapacitated. Each creature that starts its turn within 20 feet of the mouther and can hear the gibbering must succeed on a DC 10 Wisdom saving throw. On a failure, the creature can't take reactions until the start of its next turn and rolls a d8 to determine what it does during its turn. On a 1 to 4, the creature does nothing. On a 5 or 6, the creature takes no action or bonus action and uses all its movement to move in a randomly determined direction. On a 7 or 8, the creature makes a melee attack against a randomly determined creature within its reach or does nothing if it can't make such an attack.  
&gt;
&gt;### Actions
&gt;***Multiattack.*** The gibbering mouther makes one bite attack and, if it can, uses its Blinding Spittle.  
&gt;
&gt;***Bites.*** *Melee Weapon Attack:* +2 to hit, reach 5 ft., one creature. *Hit:* 17 (5d6) piercing damage. If the target is Medium or smaller, it must succeed on a DC 10 Strength saving throw or be knocked prone. If the target is killed by this damage, it is absorbed into the mouther.  
&gt;
&gt;***Blinding Spittle (Recharge 5–6).*** The mouther spits a chemical glob at a point it can see within 15 feet of it. The glob explodes in a blinding flash of light on impact. Each creature within 5 feet of the flash must succeed on a DC 13 Dexterity saving throw or be blinded until the end of the mouther's next turn.</t>
  </si>
  <si>
    <t>Giff</t>
  </si>
  <si>
    <t>Girallon</t>
  </si>
  <si>
    <t>Girallon Zombie</t>
  </si>
  <si>
    <t>Githyanki Gish</t>
  </si>
  <si>
    <t>Githyanki Kith'Rak</t>
  </si>
  <si>
    <t>Githyanki Knight</t>
  </si>
  <si>
    <t>Githyanki Supreme Commander</t>
  </si>
  <si>
    <t>Githyanki Warrior</t>
  </si>
  <si>
    <t>Githzerai Anarch</t>
  </si>
  <si>
    <t>Githzerai Enlightened</t>
  </si>
  <si>
    <t>Githzerai Monk</t>
  </si>
  <si>
    <t>Githzerai Zerth</t>
  </si>
  <si>
    <t>Glabrezu</t>
  </si>
  <si>
    <t>___
&gt;## Glabrezu
&gt;*Large fiend (demon), chaotic evil*
&gt;___
&gt;- **Armor Class** 17 (natural armor)
&gt;- **Hit Points** 157 (15d10 + 75)
&gt;- **Speed** 40 ft.
&gt;___
&gt;|STR|DEX|CON|INT|WIS|CHA|
&gt;|:---:|:---:|:---:|:---:|:---:|:---:|
&gt;|20 (+5)|15 (+2)|21 (+5)|19 (+4)|17 (+3)|16 (+3)|
&gt;___
&gt;- **Saving Throws** Str +9, Con +9, Wis +7, Cha +7
&gt;- **Damage Resistances** cold, fire, lightning; bludgeoning, piercing, and slashing from nonmagical attacks
&gt;- **Damage Immunities** poison
&gt;- **Condition Immunities** poisoned
&gt;- **Senses** truesight 120 ft., passive Perception 13
&gt;- **Languages** Abyssal, telepathy 120 ft.
&gt;- **Challenge** 9 (5,000 XP)
&gt;___
&gt;***Innate Spellcasting.*** The glabrezu's spellcasting ability is Intelligence (spell save DC 16). The glabrezu can innately cast the following spells, requiring no material components:  
&gt;
&gt;At will: *darkness*, *detect magic*, *dispel magic*  
&gt;1/day each: *confusion*, *fly*, *power word stun*  
&gt;
&gt;
&gt;***Magic Resistance.*** The glabrezu has advantage on saving throws against spells and other magical effects.  
&gt;
&gt;### Actions
&gt;***Multiattack.*** The glabrezu makes four attacks: two with its pincers and two with its fists. Alternatively, it makes two attacks with its pincers and casts one spell.  
&gt;
&gt;***Pincer.*** *Melee Weapon Attack:* +9 to hit, reach 10 ft., one target. *Hit:* 16 (2d10 + 5) bludgeoning damage. If the target is a Medium or smaller creature, it is grappled (escape DC 15). The glabrezu has two pincers, each of which can grapple only one target.  
&gt;
&gt;***Fist.*** *Melee Weapon Attack:* +9 to hit, reach 5 ft., one target. *Hit:* 7 (2d4 + 2) bludgeoning damage.</t>
  </si>
  <si>
    <t>Gladiator</t>
  </si>
  <si>
    <t>___
&gt;## Gladiator
&gt;*Medium humanoid (any race), any alignment*
&gt;___
&gt;- **Armor Class** 16 (studded leather armor, shield)
&gt;- **Hit Points** 112 (15d8 + 45)
&gt;- **Speed** 30 ft.
&gt;___
&gt;|STR|DEX|CON|INT|WIS|CHA|
&gt;|:---:|:---:|:---:|:---:|:---:|:---:|
&gt;|18 (+4)|15 (+2)|16 (+3)|10 (+0)|12 (+1)|15 (+2)|
&gt;___
&gt;- **Saving Throws** Str +7, Dex +5, Con +6
&gt;- **Skills** Athletics +10, Intimidation +5
&gt;- **Senses** passive Perception 11
&gt;- **Languages** any one language (usually Common)
&gt;- **Challenge** 5 (1,800 XP)
&gt;___
&gt;***Brave.*** The gladiator has advantage on saving throws against being frightened.  
&gt;
&gt;***Brute.*** A melee weapon deals one extra die of its damage when the gladiator hits with it (included in the attack).  
&gt;
&gt;### Actions
&gt;***Multiattack.*** The gladiator makes three melee attacks or two ranged attacks.  
&gt;
&gt;***Spear.*** *Melee  or Ranged Weapon Attack:* +7 to hit, reach 5 ft. and range 20/60 ft., one target. *Hit:* 11 (2d6 + 4) piercing damage, or 13 (2d8 + 4) piercing damage if used with two hands to make a melee attack.  
&gt;
&gt;***Shield Bash.*** *Melee Weapon Attack:* +7 to hit, reach 5 ft., one creature. *Hit:* 9 (2d4 + 4) bludgeoning damage. If the target is a Medium or smaller creature, it must succeed on a DC 15 Strength saving throw or be knocked prone.  
&gt;
&gt;### Reactions
&gt;***Parry.*** The gladiator adds 3 to its AC against one melee attack that would hit it. To do so, the gladiator must see the attacker and be wielding a melee weapon.</t>
  </si>
  <si>
    <t>Gloom Weaver</t>
  </si>
  <si>
    <t>Gnoll</t>
  </si>
  <si>
    <t>___
&gt;## Gnoll
&gt;*Medium humanoid (gnoll), chaotic evil*
&gt;___
&gt;- **Armor Class** 15 (hide armor, shield)
&gt;- **Hit Points** 22 (5d8)
&gt;- **Speed** 30 ft.
&gt;___
&gt;|STR|DEX|CON|INT|WIS|CHA|
&gt;|:---:|:---:|:---:|:---:|:---:|:---:|
&gt;|14 (+2)|12 (+1)|11 (+0)|6 (-2)|10 (+0)|7 (-2)|
&gt;___
&gt;- **Senses** darkvision 60 ft., passive Perception 10
&gt;- **Languages** Gnoll
&gt;- **Challenge** 1/2 (100 XP)
&gt;___
&gt;***Rampage.*** When the gnoll reduces a creature to 0 hit points with a melee attack on its turn, the gnoll can take a bonus action to move up to half its speed and make a bite attack.  
&gt;
&gt;### Actions
&gt;***Bite.*** *Melee Weapon Attack:* +4 to hit, reach 5 ft., one creature. *Hit:* 4 (1d4 + 2) piercing damage.  
&gt;
&gt;***Spear.*** *Melee  or Ranged Weapon Attack:* +4 to hit, reach 5 ft. or range 20/60 ft., one target. *Hit:* 5 (1d6 + 2) piercing damage, or 6 (1d8 + 2) piercing damage if used with two hands to make a melee attack.  
&gt;
&gt;***Longbow.*** *Ranged Weapon Attack:* +3 to hit, range 150/600 ft., one target. *Hit:* 5 (1d8 + 1) piercing damage.</t>
  </si>
  <si>
    <t>Gnoll Fang of Yeenoghu</t>
  </si>
  <si>
    <t>Gnoll Flesh Gnawer</t>
  </si>
  <si>
    <t>Gnoll Hunter</t>
  </si>
  <si>
    <t>volo's Guide to Monsters</t>
  </si>
  <si>
    <t>Gnoll Pack Lord</t>
  </si>
  <si>
    <t>Gnoll Witherling</t>
  </si>
  <si>
    <t>Goat</t>
  </si>
  <si>
    <t>___
&gt;## Goat
&gt;*Medium beast, unaligned*
&gt;___
&gt;- **Armor Class** 10
&gt;- **Hit Points** 4 (1d8)
&gt;- **Speed** 40 ft.
&gt;___
&gt;|STR|DEX|CON|INT|WIS|CHA|
&gt;|:---:|:---:|:---:|:---:|:---:|:---:|
&gt;|12 (+1)|10 (+0)|11 (+0)|2 (-4)|10 (+0)|5 (-3)|
&gt;___
&gt;- **Senses** passive Perception 10
&gt;- **Languages** —
&gt;- **Challenge** 0 (0 or 10 XP)
&gt;___
&gt;***Charge.*** If the goat moves at least 20 feet straight toward a target and then hits it with a ram attack on the same turn, the target takes an extra 2 (1d4) bludgeoning damage. If the target is a creature, it must succeed on a DC 10 Strength saving throw or be knocked prone.  
&gt;
&gt;***Sure-Footed.*** The goat has advantage on Strength and Dexterity saving throws made against effects that would knock it prone.  
&gt;
&gt;### Actions
&gt;***Ram.*** *Melee Weapon Attack:* +3 to hit, reach 5 ft., one target. *Hit:* 3 (1d4 + 1) bludgeoning damage.</t>
  </si>
  <si>
    <t>___
&gt;## Goblin
&gt;*Small humanoid (goblinoid), neutral evil*
&gt;___
&gt;- **Armor Class** 15 (leather armor, shield)
&gt;- **Hit Points** 7 (2d6)
&gt;- **Speed** 30 ft.
&gt;___
&gt;|STR|DEX|CON|INT|WIS|CHA|
&gt;|:---:|:---:|:---:|:---:|:---:|:---:|
&gt;|8 (-1)|14 (+2)|10 (+0)|10 (+0)|8 (-1)|8 (-1)|
&gt;___
&gt;- **Skills** Stealth +6
&gt;- **Senses** darkvision 60 ft., passive Perception 9
&gt;- **Languages** Common, Goblin
&gt;- **Challenge** 1/4 (50 XP)
&gt;___
&gt;***Nimble Escape.*** The goblin can take the Disengage or Hide action as a bonus action on each of its turns.  
&gt;
&gt;### Actions
&gt;***Scimitar.*** *Melee Weapon Attack:* +4 to hit, reach 5 ft., one target. *Hit:* 5 (1d6 + 2) slashing damage.  
&gt;
&gt;***Shortbow.*** *Ranged Weapon Attack:* +4 to hit, range 80/320 ft., one target. *Hit:* 5 (1d6 + 2) piercing damage.</t>
  </si>
  <si>
    <t>Goblin Boss</t>
  </si>
  <si>
    <t>Gold Dragon Wyrmling</t>
  </si>
  <si>
    <t>___
&gt;## Gold Dragon Wyrmling
&gt;*Medium dragon, lawful good*
&gt;___
&gt;- **Armor Class** 17 (natural armor)
&gt;- **Hit Points** 60 (8d8 + 24)
&gt;- **Speed** 30 ft., fly 60 ft., swim 30 ft.
&gt;___
&gt;|STR|DEX|CON|INT|WIS|CHA|
&gt;|:---:|:---:|:---:|:---:|:---:|:---:|
&gt;|19 (+4)|14 (+2)|17 (+3)|14 (+2)|11 (+0)|16 (+3)|
&gt;___
&gt;- **Saving Throws** Dex +4, Con +5, Wis +2, Cha +5
&gt;- **Skills** Perception +4, Stealth +4
&gt;- **Damage Immunities** fire
&gt;- **Senses** blindsight 10 ft., darkvision 60 ft., passive Perception 14
&gt;- **Languages** Draconic
&gt;- **Challenge** 3 (700 XP)
&gt;___
&gt;***Amphibious.*** The dragon can breathe air and water.  
&gt;
&gt;### Actions
&gt;***Bite.*** *Melee Weapon Attack:* +6 to hit, reach 5 ft., one target. *Hit:* 9 (1d10 + 4) piercing damage.  
&gt;
&gt;***Breath Weapons (Recharge 5–6).*** The dragon uses one of the following breath weapons.  
&gt;- **Fire Breath.** The dragon exhales fire in a 15-foot cone. Each creature in that area must make a DC 13 Dexterity saving throw, taking 22 (4d10) fire damage on a failed save, or half as much damage on a successful one.
&gt;
&gt;- **Weakening Breath.** The dragon exhales gas in a 15-foot cone. Each creature in that area must succeed on a DC 13 Strength saving throw or have disadvantage on Strength-based attack rolls, Strength checks, and Strength saving throws for 1 minute. A creature can repeat the saving throw at the end of each of its turns, ending the effect on itself on a success.</t>
  </si>
  <si>
    <t>Gorgon</t>
  </si>
  <si>
    <t>___
&gt;## Gorgon
&gt;*Large monstrosity, unaligned*
&gt;___
&gt;- **Armor Class** 19 (natural armor)
&gt;- **Hit Points** 114 (12d10 + 48)
&gt;- **Speed** 40 ft.
&gt;___
&gt;|STR|DEX|CON|INT|WIS|CHA|
&gt;|:---:|:---:|:---:|:---:|:---:|:---:|
&gt;|20 (+5)|11 (+0)|18 (+4)|2 (-4)|12 (+1)|7 (-2)|
&gt;___
&gt;- **Skills** Perception +4
&gt;- **Condition Immunities** petrified
&gt;- **Senses** darkvision 60 ft., passive Perception 14
&gt;- **Languages** —
&gt;- **Challenge** 5 (1,800 XP)
&gt;___
&gt;***Trampling Charge.*** If the gorgon moves at least 20 feet straight toward a creature and then hits it with a gore attack on the same turn, that target must succeed on a DC 16 Strength saving throw or be knocked prone. If the target is prone, the gorgon can make one attack with its hooves against it as a bonus action.  
&gt;
&gt;### Actions
&gt;***Gore.*** *Melee Weapon Attack:* +8 to hit, reach 5 ft., one target. *Hit:* 18 (2d12 + 5) piercing damage.  
&gt;
&gt;***Hooves.*** *Melee Weapon Attack:* +8 to hit, reach 5 ft., one target. *Hit:* 16 (2d10 + 5) bludgeoning damage.  
&gt;
&gt;***Petrifying Breath (Recharge 5–6).*** The gorgon exhales petrifying gas in a 30-foot cone. Each creature in that area must succeed on a DC 13 Constitution saving throw. On a failed save, a target begins to turn to stone and is restrained. The restrained target must repeat the saving throw at the end of its next turn. On a success, the effect ends on the target. On a failure, the target is petrified until freed by the  *greater restoration* spell or other magic.</t>
  </si>
  <si>
    <t>Goristro</t>
  </si>
  <si>
    <t>Gray Ooze</t>
  </si>
  <si>
    <t>___
&gt;## Gray Ooze
&gt;*Medium ooze, unaligned*
&gt;___
&gt;- **Armor Class** 8
&gt;- **Hit Points** 22 (3d8 + 9)
&gt;- **Speed** 10 ft., climb 10 ft.
&gt;___
&gt;|STR|DEX|CON|INT|WIS|CHA|
&gt;|:---:|:---:|:---:|:---:|:---:|:---:|
&gt;|12 (+1)|6 (-2)|16 (+3)|1 (-5)|6 (-2)|2 (-4)|
&gt;___
&gt;- **Skills** Stealth +2
&gt;- **Damage Resistances** acid, cold, fire
&gt;- **Condition Immunities** blinded, charmed, deafened, exhaustion, frightened, prone
&gt;- **Senses** blindsight 60 ft. (blind beyond this radius), passive Perception 8
&gt;- **Languages** —
&gt;- **Challenge** 1/2 (100 XP)
&gt;___
&gt;***Amorphous.*** The ooze can move through a space as narrow as 1 inch wide without squeezing.  
&gt;
&gt;***Corrode Metal.*** Any nonmagical weapon made of metal that hits the ooze corrodes. After dealing damage, the weapon takes a permanent and cumulative −1 penalty to damage rolls. If its penalty drops to −5, the weapon is destroyed. Nonmagical ammunition made of metal that hits the ooze is destroyed after dealing damage.  
&gt;The ooze can eat through 2-inch-thick, nonmagical metal in 1 round.  
&gt;
&gt;***False Appearance.*** While the ooze remains motionless, it is indistinguishable from an oily pool or wet rock.  
&gt;
&gt;### Actions
&gt;***Pseudopod.*** *Melee Weapon Attack:* +3 to hit, reach 5 ft., one target. *Hit:* 4 (1d6 + 1) bludgeoning damage plus 7 (2d6) acid damage, and if the target is wearing nonmagical metal armor, its armor is partly corroded and takes a permanent and cumulative −1 penalty to the AC it offers. The armor is destroyed if the penalty reduces its AC to 10.</t>
  </si>
  <si>
    <t>Gray Render</t>
  </si>
  <si>
    <t>Gray Slaad</t>
  </si>
  <si>
    <t>Graz'Zt</t>
  </si>
  <si>
    <t>Greater Zombie</t>
  </si>
  <si>
    <t>Green Abishai</t>
  </si>
  <si>
    <t>Green Dragon Wyrmling</t>
  </si>
  <si>
    <t>___
&gt;## Green Dragon Wyrmling
&gt;*Medium dragon, lawful evil*
&gt;___
&gt;- **Armor Class** 17 (natural armor)
&gt;- **Hit Points** 38 (7d8 + 7)
&gt;- **Speed** 30 ft., fly 60 ft., swim 30 ft.
&gt;___
&gt;|STR|DEX|CON|INT|WIS|CHA|
&gt;|:---:|:---:|:---:|:---:|:---:|:---:|
&gt;|15 (+2)|12 (+1)|13 (+1)|14 (+2)|11 (+0)|13 (+1)|
&gt;___
&gt;- **Saving Throws** Dex +3, Con +3, Wis +2, Cha +3
&gt;- **Skills** Perception +4, Stealth +3
&gt;- **Damage Immunities** poison
&gt;- **Condition Immunities** poisoned
&gt;- **Senses** blindsight 10 ft., darkvision 60 ft., passive Perception 14
&gt;- **Languages** Draconic
&gt;- **Challenge** 2 (450 XP)
&gt;___
&gt;***Amphibious.*** The dragon can breathe air and water.  
&gt;
&gt;### Actions
&gt;***Bite.*** *Melee Weapon Attack:* +4 to hit, reach 5 ft., one target. *Hit:* 7 (1d10 + 2) piercing damage plus 3 (1d6) poison damage.  
&gt;
&gt;***Poison Breath (Recharge 5–6).*** The dragon exhales poisonous gas in a 15-foot cone. Each creature in that area must make a DC 11 Constitution saving throw, taking 21 (6d6) poison damage on a failed save, or half as much damage on a successful one.</t>
  </si>
  <si>
    <t>Green Hag</t>
  </si>
  <si>
    <t>___
&gt;## Green Hag
&gt;*Medium fey, neutral evil*
&gt;___
&gt;- **Armor Class** 17 (natural armor)
&gt;- **Hit Points** 82 (11d8 + 33)
&gt;- **Speed** 30 ft.
&gt;___
&gt;|STR|DEX|CON|INT|WIS|CHA|
&gt;|:---:|:---:|:---:|:---:|:---:|:---:|
&gt;|18 (+4)|12 (+1)|16 (+3)|13 (+1)|14 (+2)|14 (+2)|
&gt;___
&gt;- **Skills** Arcana +3, Deception +4, Perception +4, Stealth +3
&gt;- **Senses** darkvision 60 ft., passive Perception 14
&gt;- **Languages** Common, Draconic, Sylvan
&gt;- **Challenge** 3 (700 XP) or 5 (1,800 XP) when part of a coven
&gt;___
&gt;***Amphibious.*** The hag can breathe air and water.  
&gt;
&gt;***Hag Coven.*** When hags must work together, they form covens, in spite of their selfish natures. A coven is made up of hags of any type, all of whom are equals within the group. However, each of the hags continues to desire more personal power.  
&gt;A coven consists of three hags so that any arguments between two hags can be settled by the third. If more than three hags ever come together, as might happen if two covens come into conflict, the result is usually chaos.  
&gt;
&gt;***Innate Spellcasting.*** The hag's innate spellcasting ability is Charisma (spell save DC 12). She can innately cast the following spells, requiring no material components:  
&gt;
&gt;At will: *dancing lights*, *minor illusion*, *vicious mockery*  
&gt;
&gt;
&gt;***Mimicry.*** The hag can mimic animal sounds and humanoid voices. A creature that hears the sounds can tell they are imitations with a successful DC 14 Wisdom (Insight) check.  
&gt;
&gt;***Hag Eye (Coven Only).*** A hag coven can craft a magic item called a hag eye, which is made from a real eye coated in varnish and often fitted to a pendant or other wearable item. The hag eye is usually entrusted to a minion for safekeeping and transport. A hag in the coven can take an action to see what the hag eye sees if the hag eye is on the same plane of existence. A hag eye has AC 10, 1 hit point, and darkvision with a radius of 60 feet. If it is destroyed, each coven member takes 3d10 psychic damage and is blinded for 24 hours.  
&gt;A hag coven can have only one hag eye at a time, and creating a new one requires all three members of the coven to perform a ritual. The ritual takes 1 hour, and the hags can't perform it while blinded. During the ritual, if the hags take any action other than performing the ritual, they must start over.  
&gt;
&gt;***Shared Spellcasting (Coven Only).*** While all three members of a hag coven are within 30 feet of one another, they can each cast the following spells from the wizard's spell list but must share the spell slots among themselves:  
&gt;
&gt;1st level (4 slots): *identify*, *ray of sickness*  
&gt;2nd level (3 slots): *hold person*, *locate object*  
&gt;3rd level (3 slots): *bestow curse*, *counterspell*, *lightning bolt*  
&gt;4th level (3 slots): *phantasmal killer*, *polymorph*  
&gt;5th level (2 slots): *contact other plane*, *scrying*  
&gt;6th level (1 slot): *eyebite*  
&gt;
&gt;For casting these spells, each hag is a 12th-level spellcaster that uses Intelligence as her spellcasting ability. The spell save DC is 12 + the hag's Intelligence modifier, and the spell attack bonus is 4 + the hag's Intelligence modifier.  
&gt;
&gt;
&gt;### Actions
&gt;***Claws.*** *Melee Weapon Attack:* +6 to hit, reach 5 ft., one target. *Hit:* 13 (2d8 + 4) slashing damage.  
&gt;
&gt;***Illusory Appearance.*** The hag covers herself and anything she is wearing or carrying with a magical illusion that makes her look like another creature of her general size and humanoid shape. The illusion ends if the hag takes a bonus action to end it or if she dies.  
&gt;The changes wrought by this effect fail to hold up to physical inspection. For example, the hag could appear to have smooth skin, but someone touching her would feel her rough flesh. Otherwise, a creature must take an action to visually inspect the illusion and succeed on a DC 20 Intelligence (Investigation) check to discern that the hag is disguised.  
&gt;
&gt;***Invisible Passage.*** The hag magically turns invisible until she attacks or casts a spell, or until her concentration ends (as if concentrating on a spell). While invisible, she leaves no physical evidence of her passage, so she can be tracked only by magic. Any equipment she wears or carries is invisible with her.</t>
  </si>
  <si>
    <t>Green Slaad</t>
  </si>
  <si>
    <t>Grell</t>
  </si>
  <si>
    <t>Grick</t>
  </si>
  <si>
    <t>___
&gt;## Grick
&gt;*Medium monstrosity, neutral*
&gt;___
&gt;- **Armor Class** 14 (natural armor)
&gt;- **Hit Points** 27 (6d8)
&gt;- **Speed** 30 ft., climb 30 ft.
&gt;___
&gt;|STR|DEX|CON|INT|WIS|CHA|
&gt;|:---:|:---:|:---:|:---:|:---:|:---:|
&gt;|14 (+2)|14 (+2)|11 (+0)|3 (-4)|14 (+2)|5 (-3)|
&gt;___
&gt;- **Damage Resistances** bludgeoning, piercing, and slashing from nonmagical attacks
&gt;- **Senses** darkvision 60 ft., passive Perception 12
&gt;- **Languages** —
&gt;- **Challenge** 2 (450 XP)
&gt;___
&gt;***Stone Camouflage.*** The grick has advantage on Dexterity (Stealth) checks made to hide in rocky terrain.  
&gt;
&gt;### Actions
&gt;***Multiattack.*** The grick makes one attack with its tentacles. If that attack hits, the grick can make one beak attack against the same target.  
&gt;
&gt;***Tentacles.*** *Melee Weapon Attack:* +4 to hit, reach 5 ft., one target. *Hit:* 9 (2d6 + 2) slashing damage.  
&gt;
&gt;***Beak.*** *Melee Weapon Attack:* +4 to hit, reach 5 ft., one target. *Hit:* 5 (1d6 + 2) piercing damage.</t>
  </si>
  <si>
    <t>Grick Alpha</t>
  </si>
  <si>
    <t>Griffon</t>
  </si>
  <si>
    <t>___
&gt;## Griffon
&gt;*Large monstrosity, unaligned*
&gt;___
&gt;- **Armor Class** 12
&gt;- **Hit Points** 59 (7d10 + 21)
&gt;- **Speed** 30 ft., fly 80 ft.
&gt;___
&gt;|STR|DEX|CON|INT|WIS|CHA|
&gt;|:---:|:---:|:---:|:---:|:---:|:---:|
&gt;|18 (+4)|15 (+2)|16 (+3)|2 (-4)|13 (+1)|8 (-1)|
&gt;___
&gt;- **Skills** Perception +5
&gt;- **Senses** darkvision 60 ft., passive Perception 15
&gt;- **Languages** —
&gt;- **Challenge** 2 (450 XP)
&gt;___
&gt;***Keen Sight.*** The griffon has advantage on Wisdom (Perception) checks that rely on sight.  
&gt;
&gt;### Actions
&gt;***Multiattack.*** The griffon makes two attacks: one with its beak and one with its claws.  
&gt;
&gt;***Beak.*** *Melee Weapon Attack:* +6 to hit, reach 5 ft., one target. *Hit:* 8 (1d8 + 4) piercing damage.  
&gt;
&gt;***Claws.*** *Melee Weapon Attack:* +6 to hit, reach 5 ft., one target. *Hit:* 11 (2d6 + 4) slashing damage.</t>
  </si>
  <si>
    <t>Grimlock</t>
  </si>
  <si>
    <t>___
&gt;## Grimlock
&gt;*Medium humanoid (grimlock), neutral evil*
&gt;___
&gt;- **Armor Class** 11
&gt;- **Hit Points** 11 (2d8 + 2)
&gt;- **Speed** 30 ft.
&gt;___
&gt;|STR|DEX|CON|INT|WIS|CHA|
&gt;|:---:|:---:|:---:|:---:|:---:|:---:|
&gt;|16 (+3)|12 (+1)|12 (+1)|9 (-1)|8 (-1)|6 (-2)|
&gt;___
&gt;- **Skills** Athletics +5, Perception +3, Stealth +3
&gt;- **Condition Immunities** blinded
&gt;- **Senses** blindsight 30 ft. or 10 ft. while deafened (blind beyond this radius), passive Perception 13
&gt;- **Languages** Undercommon
&gt;- **Challenge** 1/4 (50 XP)
&gt;___
&gt;***Blind Senses.*** The grimlock can't use its blindsight while deafened and unable to smell.  
&gt;
&gt;***Keen Hearing and Smell.*** The grimlock has advantage on Wisdom (Perception) checks that rely on hearing or smell.  
&gt;
&gt;***Stone Camouflage.*** The grimlock has advantage on Dexterity (Stealth) checks made to hide in rocky terrain.  
&gt;
&gt;### Actions
&gt;***Spiked Bone Club.*** *Melee Weapon Attack:* +5 to hit, reach 5 ft., one target. *Hit:* 5 (1d4 + 3) bludgeoning damage plus 2 (1d4) piercing damage.</t>
  </si>
  <si>
    <t>Grung</t>
  </si>
  <si>
    <t>Grung Elite Warrior</t>
  </si>
  <si>
    <t>Grung Wildling</t>
  </si>
  <si>
    <t>Guard</t>
  </si>
  <si>
    <t>___
&gt;## Guard
&gt;*Medium humanoid (any race), any alignment*
&gt;___
&gt;- **Armor Class** 16 (chain shirt, shield)
&gt;- **Hit Points** 11 (2d8 + 2)
&gt;- **Speed** 30 ft.
&gt;___
&gt;|STR|DEX|CON|INT|WIS|CHA|
&gt;|:---:|:---:|:---:|:---:|:---:|:---:|
&gt;|13 (+1)|12 (+1)|12 (+1)|10 (+0)|11 (+0)|10 (+0)|
&gt;___
&gt;- **Skills** Perception +2
&gt;- **Senses** passive Perception 12
&gt;- **Languages** any one language (usually Common)
&gt;- **Challenge** 1/8 (25 XP)
&gt;___
&gt;### Actions
&gt;***Spear.*** *Melee  or Ranged Weapon Attack:* +3 to hit, reach 5 ft. or range 20/60 ft., one target. *Hit:* 4 (1d6 + 1) piercing damage, or 5 (1d8 + 1) piercing damage if used with two hands to make a melee attack.</t>
  </si>
  <si>
    <t>Guard Drake</t>
  </si>
  <si>
    <t>Guardian Naga</t>
  </si>
  <si>
    <t>___
&gt;## Guardian Naga
&gt;*Large monstrosity, lawful good*
&gt;___
&gt;- **Armor Class** 18 (natural armor)
&gt;- **Hit Points** 127 (15d10 + 45)
&gt;- **Speed** 40 ft.
&gt;___
&gt;|STR|DEX|CON|INT|WIS|CHA|
&gt;|:---:|:---:|:---:|:---:|:---:|:---:|
&gt;|19 (+4)|18 (+4)|16 (+3)|16 (+3)|19 (+4)|18 (+4)|
&gt;___
&gt;- **Saving Throws** Dex +8, Con +7, Int +7, Wis +8, Cha +8
&gt;- **Damage Immunities** poison
&gt;- **Condition Immunities** charmed, poisoned
&gt;- **Senses** darkvision 60 ft., passive Perception 14
&gt;- **Languages** Celestial, Common
&gt;- **Challenge** 10 (5,900 XP)
&gt;___
&gt;***Rejuvenation.*** If it dies, the naga returns to life in 1d6 days and regains all its hit points. Only a *wish* spell can prevent this trait from functioning.  
&gt;
&gt;***Spellcasting.*** The naga is an 11th-level spellcaster. Its spellcasting ability is Wisdom (spell save DC 16, +8 to hit with spell attacks), and it needs only verbal components to cast its spells. It has the following cleric spells prepared:  
&gt;
&gt;Cantrips (at will): *mending*, *sacred flame*, *thaumaturgy*  
&gt;1st level (4 slots): *command*, *cure wounds*, *shield of faith*  
&gt;2nd level (3 slots): *calm emotions*, *hold person*  
&gt;3rd level (3 slots): *bestow curse*, *clairvoyance*  
&gt;4th level (3 slots): *banishment*, *freedom of movement*  
&gt;5th level (2 slots): *flame strike*, *geas*  
&gt;6th level (1 slot): *true seeing*  
&gt;
&gt;### Actions
&gt;***Bite.*** *Melee Weapon Attack:* +8 to hit, reach 10 ft., one creature. *Hit:* 8 (1d8 + 4) piercing damage, and the target must make a DC 15 Constitution saving throw, taking 45 (10d8) poison damage on a failed save, or half as much damage on a successful one.  
&gt;
&gt;***Spit Poison.*** *Ranged Weapon Attack:* +8 to hit, range 15/30 ft., one creature. *Hit:* The target must make a DC 15 Constitution saving throw, taking 45 (10d8) poison damage on a failed save, or half as much damage on a successful one.</t>
  </si>
  <si>
    <t>Guardian Portrait</t>
  </si>
  <si>
    <t>Gynosphinx</t>
  </si>
  <si>
    <t>___
&gt;## Gynosphinx
&gt;*Large monstrosity, lawful neutral*
&gt;___
&gt;- **Armor Class** 17 (natural armor)
&gt;- **Hit Points** 136 (16d10 + 48)
&gt;- **Speed** 40 ft., fly 60 ft.
&gt;___
&gt;|STR|DEX|CON|INT|WIS|CHA|
&gt;|:---:|:---:|:---:|:---:|:---:|:---:|
&gt;|18 (+4)|15 (+2)|16 (+3)|18 (+4)|18 (+4)|18 (+4)|
&gt;___
&gt;- **Skills** Arcana +12, History +12, Perception +8, Religion +8
&gt;- **Damage Resistances** bludgeoning, piercing, and slashing from nonmagical attacks
&gt;- **Damage Immunities** psychic
&gt;- **Condition Immunities** charmed, frightened
&gt;- **Senses** truesight 120 ft., passive Perception 18
&gt;- **Languages** Common, Sphinx
&gt;- **Challenge** 11 (7,200 XP)
&gt;___
&gt;***Inscrutable.*** The sphinx is immune to any effect that would sense its emotions or read its thoughts, as well as any divination spell that it refuses. Wisdom (Insight) checks made to ascertain the sphinx's intentions or sincerity have disadvantage.  
&gt;
&gt;***Magic Weapons.*** The sphinx's weapon attacks are magical.  
&gt;
&gt;***Spellcasting.*** The sphinx is a 9th-level spellcaster. Its spellcasting ability is Intelligence (spell save DC 16, +8 to hit with spell attacks). It requires no material components to cast its spells. The sphinx has the following wizard spells prepared:  
&gt;
&gt;Cantrips (at will): *mage hand*, *minor illusion*, *prestidigitation*  
&gt;1st level (4 slots): *detect magic*, *identify*, *shield*  
&gt;2nd level (3 slots): *darkness*, *locate object*, *suggestion*  
&gt;3rd level (3 slots): *dispel magic*, *remove curse*, *tongues*  
&gt;4th level (3 slots): *banishment*, *greater invisibility*  
&gt;5th level (1 slot): *legend lore*  
&gt;
&gt;### Actions
&gt;***Multiattack.*** The sphinx makes two claw attacks.  
&gt;
&gt;***Claw.*** *Melee Weapon Attack:* +8 to hit, reach 5 ft., one target. *Hit:* 13 (2d8 + 4) slashing damage.  
&gt;
&gt;### Legendary Actions
&gt;The gynosphinx can take 3 legendary actions, choosing from the options below. Only one legendary action can be used at a time and only at the end of another creature's turn. The gynosphinx regains spent legendary actions at the start of its turn.
&gt;
&gt;- **Claw Attack.** The sphinx makes one claw attack.
&gt;- **Teleport (Costs 2 Actions).** The sphinx magically teleports, along with any equipment it is wearing or carrying, up to 120 feet to an unoccupied space it can see.
&gt;- **Cast a Spell (Costs 3 Actions).** The sphinx casts a spell from its list of prepared spells, using a spell slot as normal.</t>
  </si>
  <si>
    <t>Hadrosaurus</t>
  </si>
  <si>
    <t>Half Ogre</t>
  </si>
  <si>
    <t>Half-Red Dragon Veteran</t>
  </si>
  <si>
    <t>___
&gt;## Half-Red Dragon Veteran
&gt;*Medium humanoid (human), any alignment*
&gt;___
&gt;- **Armor Class** 18 (plate armor)
&gt;- **Hit Points** 65 (10d8 + 20)
&gt;- **Speed** 30 ft.
&gt;___
&gt;|STR|DEX|CON|INT|WIS|CHA|
&gt;|:---:|:---:|:---:|:---:|:---:|:---:|
&gt;|16 (+3)|13 (+1)|14 (+2)|10 (+0)|11 (+0)|10 (+0)|
&gt;___
&gt;- **Skills** Athletics +5, Perception +2
&gt;- **Damage Resistances** fire
&gt;- **Senses** blindsight 10 ft., darkvision 60 ft., passive Perception 12
&gt;- **Languages** Common, Draconic
&gt;- **Challenge** 5 (1,800 XP)
&gt;___
&gt;### Actions
&gt;***Multiattack.*** The veteran makes two longsword attacks. If it has a shortsword drawn, it can also make a shortsword attack.  
&gt;
&gt;***Longsword.*** *Melee Weapon Attack:* +5 to hit, reach 5 ft., one target. *Hit:* 7 (1d8 + 3) slashing damage, or 8 (1d10 + 3) slashing damage if used with two hands.  
&gt;
&gt;***Shortsword.*** *Melee Weapon Attack:* +5 to hit, reach 5 ft., one target. *Hit:* 6 (1d6 + 3) piercing damage.  
&gt;
&gt;***Heavy Crossbow.*** *Ranged Weapon Attack:* +3 to hit, range 100/400 ft., one target. *Hit:* 6 (1d10 + 1) piercing damage.  
&gt;
&gt;***Fire Breath (Recharge 5–6).*** The veteran exhales fire in a 15-foot cone. Each creature in that area must make a DC 15 Dexterity saving throw, taking 24 (7d6) fire damage on a failed save, or half as much damage on a successful one.</t>
  </si>
  <si>
    <t>Harpy</t>
  </si>
  <si>
    <t>___
&gt;## Harpy
&gt;*Medium monstrosity, chaotic evil*
&gt;___
&gt;- **Armor Class** 11
&gt;- **Hit Points** 38 (7d8 + 7)
&gt;- **Speed** 20 ft., fly 40 ft.
&gt;___
&gt;|STR|DEX|CON|INT|WIS|CHA|
&gt;|:---:|:---:|:---:|:---:|:---:|:---:|
&gt;|12 (+1)|13 (+1)|12 (+1)|7 (-2)|10 (+0)|13 (+1)|
&gt;___
&gt;- **Senses** passive Perception 10
&gt;- **Languages** Common
&gt;- **Challenge** 1 (200 XP)
&gt;___
&gt;### Actions
&gt;***Multiattack.*** The harpy makes two attacks: one with its claws and one with its club.  
&gt;
&gt;***Claws.*** *Melee Weapon Attack:* +3 to hit, reach 5 ft., one target. *Hit:* 6 (2d4 + 1) slashing damage.  
&gt;
&gt;***Club.*** *Melee Weapon Attack:* +3 to hit, reach 5 ft., one target. *Hit:* 3 (1d4 + 1) bludgeoning damage.  
&gt;
&gt;***Luring Song.*** The harpy sings a magical melody. Every humanoid and giant within 300 feet of the harpy that can hear the song must succeed on a DC 11 Wisdom saving throw or be charmed until the song ends. The harpy must take a bonus action on its subsequent turns to continue singing. It can stop singing at any time. The song ends if the harpy is incapacitated.  
&gt;While charmed by the harpy, a target is incapacitated and ignores the songs of other harpies. If the charmed target is more than 5 feet away from the harpy, the target must move on its turn toward the harpy by the most direct route. It doesn't avoid opportunity attacks, but before moving into damaging terrain, such as lava or a pit, and whenever it takes damage from a source other than the harpy, a target can repeat the saving throw. A creature can also repeat the saving throw at the end of each of its turns. If a creature's saving throw is successful, the effect ends on it.  
&gt;A target that successfully saves is immune to this harpy's song for the next 24 hours.</t>
  </si>
  <si>
    <t>Hawk</t>
  </si>
  <si>
    <t>___
&gt;## Hawk
&gt;*Tiny beast, unaligned*
&gt;___
&gt;- **Armor Class** 13
&gt;- **Hit Points** 1 (1d4 - 1)
&gt;- **Speed** 10 ft., fly 60 ft.
&gt;___
&gt;|STR|DEX|CON|INT|WIS|CHA|
&gt;|:---:|:---:|:---:|:---:|:---:|:---:|
&gt;|5 (-3)|16 (+3)|8 (-1)|2 (-4)|14 (+2)|6 (-2)|
&gt;___
&gt;- **Skills** Perception +4
&gt;- **Senses** passive Perception 14
&gt;- **Languages** —
&gt;- **Challenge** 0 (0 or 10 XP)
&gt;___
&gt;***Keen Sight.*** The hawk has advantage on Wisdom (Perception) checks that rely on sight.  
&gt;
&gt;### Actions
&gt;***Talons.*** *Melee Weapon Attack:* +5 to hit, reach 5 ft., one target. *Hit:* 1 slashing damage.</t>
  </si>
  <si>
    <t>Hell Hound</t>
  </si>
  <si>
    <t>___
&gt;## Hell Hound
&gt;*Medium fiend, lawful evil*
&gt;___
&gt;- **Armor Class** 15 (natural armor)
&gt;- **Hit Points** 45 (7d8 + 14)
&gt;- **Speed** 50 ft.
&gt;___
&gt;|STR|DEX|CON|INT|WIS|CHA|
&gt;|:---:|:---:|:---:|:---:|:---:|:---:|
&gt;|17 (+3)|12 (+1)|14 (+2)|6 (-2)|13 (+1)|6 (-2)|
&gt;___
&gt;- **Skills** Perception +5
&gt;- **Damage Immunities** fire
&gt;- **Senses** darkvision 60 ft., passive Perception 15
&gt;- **Languages** understands Infernal but can't speak it
&gt;- **Challenge** 3 (700 XP)
&gt;___
&gt;***Keen Hearing and Smell.*** The hound has advantage on Wisdom (Perception) checks that rely on hearing or smell.  
&gt;
&gt;***Pack Tactics.*** The hound has advantage on an attack roll against a creature if at least one of the hound's allies is within 5 feet of the creature and the ally isn't incapacitated.  
&gt;
&gt;### Actions
&gt;***Bite.*** *Melee Weapon Attack:* +5 to hit, reach 5 ft., one target. *Hit:* 7 (1d8 + 3) piercing damage plus 7 (2d6) fire damage.  
&gt;
&gt;***Fire Breath (Recharge 5–6).*** The hound exhales fire in a 15-foot cone. Each creature in that area must make a DC 12 Dexterity saving throw, taking 21 (6d6) fire damage on a failed save, or half as much damage on a successful one.</t>
  </si>
  <si>
    <t>Hellfire Engine</t>
  </si>
  <si>
    <t>Helmed Horror</t>
  </si>
  <si>
    <t>Hezrou</t>
  </si>
  <si>
    <t>___
&gt;## Hezrou
&gt;*Large fiend (demon), chaotic evil*
&gt;___
&gt;- **Armor Class** 16 (natural armor)
&gt;- **Hit Points** 136 (13d10 + 65)
&gt;- **Speed** 30 ft.
&gt;___
&gt;|STR|DEX|CON|INT|WIS|CHA|
&gt;|:---:|:---:|:---:|:---:|:---:|:---:|
&gt;|19 (+4)|17 (+3)|20 (+5)|5 (-3)|12 (+1)|13 (+1)|
&gt;___
&gt;- **Saving Throws** Str +7, Con +8, Wis +4
&gt;- **Damage Resistances** cold, fire, lightning; bludgeoning, piercing, and slashing from nonmagical attacks
&gt;- **Damage Immunities** poison
&gt;- **Condition Immunities** poisoned
&gt;- **Senses** darkvision 120 ft., passive Perception 11
&gt;- **Languages** Abyssal, telepathy 120 ft.
&gt;- **Challenge** 8 (3,900 XP)
&gt;___
&gt;***Magic Resistance.*** The hezrou has advantage on saving throws against spells and other magical effects.  
&gt;
&gt;***Stench.*** Any creature that starts its turn within 10 feet of the hezrou must succeed on a DC 14 Constitution saving throw or be poisoned until the start of its next turn. On a successful saving throw, the creature is immune to the hezrou's stench for 24 hours.  
&gt;
&gt;### Actions
&gt;***Multiattack.*** The hezrou makes three attacks: one with its bite and two with its claws.  
&gt;
&gt;***Bite.*** *Melee Weapon Attack:* +7 to hit, reach 5 ft., one target. *Hit:* 15 (2d10 + 4) piercing damage.  
&gt;
&gt;***Claws.*** *Melee Weapon Attack:* +7 to hit, reach 5 ft., one target. *Hit:* 11 (2d6 + 4) slashing damage.</t>
  </si>
  <si>
    <t>Hill Giant</t>
  </si>
  <si>
    <t>___
&gt;## Hill Giant
&gt;*Huge giant, chaotic evil*
&gt;___
&gt;- **Armor Class** 13 (natural armor)
&gt;- **Hit Points** 105 (10d12 + 40)
&gt;- **Speed** 40 ft.
&gt;___
&gt;|STR|DEX|CON|INT|WIS|CHA|
&gt;|:---:|:---:|:---:|:---:|:---:|:---:|
&gt;|21 (+5)|8 (-1)|19 (+4)|5 (-3)|9 (-1)|6 (-2)|
&gt;___
&gt;- **Skills** Perception +2
&gt;- **Senses** passive Perception 12
&gt;- **Languages** Giant
&gt;- **Challenge** 5 (1,800 XP)
&gt;___
&gt;### Actions
&gt;***Multiattack.*** The giant makes two greatclub attacks.  
&gt;
&gt;***Greatclub.*** *Melee Weapon Attack:* +8 to hit, reach 10 ft., one target. *Hit:* 18 (3d8 + 5) bludgeoning damage.  
&gt;
&gt;***Rock.*** *Ranged Weapon Attack:* +8 to hit, range 60/240 ft., one target. *Hit:* 21 (3d10 + 5) bludgeoning damage.</t>
  </si>
  <si>
    <t>Hippogriff</t>
  </si>
  <si>
    <t>___
&gt;## Hippogriff
&gt;*Large monstrosity, unaligned*
&gt;___
&gt;- **Armor Class** 11
&gt;- **Hit Points** 19 (3d10 + 3)
&gt;- **Speed** 40 ft., fly 60 ft.
&gt;___
&gt;|STR|DEX|CON|INT|WIS|CHA|
&gt;|:---:|:---:|:---:|:---:|:---:|:---:|
&gt;|17 (+3)|13 (+1)|13 (+1)|2 (-4)|12 (+1)|8 (-1)|
&gt;___
&gt;- **Skills** Perception +5
&gt;- **Senses** passive Perception 15
&gt;- **Languages** —
&gt;- **Challenge** 1 (200 XP)
&gt;___
&gt;***Keen Sight.*** The hippogriff has advantage on Wisdom (Perception) checks that rely on sight.  
&gt;
&gt;### Actions
&gt;***Multiattack.*** The hippogriff makes two attacks: one with its beak and one with its claws.  
&gt;
&gt;***Beak.*** *Melee Weapon Attack:* +5 to hit, reach 5 ft., one target. *Hit:* 8 (1d10 + 3) piercing damage.  
&gt;
&gt;***Claws.*** *Melee Weapon Attack:* +5 to hit, reach 5 ft., one target. *Hit:* 10 (2d6 + 3) slashing damage.</t>
  </si>
  <si>
    <t>Hobgoblin</t>
  </si>
  <si>
    <t>___
&gt;## Hobgoblin
&gt;*Medium humanoid (goblinoid), lawful evil*
&gt;___
&gt;- **Armor Class** 18 (chain mail, shield)
&gt;- **Hit Points** 11 (2d8 + 2)
&gt;- **Speed** 30 ft.
&gt;___
&gt;|STR|DEX|CON|INT|WIS|CHA|
&gt;|:---:|:---:|:---:|:---:|:---:|:---:|
&gt;|13 (+1)|12 (+1)|12 (+1)|10 (+0)|10 (+0)|9 (-1)|
&gt;___
&gt;- **Senses** darkvision 60 ft., passive Perception 10
&gt;- **Languages** Common, Goblin
&gt;- **Challenge** 1/2 (100 XP)
&gt;___
&gt;***Martial Advantage.*** Once per turn, the hobgoblin can deal an extra 7 (2d6) damage to a creature it hits with a weapon attack if that creature is within 5 feet of an ally of the hobgoblin that isn't incapacitated.  
&gt;
&gt;### Actions
&gt;***Longsword.*** *Melee Weapon Attack:* +3 to hit, reach 5 ft., one target. *Hit:* 5 (1d8 + 1) slashing damage, or 6 (1d10 + 1) slashing damage if used with two hands.  
&gt;
&gt;***Longbow.*** *Ranged Weapon Attack:* +3 to hit, range 150/600 ft., one target. *Hit:* 5 (1d8 + 1) piercing damage.</t>
  </si>
  <si>
    <t>Hobgoblin Captain</t>
  </si>
  <si>
    <t>Hobgoblin Devastator</t>
  </si>
  <si>
    <t>Hobgoblin Iron Shadow</t>
  </si>
  <si>
    <t>Hobgoblin Warlord</t>
  </si>
  <si>
    <t>Homunculus</t>
  </si>
  <si>
    <t>___
&gt;## Homunculus
&gt;*Tiny construct, neutral*
&gt;___
&gt;- **Armor Class** 13 (natural armor)
&gt;- **Hit Points** 5 (2d4)
&gt;- **Speed** 20 ft., fly 40 ft.
&gt;___
&gt;|STR|DEX|CON|INT|WIS|CHA|
&gt;|:---:|:---:|:---:|:---:|:---:|:---:|
&gt;|4 (-3)|15 (+2)|11 (+0)|10 (+0)|10 (+0)|7 (-2)|
&gt;___
&gt;- **Damage Immunities** poison
&gt;- **Condition Immunities** charmed, poisoned
&gt;- **Senses** darkvision 60 ft., passive Perception 10
&gt;- **Languages** understands the languages of its creator but can't speak
&gt;- **Challenge** 0 (0 or 10 XP)
&gt;___
&gt;***Telepathic Bond.*** While the homunculus is on the same plane of existence as its master, it can magically convey what it senses to its master, and the two can communicate telepathically.  
&gt;
&gt;### Actions
&gt;***Bite.*** *Melee Weapon Attack:* +4 to hit, reach 5 ft., one creature. *Hit:* 1 piercing damage, and the target must succeed on a DC 10 Constitution saving throw or be poisoned for 1 minute. If the saving throw fails by 5 or more, the target is instead poisoned for 5 (1d10) minutes and unconscious while poisoned in this way.</t>
  </si>
  <si>
    <t>Hook Horror</t>
  </si>
  <si>
    <t>Horned Devil</t>
  </si>
  <si>
    <t>___
&gt;## Horned Devil
&gt;*Large fiend (devil), lawful evil*
&gt;___
&gt;- **Armor Class** 18 (natural armor)
&gt;- **Hit Points** 178 (17d10 + 85)
&gt;- **Speed** 20 ft., fly 60 ft.
&gt;___
&gt;|STR|DEX|CON|INT|WIS|CHA|
&gt;|:---:|:---:|:---:|:---:|:---:|:---:|
&gt;|22 (+6)|17 (+3)|21 (+5)|12 (+1)|16 (+3)|17 (+3)|
&gt;___
&gt;- **Saving Throws** Str +10, Dex +7, Wis +7, Cha +7
&gt;- **Damage Resistances** cold; bludgeoning, piercing, and slashing from nonmagical attacks that aren't silvered
&gt;- **Damage Immunities** fire, poison
&gt;- **Condition Immunities** poisoned
&gt;- **Senses** darkvision 120 ft., passive Perception 13
&gt;- **Languages** Infernal, telepathy 120 ft.
&gt;- **Challenge** 11 (7,200 XP)
&gt;___
&gt;***Devil's Sight.*** Magical darkness doesn't impede the devil's darkvision.  
&gt;
&gt;***Magic Resistance.*** The devil has advantage on saving throws against spells and other magical effects.  
&gt;
&gt;### Actions
&gt;***Multiattack.*** The devil makes three melee attacks: two with its fork and one with its tail. It can use Hurl Flame in place of any melee attack.  
&gt;
&gt;***Fork.*** *Melee Weapon Attack:* +10 to hit, reach 10 ft., one target. *Hit:* 15 (2d8 + 6) piercing damage.  
&gt;
&gt;***Tail.*** *Melee Weapon Attack:* +10 to hit, reach 10 ft., one target. *Hit:* 10 (1d8 + 6) piercing damage. If the target is a creature other than an undead or a construct, it must succeed on a DC 17 Constitution saving throw or lose 10 (3d6) hit points at the start of each of its turns due to an infernal wound. Each time the devil hits the wounded target with this attack, the damage dealt by the wound increases by 10 (3d6). Any creature can take an action to stanch the wound with a successful DC 12 Wisdom (Medicine) check. The wound also closes if the target receives magical healing.  
&gt;
&gt;***Hurl Flame.*** *Ranged Spell Attack:* +7 to hit, range 150 ft., one target. *Hit:* 14 (4d6) fire damage. If the target is a flammable object that isn't being worn or carried, it also catches fire.</t>
  </si>
  <si>
    <t>Howler</t>
  </si>
  <si>
    <t>Howling Hatred Initiate</t>
  </si>
  <si>
    <t>Howling Hatred Priest</t>
  </si>
  <si>
    <t>Hulking Crab</t>
  </si>
  <si>
    <t>Hunter Shark</t>
  </si>
  <si>
    <t>___
&gt;## Hunter Shark
&gt;*Large beast, unaligned*
&gt;___
&gt;- **Armor Class** 12 (natural armor)
&gt;- **Hit Points** 45 (6d10 + 12)
&gt;- **Speed** 0 ft., swim 40 ft.
&gt;___
&gt;|STR|DEX|CON|INT|WIS|CHA|
&gt;|:---:|:---:|:---:|:---:|:---:|:---:|
&gt;|18 (+4)|13 (+1)|15 (+2)|1 (-5)|10 (+0)|4 (-3)|
&gt;___
&gt;- **Skills** Perception +2
&gt;- **Senses** blindsight 30 ft., passive Perception 12
&gt;- **Languages** —
&gt;- **Challenge** 2 (450 XP)
&gt;___
&gt;***Blood Frenzy.*** The shark has advantage on melee attack rolls against any creature that doesn't have all its hit points.  
&gt;
&gt;***Water Breathing.*** The shark can breathe only underwater.  
&gt;
&gt;### Actions
&gt;***Bite.*** *Melee Weapon Attack:* +6 to hit, reach 5 ft., one target. *Hit:* 13 (2d8 + 4) piercing damage.</t>
  </si>
  <si>
    <t>Hurricane</t>
  </si>
  <si>
    <t>Hutijin</t>
  </si>
  <si>
    <t>Hydra</t>
  </si>
  <si>
    <t>___
&gt;## Hydra
&gt;*Huge monstrosity, unaligned*
&gt;___
&gt;- **Armor Class** 15 (natural armor)
&gt;- **Hit Points** 172 (15d12 + 75)
&gt;- **Speed** 30 ft., swim 30 ft.
&gt;___
&gt;|STR|DEX|CON|INT|WIS|CHA|
&gt;|:---:|:---:|:---:|:---:|:---:|:---:|
&gt;|20 (+5)|12 (+1)|20 (+5)|2 (-4)|10 (+0)|7 (-2)|
&gt;___
&gt;- **Skills** Perception +6
&gt;- **Senses** darkvision 60 ft., passive Perception 16
&gt;- **Languages** —
&gt;- **Challenge** 8 (3,900 XP)
&gt;___
&gt;***Hold Breath.*** The hydra can hold its breath for 1 hour.  
&gt;
&gt;***Multiple Heads.*** The hydra has five heads. While it has more than one head, the hydra has advantage on saving throws against being blinded, charmed, deafened, frightened, stunned, and knocked unconscious.  
&gt;Whenever the hydra takes 25 or more damage in a single turn, one of its heads dies. If all its heads die, the hydra dies.  
&gt;At the end of its turn, it grows two heads for each of its heads that died since its last turn, unless it has taken fire damage since its last turn. The hydra regains 10 hit points for each head regrown in this way.  
&gt;
&gt;***Reactive Heads.*** For each head the hydra has beyond one, it gets an extra reaction that can be used only for opportunity attacks.  
&gt;
&gt;***Wakeful.*** While the hydra sleeps, at least one of its heads is awake.  
&gt;
&gt;### Actions
&gt;***Multiattack.*** The hydra makes as many bite attacks as it has heads.  
&gt;
&gt;***Bite.*** *Melee Weapon Attack:* +8 to hit, reach 10 ft., one target. *Hit:* 10 (1d10 + 5) piercing damage.</t>
  </si>
  <si>
    <t>Hydroloth</t>
  </si>
  <si>
    <t>Hyena</t>
  </si>
  <si>
    <t>___
&gt;## Hyena
&gt;*Medium beast, unaligned*
&gt;___
&gt;- **Armor Class** 11
&gt;- **Hit Points** 5 (1d8 + 1)
&gt;- **Speed** 50 ft.
&gt;___
&gt;|STR|DEX|CON|INT|WIS|CHA|
&gt;|:---:|:---:|:---:|:---:|:---:|:---:|
&gt;|11 (+0)|13 (+1)|12 (+1)|2 (-4)|12 (+1)|5 (-3)|
&gt;___
&gt;- **Skills** Perception +3
&gt;- **Senses** passive Perception 13
&gt;- **Languages** —
&gt;- **Challenge** 0 (0 or 10 XP)
&gt;___
&gt;***Pack Tactics.*** The hyena has advantage on an attack roll against a creature if at least one of the hyena's allies is within 5 feet of the creature and the ally isn't incapacitated.  
&gt;
&gt;### Actions
&gt;***Bite.*** *Melee Weapon Attack:* +2 to hit, reach 5 ft., one target. *Hit:* 3 (1d6) piercing damage.</t>
  </si>
  <si>
    <t>Ice Devil</t>
  </si>
  <si>
    <t>___
&gt;## Ice Devil
&gt;*Large fiend (devil), lawful evil*
&gt;___
&gt;- **Armor Class** 18 (natural armor)
&gt;- **Hit Points** 180 (19d10 + 76)
&gt;- **Speed** 40 ft.
&gt;___
&gt;|STR|DEX|CON|INT|WIS|CHA|
&gt;|:---:|:---:|:---:|:---:|:---:|:---:|
&gt;|21 (+5)|14 (+2)|18 (+4)|18 (+4)|15 (+2)|18 (+4)|
&gt;___
&gt;- **Saving Throws** Dex +7, Con +9, Wis +7, Cha +9
&gt;- **Damage Resistances** bludgeoning, piercing, and slashing from nonmagical attacks that aren't silvered
&gt;- **Damage Immunities** fire, poison, cold
&gt;- **Condition Immunities** poisoned
&gt;- **Senses** blindsight 60 ft., darkvision 120 ft., passive Perception 12
&gt;- **Languages** Infernal, telepathy 120 ft.
&gt;- **Challenge** 14 (11,500 XP)
&gt;___
&gt;***Devil's Sight.*** Magical darkness doesn't impede the devil's darkvision.  
&gt;
&gt;***Magic Resistance.*** The devil has advantage on saving throws against spells and other magical effects.  
&gt;
&gt;### Actions
&gt;***Multiattack.*** The devil makes three attacks: one with its bite, one with its claws, and one with its tail.  
&gt;
&gt;***Bite.*** *Melee Weapon Attack:* +10 to hit, reach 5 ft., one target. *Hit:* 12 (2d6 + 5) piercing damage plus 10 (3d6) cold damage.  
&gt;
&gt;***Claws.*** *Melee Weapon Attack:* +10 to hit, reach 5 ft., one target. *Hit:* 10 (2d4 + 5) slashing damage plus 10 (3d6) cold damage.  
&gt;
&gt;***Tail.*** *Melee Weapon Attack:* +10 to hit, reach 10 ft., one target. *Hit:* 12 (2d6 + 5) bludgeoning damage plus 10 (3d6) cold damage.  
&gt;
&gt;***Wall of Ice (Recharge 6).*** The devil magically forms an opaque wall of ice on a solid surface it can see within 60 feet of it. The wall is 1 foot thick and up to 30 feet long and 10 feet high, or it's a hemispherical dome up to 20 feet in diameter.  
&gt;When the wall appears, each creature in its space is pushed out of it by the shortest route. The creature chooses which side of the wall to end up on, unless the creature is incapacitated. The creature then makes a DC 17 Dexterity saving throw, taking 35 (10d6) cold damage on a failed save, or half as much damage on a successful one.  
&gt;The wall lasts for 1 minute or until the devil is incapacitated or dies. The wall can be damaged and breached; each 10-foot section has AC 5, 30 hit points, vulnerability to fire damage, and immunity to acid, cold, necrotic, poison, and psychic damage. If a section is destroyed, it leaves behind a sheet of frigid air in the space the wall occupied. Whenever a creature finishes moving through the frigid air on a turn, willingly or otherwise, the creature must make a DC 17 Constitution saving throw, taking 17 (5d6) cold damage on a failed save, or half as much damage on a successful one. The frigid air dissipates when the rest of the wall vanishes.</t>
  </si>
  <si>
    <t>Ice Mephit</t>
  </si>
  <si>
    <t>___
&gt;## Ice Mephit
&gt;*Small elemental, neutral evil*
&gt;___
&gt;- **Armor Class** 11
&gt;- **Hit Points** 21 (6d6)
&gt;- **Speed** 30 ft., fly 30 ft.
&gt;___
&gt;|STR|DEX|CON|INT|WIS|CHA|
&gt;|:---:|:---:|:---:|:---:|:---:|:---:|
&gt;|7 (-2)|13 (+1)|10 (+0)|9 (-1)|11 (+0)|12 (+1)|
&gt;___
&gt;- **Skills** Perception +2, Stealth +3
&gt;- **Damage Vulnerabilities** bludgeoning, fire
&gt;- **Damage Immunities** cold, poison
&gt;- **Condition Immunities** poisoned
&gt;- **Senses** darkvision 60 ft., passive Perception 12
&gt;- **Languages** Aquan, Auran
&gt;- **Challenge** 1/2 (100 XP)
&gt;___
&gt;***Death Burst.*** When the mephit dies, it explodes in a burst of jagged ice. Each creature within 5 feet of it must make a DC 10 Dexterity saving throw, taking 4 (1d8) slashing damage on a failed save, or half as much damage on a successful one.  
&gt;
&gt;***False Appearance.*** While the mephit remains motionless, it is indistinguishable from an ordinary shard of ice.  
&gt;
&gt;***Innate Spellcasting (1/Day).*** The mephit can innately cast *fog cloud*, requiring no material components. Its innate spellcasting ability is Charisma.  
&gt;
&gt;
&gt;### Actions
&gt;***Claws.*** *Melee Weapon Attack:* +3 to hit, reach 5 ft., one creature. *Hit:* 3 (1d4 + 1) slashing damage plus 2 (1d4) cold damage.  
&gt;
&gt;***Frost Breath (Recharge 6).*** The mephit exhales a 15-foot cone of cold air. Each creature in that area must succeed on a DC 10 Dexterity saving throw, taking 5 (2d4) cold damage on a failed save, or half as much damage on a successful one.</t>
  </si>
  <si>
    <t>Ice Toad</t>
  </si>
  <si>
    <t>rise of Tiamat</t>
  </si>
  <si>
    <t>Illusionist</t>
  </si>
  <si>
    <t>Imix</t>
  </si>
  <si>
    <t>Imp</t>
  </si>
  <si>
    <t>___
&gt;## Imp
&gt;*Tiny fiend (devil), lawful evil*
&gt;___
&gt;- **Armor Class** 13
&gt;- **Hit Points** 10 (3d4 + 3)
&gt;- **Speed** 20 ft., fly 40 ft.
&gt;___
&gt;|STR|DEX|CON|INT|WIS|CHA|
&gt;|:---:|:---:|:---:|:---:|:---:|:---:|
&gt;|6 (-2)|17 (+3)|13 (+1)|11 (+0)|12 (+1)|14 (+2)|
&gt;___
&gt;- **Skills** Deception +4, Insight +3, Persuasion +4, Stealth +5
&gt;- **Damage Resistances** cold; bludgeoning, piercing, and slashing from nonmagical attacks not made with silvered weapons
&gt;- **Damage Immunities** fire, poison
&gt;- **Condition Immunities** poisoned
&gt;- **Senses** darkvision 120 ft., passive Perception 11
&gt;- **Languages** Infernal, Common
&gt;- **Challenge** 1 (200 XP)
&gt;___
&gt;***Shapechanger.*** The imp can use its action to polymorph into a beast form that resembles a rat (speed 20 ft.), a raven (20 ft., fly 60 ft.), or a spider (20 ft., climb 20 ft.), or back into its true form. Its statistics are the same in each form, except for the speed changes noted. Any equipment it is wearing or carrying isn't transformed. It reverts to its true form if it dies.  
&gt;
&gt;***Devil's Sight.*** Magical darkness doesn't impede the imp's darkvision.  
&gt;
&gt;***Magic Resistance.*** The imp has advantage on saving throws against spells and other magical effects.  
&gt;
&gt;### Actions
&gt;***Sting (Bite in Beast Form).*** *Melee Weapon Attack:* +5 to hit, reach 5 ft., one target. *Hit:* 5 (1d4 + 3) piercing damage, and the target must make a DC 11 Constitution saving throw, taking 10 (3d6) poison damage on a failed save, or half as much damage on a successful one.  
&gt;
&gt;***Invisibility.*** The imp magically turns invisible until it attacks, or until its concentration ends (as if concentrating on a spell). Any equipment the imp wears or carries is invisible with it.</t>
  </si>
  <si>
    <t>Intellect Devourer</t>
  </si>
  <si>
    <t>Invisible Stalker</t>
  </si>
  <si>
    <t>___
&gt;## Invisible Stalker
&gt;*Medium elemental, neutral*
&gt;___
&gt;- **Armor Class** 14
&gt;- **Hit Points** 104 (16d8 + 32)
&gt;- **Speed** 50 ft., fly 50 ft. (hover)
&gt;___
&gt;|STR|DEX|CON|INT|WIS|CHA|
&gt;|:---:|:---:|:---:|:---:|:---:|:---:|
&gt;|16 (+3)|19 (+4)|14 (+2)|10 (+0)|15 (+2)|11 (+0)|
&gt;___
&gt;- **Skills** Perception +8, Stealth +10
&gt;- **Damage Resistances** bludgeoning, piercing, and slashing from nonmagical attacks
&gt;- **Damage Immunities** poison
&gt;- **Condition Immunities** exhaustion, grappled, paralyzed, petrified, poisoned, prone, restrained, unconscious
&gt;- **Senses** darkvision 60 ft., passive Perception 18
&gt;- **Languages** Auran, understands Common but doesn't speak it
&gt;- **Challenge** 6 (2,300 XP)
&gt;___
&gt;***Faultless Tracker.*** The stalker is given a quarry by its summoner. The stalker knows the direction and distance to its quarry as long as the two of them are on the same plane of existence. The stalker also knows the location of its summoner.  
&gt;
&gt;***Invisibility.*** The stalker is invisible.  
&gt;
&gt;### Actions
&gt;***Multiattack.*** The stalker makes two slam attacks.  
&gt;
&gt;***Slam.*** *Melee Weapon Attack:* +6 to hit, reach 5 ft., one target. *Hit:* 10 (2d6 + 3) bludgeoning damage.</t>
  </si>
  <si>
    <t>Iron Cobra</t>
  </si>
  <si>
    <t>Iron Golem</t>
  </si>
  <si>
    <t>___
&gt;## Iron Golem
&gt;*Large construct, unaligned*
&gt;___
&gt;- **Armor Class** 20 (natural armor)
&gt;- **Hit Points** 210 (20d10 + 100)
&gt;- **Speed** 30 ft.
&gt;___
&gt;|STR|DEX|CON|INT|WIS|CHA|
&gt;|:---:|:---:|:---:|:---:|:---:|:---:|
&gt;|24 (+7)|9 (-1)|20 (+5)|3 (-4)|11 (+0)|1 (-5)|
&gt;___
&gt;- **Damage Immunities** fire, poison, psychic; bludgeoning, piercing, and slashing from nonmagical attacks that aren't adamantine
&gt;- **Condition Immunities** charmed, exhaustion, frightened, paralyzed, petrified, poisoned
&gt;- **Senses** darkvision 120 ft., passive Perception 10
&gt;- **Languages** understands the languages of its creator but can't speak
&gt;- **Challenge** 16 (15,000 XP)
&gt;___
&gt;***Fire Absorption.*** Whenever the golem is subjected to fire damage, it takes no damage and instead regains a number of hit points equal to the fire damage dealt.  
&gt;
&gt;***Immutable Form.*** The golem is immune to any spell or effect that would alter its form.  
&gt;
&gt;***Magic Resistance.*** The golem has advantage on saving throws against spells and other magical effects.  
&gt;
&gt;***Magic Weapons.*** The golem's weapon attacks are magical.  
&gt;
&gt;### Actions
&gt;***Multiattack.*** The golem makes two melee attacks.  
&gt;
&gt;***Slam.*** *Melee Weapon Attack:* +13 to hit, reach 5 ft., one target. *Hit:* 20 (3d8 + 7) bludgeoning damage.  
&gt;
&gt;***Sword.*** *Melee Weapon Attack:* +13 to hit, reach 10 ft., one target. *Hit:* 23 (3d10 + 7) slashing damage.  
&gt;
&gt;***Poison Breath (Recharge 5–6).*** The golem exhales poisonous gas in a 15-foot cone. Each creature in that area must make a DC 19 Constitution saving throw, taking 45 (10d8) poison damage on a failed save, or half as much damage on a successful one.</t>
  </si>
  <si>
    <t>Ixitxachitl</t>
  </si>
  <si>
    <t>Jackal</t>
  </si>
  <si>
    <t>___
&gt;## Jackal
&gt;*Small beast, unaligned*
&gt;___
&gt;- **Armor Class** 12
&gt;- **Hit Points** 3 (1d6)
&gt;- **Speed** 40 ft.
&gt;___
&gt;|STR|DEX|CON|INT|WIS|CHA|
&gt;|:---:|:---:|:---:|:---:|:---:|:---:|
&gt;|8 (-1)|15 (+2)|11 (+0)|3 (-4)|12 (+1)|6 (-2)|
&gt;___
&gt;- **Skills** Perception +3
&gt;- **Senses** passive Perception 13
&gt;- **Languages** —
&gt;- **Challenge** 0 (0 or 10 XP)
&gt;___
&gt;***Keen Hearing and Smell.*** The jackal has advantage on Wisdom (Perception) checks that rely on hearing or smell.  
&gt;
&gt;***Pack Tactics.*** The jackal has advantage on an attack roll against a creature if at least one of the jackal's allies is within 5 feet of the creature and the ally isn't incapacitated.  
&gt;
&gt;### Actions
&gt;***Bite.*** *Melee Weapon Attack:* +1 to hit, reach 5 ft., one target. *Hit:* 1 (1d4 - 1) piercing damage.</t>
  </si>
  <si>
    <t>Jackalwere</t>
  </si>
  <si>
    <t>Jaculi</t>
  </si>
  <si>
    <t>Juiblex</t>
  </si>
  <si>
    <t>Kalka-Kylla</t>
  </si>
  <si>
    <t>Kamadan</t>
  </si>
  <si>
    <t>Kelpie</t>
  </si>
  <si>
    <t>Kenku</t>
  </si>
  <si>
    <t>Ki-Rin</t>
  </si>
  <si>
    <t>Killer Whale</t>
  </si>
  <si>
    <t>___
&gt;## Killer Whale
&gt;*Huge beast, unaligned*
&gt;___
&gt;- **Armor Class** 12 (natural armor)
&gt;- **Hit Points** 90 (12d12 + 12)
&gt;- **Speed** 0 ft., swim 60 ft.
&gt;___
&gt;|STR|DEX|CON|INT|WIS|CHA|
&gt;|:---:|:---:|:---:|:---:|:---:|:---:|
&gt;|19 (+4)|10 (+0)|13 (+1)|3 (-4)|12 (+1)|7 (-2)|
&gt;___
&gt;- **Skills** Perception +3
&gt;- **Senses** blindsight 120 ft., passive Perception 13
&gt;- **Languages** —
&gt;- **Challenge** 3 (700 XP)
&gt;___
&gt;***Echolocation.*** The whale can't use its blindsight while deafened.  
&gt;
&gt;***Hold Breath.*** The whale can hold its breath for 30 minutes  
&gt;
&gt;***Keen Hearing.*** The whale has advantage on Wisdom (Perception) checks that rely on hearing.  
&gt;
&gt;### Actions
&gt;***Bite.*** *Melee Weapon Attack:* +6 to hit, reach 5 ft., one target. *Hit:* 21 (5d6 + 4) piercing damage.</t>
  </si>
  <si>
    <t>Knight</t>
  </si>
  <si>
    <t>___
&gt;## Knight
&gt;*Medium humanoid (any race), any alignment*
&gt;___
&gt;- **Armor Class** 18 (plate armor)
&gt;- **Hit Points** 52 (8d8 + 16)
&gt;- **Speed** 30 ft.
&gt;___
&gt;|STR|DEX|CON|INT|WIS|CHA|
&gt;|:---:|:---:|:---:|:---:|:---:|:---:|
&gt;|16 (+3)|11 (+0)|14 (+2)|11 (+0)|11 (+0)|15 (+2)|
&gt;___
&gt;- **Saving Throws** Con +4, Wis +2
&gt;- **Senses** passive Perception 10
&gt;- **Languages** any one language (usually Common)
&gt;- **Challenge** 3 (700 XP)
&gt;___
&gt;***Brave.*** The knight has advantage on saving throws against being frightened.  
&gt;
&gt;### Actions
&gt;***Multiattack.*** The knight makes two melee attacks.  
&gt;
&gt;***Greatsword.*** *Melee Weapon Attack:* +5 to hit, reach 5 ft., one target. *Hit:* 10 (2d6 + 3) slashing damage.  
&gt;
&gt;***Heavy Crossbow.*** *Ranged Weapon Attack:* +2 to hit, range 100/400 ft., one target. *Hit:* 5 (1d10) piercing damage.  
&gt;
&gt;***Leadership (Recharges after a Short or Long Rest).*** For 1 minute, the knight can utter a special command or warning whenever a nonhostile creature that it can see within 30 feet of it makes an attack roll or a saving throw. The creature can add a d4 to its roll provided it can hear and understand the knight. A creature can benefit from only one Leadership die at a time. This effect ends if the knight is incapacitated.  
&gt;
&gt;### Reactions
&gt;***Parry.*** The knight adds 2 to its AC against one melee attack that would hit it. To do so, the knight must see the attacker and be wielding a melee weapon.</t>
  </si>
  <si>
    <t>Kobold</t>
  </si>
  <si>
    <t>___
&gt;## Kobold
&gt;*Small humanoid (kobold), lawful evil*
&gt;___
&gt;- **Armor Class** 12
&gt;- **Hit Points** 5 (2d6 - 2)
&gt;- **Speed** 30 ft.
&gt;___
&gt;|STR|DEX|CON|INT|WIS|CHA|
&gt;|:---:|:---:|:---:|:---:|:---:|:---:|
&gt;|7 (-2)|15 (+2)|9 (-1)|8 (-1)|7 (-2)|8 (-1)|
&gt;___
&gt;- **Senses** darkvision 60 ft., passive Perception 8
&gt;- **Languages** Common, Draconic
&gt;- **Challenge** 1/8 (25 XP)
&gt;___
&gt;***Pack Tactics.*** The kobold has advantage on an attack roll against a creature if at least one of the kobold's allies is within 5 feet of the creature and the ally isn't incapacitated.  
&gt;
&gt;***Sunlight Sensitivity.*** While in sunlight, the kobold has disadvantage on attack rolls, as well as on Wisdom (Perception) checks that rely on sight.  
&gt;
&gt;### Actions
&gt;***Dagger.*** *Melee Weapon Attack:* +4 to hit, reach 5 ft., one target. *Hit:* 4 (1d4 + 2) piercing damage.  
&gt;
&gt;***Sling.*** *Ranged Weapon Attack:* +4 to hit, range 30/120 ft., one target. *Hit:* 4 (1d4 + 2) bludgeoning damage.</t>
  </si>
  <si>
    <t>Kobold Dragonshield</t>
  </si>
  <si>
    <t>Kobold Inventor</t>
  </si>
  <si>
    <t>Kobold Scale Sorcerer</t>
  </si>
  <si>
    <t>Korred</t>
  </si>
  <si>
    <t>Kraken</t>
  </si>
  <si>
    <t>___
&gt;## Kraken
&gt;*Gargantuan monstrosity (titan), chaotic evil*
&gt;___
&gt;- **Armor Class** 18 (natural armor)
&gt;- **Hit Points** 472 (27d20 + 189)
&gt;- **Speed** 20 ft., swim 60 ft.
&gt;___
&gt;|STR|DEX|CON|INT|WIS|CHA|
&gt;|:---:|:---:|:---:|:---:|:---:|:---:|
&gt;|30 (+10)|11 (+0)|25 (+7)|22 (+6)|18 (+4)|20 (+5)|
&gt;___
&gt;- **Saving Throws** Str +17, Dex +7, Con +14, Int +13, Wis +11
&gt;- **Damage Immunities** lightning; bludgeoning, piercing, and slashing from nonmagical attacks
&gt;- **Condition Immunities** frightened, paralyzed
&gt;- **Senses** truesight 120 ft., passive Perception 14
&gt;- **Languages** Abyssal, Celestial, Infernal, Primordial, telepathy 120 ft. but can't speak
&gt;- **Challenge** 23 (50,000 XP)
&gt;___
&gt;***Amphibious.*** The kraken can breathe air and water.  
&gt;
&gt;***Freedom of Movement.*** The kraken ignores difficult terrain, and magical effects can't reduce its speed or cause it to be restrained. It can spend 5 feet of movement to escape from nonmagical restraints or being grappled.  
&gt;
&gt;***Siege Monster.*** The kraken deals double damage to objects and structures.  
&gt;
&gt;### Actions
&gt;***Multiattack.*** The kraken makes three tentacle attacks, each of which it can replace with one use of Fling.  
&gt;
&gt;***Bite.*** *Melee Weapon Attack:* +17 to hit, reach 5 ft., one target. *Hit:* 23 (3d8 + 10) piercing damage. If the target is a Large or smaller creature grappled by the kraken, that creature is swallowed, and the grapple ends. While swallowed, the creature is blinded and restrained, it has total cover against attacks and other effects outside the kraken, and it takes 42 (12d6) acid damage at the start of each of the kraken's turns. If the kraken takes 50 damage or more on a single turn from a creature inside it, the kraken must succeed on a DC 25 Constitution saving throw at the end of that turn or regurgitate all swallowed creatures, which fall prone in a space within 10 feet of the kraken. If the kraken dies, a swallowed creature is no longer restrained by it and can escape from the corpse using 15 feet of movement, exiting prone.  
&gt;
&gt;***Tentacle.*** *Melee Weapon Attack:* +17 to hit, reach 30 ft., one target. *Hit:* 20 (3d6 + 10) bludgeoning damage, and the target is grappled (escape DC 18). Until this grapple ends, the target is restrained. The kraken has ten tentacles, each of which can grapple one target.  
&gt;
&gt;***Fling.*** One Large or smaller object held or creature grappled by the kraken is thrown up to 60 feet in a random direction and knocked prone. If a thrown target strikes a solid surface, the target takes 3 (1d6) bludgeoning damage for every 10 feet it was thrown. If the target is thrown at another creature, that creature must succeed on a DC 18 Dexterity saving throw or take the same damage and be knocked prone.  
&gt;
&gt;***Lightning Storm.*** The kraken magically creates three bolts of lightning, each of which can strike a target the kraken can see within 120 feet of it. A target must make a DC 23 Dexterity saving throw, taking 22 (4d10) lightning damage on a failed save, or half as much damage on a successful one.  
&gt;
&gt;### Legendary Actions
&gt;The kraken can take 3 legendary actions, choosing from the options below. Only one legendary action can be used at a time and only at the end of another creature's turn. The kraken regains spent legendary actions at the start of its turn.
&gt;
&gt;- **Tentacle Attack or Fling.** The kraken makes one tentacle attack or uses its Fling.
&gt;- **Lightning Storm (Costs 2 Actions).** The kraken uses Lightning Storm.
&gt;- **Ink Cloud (Costs 3 Actions).** While underwater, the kraken expels an ink cloud in a 60-foot radius. The cloud spreads around corners, and that area is heavily obscured to creatures other than the kraken. Each creature other than the kraken that ends its turn there must succeed on a DC 23 Constitution saving throw, taking 16 (3d10) poison damage on a failed save, or half as much damage on a successful one. A strong current disperses the cloud, which otherwise disappears at the end of the kraken's next turn.</t>
  </si>
  <si>
    <t>Kraken Priest</t>
  </si>
  <si>
    <t>Kruthik Hive Lord</t>
  </si>
  <si>
    <t>Kuo-Toa</t>
  </si>
  <si>
    <t>Kuo-Toa Archpriest</t>
  </si>
  <si>
    <t>Kuo-toa Monitor</t>
  </si>
  <si>
    <t>Kuo-Toa Whip</t>
  </si>
  <si>
    <t>Lamia</t>
  </si>
  <si>
    <t>___
&gt;## Lamia
&gt;*Large monstrosity, chaotic evil*
&gt;___
&gt;- **Armor Class** 13 (natural armor)
&gt;- **Hit Points** 97 (13d10 + 26)
&gt;- **Speed** 30 ft.
&gt;___
&gt;|STR|DEX|CON|INT|WIS|CHA|
&gt;|:---:|:---:|:---:|:---:|:---:|:---:|
&gt;|16 (+3)|13 (+1)|15 (+2)|14 (+2)|15 (+2)|16 (+3)|
&gt;___
&gt;- **Skills** Deception +7, Insight +4, Stealth +3
&gt;- **Senses** darkvision 60 ft., passive Perception 12
&gt;- **Languages** Abyssal, Common
&gt;- **Challenge** 4 (1,100 XP)
&gt;___
&gt;***Innate Spellcasting.*** The lamia's innate spellcasting ability is Charisma (spell save DC 13). It can innately cast the following spells, requiring no material components.  
&gt;
&gt;At will: *disguise self* (any humanoid form), *major image*  
&gt;3/day each: *charm person*, *mirror image*, *scrying*, *suggestion*  
&gt;1/day: *geas*  
&gt;
&gt;### Actions
&gt;***Multiattack.*** The lamia makes two attacks: one with its claws and one with its dagger or Intoxicating Touch.  
&gt;
&gt;***Claws.*** *Melee Weapon Attack:* +5 to hit, reach 5 ft., one target. *Hit:* 14 (2d10 + 3) slashing damage.  
&gt;
&gt;***Dagger.*** *Melee Weapon Attack:* +5 to hit, reach 5 ft., one target. *Hit:* 5 (1d4 + 3) piercing damage.  
&gt;
&gt;***Intoxicating Touch.*** *Melee Spell Attack:* +5 to hit, reach 5 ft., one creature. *Hit:* The target is magically cursed for 1 hour. Until the curse ends, the target has disadvantage on Wisdom saving throws and all ability checks.</t>
  </si>
  <si>
    <t>Lemure</t>
  </si>
  <si>
    <t>___
&gt;## Lemure
&gt;*Medium fiend (devil), lawful evil*
&gt;___
&gt;- **Armor Class** 7
&gt;- **Hit Points** 13 (3d8)
&gt;- **Speed** 15 ft.
&gt;___
&gt;|STR|DEX|CON|INT|WIS|CHA|
&gt;|:---:|:---:|:---:|:---:|:---:|:---:|
&gt;|10 (+0)|5 (-3)|11 (+0)|1 (-5)|11 (+0)|3 (-4)|
&gt;___
&gt;- **Damage Resistances** cold
&gt;- **Damage Immunities** fire, poison
&gt;- **Condition Immunities** charmed, frightened, poisoned
&gt;- **Senses** darkvision 120 ft., passive Perception 10
&gt;- **Languages** understands Infernal but can't speak
&gt;- **Challenge** 0 (0 or 10 XP)
&gt;___
&gt;***Devil's Sight.*** Magical darkness doesn't impede the lemure's darkvision.  
&gt;
&gt;***Hellish Rejuvenation.*** A lemure that dies in the Nine Hells comes back to life with all its hit points in 1d10 days unless it is killed by a good-aligned creature with a bless spell cast on that creature or its remains are sprinkled with holy water.  
&gt;
&gt;### Actions
&gt;***Fist.*** *Melee Weapon Attack:* +3 to hit, reach 5 ft., one target. *Hit:* 2 (1d4) bludgeoning damage</t>
  </si>
  <si>
    <t>Leucrotta</t>
  </si>
  <si>
    <t>Leviathan</t>
  </si>
  <si>
    <t>Lich</t>
  </si>
  <si>
    <t>___
&gt;## Lich
&gt;*Medium undead, any evil alignment*
&gt;___
&gt;- **Armor Class** 17 (natural armor)
&gt;- **Hit Points** 135 (18d8 + 54)
&gt;- **Speed** 30 ft.
&gt;___
&gt;|STR|DEX|CON|INT|WIS|CHA|
&gt;|:---:|:---:|:---:|:---:|:---:|:---:|
&gt;|11 (+0)|16 (+3)|16 (+3)|20 (+5)|14 (+2)|16 (+3)|
&gt;___
&gt;- **Saving Throws** Con +10, Int +12, Wis +9
&gt;- **Skills** Arcana +19, History +12, Insight +9, Perception +9
&gt;- **Damage Resistances** cold, lightning, necrotic
&gt;- **Damage Immunities** poison; bludgeoning, piercing, and slashing from nonmagical attacks
&gt;- **Condition Immunities** charmed, exhaustion, frightened, paralyzed, poisoned
&gt;- **Senses** truesight 120 ft., passive Perception 19
&gt;- **Languages** Common plus up to five other languages
&gt;- **Challenge** 21 (33,000 XP) or 22 (41,000 XP) when encountered in lair
&gt;___
&gt;***Legendary Resistance (3/Day).*** If the lich fails a saving throw, it can choose to succeed instead.  
&gt;
&gt;***Rejuvenation.*** If it has a phylactery, a destroyed lich gains a new body in 1d10 days, regaining all its hit points and becoming active again. The new body appears within 5 feet of the phylactery.  
&gt;
&gt;***Spellcasting.*** The lich is an 18th-level spellcaster. Its spellcasting ability is Intelligence (spell save DC 20, +12 to hit with spell attacks). The lich has the following wizard spells prepared:  
&gt;
&gt;Cantrips (at will): *mage hand*, *prestidigitation*, *ray of frost*  
&gt;1st level (4 slots): *detect magic*, *magic missile*, *shield*, *thunderwave*  
&gt;2nd level (3 slots): *detect thoughts*, *invisibility*, *Melf's acid arrow*, *mirror image*  
&gt;3rd level (3 slots): *animate dead*, *counterspell*, *dispel magic*, *fireball*  
&gt;4th level (3 slots): *blight*, *dimension door*  
&gt;5th level (3 slots): *cloudkill*, *scrying*  
&gt;6th level (1 slot): *disintegrate*, *globe of invulnerability*  
&gt;7th level (1 slot): *finger of death*, *plane shift*  
&gt;8th level (1 slot): *dominate monster*, *power word stun*  
&gt;9th level (1 slot): *power word kill*  
&gt;
&gt;
&gt;***Turn Resistance.*** The lich has advantage on saving throws against any effect that turns undead.  
&gt;
&gt;### Actions
&gt;***Paralyzing Touch.*** *Melee Spell Attack:* +12 to hit, reach 5 ft., one creature. *Hit:* 10 (3d6) cold damage. The target must succeed on a DC 18 Constitution saving throw or be paralyzed for 1 minute. The target can repeat the saving throw at the end of each of its turns, ending the effect on itself on a success.  
&gt;
&gt;### Legendary Actions
&gt;The lich can take 3 legendary actions, choosing from the options below. Only one legendary action can be used at a time and only at the end of another creature's turn. The lich regains spent legendary actions at the start of its turn.
&gt;
&gt;- **Cantrip.** The lich casts a cantrip.
&gt;- **Paralyzing Touch (Costs 2 Actions).** The lich uses its Paralyzing Touch.
&gt;- **Frightening Gaze (Costs 2 Actions).** The lich fixes its gaze on one creature it can see within 10 feet of it. The target must succeed on a DC 18 Wisdom saving throw against this magic or become frightened for 1 minute. The frightened target can repeat the saving throw at the end of each of its turns, ending the effect on itself on a success. If a target's saving throw is successful or the effect ends for it, the target is immune to the lich's gaze for the next 24 hours.
&gt;- **Disrupt Life (Costs 3 Actions).** Each non-undead creature within 20 feet of the lich must make a DC 18 Constitution saving throw against this magic, taking 21 (6d6) necrotic damage on a failed save, or half as much damage on a successful one.</t>
  </si>
  <si>
    <t>Lion</t>
  </si>
  <si>
    <t>___
&gt;## Lion
&gt;*Large beast, unaligned*
&gt;___
&gt;- **Armor Class** 12
&gt;- **Hit Points** 26 (4d10 + 4)
&gt;- **Speed** 50 ft.
&gt;___
&gt;|STR|DEX|CON|INT|WIS|CHA|
&gt;|:---:|:---:|:---:|:---:|:---:|:---:|
&gt;|17 (+3)|15 (+2)|13 (+1)|3 (-4)|12 (+1)|8 (-1)|
&gt;___
&gt;- **Skills** Perception +3, Stealth +6
&gt;- **Senses** passive Perception 13
&gt;- **Languages** —
&gt;- **Challenge** 1 (200 XP)
&gt;___
&gt;***Keen Smell.*** The lion has advantage on Wisdom (Perception) checks that rely on smell.  
&gt;
&gt;***Pack Tactics.*** The lion has advantage on an attack roll against a creature if at least one of the lion's allies is within 5 feet of the creature and the ally isn't incapacitated.  
&gt;
&gt;***Pounce.*** If the lion moves at least 20 feet straight toward a creature and then hits it with a claw attack on the same turn, that target must succeed on a DC 13 Strength saving throw or be knocked prone. If the target is prone, the lion can make one bite attack against it as a bonus action.  
&gt;
&gt;***Running Leap.*** With a 10-foot running start, the lion can long jump up to 25 feet.  
&gt;
&gt;### Actions
&gt;***Bite.*** *Melee Weapon Attack:* +5 to hit, reach 5 ft., one target. *Hit:* 7 (1d8 + 3) piercing damage.  
&gt;
&gt;***Claw.*** *Melee Weapon Attack:* +5 to hit, reach 5 ft., one target. *Hit:* 6 (1d6 + 3) slashing damage.</t>
  </si>
  <si>
    <t>Lizard</t>
  </si>
  <si>
    <t>___
&gt;## Lizard
&gt;*Tiny beast, unaligned*
&gt;___
&gt;- **Armor Class** 10
&gt;- **Hit Points** 2 (1d4)
&gt;- **Speed** 20 ft., climb 20 ft.
&gt;___
&gt;|STR|DEX|CON|INT|WIS|CHA|
&gt;|:---:|:---:|:---:|:---:|:---:|:---:|
&gt;|2 (-4)|11 (+0)|10 (+0)|1 (-5)|8 (-1)|3 (-4)|
&gt;___
&gt;- **Senses** darkvision 30 ft., passive Perception 9
&gt;- **Languages** —
&gt;- **Challenge** 0 (0 or 10 XP)
&gt;___
&gt;### Actions
&gt;***Bite.*** *Melee Weapon Attack:* +0 to hit, reach 5 ft., one target. *Hit:* 1 piercing damage.</t>
  </si>
  <si>
    <t>Lizard King/Queen</t>
  </si>
  <si>
    <t>Lizardfolk</t>
  </si>
  <si>
    <t>___
&gt;## Lizardfolk
&gt;*Medium humanoid (lizardfolk), neutral*
&gt;___
&gt;- **Armor Class** 15 (natural armor, shield)
&gt;- **Hit Points** 22 (4d8 + 4)
&gt;- **Speed** 30 ft., swim 30 ft.
&gt;___
&gt;|STR|DEX|CON|INT|WIS|CHA|
&gt;|:---:|:---:|:---:|:---:|:---:|:---:|
&gt;|15 (+2)|10 (+0)|13 (+1)|7 (-2)|12 (+1)|7 (-2)|
&gt;___
&gt;- **Skills** Perception +3, Stealth +4, Survival +5
&gt;- **Senses** passive Perception 13
&gt;- **Languages** Draconic
&gt;- **Challenge** 1/2 (100 XP)
&gt;___
&gt;***Hold Breath.*** The lizardfolk can hold its breath for 15 minutes.  
&gt;
&gt;### Actions
&gt;***Multiattack.*** The lizardfolk makes two melee attacks, each one with a different weapon.  
&gt;
&gt;***Bite.*** *Melee Weapon Attack:* +4 to hit, reach 5 ft., one target. *Hit:* 5 (1d6 + 2) piercing damage.  
&gt;
&gt;***Heavy Club.*** *Melee Weapon Attack:* +4 to hit, reach 5 ft., one target. *Hit:* 5 (1d6 + 2) bludgeoning damage.  
&gt;
&gt;***Javelin.*** *Melee  or Ranged Weapon Attack:* +4 to hit, reach 5 ft. or range 30/120 ft., one target. *Hit:* 5 (1d6 + 2) piercing damage.  
&gt;
&gt;***Spiked Shield.*** *Melee Weapon Attack:* +4 to hit, reach 5 ft., one target. *Hit:* 5 (1d6 + 2) piercing damage.</t>
  </si>
  <si>
    <t>Lizardfolk Shaman</t>
  </si>
  <si>
    <t>Mage</t>
  </si>
  <si>
    <t>___
&gt;## Mage
&gt;*Medium humanoid (any race), any alignment*
&gt;___
&gt;- **Armor Class** 12 (15 with *mage armor*)
&gt;- **Hit Points** 40 (9d8)
&gt;- **Speed** 30 ft.
&gt;___
&gt;|STR|DEX|CON|INT|WIS|CHA|
&gt;|:---:|:---:|:---:|:---:|:---:|:---:|
&gt;|9 (-1)|14 (+2)|11 (+0)|17 (+3)|12 (+1)|11 (+0)|
&gt;___
&gt;- **Saving Throws** Int +6, Wis +4
&gt;- **Skills** Arcana +6, History +6
&gt;- **Senses** passive Perception 11
&gt;- **Languages** any four languages
&gt;- **Challenge** 6 (2,300 XP)
&gt;___
&gt;***Spellcasting.*** The mage is a 9th-level spellcaster. Its spellcasting ability is Intelligence (spell save DC 14, +6 to hit with spell attacks). The mage has the following wizard spells prepared:  
&gt;
&gt;Cantrips (at will): *fire bolt*, *light*, *mage hand*, *prestidigitation*  
&gt;1st level (4 slots): *detect magic*, *mage armor*, *magic missile*, *shield*  
&gt;2nd level (3 slots): *misty step*, *suggestion*  
&gt;3rd level (3 slots): *counterspell*, *fireball*, *fly*  
&gt;4th level (3 slots): *greater invisibility*, *ice storm*  
&gt;5th level (1 slot): *cone of cold*  
&gt;
&gt;### Actions
&gt;***Dagger.*** *Melee  or Ranged Weapon Attack:* +5 to hit, reach 5 ft. or range 20/60 ft., one target. *Hit:* 4 (1d4 + 2) piercing damage.</t>
  </si>
  <si>
    <t>Magma Mephit</t>
  </si>
  <si>
    <t>___
&gt;## Magma Mephit
&gt;*Small elemental, neutral evil*
&gt;___
&gt;- **Armor Class** 11
&gt;- **Hit Points** 22 (5d6 + 5)
&gt;- **Speed** 30 ft., fly 30 ft.
&gt;___
&gt;|STR|DEX|CON|INT|WIS|CHA|
&gt;|:---:|:---:|:---:|:---:|:---:|:---:|
&gt;|8 (-1)|12 (+1)|12 (+1)|7 (-2)|10 (+0)|10 (+0)|
&gt;___
&gt;- **Skills** Stealth +3
&gt;- **Damage Vulnerabilities** cold
&gt;- **Damage Immunities** fire, poison
&gt;- **Condition Immunities** poisoned
&gt;- **Senses** darkvision 60 ft., passive Perception 10
&gt;- **Languages** Ignan, Terran
&gt;- **Challenge** 1/2 (100 XP)
&gt;___
&gt;***Death Burst.*** When the mephit dies, it explodes in a burst of lava. Each creature within 5 feet of it must make a DC 11 Dexterity saving throw, taking 7 (2d6) fire damage on a failed save, or half as much damage on a successful one.  
&gt;
&gt;***False Appearance.*** While the mephit remains motionless, it is indistinguishable from an ordinary mound of magma.  
&gt;
&gt;***Innate Spellcasting (1/Day).*** The mephit can innately cast *heat metal* (spell save DC 10), requiring no material components. Its innate spellcasting ability is Charisma.  
&gt;
&gt;
&gt;### Actions
&gt;***Claws.*** *Melee Weapon Attack:* +3 to hit, reach 5 ft., one creature. *Hit:* 3 (1d4 + 1) slashing damage plus 2 (1d4) fire damage.  
&gt;
&gt;***Fire Breath (Recharge 6).*** The mephit exhales a 15-foot cone of fire. Each creature in that area must make a DC 11 Dexterity saving throw, taking 7 (2d6) fire damage on a failed save, or half as much damage on a successful one.</t>
  </si>
  <si>
    <t>Magmin</t>
  </si>
  <si>
    <t>___
&gt;## Magmin
&gt;*Small elemental, chaotic neutral*
&gt;___
&gt;- **Armor Class** 14 (natural armor)
&gt;- **Hit Points** 9 (2d6 + 2)
&gt;- **Speed** 30 ft.
&gt;___
&gt;|STR|DEX|CON|INT|WIS|CHA|
&gt;|:---:|:---:|:---:|:---:|:---:|:---:|
&gt;|7 (-2)|15 (+2)|12 (+1)|8 (-1)|11 (+0)|10 (+0)|
&gt;___
&gt;- **Damage Resistances** bludgeoning, piercing, and slashing from nonmagical attacks
&gt;- **Damage Immunities** fire
&gt;- **Senses** darkvision 60 ft., passive Perception 10
&gt;- **Languages** Ignan
&gt;- **Challenge** 1/2 (100 XP)
&gt;___
&gt;***Death Burst.*** When the magmin dies, it explodes in a burst of fire and magma. Each creature within 10 feet of it must make a DC 11 Dexterity saving throw, taking 7 (2d6) fire damage on a failed save, or half as much damage on a successful one. Flammable objects that aren't being worn or carried in that area are ignited.  
&gt;
&gt;***Ignited Illumination.*** As a bonus action, the magmin can set itself ablaze or extinguish its flames. While ablaze, the magmin sheds bright light in a 10-foot radius and dim light for an additional 10 feet.  
&gt;
&gt;### Actions
&gt;***Touch.*** *Melee Weapon Attack:* +4 to hit, reach 5 ft., one target. *Hit:* 7 (2d6) fire damage. If the target is a creature or a flammable object, it ignites. Until a creature takes an action to douse the fire, the target takes 3 (1d6) fire damage at the end of each of its turns.</t>
  </si>
  <si>
    <t>Male Steeder</t>
  </si>
  <si>
    <t>Malformed Kraken</t>
  </si>
  <si>
    <t>huge</t>
  </si>
  <si>
    <t>Mammoth</t>
  </si>
  <si>
    <t>___
&gt;## Mammoth
&gt;*Huge beast, unaligned*
&gt;___
&gt;- **Armor Class** 13 (natural armor)
&gt;- **Hit Points** 126 (11d12 + 55)
&gt;- **Speed** 40 ft.
&gt;___
&gt;|STR|DEX|CON|INT|WIS|CHA|
&gt;|:---:|:---:|:---:|:---:|:---:|:---:|
&gt;|24 (+7)|9 (-1)|21 (+5)|3 (-4)|11 (+0)|6 (-2)|
&gt;___
&gt;- **Senses** passive Perception 10
&gt;- **Languages** —
&gt;- **Challenge** 6 (2,300 XP)
&gt;___
&gt;***Trampling Charge.*** If the mammoth moves at least 20 feet straight toward a creature and then hits it with a gore attack on the same turn, that target must succeed on a DC 18 Strength saving throw or be knocked prone. If the target is prone, the mammoth can make one stomp attack against it as a bonus action.  
&gt;
&gt;### Actions
&gt;***Gore.*** *Melee Weapon Attack:* +10 to hit, reach 10 ft., one target. *Hit:* 25 (4d8 + 7) piercing damage.  
&gt;
&gt;***Stomp.*** *Melee Weapon Attack:* +10 to hit, reach 5 ft., one prone creature. *Hit:* 29 (4d10 + 7) bludgeoning damage.</t>
  </si>
  <si>
    <t>Manes</t>
  </si>
  <si>
    <t>Manticore</t>
  </si>
  <si>
    <t>___
&gt;## Manticore
&gt;*Large monstrosity, lawful evil*
&gt;___
&gt;- **Armor Class** 14 (natural armor)
&gt;- **Hit Points** 68 (8d10 + 24)
&gt;- **Speed** 30 ft., fly 50 ft.
&gt;___
&gt;|STR|DEX|CON|INT|WIS|CHA|
&gt;|:---:|:---:|:---:|:---:|:---:|:---:|
&gt;|17 (+3)|16 (+3)|17 (+3)|7 (-2)|12 (+1)|8 (-1)|
&gt;___
&gt;- **Senses** darkvision 60 ft., passive Perception 11
&gt;- **Languages** Common
&gt;- **Challenge** 3 (700 XP)
&gt;___
&gt;***Tail Spike Regrowth.*** The manticore has twenty-four tail spikes. Used spikes regrow when the manticore finishes a long rest.  
&gt;
&gt;### Actions
&gt;***Multiattack.*** The manticore makes three attacks: one with its bite and two with its claws or three with its tail spikes.  
&gt;
&gt;***Bite.*** *Melee Weapon Attack:* +5 to hit, reach 5 ft., one target. *Hit:* 7 (1d8 + 3) piercing damage.  
&gt;
&gt;***Claw.*** *Melee Weapon Attack:* +5 to hit, reach 5 ft., one target. *Hit:* 6 (1d6 + 3) slashing damage.  
&gt;
&gt;***Tail Spike.*** *Ranged Weapon Attack:* +5 to hit, range 100/200 ft., one target. *Hit:* 7 (1d8 + 3) piercing damage.</t>
  </si>
  <si>
    <t>Mantrap</t>
  </si>
  <si>
    <t>Marid</t>
  </si>
  <si>
    <t>Marilith</t>
  </si>
  <si>
    <t>___
&gt;## Marilith
&gt;*Large fiend (demon), chaotic evil*
&gt;___
&gt;- **Armor Class** 18 (natural armor)
&gt;- **Hit Points** 189 (18d10 + 90)
&gt;- **Speed** 40 ft.
&gt;___
&gt;|STR|DEX|CON|INT|WIS|CHA|
&gt;|:---:|:---:|:---:|:---:|:---:|:---:|
&gt;|18 (+4)|20 (+5)|20 (+5)|18 (+4)|16 (+3)|20 (+5)|
&gt;___
&gt;- **Saving Throws** Str +9, Con +10, Wis +8, Cha +10
&gt;- **Damage Resistances** cold, fire, lightning; bludgeoning, piercing, and slashing from nonmagical attacks
&gt;- **Damage Immunities** poison
&gt;- **Condition Immunities** poisoned
&gt;- **Senses** truesight 120 ft., passive Perception 13
&gt;- **Languages** Abyssal, telepathy 120 ft.
&gt;- **Challenge** 16 (15,000 XP)
&gt;___
&gt;***Magic Resistance.*** The marilith has advantage on saving throws against spells and other magical effects.  
&gt;
&gt;***Magic Weapons.*** The marilith's weapon attacks are magical.  
&gt;
&gt;***Reactive.*** The marilith can take one reaction on every turn in combat.  
&gt;
&gt;### Actions
&gt;***Multiattack.*** The marilith can make seven attacks: six with its longswords and one with its tail.  
&gt;
&gt;***Longsword.*** *Melee Weapon Attack:* +9 to hit, reach 5 ft., one target. *Hit:* 13 (2d8 + 4) slashing damage.  
&gt;
&gt;***Tail.*** *Melee Weapon Attack:* +9 to hit, reach 10 ft., one creature. *Hit:* 15 (2d10 + 4) bludgeoning damage. If the target is Medium or smaller, it is grappled (escape DC 19). Until this grapple ends, the target is restrained, the marilith can automatically hit the target with its tail, and the marilith can't make tail attacks against other targets.  
&gt;
&gt;***Teleport.*** The marilith magically teleports, along with any equipment it is wearing or carrying, up to 120 feet to an unoccupied space it can see.  
&gt;
&gt;### Reactions
&gt;***Parry.*** The marilith adds 5 to its AC against one melee attack that would hit it. To do so, the marilith must see the attacker and be wielding a melee weapon.</t>
  </si>
  <si>
    <t>Martial Arts Adept</t>
  </si>
  <si>
    <t>Marut</t>
  </si>
  <si>
    <t>Master Thief</t>
  </si>
  <si>
    <t>Mastiff</t>
  </si>
  <si>
    <t>___
&gt;## Mastiff
&gt;*Medium beast, unaligned*
&gt;___
&gt;- **Armor Class** 12
&gt;- **Hit Points** 5 (1d8 + 1)
&gt;- **Speed** 40 ft.
&gt;___
&gt;|STR|DEX|CON|INT|WIS|CHA|
&gt;|:---:|:---:|:---:|:---:|:---:|:---:|
&gt;|13 (+1)|14 (+2)|12 (+1)|3 (-4)|12 (+1)|7 (-2)|
&gt;___
&gt;- **Skills** Perception +3
&gt;- **Senses** passive Perception 13
&gt;- **Languages** —
&gt;- **Challenge** 1/8 (25 XP)
&gt;___
&gt;***Keen Hearing and Smell.*** The mastiff has advantage on Wisdom (Perception) checks that rely on hearing or smell.  
&gt;
&gt;### Actions
&gt;***Bite.*** *Melee Weapon Attack:* +3 to hit, reach 5 ft., one target. *Hit:* 4 (1d6 + 1) piercing damage. If the target is a creature, it must succeed on a DC 11 Strength saving throw or be knocked prone.</t>
  </si>
  <si>
    <t>Maurezhi</t>
  </si>
  <si>
    <t>Maw</t>
  </si>
  <si>
    <t>Meazel</t>
  </si>
  <si>
    <t>Medusa</t>
  </si>
  <si>
    <t>___
&gt;## Medusa
&gt;*Medium monstrosity, lawful evil*
&gt;___
&gt;- **Armor Class** 15 (natural armor)
&gt;- **Hit Points** 127 (17d8 + 51)
&gt;- **Speed** 30 ft.
&gt;___
&gt;|STR|DEX|CON|INT|WIS|CHA|
&gt;|:---:|:---:|:---:|:---:|:---:|:---:|
&gt;|10 (+0)|15 (+2)|16 (+3)|12 (+1)|13 (+1)|15 (+2)|
&gt;___
&gt;- **Skills** Deception +5, Insight +4, Perception +4, Stealth +5
&gt;- **Senses** darkvision 60 ft., passive Perception 14
&gt;- **Languages** Common
&gt;- **Challenge** 6 (2,300 XP)
&gt;___
&gt;***Petrifying Gaze.*** When a creature that can see the medusa's eyes starts its turn within 30 feet of the medusa, the medusa can force it to make a DC 14 Constitution saving throw if the medusa isn't incapacitated and can see the creature. If the saving throw fails by 5 or more, the creature is instantly petrified. Otherwise, a creature that fails the save begins to turn to stone and is restrained. The restrained creature must repeat the saving throw at the end of its next turn, becoming petrified on a failure or ending the effect on a success. The petrification lasts until the creature is freed by the  *greater restoration* spell or other magic.  
&gt;Unless surprised, a creature can avert its eyes to avoid the saving throw at the start of its turn. If the creature does so, it can't see the medusa until the start of its next turn, when it can avert its eyes again. If the creature looks at the medusa in the meantime, it must immediately make the save.  
&gt;If the medusa sees itself reflected on a polished surface within 30 feet of it and in an area of bright light, the medusa is, due to its curse, affected by its own gaze.  
&gt;
&gt;### Actions
&gt;***Multiattack.*** The medusa makes either three melee attacks—one with its snake hair and two with its shortsword—or two ranged attacks with its longbow.  
&gt;
&gt;***Snake Hair.*** *Melee Weapon Attack:* +5 to hit, reach 5 ft., one creature. *Hit:* 4 (1d4 + 2) piercing damage plus 14 (4d6) poison damage.  
&gt;
&gt;***Shortsword.*** *Melee Weapon Attack:* +5 to hit, reach 5 ft., one target. *Hit:* 5 (1d6 + 2) piercing damage.  
&gt;
&gt;***Longbow.*** *Ranged Weapon Attack:* +5 to hit, range 150/600 ft., one target. *Hit:* 6 (1d8 + 2) piercing damage plus 7 (2d6) poison damage.</t>
  </si>
  <si>
    <t>Meenlock</t>
  </si>
  <si>
    <t>Merfolk</t>
  </si>
  <si>
    <t>___
&gt;## Merfolk
&gt;*Medium humanoid (merfolk), neutral*
&gt;___
&gt;- **Armor Class** 11
&gt;- **Hit Points** 11 (2d8 + 2)
&gt;- **Speed** 10 ft., swim 40 ft.
&gt;___
&gt;|STR|DEX|CON|INT|WIS|CHA|
&gt;|:---:|:---:|:---:|:---:|:---:|:---:|
&gt;|10 (+0)|13 (+1)|12 (+1)|11 (+0)|11 (+0)|12 (+1)|
&gt;___
&gt;- **Skills** Perception +2
&gt;- **Senses** passive Perception 12
&gt;- **Languages** Aquan, Common
&gt;- **Challenge** 1/8 (25 XP)
&gt;___
&gt;***Amphibious.*** The merfolk can breathe air and water.  
&gt;
&gt;### Actions
&gt;***Spear.*** *Melee  or Ranged Weapon Attack:* +2 to hit, reach 5 ft. or range 20/60 ft., one target. *Hit:* 3 (1d6) piercing damage, or 4 (1d8) piercing damage if used with two hands to make a melee attack.</t>
  </si>
  <si>
    <t>Merregon</t>
  </si>
  <si>
    <t>Merrenoloth</t>
  </si>
  <si>
    <t>Merrow</t>
  </si>
  <si>
    <t>___
&gt;## Merrow
&gt;*Large monstrosity, chaotic evil*
&gt;___
&gt;- **Armor Class** 13 (natural armor)
&gt;- **Hit Points** 45 (6d10 + 12)
&gt;- **Speed** 10 ft., swim 40 ft.
&gt;___
&gt;|STR|DEX|CON|INT|WIS|CHA|
&gt;|:---:|:---:|:---:|:---:|:---:|:---:|
&gt;|18 (+4)|10 (+0)|15 (+2)|8 (-1)|10 (+0)|9 (-1)|
&gt;___
&gt;- **Senses** darkvision 60 ft., passive Perception 10
&gt;- **Languages** Abyssal, Aquan
&gt;- **Challenge** 2 (450 XP)
&gt;___
&gt;***Amphibious.*** The merrow can breathe air and water.  
&gt;
&gt;### Actions
&gt;***Multiattack.*** The merrow makes two attacks: one with its bite and one with its claws or harpoon.  
&gt;
&gt;***Bite.*** *Melee Weapon Attack:* +6 to hit, reach 5 ft., one target. *Hit:* 8 (1d8 + 4) piercing damage.  
&gt;
&gt;***Claws.*** *Melee Weapon Attack:* +6 to hit, reach 5 ft., one target. *Hit:* 9 (2d4 + 4) slashing damage.  
&gt;
&gt;***Harpoon.*** *Melee  or Ranged Weapon Attack:* +6 to hit, reach 5 ft. or range 20/60 ft., one target. *Hit:* 11 (2d6 + 4) piercing damage. If the target is a Huge or smaller creature, it must succeed on a Strength contest against the merrow or be pulled up to 20 feet toward the merrow.</t>
  </si>
  <si>
    <t>Mezzoloth</t>
  </si>
  <si>
    <t>Mimic</t>
  </si>
  <si>
    <t>___
&gt;## Mimic
&gt;*Medium monstrosity (shapechanger), neutral*
&gt;___
&gt;- **Armor Class** 12 (natural armor)
&gt;- **Hit Points** 58 (9d8 + 18)
&gt;- **Speed** 15 ft.
&gt;___
&gt;|STR|DEX|CON|INT|WIS|CHA|
&gt;|:---:|:---:|:---:|:---:|:---:|:---:|
&gt;|17 (+3)|12 (+1)|15 (+2)|5 (-3)|13 (+1)|8 (-1)|
&gt;___
&gt;- **Skills** Stealth +5
&gt;- **Damage Immunities** acid
&gt;- **Condition Immunities** prone
&gt;- **Senses** darkvision 60 ft., passive Perception 11
&gt;- **Languages** —
&gt;- **Challenge** 2 (450 XP)
&gt;___
&gt;***Shapechanger.*** The mimic can use its action to polymorph into an object or back into its true, amorphous form. Its statistics are the same in each form. Any equipment it is wearing or carrying isn't transformed. It reverts to its true form if it dies.  
&gt;
&gt;***Grappler.*** The mimic has advantage on attack rolls against any creature grappled by it.  
&gt;
&gt;***Adhesive (Object Form Only).*** The mimic adheres to anything that touches it. A Huge or smaller creature adhered to the mimic is also grappled by it (escape DC 13). Ability checks made to escape this grapple have disadvantage.  
&gt;
&gt;***False Appearance (Object Form Only).*** While the mimic remains motionless, it is indistinguishable from an ordinary object.  
&gt;
&gt;### Actions
&gt;***Pseudopod.*** *Melee Weapon Attack:* +5 to hit, reach 5 ft., one target. *Hit:* 7 (1d8 + 3) bludgeoning damage. If the mimic is in object form, the target is subjected to its Adhesive trait.  
&gt;
&gt;***Bite.*** *Melee Weapon Attack:* +5 to hit, reach 5 ft., one target. *Hit:* 7 (1d8 + 3) piercing damage plus 4 (1d8) acid damage.</t>
  </si>
  <si>
    <t>Mind Flayer</t>
  </si>
  <si>
    <t>Mind Flayer Arcanist</t>
  </si>
  <si>
    <t>Mind Flayer Lich (Illithilich)</t>
  </si>
  <si>
    <t>Mindwitness</t>
  </si>
  <si>
    <t>Minotaur</t>
  </si>
  <si>
    <t>___
&gt;## Minotaur
&gt;*Large monstrosity, chaotic evil*
&gt;___
&gt;- **Armor Class** 14 (natural armor)
&gt;- **Hit Points** 76 (9d10 + 27)
&gt;- **Speed** 40 ft.
&gt;___
&gt;|STR|DEX|CON|INT|WIS|CHA|
&gt;|:---:|:---:|:---:|:---:|:---:|:---:|
&gt;|18 (+4)|11 (+0)|16 (+3)|6 (-2)|16 (+3)|9 (-1)|
&gt;___
&gt;- **Skills** Perception +7
&gt;- **Senses** darkvision 60 ft., passive Perception 17
&gt;- **Languages** Abyssal
&gt;- **Challenge** 3 (700 XP)
&gt;___
&gt;***Charge.*** If the minotaur moves at least 10 feet straight toward a target and then hits it with a gore attack on the same turn, the target takes an extra 9 (2d8) piercing damage. If the target is a creature, it must succeed on a DC 14 Strength saving throw or be pushed up to 10 feet away and knocked prone.  
&gt;
&gt;***Labyrinthine Recall.*** The minotaur can perfectly recall any path it has traveled.  
&gt;
&gt;***Reckless.*** At the start of its turn, the minotaur can gain advantage on all melee weapon attack rolls it makes during that turn, but attack rolls against it have advantage until the start of its next turn.  
&gt;
&gt;### Actions
&gt;***Greataxe.*** *Melee Weapon Attack:* +6 to hit, reach 5 ft., one target. *Hit:* 17 (2d12 + 4) slashing damage.  
&gt;
&gt;***Gore.*** *Melee Weapon Attack:* +6 to hit, reach 5 ft., one target. *Hit:* 13 (2d8 + 4) piercing damage.</t>
  </si>
  <si>
    <t>Minotaur Skeleton</t>
  </si>
  <si>
    <t>___
&gt;## Minotaur Skeleton
&gt;*Large undead, lawful evil*
&gt;___
&gt;- **Armor Class** 12 (natural armor)
&gt;- **Hit Points** 67 (9d10 + 18)
&gt;- **Speed** 40 ft.
&gt;___
&gt;|STR|DEX|CON|INT|WIS|CHA|
&gt;|:---:|:---:|:---:|:---:|:---:|:---:|
&gt;|18 (+4)|11 (+0)|15 (+2)|6 (-2)|8 (-1)|5 (-3)|
&gt;___
&gt;- **Damage Vulnerabilities** bludgeoning
&gt;- **Damage Immunities** poison
&gt;- **Condition Immunities** exhaustion, poisoned
&gt;- **Senses** darkvision 60 ft., passive Perception 9
&gt;- **Languages** understands Abyssal but can't speak
&gt;- **Challenge** 2 (450 XP)
&gt;___
&gt;***Charge.*** If the skeleton moves at least 10 feet straight toward a target and then hits it with a gore attack on the same turn, the target takes an extra 9 (2d8) piercing damage. If the target is a creature, it must succeed on a DC 14 Strength saving throw or be pushed up to 10 feet away and knocked prone.  
&gt;
&gt;### Actions
&gt;***Greataxe.*** *Melee Weapon Attack:* +6 to hit, reach 5 ft., one target. *Hit:* 17 (2d12 + 4) slashing damage.  
&gt;
&gt;***Gore.*** *Melee Weapon Attack:* +6 to hit, reach 5 ft., one target. *Hit:* 13 (2d8 + 4) piercing damage.</t>
  </si>
  <si>
    <t>Moloch</t>
  </si>
  <si>
    <t>Molydeus</t>
  </si>
  <si>
    <t>Mongrelfolk</t>
  </si>
  <si>
    <t>Monodrone</t>
  </si>
  <si>
    <t>Morkoth</t>
  </si>
  <si>
    <t>Mouth of Grolantor</t>
  </si>
  <si>
    <t>Mud Mephit</t>
  </si>
  <si>
    <t>Mule</t>
  </si>
  <si>
    <t>___
&gt;## Mule
&gt;*Medium beast, unaligned*
&gt;___
&gt;- **Armor Class** 10
&gt;- **Hit Points** 11 (2d8 + 2)
&gt;- **Speed** 40 ft.
&gt;___
&gt;|STR|DEX|CON|INT|WIS|CHA|
&gt;|:---:|:---:|:---:|:---:|:---:|:---:|
&gt;|14 (+2)|10 (+0)|13 (+1)|2 (-4)|10 (+0)|5 (-3)|
&gt;___
&gt;- **Senses** passive Perception 10
&gt;- **Languages** —
&gt;- **Challenge** 1/8 (25 XP)
&gt;___
&gt;***Beast of Burden.*** The mule is considered to be a Large animal for the purpose of determining its carrying capacity.  
&gt;
&gt;***Sure-Footed.*** The mule has advantage on Strength and Dexterity saving throws made against effects that would knock it prone.  
&gt;
&gt;### Actions
&gt;***Hooves.*** *Melee Weapon Attack:* +2 to hit, reach 5 ft., one target. *Hit:* 4 (1d4 + 2) bludgeoning damage.</t>
  </si>
  <si>
    <t>Mummy</t>
  </si>
  <si>
    <t>___
&gt;## Mummy
&gt;*Medium undead, lawful evil*
&gt;___
&gt;- **Armor Class** 11 (natural armor)
&gt;- **Hit Points** 58 (9d8 + 18)
&gt;- **Speed** 20 ft.
&gt;___
&gt;|STR|DEX|CON|INT|WIS|CHA|
&gt;|:---:|:---:|:---:|:---:|:---:|:---:|
&gt;|16 (+3)|8 (-1)|15 (+2)|6 (-2)|10 (+0)|12 (+1)|
&gt;___
&gt;- **Saving Throws** Wis +2
&gt;- **Damage Vulnerabilities** fire
&gt;- **Damage Resistances** bludgeoning, piercing, and slashing from nonmagical attacks
&gt;- **Damage Immunities** necrotic, poison
&gt;- **Condition Immunities** charmed, exhaustion, frightened, paralyzed, poisoned
&gt;- **Senses** darkvision 60 ft., passive Perception 10
&gt;- **Languages** the languages it knew in life
&gt;- **Challenge** 3 (700 XP)
&gt;___
&gt;### Actions
&gt;***Multiattack.*** The mummy can use its Dreadful Glare and makes one attack with its rotting fist.  
&gt;
&gt;***Rotting Fist.*** *Melee Weapon Attack:* +5 to hit, reach 5 ft., one target. *Hit:* 10 (2d6 + 3) bludgeoning damage plus 10 (3d6) necrotic damage. If the target is a creature, it must succeed on a DC 12 Constitution saving throw or be cursed with mummy rot. The cursed target can't regain hit points, and its hit point maximum decreases by 10 (3d6) for every 24 hours that elapse. If the curse reduces the target's hit point maximum to 0, the target dies, and its body turns to dust. The curse lasts until removed by the *remove curse* spell or other magic.  
&gt;
&gt;***Dreadful Glare.*** The mummy targets one creature it can see within 60 feet of it. If the target can see the mummy, it must succeed on a DC 11 Wisdom saving throw against this magic or become frightened until the end of the mummy's next turn. If the target fails the saving throw by 5 or more, it is also paralyzed for the same duration. A target that succeeds on the saving throw is immune to the Dreadful Glare of all mummies (but not mummy lords) for the next 24 hours.</t>
  </si>
  <si>
    <t>Mummy Lord</t>
  </si>
  <si>
    <t>___
&gt;## Mummy Lord
&gt;*Medium undead, lawful evil*
&gt;___
&gt;- **Armor Class** 17 (natural armor)
&gt;- **Hit Points** 97 (13d8 + 39)
&gt;- **Speed** 20 ft.
&gt;___
&gt;|STR|DEX|CON|INT|WIS|CHA|
&gt;|:---:|:---:|:---:|:---:|:---:|:---:|
&gt;|18 (+4)|10 (+0)|17 (+3)|11 (+0)|18 (+4)|16 (+3)|
&gt;___
&gt;- **Saving Throws** Con +8, Int +5, Wis +9, Cha +8
&gt;- **Skills** History +5, Religion +5
&gt;- **Damage Vulnerabilities** fire
&gt;- **Damage Immunities** necrotic, poison; bludgeoning, piercing, and slashing from nonmagical attacks
&gt;- **Condition Immunities** charmed, exhaustion, frightened, paralyzed, poisoned
&gt;- **Senses** darkvision 60 ft., passive Perception 14
&gt;- **Languages** the languages it knew in life
&gt;- **Challenge** 15 (13,000 XP) or 16 (15,000 XP) when encountered in lair
&gt;___
&gt;***Magic Resistance.*** The mummy lord has advantage on saving throws against spells and other magical effects.  
&gt;
&gt;***Rejuvenation.*** A destroyed mummy lord gains a new body in 24 hours if its heart is intact, regaining all its hit points and becoming active again. The new body appears within 5 feet of the mummy lord's heart.  
&gt;
&gt;***Spellcasting.*** The mummy lord is a 10th-level spellcaster. Its spellcasting ability is Wisdom (spell save DC 17, +9 to hit with spell attacks). The mummy lord has the following cleric spells prepared:  
&gt;
&gt;Cantrips (at will): *sacred flame*, *thaumaturgy*  
&gt;1st level (4 slots): *command*, *guiding bolt*, *shield of faith*  
&gt;2nd level (3 slots): *hold person*, *silence*, *spiritual weapon*  
&gt;3rd level (3 slots): *animate dead*, *dispel magic*  
&gt;4th level (3 slots): *divination*, *guardian of faith*  
&gt;5th level (2 slots): *contagion*, *insect plague*  
&gt;6th level (1 slot): *harm*  
&gt;
&gt;### Actions
&gt;***Multiattack.*** The mummy can use its Dreadful Glare and makes one attack with its rotting fist.  
&gt;
&gt;***Rotting Fist.*** *Melee Weapon Attack:* +9 to hit, reach 5 ft., one target. *Hit:* 14 (3d6 + 4) bludgeoning damage plus 21 (6d6) necrotic damage. If the target is a creature, it must succeed on a DC 16 Constitution saving throw or be cursed with mummy rot. The cursed target can't regain hit points, and its hit point maximum decreases by 10 (3d6) for every 24 hours that elapse. If the curse reduces the target's hit point maximum to 0, the target dies, and its body turns to dust. The curse lasts until removed by the *remove curse* spell or other magic.  
&gt;
&gt;***Dreadful Glare.*** The mummy lord targets one creature it can see within 60 feet of it. If the target can see the mummy lord, it must succeed on a DC 16 Wisdom saving throw against this magic or become frightened until the end of the mummy's next turn. If the target fails the saving throw by 5 or more, it is also paralyzed for the same duration. A target that succeeds on the saving throw is immune to the Dreadful Glare of all mummies and mummy lords for the next 24 hours.  
&gt;
&gt;### Legendary Actions
&gt;The mummy lord can take 3 legendary actions, choosing from the options below. Only one legendary action can be used at a time and only at the end of another creature's turn. The mummy lord regains spent legendary actions at the start of its turn.
&gt;
&gt;- **Attack.** The mummy lord makes one attack with its rotting fist or uses its Dreadful Glare.
&gt;- **Blinding Dust.** Blinding dust and sand swirls magically around the mummy lord. Each creature within 5 feet of the mummy lord must succeed on a DC 16 Constitution saving throw or be blinded until the end of the creature's next turn.
&gt;- **Blasphemous Word (Costs 2 Actions).** The mummy lord utters a blasphemous word. Each non-undead creature within 10 feet of the mummy lord that can hear the magical utterance must succeed on a DC 16 Constitution saving throw or be stunned until the end of the mummy lord's next turn.
&gt;- **Channel Negative Energy (Costs 2 Actions).** The mummy lord magically unleashes negative energy. Creatures within 60 feet of the mummy lord, including ones behind barriers and around corners, can't regain hit points until the end of the mummy lord's next turn.
&gt;- **Whirlwind of Sand (Costs 2 Actions).** The mummy lord magically transforms into a whirlwind of sand, moves up to 60 feet, and reverts to its normal form. While in whirlwind form, the mummy lord is immune to all damage, and it can't be grappled, petrified, knocked prone, restrained, or stunned. Equipment worn or carried by the mummy lord remain in its possession.</t>
  </si>
  <si>
    <t>Myconid Adult</t>
  </si>
  <si>
    <t>Myconid Sovereign</t>
  </si>
  <si>
    <t>Myconid Sprout</t>
  </si>
  <si>
    <t>Nabassu</t>
  </si>
  <si>
    <t>Naergoth Bladelord</t>
  </si>
  <si>
    <t>Nagpa</t>
  </si>
  <si>
    <t>Nalfeshnee</t>
  </si>
  <si>
    <t>___
&gt;## Nalfeshnee
&gt;*Large fiend (demon), chaotic evil*
&gt;___
&gt;- **Armor Class** 18 (natural armor)
&gt;- **Hit Points** 184 (16d10 + 96)
&gt;- **Speed** 20 ft., fly 30 ft.
&gt;___
&gt;|STR|DEX|CON|INT|WIS|CHA|
&gt;|:---:|:---:|:---:|:---:|:---:|:---:|
&gt;|21 (+5)|10 (+0)|22 (+6)|19 (+4)|12 (+1)|15 (+2)|
&gt;___
&gt;- **Saving Throws** Con +11, Int +9, Wis +6, Cha +7
&gt;- **Damage Resistances** cold, fire, lightning; bludgeoning, piercing, and slashing from nonmagical attacks
&gt;- **Damage Immunities** poison
&gt;- **Condition Immunities** poisoned
&gt;- **Senses** truesight 120 ft., passive Perception 11
&gt;- **Languages** Abyssal, telepathy 120 ft.
&gt;- **Challenge** 13 (10,000 XP)
&gt;___
&gt;***Magic Resistance.*** The nalfeshnee has advantage on saving throws against spells and other magical effects.  
&gt;
&gt;### Actions
&gt;***Multiattack.*** The nalfeshnee uses Horror Nimbus if it can. It then makes three attacks: one with its bite and two with its claws.  
&gt;
&gt;***Bite.*** *Melee Weapon Attack:* +10 to hit, reach 5 ft., one target. *Hit:* 32 (5d10 + 5) piercing damage.  
&gt;
&gt;***Claw.*** *Melee Weapon Attack:* +10 to hit, reach 10 ft., one target. *Hit:* 15 (3d6 + 5) slashing damage.  
&gt;
&gt;***Horror Nimbus (Recharge 5–6).*** The nalfeshnee magically emits scintillating, multicolored light. Each creature within 15 feet of the nalfeshnee that can see the light must succeed on a DC 15 Wisdom saving throw or be frightened for 1 minute. A creature can repeat the saving throw at the end of each of its turns, ending the effect on itself on a success. If a creature's saving throw is successful or the effect ends for it, the creature is immune to the nalfeshnee's Horror Nimbus for the next 24 hours.  
&gt;
&gt;***Teleport.*** The nalfeshnee magically teleports, along with any equipment it is wearing or carrying, up to 120 feet to an unoccupied space it can see.</t>
  </si>
  <si>
    <t>Narzugon</t>
  </si>
  <si>
    <t>Necromancer</t>
  </si>
  <si>
    <t>Needle Blight</t>
  </si>
  <si>
    <t>Neogi</t>
  </si>
  <si>
    <t>Neogi Hatchling</t>
  </si>
  <si>
    <t>Neogi Master</t>
  </si>
  <si>
    <t>Neothelid</t>
  </si>
  <si>
    <t>Nereid</t>
  </si>
  <si>
    <t>Night Hag</t>
  </si>
  <si>
    <t>___
&gt;## Night Hag
&gt;*Medium fiend, neutral evil*
&gt;___
&gt;- **Armor Class** 17 (natural armor)
&gt;- **Hit Points** 112 (15d8 + 45)
&gt;- **Speed** 30 ft.
&gt;___
&gt;|STR|DEX|CON|INT|WIS|CHA|
&gt;|:---:|:---:|:---:|:---:|:---:|:---:|
&gt;|18 (+4)|15 (+2)|16 (+3)|16 (+3)|14 (+2)|16 (+3)|
&gt;___
&gt;- **Skills** Deception +7, Insight +6, Perception +6, Stealth +6
&gt;- **Damage Resistances** cold, fire; bludgeoning, piercing, and slashing from nonmagical attacks that aren't silvered
&gt;- **Condition Immunities** charmed
&gt;- **Senses** darkvision 120 ft., passive Perception 16
&gt;- **Languages** Abyssal, Common, Infernal, Primordial
&gt;- **Challenge** 5 (1,800 XP) or 7 (2,900 XP) when part of a coven
&gt;___
&gt;***Hag Coven.*** When hags must work together, they form covens, in spite of their selfish natures. A coven is made up of hags of any type, all of whom are equals within the group. However, each of the hags continues to desire more personal power.  
&gt;A coven consists of three hags so that any arguments between two hags can be settled by the third. If more than three hags ever come together, as might happen if two covens come into conflict, the result is usually chaos.  
&gt;
&gt;***Innate Spellcasting.*** The hag's innate spellcasting ability is Charisma (spell save DC 14, +6 to hit with spell attacks). She can innately cast the following spells, requiring no material components:  
&gt;
&gt;At will: *detect magic*, *magic missile*  
&gt;2/day each: *plane shift* (self only), *ray of enfeeblement*, *sleep*  
&gt;
&gt;
&gt;***Magic Resistance.*** The hag has advantage on saving throws against spells and other magical effects.  
&gt;
&gt;***Night Hag Items.*** A night hag carries two very rare magic items that she must craft for herself. If either object is lost, the night hag will go to great lengths to retrieve it, as creating a new tool takes time and effort.  
&gt;Heartstone: This lustrous black gem allows a night hag to become ethereal while it is in her possession. The touch of a heartstone also cures any disease. Crafting a heartstone takes 30 days.  
&gt;Soul Bag: When an evil humanoid dies as a result of a night hag's Nightmare Haunting, the hag catches the soul in this black sack made of stitched flesh. A soul bag can hold only one evil soul at a time, and only the night hag who crafted the bag can catch a soul with it. Crafting a soul bag takes 7 days and a humanoid sacrifice (whose flesh is used to make the bag).  
&gt;
&gt;***Hag Eye (Coven Only).*** A hag coven can craft a magic item called a hag eye, which is made from a real eye coated in varnish and often fitted to a pendant or other wearable item. The hag eye is usually entrusted to a minion for safekeeping and transport. A hag in the coven can take an action to see what the hag eye sees if the hag eye is on the same plane of existence. A hag eye has AC 10, 1 hit point, and darkvision with a radius of 60 feet. If it is destroyed, each coven member takes 3d10 psychic damage and is blinded for 24 hours.  
&gt;A hag coven can have only one hag eye at a time, and creating a new one requires all three members of the coven to perform a ritual. The ritual takes 1 hour, and the hags can't perform it while blinded. During the ritual, if the hags take any action other than performing the ritual, they must start over.  
&gt;
&gt;***Shared Spellcasting (Coven Only).*** While all three members of a hag coven are within 30 feet of one another, they can each cast the following spells from the wizard's spell list but must share the spell slots among themselves:  
&gt;
&gt;1st level (4 slots): *identify*, *ray of sickness*  
&gt;2nd level (3 slots): *hold person*, *locate object*  
&gt;3rd level (3 slots): *bestow curse*, *counterspell*, *lightning bolt*  
&gt;4th level (3 slots): *phantasmal killer*, *polymorph*  
&gt;5th level (2 slots): *contact other plane*, *scrying*  
&gt;6th level (1 slot): *eyebite*  
&gt;
&gt;For casting these spells, each hag is a 12th-level spellcaster that uses Intelligence as her spellcasting ability. The spell save DC is 12 + the hag's Intelligence modifier, and the spell attack bonus is 4 + the hag's Intelligence modifier.  
&gt;
&gt;
&gt;### Actions
&gt;***Claws (Hag Form Only).*** *Melee Weapon Attack:* +7 to hit, reach 5 ft., one target. *Hit:* 13 (2d8 + 4) slashing damage.  
&gt;
&gt;***Change Shape.*** The hag magically polymorphs into a Small or Medium female humanoid, or back into her true form. Her statistics are the same in each form. Any equipment she is wearing or carrying isn't transformed. She reverts to her true form if she dies.  
&gt;
&gt;***Etherealness.*** The hag magically enters the Ethereal Plane from the Material Plane, or vice versa. To do so, the hag must have a heartstone in her possession.  
&gt;
&gt;***Nightmare Haunting (1/Day).*** While on the Ethereal Plane, the hag magically touches a sleeping humanoid on the Material Plane. A *protection from evil and good* spell cast on the target prevents this contact, as does a magic circle. As long as the contact persists, the target has dreadful visions. If these visions last for at least 1 hour, the target gains no benefit from its rest, and its hit point maximum is reduced by 5 (1d10). If this effect reduces the target's hit point maximum to 0, the target dies, and if the target was evil, its soul is trapped in the hag's soul bag. The reduction to the target's hit point maximum lasts until removed by the  *greater restoration* spell or similar magic.</t>
  </si>
  <si>
    <t>Nightmare</t>
  </si>
  <si>
    <t>___
&gt;## Nightmare
&gt;*Large fiend, neutral evil*
&gt;___
&gt;- **Armor Class** 13 (natural armor)
&gt;- **Hit Points** 68 (8d10 + 24)
&gt;- **Speed** 60 ft., fly 90 ft.
&gt;___
&gt;|STR|DEX|CON|INT|WIS|CHA|
&gt;|:---:|:---:|:---:|:---:|:---:|:---:|
&gt;|18 (+4)|15 (+2)|16 (+3)|10 (+0)|13 (+1)|15 (+2)|
&gt;___
&gt;- **Damage Immunities** fire
&gt;- **Senses** passive Perception 11
&gt;- **Languages** understands Abyssal, Common, and Infernal but can't speak 
&gt;- **Challenge** 3 (700 XP)
&gt;___
&gt;***Confer Fire Resistance.*** The nightmare can grant resistance to fire damage to anyone riding it.  
&gt;
&gt;***Illumination.*** The nightmare sheds bright light in a 10-foot radius and dim light for an additional 10 feet.  
&gt;
&gt;### Actions
&gt;***Hooves.*** *Melee Weapon Attack:* +6 to hit, reach 5 ft., one target. *Hit:* 13 (2d8 + 4) bludgeoning damage plus 7 (2d6) fire damage.  
&gt;
&gt;***Ethereal Stride.*** The nightmare and up to three willing creatures within 5 feet of it magically enter the Ethereal Plane from the Material Plane, or vice versa.</t>
  </si>
  <si>
    <t>Nightwalker</t>
  </si>
  <si>
    <t>Nilbog</t>
  </si>
  <si>
    <t>Noble</t>
  </si>
  <si>
    <t>___
&gt;## Noble
&gt;*Medium humanoid (any race), any alignment*
&gt;___
&gt;- **Armor Class** 15 (breastplate)
&gt;- **Hit Points** 9 (2d8)
&gt;- **Speed** 30 ft.
&gt;___
&gt;|STR|DEX|CON|INT|WIS|CHA|
&gt;|:---:|:---:|:---:|:---:|:---:|:---:|
&gt;|11 (+0)|12 (+1)|11 (+0)|12 (+1)|14 (+2)|16 (+3)|
&gt;___
&gt;- **Skills** Deception +5, Insight +4, Persuasion +5
&gt;- **Senses** passive Perception 12
&gt;- **Languages** any two languages
&gt;- **Challenge** 1/8 (25 XP)
&gt;___
&gt;### Actions
&gt;***Rapier.*** *Melee Weapon Attack:* +3 to hit, reach 5 ft., one target. *Hit:* 5 (1d8 + 1) piercing damage.  
&gt;
&gt;### Reactions
&gt;***Parry.*** The noble adds 2 to its AC against one melee attack that would hit it. To do so, the noble must see the attacker and be wielding a melee weapon.</t>
  </si>
  <si>
    <t>Nothic</t>
  </si>
  <si>
    <t>Nupperibo</t>
  </si>
  <si>
    <t>Nycaloth</t>
  </si>
  <si>
    <t>Oaken Bolter</t>
  </si>
  <si>
    <t>Oblex Spawn</t>
  </si>
  <si>
    <t>___
&gt;## Ochre Jelly
&gt;*Large ooze, unaligned*
&gt;___
&gt;- **Armor Class** 8
&gt;- **Hit Points** 45 (6d10 + 12)
&gt;- **Speed** 10 ft., climb 10 ft.
&gt;___
&gt;|STR|DEX|CON|INT|WIS|CHA|
&gt;|:---:|:---:|:---:|:---:|:---:|:---:|
&gt;|15 (+2)|6 (-2)|14 (+2)|2 (-4)|6 (-2)|1 (-5)|
&gt;___
&gt;- **Damage Resistances** acid
&gt;- **Damage Immunities** lightning, slashing
&gt;- **Condition Immunities** blinded, charmed, deafened, exhaustion, frightened, prone
&gt;- **Senses** blindsight 60 ft. (blind beyond this radius), passive Perception 8
&gt;- **Languages** —
&gt;- **Challenge** 2 (450 XP)
&gt;___
&gt;***Amorphous.*** The jelly can move through a space as narrow as 1 inch wide without squeezing.  
&gt;
&gt;***Spider Climb.*** The jelly can climb difficult surfaces, including upside down on ceilings, without needing to make an ability check.  
&gt;
&gt;### Actions
&gt;***Pseudopod.*** *Melee Weapon Attack:* +4 to hit, reach 5 ft., one target. *Hit:* 9 (2d6 + 2) bludgeoning damage plus 3 (1d6) acid damage.  
&gt;
&gt;### Reactions
&gt;***Split.*** When a jelly that is Medium or larger is subjected to lightning or slashing damage, it splits into two new jellies if it has at least 10 hit points. Each new jelly has hit points equal to half the original jelly's, rounded down. New jellies are one size smaller than the original jelly.</t>
  </si>
  <si>
    <t>Octopus</t>
  </si>
  <si>
    <t>___
&gt;## Octopus
&gt;*Small beast, unaligned*
&gt;___
&gt;- **Armor Class** 12
&gt;- **Hit Points** 3 (1d6)
&gt;- **Speed** 5 ft., swim 30 ft.
&gt;___
&gt;|STR|DEX|CON|INT|WIS|CHA|
&gt;|:---:|:---:|:---:|:---:|:---:|:---:|
&gt;|4 (-3)|15 (+2)|11 (+0)|3 (-4)|10 (+0)|4 (-3)|
&gt;___
&gt;- **Skills** Perception +2, Stealth +4
&gt;- **Senses** darkvision 30 ft., passive Perception 12
&gt;- **Languages** —
&gt;- **Challenge** 0 (0 or 10 XP)
&gt;___
&gt;***Hold Breath.*** While out of water, the octopus can hold its breath for 30 minutes.  
&gt;
&gt;***Underwater Camouflage.*** The octopus has advantage on Dexterity (Stealth) checks made while underwater.  
&gt;
&gt;***Water Breathing.*** The octopus can breathe only underwater.  
&gt;
&gt;### Actions
&gt;***Tentacles.*** *Melee Weapon Attack:* +4 to hit, reach 5 ft., one target. *Hit:* 1 bludgeoning damage, and the target is grappled (escape DC 10). Until this grapple ends, the octopus can't use its tentacles on another target.  
&gt;
&gt;***Ink Cloud (Recharges after a Short or Long Rest).*** A 5-foot-radius cloud of ink extends all around the octopus if it is underwater. The area is heavily obscured for 1 minute, although a significant current can disperse the ink. After releasing the ink, the octopus can use the Dash action as a bonus action.</t>
  </si>
  <si>
    <t>___
&gt;## Ogre
&gt;*Large giant, chaotic evil*
&gt;___
&gt;- **Armor Class** 11 (hide armor)
&gt;- **Hit Points** 59 (7d10 + 21)
&gt;- **Speed** 40 ft.
&gt;___
&gt;|STR|DEX|CON|INT|WIS|CHA|
&gt;|:---:|:---:|:---:|:---:|:---:|:---:|
&gt;|19 (+4)|8 (-1)|16 (+3)|5 (-3)|7 (-2)|7 (-2)|
&gt;___
&gt;- **Senses** darkvision 60 ft., passive Perception 8
&gt;- **Languages** Common, Giant
&gt;- **Challenge** 2 (450 XP)
&gt;___
&gt;### Actions
&gt;***Greatclub.*** *Melee Weapon Attack:* +6 to hit, reach 5 ft., one target. *Hit:* 13 (2d8 + 4) bludgeoning damage.  
&gt;
&gt;***Javelin.*** *Melee  or Ranged Weapon Attack:* +6 to hit, reach 5 ft. or range 30/120 ft., one target. *Hit:* 11 (2d6 + 4) piercing damage.</t>
  </si>
  <si>
    <t>Ogre Battering Ram</t>
  </si>
  <si>
    <t>Ogre Bolt Launcher</t>
  </si>
  <si>
    <t>Ogre Chain Brute</t>
  </si>
  <si>
    <t>Ogre Howdah</t>
  </si>
  <si>
    <t>Ogre Zombie</t>
  </si>
  <si>
    <t>___
&gt;## Ogre Zombie
&gt;*Large undead, neutral evil*
&gt;___
&gt;- **Armor Class** 8
&gt;- **Hit Points** 85 (9d10 + 36)
&gt;- **Speed** 30 ft.
&gt;___
&gt;|STR|DEX|CON|INT|WIS|CHA|
&gt;|:---:|:---:|:---:|:---:|:---:|:---:|
&gt;|19 (+4)|6 (-2)|18 (+4)|3 (-4)|6 (-2)|5 (-3)|
&gt;___
&gt;- **Saving Throws** Wis +0
&gt;- **Damage Immunities** poison
&gt;- **Condition Immunities** poisoned
&gt;- **Senses** darkvision 60 ft., passive Perception 8
&gt;- **Languages** understands Common and Giant but can't speak
&gt;- **Challenge** 2 (450 XP)
&gt;___
&gt;***Undead Fortitude.*** If damage reduces the zombie to 0 hit points, it must make a Constitution saving throw with a DC of 5 + the damage taken, unless the damage is radiant or from a critical hit. On a success, the zombie drops to 1 hit point instead.  
&gt;
&gt;### Actions
&gt;***Morningstar.*** *Melee Weapon Attack:* +6 to hit, reach 5 ft., one target. *Hit:* 13 (2d8 + 4) bludgeoning damage.</t>
  </si>
  <si>
    <t>Ogrémoch</t>
  </si>
  <si>
    <t>Oinoloth</t>
  </si>
  <si>
    <t>Olhydra</t>
  </si>
  <si>
    <t>One-Eyed Shiver</t>
  </si>
  <si>
    <t>Oni</t>
  </si>
  <si>
    <t>___
&gt;## Oni
&gt;*Large giant, lawful evil*
&gt;___
&gt;- **Armor Class** 16 (chain mail)
&gt;- **Hit Points** 110 (13d10 + 39)
&gt;- **Speed** 30 ft., fly 30 ft.
&gt;___
&gt;|STR|DEX|CON|INT|WIS|CHA|
&gt;|:---:|:---:|:---:|:---:|:---:|:---:|
&gt;|19 (+4)|11 (+0)|16 (+3)|14 (+2)|12 (+1)|15 (+2)|
&gt;___
&gt;- **Saving Throws** Dex +3, Con +6, Wis +4, Cha +5
&gt;- **Skills** Arcana +5, Deception +8, Perception +4
&gt;- **Senses** darkvision 60 ft., passive Perception 14
&gt;- **Languages** Common, Giant
&gt;- **Challenge** 7 (2,900 XP)
&gt;___
&gt;***Innate Spellcasting.*** The oni's innate spellcasting ability is Charisma (spell save DC 13). The oni can innately cast the following spells, requiring no material components:  
&gt;
&gt;At will: *darkness*, *invisibility*  
&gt;1/day each: *charm person*, *cone of cold*, *gaseous form*, *sleep*  
&gt;
&gt;
&gt;***Magic Weapons.*** The oni's weapon attacks are magical.  
&gt;
&gt;***Regeneration.*** The oni regains 10 hit points at the start of its turn if it has at least 1 hit point.  
&gt;
&gt;### Actions
&gt;***Multiattack.*** The oni makes two attacks, either with its claws or its glaive.  
&gt;
&gt;***Claw (Oni Form Only).*** *Melee Weapon Attack:* +7 to hit, reach 5 ft., one target. *Hit:* 8 (1d8 + 4) slashing damage.  
&gt;
&gt;***Glaive.*** *Melee Weapon Attack:* +7 to hit, reach 10 ft., one target. *Hit:* 15 (2d10 + 4) slashing damage, or 9 (1d10 + 4) slashing damage in Small or Medium form.  
&gt;
&gt;***Change Shape.*** The oni magically polymorphs into a Small or Medium humanoid, into a Large giant, or back into its true form. Other than its size, its statistics are the same in each form. The only equipment that is transformed is its glaive, which shrinks so that it can be wielded in humanoid form. If the oni dies, it reverts to its true form, and its glaive reverts to its normal size.</t>
  </si>
  <si>
    <t>Ooze Master</t>
  </si>
  <si>
    <t>___
&gt;## Orc
&gt;*Medium humanoid (orc), chaotic evil*
&gt;___
&gt;- **Armor Class** 13 (hide armor)
&gt;- **Hit Points** 15 (2d8 + 6)
&gt;- **Speed** 30 ft.
&gt;___
&gt;|STR|DEX|CON|INT|WIS|CHA|
&gt;|:---:|:---:|:---:|:---:|:---:|:---:|
&gt;|16 (+3)|12 (+1)|16 (+3)|7 (-2)|11 (+0)|10 (+0)|
&gt;___
&gt;- **Skills** Intimidation +2
&gt;- **Senses** darkvision 60 ft., passive Perception 10
&gt;- **Languages** Common, Orc
&gt;- **Challenge** 1/2 (100 XP)
&gt;___
&gt;***Aggressive.*** As a bonus action, the orc can move up to its speed toward a hostile creature that it can see.  
&gt;
&gt;### Actions
&gt;***Greataxe.*** *Melee Weapon Attack:* +5 to hit, reach 5 ft., one target. *Hit:* 9 (1d12 + 3) slashing damage.  
&gt;
&gt;***Javelin.*** *Melee  or Ranged Weapon Attack:* +5 to hit, reach 5 ft. or range 30/120 ft., one target. *Hit:* 6 (1d6 + 3) piercing damage.</t>
  </si>
  <si>
    <t>Orc Blade of Ilneval</t>
  </si>
  <si>
    <t>Orc Claw of Luthic</t>
  </si>
  <si>
    <t>Orc Eye of Gruumsh</t>
  </si>
  <si>
    <t>Orc Hand of Yurtrus</t>
  </si>
  <si>
    <t>Orc Nurtured One of Yurtrus</t>
  </si>
  <si>
    <t>Orc Red Fang of Shargaas</t>
  </si>
  <si>
    <t>Orc War Chief</t>
  </si>
  <si>
    <t>Orcus</t>
  </si>
  <si>
    <t>Orog</t>
  </si>
  <si>
    <t>Orthon</t>
  </si>
  <si>
    <t>Otyugh</t>
  </si>
  <si>
    <t>___
&gt;## Otyugh
&gt;*Large aberration, neutral*
&gt;___
&gt;- **Armor Class** 14 (natural armor)
&gt;- **Hit Points** 114 (12d10 + 48)
&gt;- **Speed** 30 ft.
&gt;___
&gt;|STR|DEX|CON|INT|WIS|CHA|
&gt;|:---:|:---:|:---:|:---:|:---:|:---:|
&gt;|16 (+3)|11 (+0)|19 (+4)|6 (-2)|13 (+1)|6 (-2)|
&gt;___
&gt;- **Saving Throws** Con +7
&gt;- **Senses** darkvision 120 ft., passive Perception 11
&gt;- **Languages** Otyugh
&gt;- **Challenge** 5 (1,800 XP)
&gt;___
&gt;***Limited Telepathy.*** The otyugh can magically transmit simple messages and images to any creature within 120 feet of it that can understand a language. This form of telepathy doesn't allow the receiving creature to telepathically respond.  
&gt;
&gt;### Actions
&gt;***Multiattack.*** The otyugh makes three attacks: one with its bite and two with its tentacles.  
&gt;
&gt;***Bite.*** *Melee Weapon Attack:* +6 to hit, reach 5 ft., one target. *Hit:* 12 (2d8 + 3) piercing damage. If the target is a creature, it must succeed on a DC 15 Constitution saving throw against disease or become poisoned until the disease is cured. Every 24 hours that elapse, the target must repeat the saving throw, reducing its hit point maximum by 5 (1d10) on a failure. The disease is cured on a success. The target dies if the disease reduces its hit point maximum to 0. This reduction to the target's hit point maximum lasts until the disease is cured.  
&gt;
&gt;***Tentacle.*** *Melee Weapon Attack:* +6 to hit, reach 10 ft., one target. *Hit:* 7 (1d8 + 3) bludgeoning damage plus 4 (1d8) piercing damage. If the target is Medium or smaller, it is grappled (escape DC 13) and restrained until the grapple ends. The otyugh has two tentacles, each of which can grapple one target.  
&gt;
&gt;***Tentacle Slam.*** The otyugh slams creatures grappled by it into each other or a solid surface. Each creature must succeed on a DC 14 Constitution saving throw or take 10 (2d6 + 3) bludgeoning damage and be stunned until the end of the otyugh's next turn. On a successful save, the target takes half the bludgeoning damage and isn't stunned.</t>
  </si>
  <si>
    <t>Owl</t>
  </si>
  <si>
    <t>___
&gt;## Owl
&gt;*Tiny beast, unaligned*
&gt;___
&gt;- **Armor Class** 11
&gt;- **Hit Points** 1 (1d4 - 1)
&gt;- **Speed** 5 ft., fly 60 ft.
&gt;___
&gt;|STR|DEX|CON|INT|WIS|CHA|
&gt;|:---:|:---:|:---:|:---:|:---:|:---:|
&gt;|3 (-4)|13 (+1)|8 (-1)|2 (-4)|12 (+1)|7 (-2)|
&gt;___
&gt;- **Skills** Perception +3, Stealth +3
&gt;- **Senses** darkvision 120 ft., passive Perception 13
&gt;- **Languages** —
&gt;- **Challenge** 0 (0 or 10 XP)
&gt;___
&gt;***Flyby.*** The owl doesn't provoke opportunity attacks when it flies out of an enemy's reach.  
&gt;
&gt;***Keen Hearing and Sight.*** The owl has advantage on Wisdom (Perception) checks that rely on hearing or sight.  
&gt;
&gt;### Actions
&gt;***Talons.*** *Melee Weapon Attack:* +3 to hit, reach 5 ft., one target. *Hit:* 1 slashing damage.</t>
  </si>
  <si>
    <t>Owlbear</t>
  </si>
  <si>
    <t>___
&gt;## Owlbear
&gt;*Large monstrosity, unaligned*
&gt;___
&gt;- **Armor Class** 13 (natural armor)
&gt;- **Hit Points** 59 (7d10 + 21)
&gt;- **Speed** 40 ft.
&gt;___
&gt;|STR|DEX|CON|INT|WIS|CHA|
&gt;|:---:|:---:|:---:|:---:|:---:|:---:|
&gt;|20 (+5)|12 (+1)|17 (+3)|3 (-4)|12 (+1)|7 (-2)|
&gt;___
&gt;- **Skills** Perception +3
&gt;- **Senses** darkvision 60 ft., passive Perception 13
&gt;- **Languages** —
&gt;- **Challenge** 3 (700 XP)
&gt;___
&gt;***Keen Sight and Smell.*** The owlbear has advantage on Wisdom (Perception) checks that rely on sight or smell.  
&gt;
&gt;### Actions
&gt;***Multiattack.*** The owlbear makes two attacks: one with its beak and one with its claws.  
&gt;
&gt;***Beak.*** *Melee Weapon Attack:* +7 to hit, reach 5 ft., one creature. *Hit:* 10 (1d10 + 5) piercing damage.  
&gt;
&gt;***Claws.*** *Melee Weapon Attack:* +7 to hit, reach 5 ft., one target. *Hit:* 14 (2d8 + 5) slashing damage.</t>
  </si>
  <si>
    <t>Panther</t>
  </si>
  <si>
    <t>___
&gt;## Panther
&gt;*Medium beast, unaligned*
&gt;___
&gt;- **Armor Class** 12
&gt;- **Hit Points** 13 (3d8)
&gt;- **Speed** 50 ft., climb 40 ft.
&gt;___
&gt;|STR|DEX|CON|INT|WIS|CHA|
&gt;|:---:|:---:|:---:|:---:|:---:|:---:|
&gt;|14 (+2)|15 (+2)|10 (+0)|3 (-4)|14 (+2)|7 (-2)|
&gt;___
&gt;- **Skills** Perception +4, Stealth +6
&gt;- **Senses** passive Perception 14
&gt;- **Languages** —
&gt;- **Challenge** 1/4 (50 XP)
&gt;___
&gt;***Keen Smell.*** The panther has advantage on Wisdom (Perception) checks that rely on smell.  
&gt;
&gt;***Pounce.*** If the panther moves at least 20 feet straight toward a creature and then hits it with a claw attack on the same turn, that target must succeed on a DC 12 Strength saving throw or be knocked prone. If the target is prone, the panther can make one bite attack against it as a bonus action.  
&gt;
&gt;### Actions
&gt;***Bite.*** *Melee Weapon Attack:* +4 to hit, reach 5 ft., one target. *Hit:* 5 (1d6 + 2) piercing damage.  
&gt;
&gt;***Claw.*** *Melee Weapon Attack:* +4 to hit, reach 5 ft., one target. *Hit:* 4 (1d4 + 2) slashing damage.</t>
  </si>
  <si>
    <t>Pegasus</t>
  </si>
  <si>
    <t>___
&gt;## Pegasus
&gt;*Large celestial, chaotic good*
&gt;___
&gt;- **Armor Class** 12
&gt;- **Hit Points** 59 (7d10 + 21)
&gt;- **Speed** 60 ft., fly 90 ft.
&gt;___
&gt;|STR|DEX|CON|INT|WIS|CHA|
&gt;|:---:|:---:|:---:|:---:|:---:|:---:|
&gt;|18 (+4)|15 (+2)|16 (+3)|10 (+0)|15 (+2)|13 (+1)|
&gt;___
&gt;- **Saving Throws** Dex +4, Wis +4, Cha +3
&gt;- **Skills** Perception +6
&gt;- **Senses** passive Perception 16
&gt;- **Languages** understands Celestial, Common, Elvish, and Sylvan but can't speak
&gt;- **Challenge** 2 (450 XP)
&gt;___
&gt;### Actions
&gt;***Hooves.*** *Melee Weapon Attack:* +6 to hit, reach 5 ft., one target. *Hit:* 11 (2d6 + 4) bludgeoning damage.</t>
  </si>
  <si>
    <t>Pentadrone</t>
  </si>
  <si>
    <t>Peryton</t>
  </si>
  <si>
    <t>Phantom Warrior</t>
  </si>
  <si>
    <t>Phase Spider</t>
  </si>
  <si>
    <t>___
&gt;## Phase Spider
&gt;*Large monstrosity, unaligned*
&gt;___
&gt;- **Armor Class** 13 (natural armor)
&gt;- **Hit Points** 32 (5d10 + 5)
&gt;- **Speed** 30 ft., climb 30 ft.
&gt;___
&gt;|STR|DEX|CON|INT|WIS|CHA|
&gt;|:---:|:---:|:---:|:---:|:---:|:---:|
&gt;|15 (+2)|15 (+2)|12 (+1)|6 (-2)|10 (+0)|6 (-2)|
&gt;___
&gt;- **Skills** Stealth +6
&gt;- **Senses** darkvision 60 ft., passive Perception 10
&gt;- **Languages** —
&gt;- **Challenge** 3 (700 XP)
&gt;___
&gt;***Ethereal Jaunt.*** As a bonus action, the spider can magically shift from the Material Plane to the Ethereal Plane, or vice versa.  
&gt;
&gt;***Spider Climb.*** The spider can climb difficult surfaces, including upside down on ceilings, without needing to make an ability check.  
&gt;
&gt;***Web Walker.*** The spider ignores movement restrictions caused by webbing.  
&gt;
&gt;### Actions
&gt;***Bite.*** *Melee Weapon Attack:* +4 to hit, reach 5 ft., one creature. *Hit:* 7 (1d10 + 2) piercing damage, and the target must make a DC 11 Constitution saving throw, taking 18 (4d8) poison damage on a failed save, or half as much damage on a successful one. If the poison damage reduces the target to 0 hit points, the target is stable but poisoned for 1 hour, even after regaining hit points, and is paralyzed while poisoned in this way.</t>
  </si>
  <si>
    <t>Phoenix</t>
  </si>
  <si>
    <t>Piercer</t>
  </si>
  <si>
    <t>Pit Fiend</t>
  </si>
  <si>
    <t>___
&gt;## Pit Fiend
&gt;*Large fiend (devil), lawful evil*
&gt;___
&gt;- **Armor Class** 19 (natural armor)
&gt;- **Hit Points** 300 (24d10 + 168)
&gt;- **Speed** 30 ft., fly 60 ft.
&gt;___
&gt;|STR|DEX|CON|INT|WIS|CHA|
&gt;|:---:|:---:|:---:|:---:|:---:|:---:|
&gt;|26 (+8)|14 (+2)|24 (+7)|22 (+6)|18 (+4)|24 (+7)|
&gt;___
&gt;- **Saving Throws** Dex +8, Con +13, Wis +10
&gt;- **Damage Resistances** cold; bludgeoning, piercing, and slashing from nonmagical attacks that aren't silvered
&gt;- **Damage Immunities** fire, poison
&gt;- **Condition Immunities** poisoned
&gt;- **Senses** truesight 120 ft., passive Perception 14
&gt;- **Languages** Infernal, telepathy 120 ft.
&gt;- **Challenge** 20 (25,000 XP)
&gt;___
&gt;***Fear Aura.*** Any creature hostile to the pit fiend that starts its turn within 20 feet of the pit fiend must make a DC 21 Wisdom saving throw, unless the pit fiend is incapacitated. On a failed save, the creature is frightened until the start of its next turn. If a creature's saving throw is successful, the creature is immune to the pit fiend's Fear Aura for the next 24 hours.  
&gt;
&gt;***Innate Spellcasting.*** The pit fiend's spellcasting ability is Charisma (spell save DC 21). The pit fiend can innately cast the following spells, requiring no material components:  
&gt;
&gt;At will: *detect magic*, *fireball*  
&gt;3/day each: *hold monster*, *wall of fire*  
&gt;
&gt;
&gt;***Magic Resistance.*** The pit fiend has advantage on saving throws against spells and other magical effects.  
&gt;
&gt;***Magic Weapons.*** The pit fiend's weapon attacks are magical.  
&gt;
&gt;### Actions
&gt;***Multiattack.*** The pit fiend makes four attacks: one with its bite, one with its claw, one with its mace, and one with its tail.  
&gt;
&gt;***Bite.*** *Melee Weapon Attack:* +14 to hit, reach 5 ft., one target. *Hit:* 22 (4d6 + 8) piercing damage. The target must succeed on a DC 21 Constitution saving throw or become poisoned. While poisoned in this way, the target can't regain hit points, and it takes 21 (6d6) poison damage at the start of each of its turns. The poisoned target can repeat the saving throw at the end of each of its turns, ending the effect on itself on a success.  
&gt;
&gt;***Claw.*** *Melee Weapon Attack:* +14 to hit, reach 10 ft., one target. *Hit:* 17 (2d8 + 8) slashing damage.  
&gt;
&gt;***Mace.*** *Melee Weapon Attack:* +14 to hit, reach 10 ft., one target. *Hit:* 15 (2d6 + 8) bludgeoning damage plus 21 (6d6) fire damage.  
&gt;
&gt;***Tail.*** *Melee Weapon Attack:* +14 to hit, reach 10 ft., one target. *Hit:* 24 (3d10 + 8) bludgeoning damage.</t>
  </si>
  <si>
    <t>Pixie</t>
  </si>
  <si>
    <t>Planetar</t>
  </si>
  <si>
    <t>___
&gt;## Planetar
&gt;*Large celestial, lawful good*
&gt;___
&gt;- **Armor Class** 19 (natural armor)
&gt;- **Hit Points** 200 (16d10 + 112)
&gt;- **Speed** 40 ft., fly 120 ft.
&gt;___
&gt;|STR|DEX|CON|INT|WIS|CHA|
&gt;|:---:|:---:|:---:|:---:|:---:|:---:|
&gt;|24 (+7)|20 (+5)|24 (+7)|19 (+4)|22 (+6)|25 (+7)|
&gt;___
&gt;- **Saving Throws** Con +12, Wis +11, Cha +12
&gt;- **Skills** Perception +11
&gt;- **Damage Resistances** radiant; bludgeoning, piercing, and slashing from nonmagical attacks
&gt;- **Condition Immunities** charmed, exhaustion, frightened
&gt;- **Senses** truesight 120 ft., passive Perception 21
&gt;- **Languages** all, telepathy 120 ft.
&gt;- **Challenge** 16 (15,000 XP)
&gt;___
&gt;***Angelic Weapons.*** The planetar's weapon attacks are magical. When the planetar hits with any weapon, the weapon deals an extra 5d8 radiant damage (included in the attack).  
&gt;
&gt;***Divine Awareness.*** The planetar knows if it hears a lie.  
&gt;
&gt;***Innate Spellcasting.*** The planetar's spellcasting ability is Charisma (spell save DC 20). The planetar can innately cast the following spells, requiring no material components:  
&gt;
&gt;At will: *detect evil and good*, *invisibility* (self only)  
&gt;3/day each: *blade barrier*, *dispel evil and good*, *flame strike*, *raise dead*  
&gt;1/day each: *commune*, *control weather*, *insect plague*  
&gt;
&gt;
&gt;***Magic Resistance.*** The planetar has advantage on saving throws against spells and other magical effects.  
&gt;
&gt;### Actions
&gt;***Multiattack.*** The planetar makes two melee attacks.  
&gt;
&gt;***Greatsword.*** *Melee Weapon Attack:* +12 to hit, reach 5 ft., one target. *Hit:* 21 (4d6 + 7) slashing damage plus 22 (5d8) radiant damage.  
&gt;
&gt;***Healing Touch (4/Day).*** The planetar touches another creature. The target magically regains 30 (6d8 + 3) hit points and is freed from any curse, disease, poison, blindness, or deafness.</t>
  </si>
  <si>
    <t>Plesiosaurus</t>
  </si>
  <si>
    <t>___
&gt;## Plesiosaurus
&gt;*Large beast, unaligned*
&gt;___
&gt;- **Armor Class** 13 (natural armor)
&gt;- **Hit Points** 68 (8d10 + 24)
&gt;- **Speed** 20 ft., swim 40 ft.
&gt;___
&gt;|STR|DEX|CON|INT|WIS|CHA|
&gt;|:---:|:---:|:---:|:---:|:---:|:---:|
&gt;|18 (+4)|15 (+2)|16 (+3)|2 (-4)|12 (+1)|5 (-3)|
&gt;___
&gt;- **Skills** Perception +3, Stealth +4
&gt;- **Senses** passive Perception 13
&gt;- **Languages** —
&gt;- **Challenge** 2 (450 XP)
&gt;___
&gt;***Hold Breath.*** The plesiosaurus can hold its breath for 1 hour.  
&gt;
&gt;### Actions
&gt;***Bite.*** *Melee Weapon Attack:* +6 to hit, reach 10 ft., one target. *Hit:* 14 (3d6 + 4) piercing damage.</t>
  </si>
  <si>
    <t>Poisonous Snake</t>
  </si>
  <si>
    <t>___
&gt;## Poisonous Snake
&gt;*Tiny beast, unaligned*
&gt;___
&gt;- **Armor Class** 13
&gt;- **Hit Points** 2 (1d4)
&gt;- **Speed** 30 ft., swim 30 ft.
&gt;___
&gt;|STR|DEX|CON|INT|WIS|CHA|
&gt;|:---:|:---:|:---:|:---:|:---:|:---:|
&gt;|2 (-4)|16 (+3)|11 (+0)|1 (-5)|10 (+0)|3 (-4)|
&gt;___
&gt;- **Senses** blindsight 10 ft., passive Perception 10
&gt;- **Languages** —
&gt;- **Challenge** 1/8 (25 XP)
&gt;___
&gt;### Actions
&gt;***Bite.*** *Melee Weapon Attack:* +5 to hit, reach 5 ft., one target. *Hit:* 1 piercing damage, and the target must make a DC 10 Constitution saving throw, taking 5 (2d4) poison damage on a failed save, or half as much damage on a successful one.</t>
  </si>
  <si>
    <t>Polar Bear</t>
  </si>
  <si>
    <t>___
&gt;## Polar Bear
&gt;*Large beast, unaligned*
&gt;___
&gt;- **Armor Class** 12 (natural armor)
&gt;- **Hit Points** 42 (5d10 + 15)
&gt;- **Speed** 40 ft., swim 30 ft.
&gt;___
&gt;|STR|DEX|CON|INT|WIS|CHA|
&gt;|:---:|:---:|:---:|:---:|:---:|:---:|
&gt;|20 (+5)|10 (+0)|16 (+3)|2 (-4)|13 (+1)|7 (-2)|
&gt;___
&gt;- **Skills** Perception +3
&gt;- **Senses** passive Perception 13
&gt;- **Languages** —
&gt;- **Challenge** 2 (450 XP)
&gt;___
&gt;***Keen Smell.*** The bear has advantage on Wisdom (Perception) checks that rely on smell.  
&gt;
&gt;### Actions
&gt;***Multiattack.*** The bear makes two attacks: one with its bite and one with its claws.  
&gt;
&gt;***Bite.*** *Melee Weapon Attack:* +7 to hit, reach 5 ft., one target. *Hit:* 9 (1d8 + 5) piercing damage.  
&gt;
&gt;***Claws.*** *Melee Weapon Attack:* +7 to hit, reach 5 ft., one target. *Hit:* 12 (2d6 + 5) slashing damage.</t>
  </si>
  <si>
    <t>Poltergeist</t>
  </si>
  <si>
    <t>Pony</t>
  </si>
  <si>
    <t>___
&gt;## Pony
&gt;*Medium beast, unaligned*
&gt;___
&gt;- **Armor Class** 10
&gt;- **Hit Points** 11 (2d8 + 2)
&gt;- **Speed** 40 ft.
&gt;___
&gt;|STR|DEX|CON|INT|WIS|CHA|
&gt;|:---:|:---:|:---:|:---:|:---:|:---:|
&gt;|15 (+2)|10 (+0)|13 (+1)|2 (-4)|11 (+0)|7 (-2)|
&gt;___
&gt;- **Senses** passive Perception 10
&gt;- **Languages** —
&gt;- **Challenge** 1/8 (25 XP)
&gt;___
&gt;### Actions
&gt;***Hooves.*** *Melee Weapon Attack:* +4 to hit, reach 5 ft., one target. *Hit:* 7 (2d4 + 2) bludgeoning damage.</t>
  </si>
  <si>
    <t>Priest</t>
  </si>
  <si>
    <t>___
&gt;## Priest
&gt;*Medium humanoid (any race), any alignment*
&gt;___
&gt;- **Armor Class** 13 (chain shirt)
&gt;- **Hit Points** 27 (5d8 + 5)
&gt;- **Speed** 30 ft.
&gt;___
&gt;|STR|DEX|CON|INT|WIS|CHA|
&gt;|:---:|:---:|:---:|:---:|:---:|:---:|
&gt;|10 (+0)|10 (+0)|12 (+1)|13 (+1)|16 (+3)|13 (+1)|
&gt;___
&gt;- **Skills** Medicine +7, Persuasion +3, Religion +5
&gt;- **Senses** passive Perception 13
&gt;- **Languages** any two languages
&gt;- **Challenge** 2 (450 XP)
&gt;___
&gt;***Divine Eminence.*** As a bonus action, the priest can expend a spell slot to cause its melee weapon attacks to magically deal an extra 10 (3d6) radiant damage to a target on a hit. This benefit lasts until the end of the turn. If the priest expends a spell slot of 2nd level or higher, the extra damage increases by 1d6 for each level above 1st.  
&gt;
&gt;***Spellcasting.*** The priest is a 5th-level spellcaster. Its spellcasting ability is Wisdom (spell save DC 13, +5 to hit with spell attacks). The priest has the following cleric spells prepared:  
&gt;
&gt;Cantrips (at will): *light*, *sacred flame*, *thaumaturgy*  
&gt;1st level (4 slots): *cure wounds*, *guiding bolt*, *sanctuary*  
&gt;2nd level (3 slots): *lesser restoration*, *spiritual weapon*  
&gt;3rd level (2 slots): *dispel magic*, *spirit guardians*  
&gt;
&gt;### Actions
&gt;***Mace.*** *Melee Weapon Attack:* +2 to hit, reach 5 ft., one target. *Hit:* 3 (1d6) bludgeoning damage.</t>
  </si>
  <si>
    <t>Pseudodragon</t>
  </si>
  <si>
    <t>___
&gt;## Pseudodragon
&gt;*Tiny dragon, neutral good*
&gt;___
&gt;- **Armor Class** 13
&gt;- **Hit Points** 7 (2d4 + 2)
&gt;- **Speed** 15 ft., fly 60 ft.
&gt;___
&gt;|STR|DEX|CON|INT|WIS|CHA|
&gt;|:---:|:---:|:---:|:---:|:---:|:---:|
&gt;|6 (-2)|15 (+2)|13 (+1)|10 (+0)|12 (+1)|10 (+0)|
&gt;___
&gt;- **Skills** Perception +3, Stealth +4
&gt;- **Senses** blindsight 10 ft., darkvision 60 ft., passive Perception 13
&gt;- **Languages** understands Common and Draconic but can't speak
&gt;- **Challenge** 1/4 (50 XP)
&gt;___
&gt;***Keen Senses.*** The pseudodragon has advantage on Wisdom (Perception) checks that rely on sight, hearing, or smell.  
&gt;
&gt;***Limited Telepathy.*** The pseudodragon can magically communicate simple ideas, emotions, and images telepathically with any creature within 100 feet of it that can understand a language.  
&gt;
&gt;***Magic Resistance.*** The pseudodragon has advantage on saving throws against spells and other magical effects.  
&gt;
&gt;### Actions
&gt;***Bite.*** *Melee Weapon Attack:* +4 to hit, reach 5 ft., one target. *Hit:* 4 (1d4 + 2) piercing damage.  
&gt;
&gt;***Sting.*** *Melee Weapon Attack:* +4 to hit, reach 5 ft., one creature. *Hit:* 4 (1d4 + 2) piercing damage, and the target must succeed on a DC 11 Constitution saving throw or become poisoned for 1 hour. If the saving throw fails by 5 or more, the target falls unconscious for the same duration, or until it takes damage or another creature uses an action to shake it awake.</t>
  </si>
  <si>
    <t>Pterafolk</t>
  </si>
  <si>
    <t>Pteranodon</t>
  </si>
  <si>
    <t>Purple Worm</t>
  </si>
  <si>
    <t>storm King's Thunder</t>
  </si>
  <si>
    <t>___
&gt;## Purple Worm
&gt;*Gargantuan monstrosity, unaligned*
&gt;___
&gt;- **Armor Class** 18 (natural armor)
&gt;- **Hit Points** 247 (15d20 + 90)
&gt;- **Speed** 50 ft., burrow 30 ft.
&gt;___
&gt;|STR|DEX|CON|INT|WIS|CHA|
&gt;|:---:|:---:|:---:|:---:|:---:|:---:|
&gt;|28 (+9)|7 (-2)|22 (+6)|1 (-5)|8 (-1)|4 (-3)|
&gt;___
&gt;- **Saving Throws** Con +11, Wis +4
&gt;- **Senses** blindsight 30 ft., tremorsense 60 ft., passive Perception 9
&gt;- **Languages** —
&gt;- **Challenge** 15 (13,000 XP)
&gt;___
&gt;***Tunneler.*** The worm can burrow through solid rock at half its burrow speed and leaves a 10-foot-diameter tunnel in its wake.  
&gt;
&gt;### Actions
&gt;***Multiattack.*** The worm makes two attacks: one with its bite and one with its stinger.  
&gt;
&gt;***Bite.*** *Melee Weapon Attack:* +14 to hit, reach 10 ft., one target. *Hit:* 22 (3d8 + 9) piercing damage. If the target is a Large or smaller creature, it must succeed on a DC 19 Dexterity saving throw or be swallowed by the worm. A swallowed creature is blinded and restrained, it has total cover against attacks and other effects outside the worm, and it takes 21 (6d6) acid damage at the start of each of the worm's turns.  
&gt;If the worm takes 30 damage or more on a single turn from a creature inside it, the worm must succeed on a DC 21 Constitution saving throw at the end of that turn or regurgitate all swallowed creatures, which fall prone in a space within 10 feet of the worm. If the worm dies, a swallowed creature is no longer restrained by it and can escape from the corpse by using 20 feet of movement, exiting prone.  
&gt;
&gt;***Tail Stinger.*** *Melee Weapon Attack:* +14 to hit, reach 10 ft., one creature. *Hit:* 19 (3d6 + 9) piercing damage, and the target must make a DC 19 Constitution saving throw, taking 42 (12d6) poison damage on a failed save, or half as much damage on a successful one.</t>
  </si>
  <si>
    <t>Quadrone</t>
  </si>
  <si>
    <t>Quaggoth</t>
  </si>
  <si>
    <t>Quaggoth Spore Servant</t>
  </si>
  <si>
    <t>Quaggoth Thonot</t>
  </si>
  <si>
    <t>Quasit</t>
  </si>
  <si>
    <t>___
&gt;## Quasit
&gt;*Tiny fiend (demon), chaotic evil*
&gt;___
&gt;- **Armor Class** 13
&gt;- **Hit Points** 7 (3d4)
&gt;- **Speed** 40 ft.
&gt;___
&gt;|STR|DEX|CON|INT|WIS|CHA|
&gt;|:---:|:---:|:---:|:---:|:---:|:---:|
&gt;|5 (-3)|17 (+3)|10 (+0)|7 (-2)|10 (+0)|10 (+0)|
&gt;___
&gt;- **Skills** Stealth +5
&gt;- **Damage Resistances** cold, fire, lightning; bludgeoning, piercing, and slashing from nonmagical attacks
&gt;- **Damage Immunities** poison
&gt;- **Condition Immunities** poisoned
&gt;- **Senses** darkvision 120 ft., passive Perception 10
&gt;- **Languages** Abyssal, Common
&gt;- **Challenge** 1 (200 XP)
&gt;___
&gt;***Shapechanger.*** The quasit can use its action to polymorph into a beast form that resembles a bat (speed 10 feet fly 40 ft.), a centipede (40 ft., climb 40 ft.), or a toad (40 ft., swim 40 ft.), or back into its true form. Its statistics are the same in each form, except for the speed changes noted. Any equipment it is wearing or carrying isn't transformed. It reverts to its true form if it dies.  
&gt;
&gt;***Magic Resistance.*** The quasit has advantage on saving throws against spells and other magical effects.  
&gt;
&gt;### Actions
&gt;***Claw (Bite in Beast Form).*** *Melee Weapon Attack:* +4 to hit, reach 5 ft., one target. *Hit:* 5 (1d4 + 3) piercing damage, and the target must succeed on a DC 10 Constitution saving throw or take 5 (2d4) poison damage and become poisoned for 1 minute. The target can repeat the saving throw at the end of each of its turns, ending the effect on itself on a success.  
&gt;
&gt;***Scare (1/Day).*** One creature of the quasit's choice within 20 feet of it must succeed on a DC 10 Wisdom saving throw or be frightened for 1 minute. The target can repeat the saving throw at the end of each of its turns, with disadvantage if the quasit is within line of sight, ending the effect on itself on a success.  
&gt;
&gt;***Invisibility.*** The quasit magically turns invisible until it attacks or uses Scare, or until its concentration ends (as if concentrating on a spell). Any equipment the quasit wears or carries is invisible with it.</t>
  </si>
  <si>
    <t>Quetzalcoatlus</t>
  </si>
  <si>
    <t>Quickling</t>
  </si>
  <si>
    <t>Quipper</t>
  </si>
  <si>
    <t>___
&gt;## Quipper
&gt;*Tiny beast, unaligned*
&gt;___
&gt;- **Armor Class** 13
&gt;- **Hit Points** 1 (1d4 - 1)
&gt;- **Speed** 0 ft., swim 40 ft.
&gt;___
&gt;|STR|DEX|CON|INT|WIS|CHA|
&gt;|:---:|:---:|:---:|:---:|:---:|:---:|
&gt;|2 (-4)|16 (+3)|9 (-1)|1 (-5)|7 (-2)|2 (-4)|
&gt;___
&gt;- **Senses** darkvision 60 ft., passive Perception 8
&gt;- **Languages** —
&gt;- **Challenge** 0 (0 or 10 XP)
&gt;___
&gt;***Blood Frenzy.*** The quipper has advantage on melee attack rolls against any creature that doesn't have all its hit points.  
&gt;
&gt;***Water Breathing.*** The quipper can breathe only underwater.  
&gt;
&gt;### Actions
&gt;***Bite.*** *Melee Weapon Attack:* +5 to hit, reach 5 ft., one target. *Hit:* 1 piercing damage.</t>
  </si>
  <si>
    <t>Rakshasa</t>
  </si>
  <si>
    <t>___
&gt;## Rakshasa
&gt;*Medium fiend, lawful evil*
&gt;___
&gt;- **Armor Class** 16 (natural armor)
&gt;- **Hit Points** 110 (13d8 + 52)
&gt;- **Speed** 40 ft.
&gt;___
&gt;|STR|DEX|CON|INT|WIS|CHA|
&gt;|:---:|:---:|:---:|:---:|:---:|:---:|
&gt;|14 (+2)|17 (+3)|18 (+4)|13 (+1)|16 (+3)|20 (+5)|
&gt;___
&gt;- **Skills** Deception +10, Insight +8
&gt;- **Damage Vulnerabilities** piercing from magic weapons wielded by good creatures
&gt;- **Damage Immunities** bludgeoning, piercing, and slashing from nonmagical attacks
&gt;- **Senses** darkvision 60 ft., passive Perception 13
&gt;- **Languages** Common, Infernal
&gt;- **Challenge** 13 (10,000 XP)
&gt;___
&gt;***Innate Spellcasting.*** The rakshasa's innate spellcasting ability is Charisma (spell save DC 18, +10 to hit with spell attacks). The rakshasa can innately cast the following spells, requiring no material components:  
&gt;
&gt;At will: *detect thoughts*, *disguise self*, *mage hand*, *minor illusion*  
&gt;3/day each: *charm person*, *detect magic*, *invisibility*, *major image*, *suggestion*  
&gt;1/day each: *dominate person*, *fly*, *plane shift*, *true seeing*  
&gt;
&gt;
&gt;***Limited Magic Immunity.*** The rakshasa can't be affected or detected by spells of 6th level or lower unless it wishes to be. It has advantage on saving throws against all other spells and magical effects.  
&gt;
&gt;### Actions
&gt;***Multiattack.*** The rakshasa makes two claw attacks  
&gt;
&gt;***Claw.*** *Melee Weapon Attack:* +7 to hit, reach 5 ft., one target. *Hit:* 9 (2d6 + 2) slashing damage, and the target is cursed if it is a creature. The magical curse takes effect whenever the target takes a short or long rest, filling the target's thoughts with horrible images and dreams. The cursed target gains no benefit from finishing a short or long rest. The curse lasts until it is lifted by a *remove curse* spell or similar magic.</t>
  </si>
  <si>
    <t>Rat</t>
  </si>
  <si>
    <t>___
&gt;## Rat
&gt;*Tiny beast, unaligned*
&gt;___
&gt;- **Armor Class** 10
&gt;- **Hit Points** 1 (1d4 - 1)
&gt;- **Speed** 20 ft.
&gt;___
&gt;|STR|DEX|CON|INT|WIS|CHA|
&gt;|:---:|:---:|:---:|:---:|:---:|:---:|
&gt;|2 (-4)|11 (+0)|9 (-1)|2 (-4)|10 (+0)|4 (-3)|
&gt;___
&gt;- **Senses** darkvision 30 ft., passive Perception 10
&gt;- **Languages** —
&gt;- **Challenge** 0 (0 or 10 XP)
&gt;___
&gt;***Keen Smell.*** The rat has advantage on Wisdom (Perception) checks that rely on smell.  
&gt;
&gt;### Actions
&gt;***Bite.*** *Melee Weapon Attack:* +0 to hit, reach 5 ft., one target. *Hit:* 1 piercing damage.</t>
  </si>
  <si>
    <t>Raven</t>
  </si>
  <si>
    <t>___
&gt;## Raven
&gt;*Tiny beast, unaligned*
&gt;___
&gt;- **Armor Class** 12
&gt;- **Hit Points** 1 (1d4 - 1)
&gt;- **Speed** 10 ft., fly 50 ft.
&gt;___
&gt;|STR|DEX|CON|INT|WIS|CHA|
&gt;|:---:|:---:|:---:|:---:|:---:|:---:|
&gt;|2 (-4)|14 (+2)|8 (-1)|2 (-4)|12 (+1)|6 (-2)|
&gt;___
&gt;- **Skills** Perception +3
&gt;- **Senses** passive Perception 13
&gt;- **Languages** —
&gt;- **Challenge** 0 (0 or 10 XP)
&gt;___
&gt;***Mimicry.*** The raven can mimic simple sounds it has heard, such as a person whispering, a baby crying, or an animal chittering. A creature that hears the sounds can tell they are imitations with a successful DC 10 Wisdom (Insight) check.  
&gt;
&gt;### Actions
&gt;***Beak.*** *Melee Weapon Attack:* +4 to hit, reach 5 ft., one target. *Hit:* 1 piercing damage.</t>
  </si>
  <si>
    <t>Razerblast</t>
  </si>
  <si>
    <t>Red Abishai</t>
  </si>
  <si>
    <t>Red Dragon Wyrmling</t>
  </si>
  <si>
    <t>___
&gt;## Red Dragon Wyrmling
&gt;*Medium dragon, chaotic evil*
&gt;___
&gt;- **Armor Class** 17 (natural armor)
&gt;- **Hit Points** 75 (10d8 + 30)
&gt;- **Speed** 30 ft., climb 30 ft., fly 60 ft.
&gt;___
&gt;|STR|DEX|CON|INT|WIS|CHA|
&gt;|:---:|:---:|:---:|:---:|:---:|:---:|
&gt;|19 (+4)|10 (+0)|17 (+3)|12 (+1)|11 (+0)|15 (+2)|
&gt;___
&gt;- **Saving Throws** Dex +2, Con +5, Wis +2, Cha +4
&gt;- **Skills** Perception +4, Stealth +2
&gt;- **Damage Immunities** fire
&gt;- **Senses** blindsight 10 ft., darkvision 60 ft., passive Perception 14
&gt;- **Languages** Draconic
&gt;- **Challenge** 4 (1,100 XP)
&gt;___
&gt;### Actions
&gt;***Bite.*** *Melee Weapon Attack:* +6 to hit, reach 5 ft., one target. *Hit:* 9 (1d10 + 4) piercing damage plus 3 (1d6) fire damage.  
&gt;
&gt;***Fire Breath (Recharge 5–6).*** The dragon exhales fire in a 15-foot cone. Each creature in that area must make a DC 13 Dexterity saving throw, taking 24 (7d6) fire damage on a failed save, or half as much damage on a successful one.</t>
  </si>
  <si>
    <t>Red Slaad</t>
  </si>
  <si>
    <t>Redcap</t>
  </si>
  <si>
    <t>Reef Shark</t>
  </si>
  <si>
    <t>___
&gt;## Reef Shark
&gt;*Medium beast, unaligned*
&gt;___
&gt;- **Armor Class** 12 (natural armor)
&gt;- **Hit Points** 22 (4d8 + 4)
&gt;- **Speed** 0 ft., swim 40 ft.
&gt;___
&gt;|STR|DEX|CON|INT|WIS|CHA|
&gt;|:---:|:---:|:---:|:---:|:---:|:---:|
&gt;|14 (+2)|13 (+1)|13 (+1)|1 (-5)|10 (+0)|4 (-3)|
&gt;___
&gt;- **Skills** Perception +2
&gt;- **Senses** blindsight 30 ft., passive Perception 12
&gt;- **Languages** —
&gt;- **Challenge** 1/2 (100 XP)
&gt;___
&gt;***Pack Tactics.*** The shark has advantage on an attack roll against a creature if at least one of the shark's allies is within 5 feet of the creature and the ally isn't incapacitated.  
&gt;
&gt;***Water Breathing.*** The shark can breathe only underwater.  
&gt;
&gt;### Actions
&gt;***Bite.*** *Melee Weapon Attack:* +4 to hit, reach 5 ft., one target. *Hit:* 6 (1d8 + 2) piercing damage.</t>
  </si>
  <si>
    <t>Remorhaz</t>
  </si>
  <si>
    <t>___
&gt;## Remorhaz
&gt;*Huge monstrosity, unaligned*
&gt;___
&gt;- **Armor Class** 17 (natural armor)
&gt;- **Hit Points** 195 (17d12 + 85)
&gt;- **Speed** 30 ft., burrow 20 ft.
&gt;___
&gt;|STR|DEX|CON|INT|WIS|CHA|
&gt;|:---:|:---:|:---:|:---:|:---:|:---:|
&gt;|24 (+7)|13 (+1)|21 (+5)|4 (-3)|10 (+0)|5 (-3)|
&gt;___
&gt;- **Damage Immunities** cold, fire
&gt;- **Senses** darkvision 60 ft., tremorsense 60 ft., passive Perception 10
&gt;- **Languages** —
&gt;- **Challenge** 11 (7,200 XP)
&gt;___
&gt;***Heated Body.*** A creature that touches the remorhaz or hits it with a melee attack while within 5 feet of it takes 10 (3d6) fire damage.  
&gt;
&gt;### Actions
&gt;***Bite.*** *Melee Weapon Attack:* +11 to hit, reach 10 ft., one target. *Hit:* 40 (6d10 + 7) piercing damage plus 10 (3d6) fire damage. If the target is a creature, it is grappled (escape DC 17). Until this grapple ends, the target is restrained, and the remorhaz can't bite another target.  
&gt;
&gt;***Swallow.*** The remorhaz makes one bite attack against a Medium or smaller creature it is grappling. If the attack hits, that creature takes the bite's damage and is swallowed, and the grapple ends. While swallowed, the creature is blinded and restrained, it has total cover against attacks and other effects outside the remorhaz, and it takes 21 (6d6) acid damage at the start of each of the remorhaz's turns.  
&gt;If the remorhaz takes 30 damage or more on a single turn from a creature inside it, the remorhaz must succeed on a DC 15 Constitution saving throw at the end of that turn or regurgitate all swallowed creatures, which fall prone in a space within 10 feet oft he remorhaz. If the remorhaz dies, a swallowed creature is no longer restrained by it and can escape from the corpse using 15 feet of movement, exiting prone.</t>
  </si>
  <si>
    <t>Retriever</t>
  </si>
  <si>
    <t>Revenant</t>
  </si>
  <si>
    <t>Rhinoceros</t>
  </si>
  <si>
    <t>___
&gt;## Rhinoceros
&gt;*Large beast, unaligned*
&gt;___
&gt;- **Armor Class** 11 (natural armor)
&gt;- **Hit Points** 45 (6d10 + 12)
&gt;- **Speed** 40 ft.
&gt;___
&gt;|STR|DEX|CON|INT|WIS|CHA|
&gt;|:---:|:---:|:---:|:---:|:---:|:---:|
&gt;|21 (+5)|8 (-1)|15 (+2)|2 (-4)|12 (+1)|6 (-2)|
&gt;___
&gt;- **Senses** passive Perception 11
&gt;- **Languages** —
&gt;- **Challenge** 2 (450 XP)
&gt;___
&gt;***Charge.*** If the rhinoceros moves at least 20 feet straight toward a target and then hits it with a gore attack on the same turn, the target takes an extra 9 (2d8) bludgeoning damage. If the target is a creature, it must succeed on a DC 15 Strength saving throw or be knocked prone.  
&gt;
&gt;### Actions
&gt;***Gore.*** *Melee Weapon Attack:* +7 to hit, reach 5 ft., one target. *Hit:* 14 (2d8 + 5) bludgeoning damage.</t>
  </si>
  <si>
    <t>Riding Horse</t>
  </si>
  <si>
    <t>___
&gt;## Riding Horse
&gt;*Large beast, unaligned*
&gt;___
&gt;- **Armor Class** 10
&gt;- **Hit Points** 13 (2d10 + 2)
&gt;- **Speed** 60 ft.
&gt;___
&gt;|STR|DEX|CON|INT|WIS|CHA|
&gt;|:---:|:---:|:---:|:---:|:---:|:---:|
&gt;|16 (+3)|10 (+0)|12 (+1)|2 (-4)|11 (+0)|7 (-2)|
&gt;___
&gt;- **Senses** passive Perception 10
&gt;- **Languages** —
&gt;- **Challenge** 1/4 (50 XP)
&gt;___
&gt;### Actions
&gt;***Hooves.*** *Melee Weapon Attack:* +5 to hit, reach 5 ft., one target. *Hit:* 8 (2d4 + 3) bludgeoning damage.</t>
  </si>
  <si>
    <t>Roc</t>
  </si>
  <si>
    <t>___
&gt;## Roc
&gt;*Gargantuan monstrosity, unaligned*
&gt;___
&gt;- **Armor Class** 15 (natural armor)
&gt;- **Hit Points** 248 (16d20 + 80)
&gt;- **Speed** 20 ft., fly 120 ft.
&gt;___
&gt;|STR|DEX|CON|INT|WIS|CHA|
&gt;|:---:|:---:|:---:|:---:|:---:|:---:|
&gt;|28 (+9)|10 (+0)|20 (+5)|3 (-4)|10 (+0)|9 (-1)|
&gt;___
&gt;- **Saving Throws** Dex +4, Con +9, Wis +4, Cha +3
&gt;- **Skills** Perception +4
&gt;- **Senses** passive Perception 14
&gt;- **Languages** —
&gt;- **Challenge** 11 (7,200 XP)
&gt;___
&gt;***Keen Sight.*** The roc has advantage on Wisdom (Perception) checks that rely on sight.  
&gt;
&gt;### Actions
&gt;***Multiattack.*** The roc makes two attacks: one with its beak and one with its talons.  
&gt;
&gt;***Beak.*** *Melee Weapon Attack:* +13 to hit, reach 10 ft., one target. *Hit:* 27 (4d8 + 9) piercing damage.  
&gt;
&gt;***Talons.*** *Melee Weapon Attack:* +13 to hit, reach 5 ft., one target. *Hit:* 23 (4d6 + 9) slashing damage, and the target is grappled (escape DC 19). Until this grapple ends, the target is restrained, and the roc can't use its talons on another target.</t>
  </si>
  <si>
    <t>Roper</t>
  </si>
  <si>
    <t>___
&gt;## Roper
&gt;*Large monstrosity, neutral evil*
&gt;___
&gt;- **Armor Class** 20 (natural armor)
&gt;- **Hit Points** 93 (11d10 + 33)
&gt;- **Speed** 10 ft., climb 10 ft.
&gt;___
&gt;|STR|DEX|CON|INT|WIS|CHA|
&gt;|:---:|:---:|:---:|:---:|:---:|:---:|
&gt;|18 (+4)|8 (-1)|17 (+3)|7 (-2)|16 (+3)|6 (-2)|
&gt;___
&gt;- **Skills** Perception +6, Stealth +5
&gt;- **Senses** darkvision 60 ft., passive Perception 16
&gt;- **Languages** —
&gt;- **Challenge** 5 (1,800 XP)
&gt;___
&gt;***False Appearance.*** While the roper remains motionless, it is indistinguishable from a normal cave formation, such as a stalagmite.  
&gt;
&gt;***Grasping Tendrils.*** The roper can have up to six tendrils at a time. Each tendril can be attacked (AC 20; 10 hit points; immunity to poison and psychic damage). Destroying a tendril deals no damage to the roper, which can extrude a replacement tendril on its next turn. A tendril can also be broken if a creature takes an action and succeeds on a DC 15 Strength check against it.  
&gt;
&gt;***Spider Climb.*** The roper can climb difficult surfaces, including upside down on ceilings, without needing to make an ability check.  
&gt;
&gt;### Actions
&gt;***Multiattack.*** The roper makes four attacks with its tendrils, uses Reel, and makes one attack with its bite.  
&gt;
&gt;***Bite.*** *Melee Weapon Attack:* +7 to hit, reach 5 ft., one target. *Hit:* 22 (4d8 + 4) piercing damage.  
&gt;
&gt;***Tendril.*** *Melee Weapon Attack:* +7 to hit, reach 50 ft., one creature. *Hit:* The target is grappled (escape DC 15). Until the grapple ends, the target is restrained and has disadvantage on Strength checks and Strength saving throws, and the roper can't use the same tendril on another target.  
&gt;
&gt;***Reel.*** The roper pulls each creature grappled by it up to 25 feet straight toward it.</t>
  </si>
  <si>
    <t>Rot Troll</t>
  </si>
  <si>
    <t>Rug of Smothering</t>
  </si>
  <si>
    <t>___
&gt;## Rug of Smothering
&gt;*Large construct, unaligned*
&gt;___
&gt;- **Armor Class** 12
&gt;- **Hit Points** 33 (6d10)
&gt;- **Speed** 10 ft.
&gt;___
&gt;|STR|DEX|CON|INT|WIS|CHA|
&gt;|:---:|:---:|:---:|:---:|:---:|:---:|
&gt;|17 (+3)|14 (+2)|10 (+0)|1 (-5)|3 (-4)|1 (-5)|
&gt;___
&gt;- **Damage Immunities** poison, psychic
&gt;- **Condition Immunities** blinded, charmed, deafened, frightened, paralyzed, petrified, poisoned
&gt;- **Senses** blindsight 60 ft. (blind beyond this radius), passive Perception 6
&gt;- **Languages** —
&gt;- **Challenge** 2 (450 XP)
&gt;___
&gt;***Antimagic Susceptibility.*** The rug is incapacitated while in the area of an antimagic field. If targeted by dispel magic, the rug must succeed on a Constitution saving throw against the caster's spell save DC or fall unconscious for 1 minute.  
&gt;
&gt;***Damage Transfer.*** While it is grappling a creature, the rug takes only half the damage dealt to it, and the creature grappled by the rug takes the other half.  
&gt;
&gt;***False Appearance.*** While the rug remains motionless, it is indistinguishable from a normal rug.  
&gt;
&gt;### Actions
&gt;***Smother.*** *Melee Weapon Attack:* +5 to hit, reach 5 ft., one Medium or smaller creature. *Hit:* The creature is grappled (escape DC 13). Until this grapple ends, the target is restrained, blinded, and at risk of suffocating, and the rug can't smother another target. In addition, at the start of each of the target's turns, the target takes 10 (2d6 + 3) bludgeoning damage.</t>
  </si>
  <si>
    <t>Rust Monster</t>
  </si>
  <si>
    <t>___
&gt;## Rust Monster
&gt;*Medium monstrosity, unaligned*
&gt;___
&gt;- **Armor Class** 14 (natural armor)
&gt;- **Hit Points** 27 (5d8 + 5)
&gt;- **Speed** 40 ft.
&gt;___
&gt;|STR|DEX|CON|INT|WIS|CHA|
&gt;|:---:|:---:|:---:|:---:|:---:|:---:|
&gt;|13 (+1)|12 (+1)|13 (+1)|2 (-4)|13 (+1)|6 (-2)|
&gt;___
&gt;- **Senses** darkvision 60 ft., passive Perception 11
&gt;- **Languages** —
&gt;- **Challenge** 1/2 (100 XP)
&gt;___
&gt;***Iron Scent.*** The rust monster can pinpoint, by scent, the location of ferrous metal within 30 feet of it.  
&gt;
&gt;***Rust Metal.*** Any nonmagical weapon made of metal that hits the rust monster corrodes. After dealing damage, the weapon takes a permanent and cumulative −1 penalty to damage rolls. If its penalty drops to −5, the weapon is destroyed. Non magical ammunition made of metal that hits the rust monster is destroyed after dealing damage.  
&gt;
&gt;### Actions
&gt;***Bite.*** *Melee Weapon Attack:* +3 to hit, reach 5 ft., one target. *Hit:* 5 (1d8 + 1) piercing damage.  
&gt;
&gt;***Antennae.*** The rust monster corrodes a nonmagical ferrous metal object it can see within 5 feet of it. If the object isn't being worn or carried, the touch destroys a 1-foot cube of it. If the object is being worn or carried by a creature, the creature can make a DC 11 Dexterity saving throw to avoid the rust monster's touch.  
&gt;If the object touched is either metal armor or a metal shield being worn or carried, its takes a permanent and cumulative −1 penalty to the AC it offers. Armor reduced to an AC of 10 or a shield that drops to a +0 bonus is destroyed. If the object touched is a held metal weapon, it rusts as described in the Rust Metal trait.</t>
  </si>
  <si>
    <t>Rutterkin</t>
  </si>
  <si>
    <t>Saber-Toothed Tiger</t>
  </si>
  <si>
    <t>___
&gt;## Saber-Toothed Tiger
&gt;*Large beast, unaligned*
&gt;___
&gt;- **Armor Class** 12
&gt;- **Hit Points** 52 (7d10 + 14)
&gt;- **Speed** 40 ft.
&gt;___
&gt;|STR|DEX|CON|INT|WIS|CHA|
&gt;|:---:|:---:|:---:|:---:|:---:|:---:|
&gt;|18 (+4)|14 (+2)|15 (+2)|3 (-4)|12 (+1)|8 (-1)|
&gt;___
&gt;- **Skills** Perception +3, Stealth +6
&gt;- **Senses** passive Perception 13
&gt;- **Languages** —
&gt;- **Challenge** 2 (450 XP)
&gt;___
&gt;***Keen Smell.*** The tiger has advantage on Wisdom (Perception) checks that rely on smell.  
&gt;
&gt;***Pounce.*** If the tiger moves at least 20 feet straight toward a creature and then hits it with a claw attack on the same turn, that target must succeed on a DC 14 Strength saving throw or be knocked prone. If the target is prone, the tiger can make one bite attack against it as a bonus action.  
&gt;
&gt;### Actions
&gt;***Bite.*** *Melee Weapon Attack:* +6 to hit, reach 5 ft., one target. *Hit:* 10 (1d10 + 5) piercing damage.  
&gt;
&gt;***Claw.*** *Melee Weapon Attack:* +6 to hit, reach 5 ft., one target. *Hit:* 12 (2d6 + 5) slashing damage.</t>
  </si>
  <si>
    <t>Sacred Statue</t>
  </si>
  <si>
    <t>Sacred Stone Monk</t>
  </si>
  <si>
    <t>Sahuagin</t>
  </si>
  <si>
    <t>___
&gt;## Sahuagin
&gt;*Medium humanoid (sahuagin), lawful evil*
&gt;___
&gt;- **Armor Class** 12 (natural armor)
&gt;- **Hit Points** 22 (4d8 + 4)
&gt;- **Speed** 30 ft., swim 40 ft.
&gt;___
&gt;|STR|DEX|CON|INT|WIS|CHA|
&gt;|:---:|:---:|:---:|:---:|:---:|:---:|
&gt;|13 (+1)|11 (+0)|12 (+1)|12 (+1)|13 (+1)|9 (-1)|
&gt;___
&gt;- **Skills** Perception +5
&gt;- **Senses** darkvision 120 ft., passive Perception 15
&gt;- **Languages** Sahuagin
&gt;- **Challenge** 1/2 (100 XP)
&gt;___
&gt;***Blood Frenzy.*** The sahuagin has advantage on melee attack rolls against any creature that doesn't have all its hit points.  
&gt;
&gt;***Limited Amphibiousness.*** The sahuagin can breathe air and water, but it needs to be submerged at least once every 4 hours to avoid suffocating.  
&gt;
&gt;***Shark Telepathy.*** The sahuagin can magically command any shark within 120 feet of it, using a limited telepathy.  
&gt;
&gt;### Actions
&gt;***Multiattack.*** The sahuagin makes two melee attacks: one with its bite and one with its claws or spear.  
&gt;
&gt;***Bite.*** *Melee Weapon Attack:* +3 to hit, reach 5 ft., one target. *Hit:* 3 (1d4 + 1) piercing damage.  
&gt;
&gt;***Claws.*** *Melee Weapon Attack:* +3 to hit, reach 5 ft., one target. *Hit:* 3 (1d4 + 1) slashing damage.  
&gt;
&gt;***Spear.*** *Melee  or Ranged Weapon Attack:* +3 to hit, reach 5 ft. or range 20/60 ft., one target. *Hit:* 4 (1d6 + 1) piercing damage, or 5 (1d8 + 1) piercing damage if used with two hands to make a melee attack.</t>
  </si>
  <si>
    <t>Sahuagin Baron</t>
  </si>
  <si>
    <t>Sahuagin Priestess</t>
  </si>
  <si>
    <t>Salamander</t>
  </si>
  <si>
    <t>___
&gt;## Salamander
&gt;*Large elemental, neutral evil*
&gt;___
&gt;- **Armor Class** 15 (natural armor)
&gt;- **Hit Points** 90 (12d10 + 24)
&gt;- **Speed** 30 ft.
&gt;___
&gt;|STR|DEX|CON|INT|WIS|CHA|
&gt;|:---:|:---:|:---:|:---:|:---:|:---:|
&gt;|18 (+4)|14 (+2)|15 (+2)|11 (+0)|10 (+0)|12 (+1)|
&gt;___
&gt;- **Damage Vulnerabilities** cold
&gt;- **Damage Resistances** bludgeoning, piercing, and slashing from nonmagical attacks
&gt;- **Damage Immunities** fire
&gt;- **Senses** darkvision 60 ft., passive Perception 10
&gt;- **Languages** Ignan
&gt;- **Challenge** 5 (1,800 XP)
&gt;___
&gt;***Heated Body.*** A creature that touches the salamander or hits it with a melee attack while within 5 feet of it takes 7 (2d6) fire damage.  
&gt;
&gt;***Heated Weapons.*** Any metal melee weapon the salamander wields deals an extra 3 (1d6) fire damage on a hit (included in the attack).  
&gt;
&gt;### Actions
&gt;***Multiattack.*** The salamander makes two attacks: one with its spear and one with its tail.  
&gt;
&gt;***Spear.*** *Melee  or Ranged Weapon Attack:* +7 to hit, reach 5 ft. or range 20/60 ft., one target. *Hit:* 11 (2d6 + 4) piercing damage, or 13 (2d8 + 4) piercing damage if used with two hands to make a melee attack, plus 3 (1d6) fire damage.  
&gt;
&gt;***Tail.*** *Melee Weapon Attack:* +7 to hit, reach 10 ft., one target. *Hit:* 11 (2d6 + 4) bludgeoning damage plus 7 (2d6) fire damage, and the target is grappled (escape DC 14). Until this grapple ends, the target is restrained, the salamander can automatically hit the target with its tail, and the salamander can't make tail attacks against other targets.</t>
  </si>
  <si>
    <t>Satyr</t>
  </si>
  <si>
    <t>___
&gt;## Satyr
&gt;*Medium fey, chaotic neutral*
&gt;___
&gt;- **Armor Class** 14 (leather armor)
&gt;- **Hit Points** 31 (7d8)
&gt;- **Speed** 40 ft.
&gt;___
&gt;|STR|DEX|CON|INT|WIS|CHA|
&gt;|:---:|:---:|:---:|:---:|:---:|:---:|
&gt;|12 (+1)|16 (+3)|11 (+0)|12 (+1)|10 (+0)|14 (+2)|
&gt;___
&gt;- **Skills** Perception +2, Performance +6, Stealth +5
&gt;- **Senses** passive Perception 12
&gt;- **Languages** Common, Elvish, Sylvan
&gt;- **Challenge** 1/2 (100 XP)
&gt;___
&gt;***Magic Resistance.*** The satyr has advantage on saving throws against spells and other magical effects.  
&gt;
&gt;### Actions
&gt;***Ram.*** *Melee Weapon Attack:* +3 to hit, reach 5 ft., one target. *Hit:* 6 (2d4 + 1) bludgeoning damage.  
&gt;
&gt;***Shortsword.*** *Melee Weapon Attack:* +5 to hit, reach 5 ft., one target. *Hit:* 6 (1d6 + 3) piercing damage.  
&gt;
&gt;***Shortbow.*** *Ranged Weapon Attack:* +5 to hit, range 80/320 ft., one target. *Hit:* 6 (1d6 + 3) piercing damage.</t>
  </si>
  <si>
    <t>Scarecrow</t>
  </si>
  <si>
    <t>Scorpion</t>
  </si>
  <si>
    <t>___
&gt;## Scorpion
&gt;*Tiny beast, unaligned*
&gt;___
&gt;- **Armor Class** 11 (natural armor)
&gt;- **Hit Points** 1 (1d4 - 1)
&gt;- **Speed** 10 ft.
&gt;___
&gt;|STR|DEX|CON|INT|WIS|CHA|
&gt;|:---:|:---:|:---:|:---:|:---:|:---:|
&gt;|2 (-4)|11 (+0)|8 (-1)|1 (-5)|8 (-1)|2 (-4)|
&gt;___
&gt;- **Senses** blindsight 10 ft., passive Perception 9
&gt;- **Languages** —
&gt;- **Challenge** 0 (0 or 10 XP)
&gt;___
&gt;### Actions
&gt;***Sting.*** *Melee Weapon Attack:* +2 to hit, reach 5 ft., one creature. *Hit:* 1 piercing damage, and the target must make a DC 9 Constitution saving throw, taking 4 (1d8) poison damage on a failed save, or half as much damage on a successful one.</t>
  </si>
  <si>
    <t>Scout</t>
  </si>
  <si>
    <t>___
&gt;## Scout
&gt;*Medium humanoid (any race), any alignment*
&gt;___
&gt;- **Armor Class** 13 (leather armor)
&gt;- **Hit Points** 16 (3d8 + 3)
&gt;- **Speed** 30 ft.
&gt;___
&gt;|STR|DEX|CON|INT|WIS|CHA|
&gt;|:---:|:---:|:---:|:---:|:---:|:---:|
&gt;|11 (+0)|14 (+2)|12 (+1)|11 (+0)|13 (+1)|11 (+0)|
&gt;___
&gt;- **Skills** Nature +4, Perception +5, Stealth +6, Survival +5
&gt;- **Senses** passive Perception 15
&gt;- **Languages** any one language (usually Common)
&gt;- **Challenge** 1/2 (100 XP)
&gt;___
&gt;***Keen Hearing and Sight.*** The scout has advantage on Wisdom (Perception) checks that rely on hearing or sight.  
&gt;
&gt;### Actions
&gt;***Multiattack.*** The scout makes two melee attacks or two ranged attacks.  
&gt;
&gt;***Shortsword.*** *Melee Weapon Attack:* +4 to hit, reach 5 ft., one target. *Hit:* 5 (1d6 + 2) piercing damage.  
&gt;
&gt;***Longbow.*** *Ranged Weapon Attack:* +4 to hit, ranged 150/600 ft., one target. *Hit:* 6 (1d8 + 2) piercing damage.</t>
  </si>
  <si>
    <t>Sea Hag</t>
  </si>
  <si>
    <t>___
&gt;## Sea Hag
&gt;*Medium fey, chaotic evil*
&gt;___
&gt;- **Armor Class** 14 (natural armor)
&gt;- **Hit Points** 52 (7d8 + 21)
&gt;- **Speed** 30 ft., swim 40 ft.
&gt;___
&gt;|STR|DEX|CON|INT|WIS|CHA|
&gt;|:---:|:---:|:---:|:---:|:---:|:---:|
&gt;|16 (+3)|13 (+1)|16 (+3)|12 (+1)|12 (+1)|13 (+1)|
&gt;___
&gt;- **Senses** darkvision 60 ft., passive Perception 11
&gt;- **Languages** Aquan, Common, Giant
&gt;- **Challenge** 2 (450 XP) or 4 (1,100 XP) when part of a coven
&gt;___
&gt;***Amphibious.*** The hag can breathe air and water.  
&gt;
&gt;***Hag Coven.*** When hags must work together, they form covens, in spite of their selfish natures. A coven is made up of hags of any type, all of whom are equals within the group. However, each of the hags continues to desire more personal power.  
&gt;A coven consists of three hags so that any arguments between two hags can be settled by the third. If more than three hags ever come together, as might happen if two covens come into conflict, the result is usually chaos.  
&gt;
&gt;***Horrific Appearance.*** Any humanoid that starts its turn within 30 feet of the hag and can see the hag's true form must make a DC 11 Wisdom saving throw. On a failed save, the creature is frightened for 1 minute. A creature can repeat the saving throw at the end of each of its turns, with disadvantage if the hag is within line of sight, ending the effect on itself on a success. If a creature's saving throw is successful or the effect ends for it, the creature is immune to the hag's Horrific Appearance for the next 24 hours.  
&gt;Unless the target is surprised or the revelation of the hag's true form is sudden, the target can avert its eyes and avoid making the initial saving throw. Until the start of its next turn, a creature that averts its eyes has disadvantage on attack rolls against the hag.  
&gt;
&gt;***Hag Eye (Coven Only).*** A hag coven can craft a magic item called a hag eye, which is made from a real eye coated in varnish and often fitted to a pendant or other wearable item. The hag eye is usually entrusted to a minion for safekeeping and transport. A hag in the coven can take an action to see what the hag eye sees if the hag eye is on the same plane of existence. A hag eye has AC 10, 1 hit point, and darkvision with a radius of 60 feet. If it is destroyed, each coven member takes 3d10 psychic damage and is blinded for 24 hours.  
&gt;A hag coven can have only one hag eye at a time, and creating a new one requires all three members of the coven to perform a ritual. The ritual takes 1 hour, and the hags can't perform it while blinded. During the ritual, if the hags take any action other than performing the ritual, they must start over.  
&gt;
&gt;***Shared Spellcasting (Coven Only).*** While all three members of a hag coven are within 30 feet of one another, they can each cast the following spells from the wizard's spell list but must share the spell slots among themselves:  
&gt;
&gt;1st level (4 slots): *identify*, *ray of sickness*  
&gt;2nd level (3 slots): *hold person*, *locate object*  
&gt;3rd level (3 slots): *bestow curse*, *counterspell*, *lightning bolt*  
&gt;4th level (3 slots): *phantasmal killer*, *polymorph*  
&gt;5th level (2 slots): *contact other plane*, *scrying*  
&gt;6th level (1 slot): *eyebite*  
&gt;
&gt;For casting these spells, each hag is a 12th-level spellcaster that uses Intelligence as her spellcasting ability. The spell save DC is 12 + the hag's Intelligence modifier, and the spell attack bonus is 4 + the hag's Intelligence modifier.  
&gt;
&gt;
&gt;### Actions
&gt;***Claws.*** *Melee Weapon Attack:* +5 to hit, reach 5 ft., one target. *Hit:* 10 (2d6 + 3) slashing damage.  
&gt;
&gt;***Death Glare.*** The hag targets one frightened creature she can see within 30 feet of her. If the target can see the hag, it must succeed on a DC 11 Wisdom saving throw against this magic or drop to 0 hit points.  
&gt;
&gt;***Illusory Appearance.*** The hag covers herself and anything she is wearing or carrying with a magical illusion that makes her look like an ugly creature of her general size and humanoid shape. The effect ends if the hag takes a bonus action to end it or if she dies.  
&gt;The changes wrought by this effect fail to hold up to physical inspection. For example, the hag could appear to have no claws, but someone touching her hand might feel the claws. Otherwise, a creature must take an action to visually inspect the illusion and succeed on a DC 16 Intelligence (Investigation) check to discern that the hag is disguised.</t>
  </si>
  <si>
    <t>Sea Horse</t>
  </si>
  <si>
    <t>___
&gt;## Sea Horse
&gt;*Tiny beast, unaligned*
&gt;___
&gt;- **Armor Class** 11
&gt;- **Hit Points** 1 (1d4 - 1)
&gt;- **Speed** 0 ft., swim 20 ft.
&gt;___
&gt;|STR|DEX|CON|INT|WIS|CHA|
&gt;|:---:|:---:|:---:|:---:|:---:|:---:|
&gt;|1 (-5)|12 (+1)|8 (-1)|1 (-5)|10 (+0)|2 (-4)|
&gt;___
&gt;- **Senses** passive Perception 10
&gt;- **Languages** —
&gt;- **Challenge** 0 (0 or 10 XP)
&gt;___
&gt;***Water Breathing.*** The sea horse can breathe only underwater.</t>
  </si>
  <si>
    <t>Sea Lion</t>
  </si>
  <si>
    <t>Sea Spawn</t>
  </si>
  <si>
    <t>Shadow</t>
  </si>
  <si>
    <t>___
&gt;## Shadow
&gt;*Medium undead, chaotic evil*
&gt;___
&gt;- **Armor Class** 12
&gt;- **Hit Points** 16 (3d8 + 3)
&gt;- **Speed** 40 ft.
&gt;___
&gt;|STR|DEX|CON|INT|WIS|CHA|
&gt;|:---:|:---:|:---:|:---:|:---:|:---:|
&gt;|6 (-2)|14 (+2)|13 (+1)|6 (-2)|10 (+0)|8 (-1)|
&gt;___
&gt;- **Skills** Stealth +4
&gt;- **Damage Vulnerabilities** radiant
&gt;- **Damage Resistances** acid, cold, fire, lightning, thunder; bludgeoning, piercing, and slashing from nonmagical attacks
&gt;- **Damage Immunities** necrotic, poison
&gt;- **Condition Immunities** exhaustion, frightened, grappled, paralyzed, petrified, poisoned, prone, restrained
&gt;- **Senses** darkvision 60 ft., passive Perception 10
&gt;- **Languages** —
&gt;- **Challenge** 1/2 (100 XP)
&gt;___
&gt;***Amorphous.*** The shadow can move through a space as narrow as 1 inch wide without squeezing.  
&gt;
&gt;***Shadow Stealth.*** While in dim light or darkness, the shadow can take the Hide action as a bonus action. Its stealth bonus is also improved to +6.  
&gt;
&gt;***Sunlight Weakness.*** While in sunlight, the shadow has disadvantage on attack rolls, ability checks, and saving throws.  
&gt;
&gt;### Actions
&gt;***Strength Drain.*** *Melee Weapon Attack:* +4 to hit, reach 5 ft., one creature. *Hit:* 9 (2d6 + 2) necrotic damage, and the target's Strength score is reduced by 1d4. The target dies if this reduces its Strength to 0. Otherwise, the reduction lasts until the target finishes a short or long rest.  
&gt;If a non-evil humanoid dies from this attack, a new shadow rises from the corpse 1d4 hours later.</t>
  </si>
  <si>
    <t>Shadow Dancer</t>
  </si>
  <si>
    <t>Humaniod</t>
  </si>
  <si>
    <t>Shadow Demon</t>
  </si>
  <si>
    <t>Shadow Mastiff</t>
  </si>
  <si>
    <t>Shadow Mastiff Alpha</t>
  </si>
  <si>
    <t>Shambling Mound</t>
  </si>
  <si>
    <t>___
&gt;## Shambling Mound
&gt;*Large plant, unaligned*
&gt;___
&gt;- **Armor Class** 15 (natural armor)
&gt;- **Hit Points** 136 (16d10 + 48)
&gt;- **Speed** 20 ft., swim 20 ft.
&gt;___
&gt;|STR|DEX|CON|INT|WIS|CHA|
&gt;|:---:|:---:|:---:|:---:|:---:|:---:|
&gt;|18 (+4)|8 (-1)|16 (+3)|5 (-3)|10 (+0)|5 (-3)|
&gt;___
&gt;- **Skills** Stealth +2
&gt;- **Damage Resistances** cold, fire
&gt;- **Damage Immunities** lightning
&gt;- **Condition Immunities** blinded, deafened, exhaustion
&gt;- **Senses** blindsight 60 ft. (blind beyond this radius), passive Perception 10
&gt;- **Languages** —
&gt;- **Challenge** 5 (1,800 XP)
&gt;___
&gt;***Lightning Absorption.*** Whenever the shambling mound is subjected to lightning damage, it takes no damage and regains a number of hit points equal to the lightning damage dealt.  
&gt;
&gt;### Actions
&gt;***Multiattack.*** The shambling mound makes two slam attacks. If both attacks hit a Medium or smaller target, the target is grappled (escape DC 14), and the shambling mound uses its Engulf on it.  
&gt;
&gt;***Slam.*** *Melee Weapon Attack:* +7 to hit, reach 5 ft., one target. *Hit:* 13 (2d8 + 4) bludgeoning damage.  
&gt;
&gt;***Engulf.*** The shambling mound engulfs a Medium or smaller creature grappled by it. The engulfed target is blinded, restrained, and unable to breathe, and it must succeed on a DC 14 Constitution saving throw at the start of each of the mound's turns or take 13 (2d8 + 4) bludgeoning damage. If the mound moves, the engulfed target moves with it. The mound can have only one creature engulfed at a time.</t>
  </si>
  <si>
    <t>Shield Guardian</t>
  </si>
  <si>
    <t>___
&gt;## Shield Guardian
&gt;*Large construct, unaligned*
&gt;___
&gt;- **Armor Class** 17 (natural armor)
&gt;- **Hit Points** 142 (15d10 + 60)
&gt;- **Speed** 30 ft.
&gt;___
&gt;|STR|DEX|CON|INT|WIS|CHA|
&gt;|:---:|:---:|:---:|:---:|:---:|:---:|
&gt;|18 (+4)|8 (-1)|18 (+4)|7 (-2)|10 (+0)|3 (-4)|
&gt;___
&gt;- **Damage Immunities** poison
&gt;- **Condition Immunities** charmed, exhaustion, frightened, paralyzed, poisoned
&gt;- **Senses** blindsight 10 ft., darkvision 60 ft., passive Perception 10
&gt;- **Languages** understands commands given in any language but can't speak
&gt;- **Challenge** 7 (2,900 XP)
&gt;___
&gt;***Bound.*** The shield guardian is magically bound to an amulet. As long as the guardian and its amulet are on the same plane of existence, the amulet's wearer can telepathically call the guardian to travel to it, and the guardian knows the distance and direction to the amulet. If the guardian is within 60 feet of the amulet's wearer, half of any damage the wearer takes (rounded up) is transferred to the guardian.  
&gt;
&gt;***Regeneration.*** The shield guardian regains 10 hit points at the start of its turn if it has at least 1 hit point.  
&gt;
&gt;***Spell Storing.*** A spellcaster who wears the shield guardian's amulet can cause the guardian to store one spell of 4th level or lower. To do so, the wearer must cast the spell on the guardian. The spell has no effect but is stored within the guardian. When commanded to do so by the wearer or when a situation arises that was predefined by the spellcaster, the guardian casts the stored spell with any parameters set by the original caster, requiring no components. When the spell is cast or a new spell is stored, any previously stored spell is lost.  
&gt;
&gt;### Actions
&gt;***Multiattack.*** The guardian makes two fist attacks.  
&gt;
&gt;***Fist.*** *Melee Weapon Attack:* +7 to hit, reach 5 ft., one target. *Hit:* 11 (2d6 + 4) bludgeoning damage.  
&gt;
&gt;### Reactions
&gt;***Shield.*** When a creature makes an attack against the wearer of the guardian's amulet, the guardian grants a +2 bonus to the wearer's AC if the guardian is within 5 feet of the wearer.</t>
  </si>
  <si>
    <t>Shoosuva</t>
  </si>
  <si>
    <t>Shrieker</t>
  </si>
  <si>
    <t>___
&gt;## Shrieker
&gt;*Medium plant, unaligned*
&gt;___
&gt;- **Armor Class** 5
&gt;- **Hit Points** 13 (3d8)
&gt;- **Speed** 0 ft.
&gt;___
&gt;|STR|DEX|CON|INT|WIS|CHA|
&gt;|:---:|:---:|:---:|:---:|:---:|:---:|
&gt;|1 (-5)|1 (-5)|10 (+0)|1 (-5)|3 (-4)|1 (-5)|
&gt;___
&gt;- **Condition Immunities** blinded, deafened, frightened
&gt;- **Senses** blindsight 30 ft. (blind beyond this radius), passive Perception 6
&gt;- **Languages** —
&gt;- **Challenge** 0 (0 or 10 XP)
&gt;___
&gt;***False Appearance.*** While the shrieker remains motionless, it is indistinguishable from an ordinary fungus.  
&gt;
&gt;### Actions
&gt;***Shriek.*** When bright light or a creature is within 30 feet of the shrieker, it emits a shriek audible within 300 feet of it. The shrieker continues to shriek until the disturbance moves out of range and for 1d4 of the shrieker's turns afterward.</t>
  </si>
  <si>
    <t>Sibriex</t>
  </si>
  <si>
    <t>Silver Dragon Wyrmling</t>
  </si>
  <si>
    <t>___
&gt;## Silver Dragon Wyrmling
&gt;*Medium dragon, lawful good*
&gt;___
&gt;- **Armor Class** 17 (natural armor)
&gt;- **Hit Points** 45 (6d8 + 18)
&gt;- **Speed** 30 ft., fly 60 ft.
&gt;___
&gt;|STR|DEX|CON|INT|WIS|CHA|
&gt;|:---:|:---:|:---:|:---:|:---:|:---:|
&gt;|19 (+4)|10 (+0)|17 (+3)|12 (+1)|11 (+0)|15 (+2)|
&gt;___
&gt;- **Saving Throws** Dex +2, Con +5, Wis +2, Cha +4
&gt;- **Skills** Perception +4, Stealth +2
&gt;- **Damage Immunities** cold
&gt;- **Senses** blindsight 10 ft., darkvision 60 ft., passive Perception 14
&gt;- **Languages** Draconic
&gt;- **Challenge** 2 (450 XP)
&gt;___
&gt;### Actions
&gt;***Bite.*** *Melee Weapon Attack:* +6 to hit, reach 5 ft., one target. *Hit:* 9 (1d10 + 4) piercing damage.  
&gt;
&gt;***Breath Weapons (Recharge 5–6).*** The dragon uses one of the following breath weapons.  
&gt;- **Cold Breath.** The dragon exhales an icy blast in a 15-foot cone. Each creature in that area must make a DC 13 Constitution saving throw, taking 18 (4d8) cold damage on a failed save, or half as much damage on a successful one.
&gt;
&gt;- **Paralyzing Breath.** The dragon exhales paralyzing gas in a 15-foot cone. Each creature in that area must succeed on a DC 13 Constitution saving throw or be paralyzed for 1 minute. A creature can repeat the saving throw at the end of each of its turns, ending the effect on itself on a success.</t>
  </si>
  <si>
    <t>Siren</t>
  </si>
  <si>
    <t>Skeleton</t>
  </si>
  <si>
    <t>___
&gt;## Skeleton
&gt;*Medium undead, lawful evil*
&gt;___
&gt;- **Armor Class** 13 (armor scraps)
&gt;- **Hit Points** 13 (2d8 + 4)
&gt;- **Speed** 30 ft.
&gt;___
&gt;|STR|DEX|CON|INT|WIS|CHA|
&gt;|:---:|:---:|:---:|:---:|:---:|:---:|
&gt;|10 (+0)|14 (+2)|15 (+2)|6 (-2)|8 (-1)|5 (-3)|
&gt;___
&gt;- **Damage Vulnerabilities** bludgeoning
&gt;- **Damage Immunities** poison
&gt;- **Condition Immunities** exhaustion, poisoned
&gt;- **Senses** darkvision 60 ft., passive Perception 9
&gt;- **Languages** understands all languages it spoke in life but can't speak
&gt;- **Challenge** 1/4 (50 XP)
&gt;___
&gt;### Actions
&gt;***Shortsword.*** *Melee Weapon Attack:* +4 to hit, reach 5 ft., one target. *Hit:* 5 (1d6 + 2) piercing damage.  
&gt;
&gt;***Shortbow.*** *Ranged Weapon Attack:* +4 to hit, range 80/320 ft., one target. *Hit:* 5 (1d6 + 2) piercing damage.</t>
  </si>
  <si>
    <t>Skulk</t>
  </si>
  <si>
    <t>Skull Lord</t>
  </si>
  <si>
    <t>Skyweaver</t>
  </si>
  <si>
    <t>Slaad Tadpole</t>
  </si>
  <si>
    <t>Slithering Tracker</t>
  </si>
  <si>
    <t>Smoke Mephit</t>
  </si>
  <si>
    <t>Solar</t>
  </si>
  <si>
    <t>___
&gt;## Solar
&gt;*Large celestial, lawful good*
&gt;___
&gt;- **Armor Class** 21 (natural armor)
&gt;- **Hit Points** 243 (18d10 + 144)
&gt;- **Speed** 50 ft., fly 150 ft.
&gt;___
&gt;|STR|DEX|CON|INT|WIS|CHA|
&gt;|:---:|:---:|:---:|:---:|:---:|:---:|
&gt;|26 (+8)|22 (+6)|26 (+8)|25 (+7)|25 (+7)|30 (+10)|
&gt;___
&gt;- **Saving Throws** Int +14, Wis +14, Cha +17
&gt;- **Skills** Perception +14
&gt;- **Damage Resistances** radiant; bludgeoning, piercing, and slashing from nonmagical attacks
&gt;- **Damage Immunities** necrotic, poison
&gt;- **Condition Immunities** charmed, exhaustion, frightened, poisoned
&gt;- **Senses** truesight 120 ft., passive Perception 24
&gt;- **Languages** all, telepathy 120 ft.
&gt;- **Challenge** 21 (33,000 XP)
&gt;___
&gt;***Angelic Weapons.*** The solar's weapon attacks are magical. When the solar hits with any weapon, the weapon deals an extra 6d8 radiant damage (included in the attack).  
&gt;
&gt;***Divine Awareness.*** The solar knows if it hears a lie.  
&gt;
&gt;***Innate Spellcasting.*** The solar's spellcasting ability is Charisma (spell save DC 25). It can innately cast the following spells, requiring no material components:  
&gt;
&gt;At will: *detect evil and good*, *invisibility* (self only)  
&gt;3/day each: *blade barrier*, *dispel evil and good*, *resurrection*  
&gt;1/day each: *commune*, *control weather*  
&gt;
&gt;
&gt;***Magic Resistance.*** The solar has advantage on saving throws against spells and other magical effects.  
&gt;
&gt;### Actions
&gt;***Multiattack.*** The solar makes two greatsword attacks.  
&gt;
&gt;***Greatsword.*** *Melee Weapon Attack:* +15 to hit, reach 5 ft., one target. *Hit:* 22 (4d6 + 8) slashing damage plus 27 (6d8) radiant damage.  
&gt;
&gt;***Slaying Longbow.*** *Ranged Weapon Attack:* +13 to hit, range 150/600 ft., one target. *Hit:* 15 (2d8 + 6) piercing damage plus 27 (6d8) radiant damage. If the target is a creature that has 100 hit points or fewer, it must succeed on a DC 15 Constitution saving throw or die.  
&gt;
&gt;***Flying Sword.*** The solar releases its greatsword to hover magically in an unoccupied space within 5 feet of it. If the solar can see the sword, the solar can mentally command it as a bonus action to fly up to 50 feet and either make one attack against a target or return to the solar's hands. If the hovering sword is targeted by any effect, the solar is considered to be holding it. The hovering sword falls if the solar dies.  
&gt;
&gt;***Healing Touch (4/Day).*** The solar touches another creature. The target magically regains 40 (8d8 + 4) hit points and is freed from any curse, disease, poison, blindness, or deafness.  
&gt;
&gt;### Legendary Actions
&gt;The solar can take 3 legendary actions, choosing from the options below. Only one legendary action can be used at a time and only at the end of another creature's turn. The solar regains spent legendary actions at the start of its turn.
&gt;
&gt;- **Teleport.** The solar magically teleports, along with any equipment it is wearing or carrying, up to 120 feet to an unoccupied space it can see.
&gt;- **Searing Burst (Costs 2 Actions).** The solar emits magical, divine energy. Each creature of its choice in a 10-foot radius must make a DC 23 Dexterity saving throw, taking 14 (4d6) fire damage plus 14 (4d6) radiant damage on a failed save, or half as much damage on a successful one.
&gt;- **Blinding Gaze (Costs 3 Actions).** The solar targets one creature it can see within 30 feet of it. If the target can see it, the target must succeed on a DC 15 Constitution saving throw or be blinded until magic such as the *lesser restoration* spell removes the blindness.</t>
  </si>
  <si>
    <t>Spawn of Kyuss</t>
  </si>
  <si>
    <t>Spectator</t>
  </si>
  <si>
    <t>Specter</t>
  </si>
  <si>
    <t>___
&gt;## Specter
&gt;*Medium undead, chaotic evil*
&gt;___
&gt;- **Armor Class** 12
&gt;- **Hit Points** 22 (5d8)
&gt;- **Speed** 0 ft., fly 50 ft. (hover)
&gt;___
&gt;|STR|DEX|CON|INT|WIS|CHA|
&gt;|:---:|:---:|:---:|:---:|:---:|:---:|
&gt;|1 (-5)|14 (+2)|11 (+0)|10 (+0)|10 (+0)|11 (+0)|
&gt;___
&gt;- **Damage Resistances** acid, cold, fire, lightning, thunder; bludgeoning, piercing, and slashing from nonmagical attacks
&gt;- **Damage Immunities** necrotic, poison
&gt;- **Condition Immunities** charmed, exhaustion, grappled, paralyzed, petrified, poisoned, prone, restrained, unconscious
&gt;- **Senses** darkvision 60 ft., passive Perception 10
&gt;- **Languages** understands all languages it knew in life but can't speak
&gt;- **Challenge** 1 (200 XP)
&gt;___
&gt;***Incorporeal Movement.*** The specter can move through other creatures and objects as if they were difficult terrain. It takes 5 (1d10) force damage if it ends its turn inside an object.  
&gt;
&gt;***Sunlight Sensitivity.*** While in sunlight, the specter has disadvantage on attack rolls, as well as on Wisdom (Perception) checks that rely on sight.  
&gt;
&gt;### Actions
&gt;***Life Drain.*** *Melee Spell Attack:* +4 to hit, reach 5 ft., one creature. *Hit:* 10 (3d6) necrotic damage. The target must succeed on a DC 10 Constitution saving throw or its hit point maximum is reduced by an amount equal to the damage taken. This reduction lasts until the creature finishes a long rest. The target dies if this effect reduces its hit point maximum to 0.</t>
  </si>
  <si>
    <t>Spider</t>
  </si>
  <si>
    <t>___
&gt;## Spider
&gt;*Tiny beast, unaligned*
&gt;___
&gt;- **Armor Class** 12
&gt;- **Hit Points** 1 (1d4 - 1)
&gt;- **Speed** 20 ft., climb 20 ft.
&gt;___
&gt;|STR|DEX|CON|INT|WIS|CHA|
&gt;|:---:|:---:|:---:|:---:|:---:|:---:|
&gt;|2 (-4)|14 (+2)|8 (-1)|1 (-5)|10 (+0)|2 (-4)|
&gt;___
&gt;- **Skills** Stealth +4
&gt;- **Senses** darkvision 30 ft., passive Perception 10
&gt;- **Languages** —
&gt;- **Challenge** 0 (0 or 10 XP)
&gt;___
&gt;***Spider Climb.*** The spider can climb difficult surfaces, including upside down on ceilings, without needing to make an ability check.  
&gt;
&gt;***Web Sense.*** While in contact with a web, the spider knows the exact location of any other creature in contact with the same web.  
&gt;
&gt;***Web Walker.*** The spider ignores movement restrictions caused by webbing.  
&gt;
&gt;### Actions
&gt;***Bite.*** *Melee Weapon Attack:* +4 to hit, reach 5 ft., one creature. *Hit:* 1 piercing damage, and the target must succeed on a DC 9 Constitution saving throw or take 2 (1d4) poison damage.</t>
  </si>
  <si>
    <t>Spined Devil</t>
  </si>
  <si>
    <t>Spirit Naga</t>
  </si>
  <si>
    <t>___
&gt;## Spirit Naga
&gt;*Large monstrosity, chaotic evil*
&gt;___
&gt;- **Armor Class** 15 (natural armor)
&gt;- **Hit Points** 75 (10d10 + 20)
&gt;- **Speed** 40 ft.
&gt;___
&gt;|STR|DEX|CON|INT|WIS|CHA|
&gt;|:---:|:---:|:---:|:---:|:---:|:---:|
&gt;|18 (+4)|17 (+3)|14 (+2)|16 (+3)|15 (+2)|16 (+3)|
&gt;___
&gt;- **Saving Throws** Dex +6, Con +5, Wis +5, Cha +6
&gt;- **Damage Immunities** poison
&gt;- **Condition Immunities** charmed, poisoned
&gt;- **Senses** darkvision 60 ft., passive Perception 12
&gt;- **Languages** Abyssal, Common
&gt;- **Challenge** 8 (3,900 XP)
&gt;___
&gt;***Rejuvenation.*** If it dies, the naga returns to life in 1d6 days and regains all its hit points. Only a *wish* spell can prevent this trait from functioning.  
&gt;
&gt;***Spellcasting.*** The naga is a 10th-level spellcaster. Its spellcasting ability is Intelligence (spell save DC 14, +6 to hit with spell attacks), and it needs only verbal components to cast its spells. It has the following wizard spells prepared:  
&gt;
&gt;Cantrips (at will): *mage hand*, *minor illusion*, *ray of frost*  
&gt;1st level (4 slots): *charm person*, *detect magic*, *sleep*  
&gt;2nd level (3 slots): *detect thoughts*, *hold person*  
&gt;3rd level (3 slots): *lightning bolt*, *water breathing*  
&gt;4th level (3 slots): *blight*, *dimension door*  
&gt;5th level (2 slots): *dominate person*  
&gt;
&gt;### Actions
&gt;***Bite.*** *Melee Weapon Attack:* +7 to hit, reach 10 ft., one creature. *Hit:* 7 (1d6 + 4) piercing damage, and the target must make a DC 13 Constitution saving throw, taking 31 (7d8) poison damage on a failed save, or half as much damage on a successful one.</t>
  </si>
  <si>
    <t>Spirit Troll</t>
  </si>
  <si>
    <t>Spring Eladrin</t>
  </si>
  <si>
    <t>Sprite</t>
  </si>
  <si>
    <t>___
&gt;## Sprite
&gt;*Tiny fey, neutral good*
&gt;___
&gt;- **Armor Class** 15 (leather armor)
&gt;- **Hit Points** 2 (1d4)
&gt;- **Speed** 10 ft., fly 40 ft.
&gt;___
&gt;|STR|DEX|CON|INT|WIS|CHA|
&gt;|:---:|:---:|:---:|:---:|:---:|:---:|
&gt;|3 (-4)|18 (+4)|10 (+0)|14 (+2)|13 (+1)|11 (+0)|
&gt;___
&gt;- **Skills** Perception +3, Stealth +8
&gt;- **Senses** passive Perception 13
&gt;- **Languages** Common, Elvish, Sylvan
&gt;- **Challenge** 1/4 (50 XP)
&gt;___
&gt;### Actions
&gt;***Longsword.*** *Melee Weapon Attack:* +2 to hit, reach 5 ft., one target. *Hit:* 1 slashing damage.  
&gt;
&gt;***Shortbow.*** *Ranged Weapon Attack:* +6 to hit, range 40/160 ft., one target. *Hit:* 1 piercing damage, and the target must succeed on a DC 10 Constitution saving throw or become poisoned for 1 minute. If its saving throw result is 5 or lower, the poisoned target falls unconscious for the same duration, or until it takes damage or another creature takes an action to shake it awake.  
&gt;
&gt;***Heart Sight.*** The sprite touches a creature and magically knows the creature's current emotional state. If the target fails a DC 10 Charisma saving throw, the sprite also knows the creature's alignment. Celestials, fiends, and undead automatically fail the saving throw.  
&gt;
&gt;***Invisibility.*** The sprite magically turns invisible until it attacks or casts a spell, or until its concentration ends (as if concentrating on a spell). Any equipment the sprite wears or carries is invisible with it.</t>
  </si>
  <si>
    <t>Spy</t>
  </si>
  <si>
    <t>___
&gt;## Spy
&gt;*Medium humanoid (any race), any alignment*
&gt;___
&gt;- **Armor Class** 12
&gt;- **Hit Points** 27 (6d8)
&gt;- **Speed** 30 ft.
&gt;___
&gt;|STR|DEX|CON|INT|WIS|CHA|
&gt;|:---:|:---:|:---:|:---:|:---:|:---:|
&gt;|10 (+0)|15 (+2)|10 (+0)|12 (+1)|14 (+2)|16 (+3)|
&gt;___
&gt;- **Skills** Deception +5, Insight +4, Investigation +5, Perception +6, Persuasion +5, Sleight of Hand +4, Stealth +4
&gt;- **Senses** passive Perception 16
&gt;- **Languages** any two languages
&gt;- **Challenge** 1 (200 XP)
&gt;___
&gt;***Cunning Action.*** On each of its turns, the spy can use a bonus action to take the Dash, Disengage, or Hide action.  
&gt;
&gt;***Sneak Attack (1/Turn).*** The spy deals an extra 7 (2d6) damage when it hits a target with a weapon attack and has advantage on the attack roll, or when the target is within 5 feet of an ally of the spy that isn't incapacitated and the spy doesn't have disadvantage on the attack roll.  
&gt;
&gt;### Actions
&gt;***Multiattack.*** The spy makes two melee attacks.  
&gt;
&gt;***Shortsword.*** *Melee Weapon Attack:* +4 to hit, reach 5 ft., one target. *Hit:* 5 (1d6 + 2) piercing damage.  
&gt;
&gt;***Hand Crossbow.*** *Ranged Weapon Attack:* +4 to hit, range 30/120 ft., one target. *Hit:* 5 (1d6 + 2) piercing damage.</t>
  </si>
  <si>
    <t>Star Spawn Grue</t>
  </si>
  <si>
    <t>Star Spawn Hulk</t>
  </si>
  <si>
    <t>Star Spawn Larva Mage</t>
  </si>
  <si>
    <t>Star Spawn Mangler</t>
  </si>
  <si>
    <t>Star Spawn Seer</t>
  </si>
  <si>
    <t>Steam Mephit</t>
  </si>
  <si>
    <t>___
&gt;## Steam Mephit
&gt;*Small elemental, neutral evil*
&gt;___
&gt;- **Armor Class** 10
&gt;- **Hit Points** 21 (6d6)
&gt;- **Speed** 30 ft., fly 30 ft.
&gt;___
&gt;|STR|DEX|CON|INT|WIS|CHA|
&gt;|:---:|:---:|:---:|:---:|:---:|:---:|
&gt;|5 (-3)|11 (+0)|10 (+0)|11 (+0)|10 (+0)|12 (+1)|
&gt;___
&gt;- **Damage Immunities** fire, poison
&gt;- **Condition Immunities** poisoned
&gt;- **Senses** darkvision 60 ft., passive Perception 10
&gt;- **Languages** Aquan, Ignan
&gt;- **Challenge** 1/4 (50 XP)
&gt;___
&gt;***Death Burst.*** When the mephit dies, it explodes in a cloud of steam. Each creature within 5 feet of the mephit must succeed on a DC 10 Dexterity saving throw or take 4 (1d8) fire damage.  
&gt;
&gt;***Innate Spellcasting (1/Day).*** The mephit can innately cast *blur*, requiring no material components. Its innate spellcasting ability is Charisma.  
&gt;
&gt;
&gt;### Actions
&gt;***Claws.*** *Melee Weapon Attack:* +2 to hit, reach 5 ft., one creature. *Hit:* 2 (1d4) slashing damage plus 2 (1d4) fire damage.  
&gt;
&gt;***Steam Breath (Recharge 6).*** The mephit exhales a 15-foot cone of scalding steam. Each creature in that area must succeed on a DC 10 Dexterity saving throw, taking 4 (1d8) fire damage on a failed save, or half as much damage on a successful one.</t>
  </si>
  <si>
    <t>Steel Predator</t>
  </si>
  <si>
    <t>Stegosaurus</t>
  </si>
  <si>
    <t>Stench Kow</t>
  </si>
  <si>
    <t>Stirge</t>
  </si>
  <si>
    <t>___
&gt;## Stirge
&gt;*Tiny beast, unaligned*
&gt;___
&gt;- **Armor Class** 14 (natural armor)
&gt;- **Hit Points** 2 (1d4)
&gt;- **Speed** 10 ft., fly 40 ft.
&gt;___
&gt;|STR|DEX|CON|INT|WIS|CHA|
&gt;|:---:|:---:|:---:|:---:|:---:|:---:|
&gt;|4 (-3)|16 (+3)|11 (+0)|2 (-4)|8 (-1)|6 (-2)|
&gt;___
&gt;- **Senses** darkvision 60 ft., passive Perception 9
&gt;- **Languages** —
&gt;- **Challenge** 1/8 (25 XP)
&gt;___
&gt;### Actions
&gt;***Blood Drain.*** *Melee Weapon Attack:* +5 to hit, reach 5 ft., one creature. *Hit:* 5 (1d4 + 3) piercing damage, and the stirge attaches to the target. While attached, the stirge doesn't attack. Instead, at the start of each of the stirge's turns, the target loses 5 (1d4 + 3) hit points due to blood loss.  
&gt;The stirge can detach itself by spending 5 feet of its movement. It does so after it drains 10 hit points of blood from the target or the target dies. A creature, including the target, can use its action to detach the stirge.</t>
  </si>
  <si>
    <t>Stone Cursed</t>
  </si>
  <si>
    <t>Stone Defender</t>
  </si>
  <si>
    <t>Stone Giant</t>
  </si>
  <si>
    <t>___
&gt;## Stone Giant
&gt;*Huge giant, neutral*
&gt;___
&gt;- **Armor Class** 17 (natural armor)
&gt;- **Hit Points** 126 (11d12 + 55)
&gt;- **Speed** 40 ft.
&gt;___
&gt;|STR|DEX|CON|INT|WIS|CHA|
&gt;|:---:|:---:|:---:|:---:|:---:|:---:|
&gt;|23 (+6)|15 (+2)|20 (+5)|10 (+0)|12 (+1)|9 (-1)|
&gt;___
&gt;- **Saving Throws** Dex +5, Con +8, Wis +4
&gt;- **Skills** Athletics +12, Perception +4
&gt;- **Senses** darkvision 60 ft., passive Perception 14
&gt;- **Languages** Giant
&gt;- **Challenge** 7 (2,900 XP)
&gt;___
&gt;***Stone Camouflage.*** The giant has advantage on Dexterity (Stealth) checks made to hide in rocky terrain.  
&gt;
&gt;### Actions
&gt;***Multiattack.*** The giant makes two greatclub attacks.  
&gt;
&gt;***Greatclub.*** *Melee Weapon Attack:* +9 to hit, reach 15 ft., one target. *Hit:* 19 (3d8 + 6) bludgeoning damage.  
&gt;
&gt;***Rock.*** *Ranged Weapon Attack:* +9 to hit, range 60/240 ft., one target. *Hit:* 28 (4d10 + 6) bludgeoning damage. If the target is a creature, it must succeed on a DC 17 Strength saving throw or be knocked prone.  
&gt;
&gt;### Reactions
&gt;***Rock Catching.*** If a rock or similar object is hurled at the giant, the giant can, with a successful DC 10 Dexterity saving throw, catch the missile and take no bludgeoning damage from it.</t>
  </si>
  <si>
    <t>Stone Giant Dreamwalker</t>
  </si>
  <si>
    <t>Stone Golem</t>
  </si>
  <si>
    <t>___
&gt;## Stone Golem
&gt;*Large construct, unaligned*
&gt;___
&gt;- **Armor Class** 17 (natural armor)
&gt;- **Hit Points** 178 (17d10 + 85)
&gt;- **Speed** 30 ft.
&gt;___
&gt;|STR|DEX|CON|INT|WIS|CHA|
&gt;|:---:|:---:|:---:|:---:|:---:|:---:|
&gt;|22 (+6)|9 (-1)|20 (+5)|3 (-4)|11 (+0)|1 (-5)|
&gt;___
&gt;- **Damage Immunities** poison, psychic; bludgeoning, piercing, and slashing from nonmagical attacks that aren't adamantine
&gt;- **Condition Immunities** charmed, exhaustion, frightened, paralyzed, petrified, poisoned
&gt;- **Senses** darkvision 120 ft., passive Perception 10
&gt;- **Languages** understands the languages of its creator but can't speak
&gt;- **Challenge** 10 (5,900 XP)
&gt;___
&gt;***Immutable Form.*** The golem is immune to any spell or effect that would alter its form.  
&gt;
&gt;***Magic Resistance.*** The golem has advantage on saving throws against spells and other magical effects.  
&gt;
&gt;***Magic Weapons.*** The golem's weapon attacks are magical.  
&gt;
&gt;### Actions
&gt;***Multiattack.*** The golem makes two slam attacks.  
&gt;
&gt;***Slam.*** *Melee Weapon Attack:* +10 to hit, reach 5 ft., one target. *Hit:* 19 (3d8 + 6) bludgeoning damage.  
&gt;
&gt;***Slow (Recharge 5–6).*** The golem targets one or more creatures it can see within 10 feet of it. Each target must make a DC 17 Wisdom saving throw against this magic. On a failed save, a target can't use reactions, its speed is halved, and it can't make more than one attack on its turn. In addition, the target can take either an action or a bonus action on its turn, not both. These effects last for 1 minute. A target can repeat the saving throw at the end of each of its turns, ending the effect on itself on a success.</t>
  </si>
  <si>
    <t>Stone Juggernaut</t>
  </si>
  <si>
    <t>Stonemelder</t>
  </si>
  <si>
    <t>Storm Giant</t>
  </si>
  <si>
    <t>___
&gt;## Storm Giant
&gt;*Huge giant, chaotic good*
&gt;___
&gt;- **Armor Class** 16 (scale mail)
&gt;- **Hit Points** 230 (20d12 + 100)
&gt;- **Speed** 50 ft., swim 50 ft.
&gt;___
&gt;|STR|DEX|CON|INT|WIS|CHA|
&gt;|:---:|:---:|:---:|:---:|:---:|:---:|
&gt;|29 (+9)|14 (+2)|20 (+5)|16 (+3)|18 (+4)|18 (+4)|
&gt;___
&gt;- **Saving Throws** Str +14, Con +10, Wis +9, Cha +9
&gt;- **Skills** Arcana +8, Athletics +14, History +8, Perception +9
&gt;- **Damage Resistances** cold
&gt;- **Damage Immunities** lightning, thunder
&gt;- **Senses** passive Perception 19
&gt;- **Languages** Common, Giant
&gt;- **Challenge** 13 (10,000 XP)
&gt;___
&gt;***Amphibious.*** The giant can breathe air and water.  
&gt;
&gt;***Innate Spellcasting.*** The giant's innate spellcasting ability is Charisma (spell save DC 17). It can innately cast the following spells, requiring no material components:  
&gt;
&gt;At will: *detect magic*, *feather fall*, *levitate*, *light*  
&gt;3/day each: *control weather*, *water breathing*  
&gt;
&gt;### Actions
&gt;***Multiattack.*** The giant makes two greatsword attacks.  
&gt;
&gt;***Greatsword.*** *Melee Weapon Attack:* +14 to hit, reach 10 ft., one target. *Hit:* 30 (6d6 + 9) slashing damage.  
&gt;
&gt;***Rock.*** *Ranged Weapon Attack:* +14 to hit, range 60/240 ft., one target. *Hit:* 35 (4d12 + 9) bludgeoning damage.  
&gt;
&gt;***Lightning Strike (Recharge 5–6).*** The giant hurls a magical lightning bolt at a point it can see within 500 feet of it. Each creature within 10 feet of that point must make a DC 17 Dexterity saving throw, taking 54 (12d8) lightning damage on a failed save, or half as much damage on a successful one.</t>
  </si>
  <si>
    <t>Storm Giant Quintessent</t>
  </si>
  <si>
    <t>Strahd Zombie</t>
  </si>
  <si>
    <t>curse of Strahd</t>
  </si>
  <si>
    <t>Strahd's Animated Armor</t>
  </si>
  <si>
    <t>Su-Monster</t>
  </si>
  <si>
    <t>Succubus/Incubus</t>
  </si>
  <si>
    <t>___
&gt;## Succubus
&gt;*Medium fiend (shapechanger), neutral evil*
&gt;___
&gt;- **Armor Class** 15 (natural armor)
&gt;- **Hit Points** 66 (12d8 + 12)
&gt;- **Speed** 30 ft., fly 60 ft.
&gt;___
&gt;|STR|DEX|CON|INT|WIS|CHA|
&gt;|:---:|:---:|:---:|:---:|:---:|:---:|
&gt;|8 (-1)|17 (+3)|13 (+1)|15 (+2)|12 (+1)|20 (+5)|
&gt;___
&gt;- **Skills** Deception +9, Insight +5, Perception +5, Persuasion +9, Stealth +7
&gt;- **Damage Resistances** cold, fire, lightning, poison; bludgeoning, piercing, and slashing from nonmagical attacks
&gt;- **Senses** darkvision 60 ft., passive Perception 15
&gt;- **Languages** Abyssal, Common, Infernal, telepathy 60 ft.
&gt;- **Challenge** 4 (1,100 XP)
&gt;___
&gt;***Shapechanger.*** The fiend can use its action to polymorph into a Small or Medium humanoid, or back into its true form. Without wings, the fiend loses its flying speed. Other than its size and speed, its statistics are the same in each form. Any equipment it is wearing or carrying isn't transformed. It reverts to its true form if it dies.  
&gt;
&gt;***Telepathic Bond.*** The fiend ignores the range restriction on its telepathy when communicating with a creature it has charmed. The two don't even need to be on the same plane of existence.  
&gt;
&gt;### Actions
&gt;***Claw (Fiend Form Only).*** *Melee Weapon Attack:* +5 to hit, reach 5 ft., one target. *Hit:* 6 (1d6 + 3) slashing damage.  
&gt;
&gt;***Charm.*** One humanoid the fiend can see within 30 feet of it must succeed on a DC 15 Wisdom saving throw or be magically charmed for 1 day. The charmed target obeys the fiend's verbal or telepathic commands. If the target suffers any harm or receives a suicidal command, it can repeat the saving throw, ending the effect on a success. If the target successfully saves against the effect, or if the effect on it ends, the target is immune to this fiend's Charm for the next 24 hours.  
&gt;The fiend can have only one target charmed at a time. If it charms another, the effect on the previous target ends.  
&gt;
&gt;***Draining Kiss.*** The fiend kisses a creature charmed by it or a willing creature. The target must make a DC 15 Constitution saving throw against this magic, taking 32 (5d10 + 5) psychic damage on a failed save, or half as much damage on a successful one. The target's hit point maximum is reduced by an amount equal to the damage taken. This reduction lasts until the target finishes a long rest. The target dies if this effect reduces its hit point maximum to 0.  
&gt;
&gt;***Etherealness.*** The fiend magically enters the Ethereal Plane from the Material Plane, or vice versa.</t>
  </si>
  <si>
    <t>Swarm of Bats</t>
  </si>
  <si>
    <t>___
&gt;## Swarm of Bats
&gt;*Medium swarm of tiny beasts, unaligned*
&gt;___
&gt;- **Armor Class** 12
&gt;- **Hit Points** 22 (5d8)
&gt;- **Speed** 0 ft., fly 30 ft.
&gt;___
&gt;|STR|DEX|CON|INT|WIS|CHA|
&gt;|:---:|:---:|:---:|:---:|:---:|:---:|
&gt;|5 (-3)|15 (+2)|10 (+0)|2 (-4)|12 (+1)|4 (-3)|
&gt;___
&gt;- **Damage Resistances** bludgeoning, piercing, slashing
&gt;- **Condition Immunities** charmed, frightened, grappled, paralyzed, petrified, prone, restrained, stunned
&gt;- **Senses** blindsight 60 ft., passive Perception 11
&gt;- **Languages** —
&gt;- **Challenge** 1/4 (50 XP)
&gt;___
&gt;***Echolocation.*** The swarm can't use its blindsight while deafened.  
&gt;
&gt;***Keen Hearing.*** The swarm has advantage on Wisdom (Perception) checks that rely on hearing.  
&gt;
&gt;***Swarm.*** The swarm can occupy another creature's space and vice versa, and the swarm can move through any opening large enough for a Tiny bat. The swarm can't regain hit points or gain temporary hit points.  
&gt;
&gt;### Actions
&gt;***Bites.*** *Melee Weapon Attack:* +4 to hit, reach 0 ft., one creature in the swarm's space. *Hit:* 5 (2d4) piercing damage, or 2 (1d4) piercing damage if the swarm has half of its hit points or fewer.</t>
  </si>
  <si>
    <t>Swarm of Cranium Rats</t>
  </si>
  <si>
    <t>Swarm of Insects</t>
  </si>
  <si>
    <t>___
&gt;## Swarm of Insects
&gt;*Medium swarm of tiny beasts, unaligned*
&gt;___
&gt;- **Armor Class** 12 (natural armor)
&gt;- **Hit Points** 22 (5d8)
&gt;- **Speed** 20 ft., climb 20 ft.
&gt;___
&gt;|STR|DEX|CON|INT|WIS|CHA|
&gt;|:---:|:---:|:---:|:---:|:---:|:---:|
&gt;|3 (-4)|13 (+1)|10 (+0)|1 (-5)|7 (-2)|1 (-5)|
&gt;___
&gt;- **Damage Resistances** bludgeoning, piercing, slashing
&gt;- **Condition Immunities** charmed, frightened, grappled, paralyzed, petrified, prone, restrained, stunned
&gt;- **Senses** blindsight 10 ft., passive Perception 8
&gt;- **Languages** —
&gt;- **Challenge** 1/2 (100 XP)
&gt;___
&gt;***Swarm.*** The swarm can occupy another creature's space and vice versa, and the swarm can move through any opening large enough for a Tiny insect. The swarm can't regain hit points or gain temporary hit points.  
&gt;
&gt;### Actions
&gt;***Bites.*** *Melee Weapon Attack:* +3 to hit, reach 0 ft., one target in the swarm's space. *Hit:* 10 (4d4) piercing damage, or 5 (2d4) piercing damage if the swarm has half of its hit points or fewer.</t>
  </si>
  <si>
    <t>Swarm of Poisonous Snakes</t>
  </si>
  <si>
    <t>___
&gt;## Swarm of Poisonous Snakes
&gt;*Medium swarm of tiny beasts, unaligned*
&gt;___
&gt;- **Armor Class** 14
&gt;- **Hit Points** 36 (8d8)
&gt;- **Speed** 30 ft., swim 30 ft.
&gt;___
&gt;|STR|DEX|CON|INT|WIS|CHA|
&gt;|:---:|:---:|:---:|:---:|:---:|:---:|
&gt;|8 (-1)|18 (+4)|11 (+0)|1 (-5)|10 (+0)|3 (-4)|
&gt;___
&gt;- **Damage Resistances** bludgeoning, piercing, slashing
&gt;- **Condition Immunities** charmed, frightened, grappled, paralyzed, petrified, prone, restrained, stunned
&gt;- **Senses** blindsight 10 ft., passive Perception 10
&gt;- **Languages** —
&gt;- **Challenge** 2 (450 XP)
&gt;___
&gt;***Swarm.*** The swarm can occupy another creature's space and vice versa, and the swarm can move through any opening large enough for a Tiny snake. The swarm can't regain hit points or gain temporary hit points.  
&gt;
&gt;### Actions
&gt;***Bites.*** *Melee Weapon Attack:* +6 to hit, reach 0 ft., one creature in the swarm's space. *Hit:* 7 (2d6) piercing damage, or 3 (1d6) piercing damage if the swarm has half of its hit points or fewer. The target must make a DC 10 Constitution saving throw, taking 14 (4d6) poison damage on a failed save, or half as much damage on a successful one.</t>
  </si>
  <si>
    <t>Swarm of Quippers</t>
  </si>
  <si>
    <t>___
&gt;## Swarm of Quippers
&gt;*Medium swarm of tiny beasts, unaligned*
&gt;___
&gt;- **Armor Class** 13
&gt;- **Hit Points** 28 (8d8 - 8)
&gt;- **Speed** 0 ft., swim 40 ft.
&gt;___
&gt;|STR|DEX|CON|INT|WIS|CHA|
&gt;|:---:|:---:|:---:|:---:|:---:|:---:|
&gt;|13 (+1)|16 (+3)|9 (-1)|1 (-5)|7 (-2)|2 (-4)|
&gt;___
&gt;- **Damage Resistances** bludgeoning, piercing, slashing
&gt;- **Condition Immunities** charmed, frightened, grappled, paralyzed, petrified, prone, restrained, stunned
&gt;- **Senses** darkvision 60 ft., passive Perception 8
&gt;- **Languages** —
&gt;- **Challenge** 1 (200 XP)
&gt;___
&gt;***Blood Frenzy.*** The swarm has advantage on melee attack rolls against any creature that doesn't have all its hit points.  
&gt;
&gt;***Swarm.*** The swarm can occupy another creature's space and vice versa, and the swarm can move through any opening large enough for a Tiny quipper. The swarm can't regain hit points or gain temporary hit points.  
&gt;
&gt;***Water Breathing.*** The swarm can breathe only underwater.  
&gt;
&gt;### Actions
&gt;***Bites.*** *Melee Weapon Attack:* +5 to hit, reach 0 ft., one creature in the swarm's space. *Hit:* 14 (4d6) piercing damage, or 7 (2d6) piercing damage if the swarm has half of its hit points or fewer.</t>
  </si>
  <si>
    <t>Swarm of Rats</t>
  </si>
  <si>
    <t>___
&gt;## Swarm of Rats
&gt;*Medium swarm of tiny beasts, unaligned*
&gt;___
&gt;- **Armor Class** 10
&gt;- **Hit Points** 24 (7d8 - 7)
&gt;- **Speed** 30 ft.
&gt;___
&gt;|STR|DEX|CON|INT|WIS|CHA|
&gt;|:---:|:---:|:---:|:---:|:---:|:---:|
&gt;|9 (-1)|11 (+0)|9 (-1)|2 (-4)|10 (+0)|3 (-4)|
&gt;___
&gt;- **Damage Resistances** bludgeoning, piercing, slashing
&gt;- **Condition Immunities** charmed, frightened, grappled, paralyzed, petrified, prone, restrained, stunned
&gt;- **Senses** darkvision 30 ft., passive Perception 10
&gt;- **Languages** —
&gt;- **Challenge** 1/4 (50 XP)
&gt;___
&gt;***Keen Smell.*** The swarm has advantage on Wisdom (Perception) checks that rely on smell.  
&gt;
&gt;***Swarm.*** The swarm can occupy another creature's space and vice versa, and the swarm can move through any opening large enough for a Tiny rat. The swarm can't regain hit points or gain temporary hit points.  
&gt;
&gt;### Actions
&gt;***Bites.*** *Melee Weapon Attack:* +2 to hit, reach 0 ft., one target in the swarm's space. *Hit:* 7 (2d6) piercing damage, or 3 (1d6) piercing damage if the swarm has half of its hit points or fewer.</t>
  </si>
  <si>
    <t>Swarm of Ravens</t>
  </si>
  <si>
    <t>___
&gt;## Swarm of Ravens
&gt;*Medium swarm of tiny beasts, unaligned*
&gt;___
&gt;- **Armor Class** 12
&gt;- **Hit Points** 24 (7d8 - 7)
&gt;- **Speed** 10 ft., fly 50 ft.
&gt;___
&gt;|STR|DEX|CON|INT|WIS|CHA|
&gt;|:---:|:---:|:---:|:---:|:---:|:---:|
&gt;|6 (-2)|14 (+2)|8 (-1)|3 (-4)|12 (+1)|6 (-2)|
&gt;___
&gt;- **Skills** Perception +5
&gt;- **Damage Resistances** bludgeoning, piercing, slashing
&gt;- **Condition Immunities** charmed, frightened, grappled, paralyzed, petrified, prone, restrained, stunned
&gt;- **Senses** passive Perception 15
&gt;- **Languages** —
&gt;- **Challenge** 1/4 (50 XP)
&gt;___
&gt;***Swarm.*** The swarm can occupy another creature's space and vice versa, and the swarm can move through any opening large enough for a Tiny raven. The swarm can't regain hit points or gain temporary hit points.  
&gt;
&gt;### Actions
&gt;***Beaks.*** *Melee Weapon Attack:* +4 to hit, reach 5 ft., one target in the swarm's space. *Hit:* 7 (2d6) piercing damage, or 3 (1d6) piercing damage if the swarm has half of its hit points or fewer.</t>
  </si>
  <si>
    <t>Swarm of Rot Grubs</t>
  </si>
  <si>
    <t>Swashbuckler</t>
  </si>
  <si>
    <t>Sword Wraith Commander</t>
  </si>
  <si>
    <t>Sword Wraith Warrior</t>
  </si>
  <si>
    <t>Tabaxi Hunter</t>
  </si>
  <si>
    <t>Tabaxi Minstrel</t>
  </si>
  <si>
    <t>Tanarukk</t>
  </si>
  <si>
    <t>Tarrasque</t>
  </si>
  <si>
    <t>___
&gt;## Tarrasque
&gt;*Gargantuan monstrosity (titan), unaligned*
&gt;___
&gt;- **Armor Class** 25 (natural armor)
&gt;- **Hit Points** 676 (33d20 + 330)
&gt;- **Speed** 40 ft.
&gt;___
&gt;|STR|DEX|CON|INT|WIS|CHA|
&gt;|:---:|:---:|:---:|:---:|:---:|:---:|
&gt;|30 (+10)|11 (+0)|30 (+10)|3 (-4)|11 (+0)|11 (+0)|
&gt;___
&gt;- **Saving Throws** Int +5, Wis +9, Cha +9
&gt;- **Damage Immunities** fire, poison; bludgeoning, piercing, and slashing from nonmagical attacks
&gt;- **Condition Immunities** charmed, frightened, paralyzed, poisoned
&gt;- **Senses** blindsight 120 ft., passive Perception 10
&gt;- **Languages** —
&gt;- **Challenge** 30 (155,000 XP)
&gt;___
&gt;***Legendary Resistance (3/Day).*** If the tarrasque fails a saving throw, it can choose to succeed instead.  
&gt;
&gt;***Magic Resistance.*** The tarrasque has advantage on saving throws against spells and other magical effects.  
&gt;
&gt;***Reflective Carapace.*** Any time the tarrasque is targeted by a *magic missile* spell, a line spell, or a spell that requires a ranged attack roll, roll a d6. On a 1 to 5, the tarrasque is unaffected. On a 6, the tarrasque is unaffected, and the effect is reflected back at the caster as though it originated from the tarrasque, turning the caster into the target.  
&gt;
&gt;***Siege Monster.*** The tarrasque deals double damage to objects and structures.  
&gt;
&gt;### Actions
&gt;***Multiattack.*** The tarrasque can use its Frightful Presence. It then makes five attacks: one with its bite, two with its claws, one with its horns, and one with its tail. It can use its Swallow instead of its bite.  
&gt;
&gt;***Bite.*** *Melee Weapon Attack:* +19 to hit, reach 10 ft., one target. *Hit:* 36 (4d12 + 10) piercing damage. If the target is a creature, it is grappled (escape DC 20). Until this grapple ends, the target is restrained, and the tarrasque can't bite another target.  
&gt;
&gt;***Claw.*** *Melee Weapon Attack:* +19 to hit, reach 15 ft., one target. *Hit:* 28 (4d8 + 10) slashing damage.  
&gt;
&gt;***Horns.*** *Melee Weapon Attack:* +19 to hit, reach 10 ft., one target. *Hit:* 32 (4d10 + 10) piercing damage.  
&gt;
&gt;***Tail.*** *Melee Weapon Attack:* +19 to hit, reach 20 ft., one target. *Hit:* 24 (4d6 + 10) bludgeoning damage. If the target is a creature, it must succeed on a DC 20 Strength saving throw or be knocked prone.  
&gt;
&gt;***Frightful Presence.*** Each creature of the tarrasque's choice within 120 feet of it and aware of it must succeed on a DC 17 Wisdom saving throw or become frightened for 1 minute. A creature can repeat the saving throw at the end of each of its turns, with disadvantage if the tarrasque is within line of sight, ending the effect on itself on a success. If a creature's saving throw is successful or the effect ends for it, the creature is immune to the tarrasque's Frightful Presence for the next 24 hours.  
&gt;
&gt;***Swallow.*** The tarrasque makes one bite attack against a Large or smaller creature it is grappling. If the attack hits, the target takes the bite's damage, the target is swallowed, and the grapple ends. While swallowed, the creature is blinded and restrained, it has total cover against attacks and other effects outside the tarrasque, and it takes 56 (16d6) acid damage at the start of each of the tarrasque's turns.  
&gt;If the tarrasque takes 60 damage or more on a single turn from a creature inside it, the tarrasque must succeed on a DC 20 Constitution saving throw at the end of that turn or regurgitate all swallowed creatures, which fall prone in a space within 10 feet of the tarrasque. If the tarrasque dies, a swallowed creature is no longer restrained by it and can escape from the corpse by using 30 feet of movement, exiting prone.  
&gt;
&gt;### Legendary Actions
&gt;The tarrasque can take 3 legendary actions, choosing from the options below. Only one legendary action can be used at a time and only at the end of another creature's turn. The tarrasque regains spent legendary actions at the start of its turn.
&gt;
&gt;- **Attack.** The tarrasque makes one claw attack or tail attack.
&gt;- **Move.** The tarrasque moves up to half its speed.
&gt;- **Chomp (Costs 2 Actions).** The tarrasque makes one bite attack or uses its Swallow.</t>
  </si>
  <si>
    <t>Tecuziztecatl</t>
  </si>
  <si>
    <t>Thayan Apprentice</t>
  </si>
  <si>
    <t>Thayan Warrior</t>
  </si>
  <si>
    <t>The Angry</t>
  </si>
  <si>
    <t>The Hungry</t>
  </si>
  <si>
    <t>The Lonely</t>
  </si>
  <si>
    <t>The Lost</t>
  </si>
  <si>
    <t>The Wretched</t>
  </si>
  <si>
    <t>Thorn Slinger</t>
  </si>
  <si>
    <t>Thorny</t>
  </si>
  <si>
    <t>Thri-Kreen</t>
  </si>
  <si>
    <t>Thug</t>
  </si>
  <si>
    <t>___
&gt;## Thug
&gt;*Medium humanoid (any race), any non-good alignment*
&gt;___
&gt;- **Armor Class** 11 (leather armor)
&gt;- **Hit Points** 32 (5d8 + 10)
&gt;- **Speed** 30 ft.
&gt;___
&gt;|STR|DEX|CON|INT|WIS|CHA|
&gt;|:---:|:---:|:---:|:---:|:---:|:---:|
&gt;|15 (+2)|11 (+0)|14 (+2)|10 (+0)|10 (+0)|11 (+0)|
&gt;___
&gt;- **Skills** Intimidation +2
&gt;- **Senses** passive Perception 10
&gt;- **Languages** any one language (usually Common)
&gt;- **Challenge** 1/2 (100 XP)
&gt;___
&gt;***Pack Tactics.*** The thug has advantage on an attack roll against a creature if at least one of the thug's allies is within 5 feet of the creature and the ally isn't incapacitated.  
&gt;
&gt;### Actions
&gt;***Multiattack.*** The thug makes two melee attacks.  
&gt;
&gt;***Mace.*** *Melee Weapon Attack:* +4 to hit, reach 5 ft., one creature. *Hit:* 5 (1d6 + 2) bludgeoning damage.  
&gt;
&gt;***Heavy Crossbow.*** *Ranged Weapon Attack:* +2 to hit, range 100/400 ft., one target. *Hit:* 5 (1d10) piercing damage.</t>
  </si>
  <si>
    <t>Tiamat</t>
  </si>
  <si>
    <t>Tiger</t>
  </si>
  <si>
    <t>___
&gt;## Tiger
&gt;*Large beast, unaligned*
&gt;___
&gt;- **Armor Class** 12
&gt;- **Hit Points** 37 (5d10 + 10)
&gt;- **Speed** 40 ft.
&gt;___
&gt;|STR|DEX|CON|INT|WIS|CHA|
&gt;|:---:|:---:|:---:|:---:|:---:|:---:|
&gt;|17 (+3)|15 (+2)|14 (+2)|3 (-4)|12 (+1)|8 (-1)|
&gt;___
&gt;- **Skills** Perception +3, Stealth +6
&gt;- **Senses** darkvision 60 ft., passive Perception 13
&gt;- **Languages** —
&gt;- **Challenge** 1 (200 XP)
&gt;___
&gt;***Keen Smell.*** The tiger has advantage on Wisdom (Perception) checks that rely on smell.  
&gt;
&gt;***Pounce.*** If the tiger moves at least 20 feet straight toward a creature and then hits it with a claw attack on the same turn, that target must succeed on a DC 13 Strength saving throw or be knocked prone. If the target is prone, the tiger can make one bite attack against it as a bonus action.  
&gt;
&gt;### Actions
&gt;***Bite.*** *Melee Weapon Attack:* +5 to hit, reach 5 ft., one target. *Hit:* 8 (1d10 + 3) piercing damage.  
&gt;
&gt;***Claw.*** *Melee Weapon Attack:* +5 to hit, reach 5 ft., one target. *Hit:* 7 (1d8 + 3) slashing damage.</t>
  </si>
  <si>
    <t>Titivilus</t>
  </si>
  <si>
    <t>Tlincalli</t>
  </si>
  <si>
    <t>Topi</t>
  </si>
  <si>
    <t>Tortle</t>
  </si>
  <si>
    <t>Tortle Druid</t>
  </si>
  <si>
    <t>Transmuter</t>
  </si>
  <si>
    <t>Trapper</t>
  </si>
  <si>
    <t>Treant</t>
  </si>
  <si>
    <t>___
&gt;## Treant
&gt;*Huge plant, chaotic good*
&gt;___
&gt;- **Armor Class** 16 (natural armor)
&gt;- **Hit Points** 138 (12d12 + 60)
&gt;- **Speed** 30 ft.
&gt;___
&gt;|STR|DEX|CON|INT|WIS|CHA|
&gt;|:---:|:---:|:---:|:---:|:---:|:---:|
&gt;|23 (+6)|8 (-1)|21 (+5)|12 (+1)|16 (+3)|12 (+1)|
&gt;___
&gt;- **Damage Vulnerabilities** fire
&gt;- **Damage Resistances** bludgeoning, piercing
&gt;- **Senses** passive Perception 13
&gt;- **Languages** Common, Druidic, Elvish, Sylvan
&gt;- **Challenge** 9 (5,000 XP)
&gt;___
&gt;***False Appearance.*** While the treant remains motionless, it is indistinguishable from a normal tree.  
&gt;
&gt;***Siege Monster.*** The treant deals double damage to objects and structures.  
&gt;
&gt;### Actions
&gt;***Multiattack.*** The treant makes two slam attacks.  
&gt;
&gt;***Slam.*** *Melee Weapon Attack:* +10 to hit, reach 5 ft., one target. *Hit:* 16 (3d6 + 6) bludgeoning damage.  
&gt;
&gt;***Rock.*** *Ranged Weapon Attack:* +10 to hit, range 60/180 ft., one target. *Hit:* 28 (4d10 + 6) bludgeoning damage.  
&gt;
&gt;***Animate Trees (1/Day).*** The treant magically animates one or two trees it can see within 60 feet of it. These trees have the same statistics as a **treant**, except they have Intelligence and Charisma scores of 1, they can't speak, and they have only the Slam action option. An animated tree acts as an ally of the treant. The tree remains animate for 1 day or until it dies; until the treant dies or is more than 120 feet from the tree; or until the treant takes a bonus action to turn it back into an inanimate tree. The tree then takes root if possible.</t>
  </si>
  <si>
    <t>Tree Blight</t>
  </si>
  <si>
    <t>Tressym</t>
  </si>
  <si>
    <t>Tri-Flower Frond</t>
  </si>
  <si>
    <t>Tribal Warrior</t>
  </si>
  <si>
    <t>___
&gt;## Tribal Warrior
&gt;*Medium humanoid (any race), any alignment*
&gt;___
&gt;- **Armor Class** 12 (hide armor)
&gt;- **Hit Points** 11 (2d8 + 2)
&gt;- **Speed** 30 ft.
&gt;___
&gt;|STR|DEX|CON|INT|WIS|CHA|
&gt;|:---:|:---:|:---:|:---:|:---:|:---:|
&gt;|13 (+1)|11 (+0)|12 (+1)|8 (-1)|11 (+0)|8 (-1)|
&gt;___
&gt;- **Senses** passive Perception 10
&gt;- **Languages** any one language
&gt;- **Challenge** 1/8 (25 XP)
&gt;___
&gt;***Pack Tactics.*** The warrior has advantage on an attack roll against a creature if at least one of the warrior's allies is within 5 feet of the creature and the ally isn't incapacitated.  
&gt;
&gt;### Actions
&gt;***Spear.*** *Melee  or Ranged Weapon Attack:* +3 to hit, reach 5 ft. or range 20/60 ft., one target. *Hit:* 4 (1d6 + 1) piercing damage, or 5 (1d8 + 1) piercing damage if used with two hands to make a melee attack.</t>
  </si>
  <si>
    <t>Triceratops</t>
  </si>
  <si>
    <t>___
&gt;## Triceratops
&gt;*Huge beast, unaligned*
&gt;___
&gt;- **Armor Class** 13 (natural armor)
&gt;- **Hit Points** 95 (10d12 + 30)
&gt;- **Speed** 50 ft.
&gt;___
&gt;|STR|DEX|CON|INT|WIS|CHA|
&gt;|:---:|:---:|:---:|:---:|:---:|:---:|
&gt;|22 (+6)|9 (-1)|17 (+3)|2 (-4)|11 (+0)|5 (-3)|
&gt;___
&gt;- **Senses** passive Perception 10
&gt;- **Languages** —
&gt;- **Challenge** 5 (1,800 XP)
&gt;___
&gt;***Trampling Charge.*** If the triceratops moves at least 20 feet straight toward a creature and then hits it with a gore attack on the same turn, that target must succeed on a DC 13 Strength saving throw or be knocked prone. If the target is prone, the triceratops can make one stomp attack against it as a bonus action.  
&gt;
&gt;### Actions
&gt;***Gore.*** *Melee Weapon Attack:* +9 to hit, reach 5 ft., one target. *Hit:* 24 (4d8 + 6) piercing damage.  
&gt;
&gt;***Stomp.*** *Melee Weapon Attack:* +9 to hit, reach 5 ft., one prone creature. *Hit:* 22 (3d10 + 6) bludgeoning damage</t>
  </si>
  <si>
    <t>Tridrone</t>
  </si>
  <si>
    <t>Troglodyte</t>
  </si>
  <si>
    <t>Troglodyte Champion of Laogzed</t>
  </si>
  <si>
    <t>Troll</t>
  </si>
  <si>
    <t>___
&gt;## Troll
&gt;*Large giant, chaotic evil*
&gt;___
&gt;- **Armor Class** 15 (natural armor)
&gt;- **Hit Points** 84 (8d10 + 40)
&gt;- **Speed** 30 ft.
&gt;___
&gt;|STR|DEX|CON|INT|WIS|CHA|
&gt;|:---:|:---:|:---:|:---:|:---:|:---:|
&gt;|18 (+4)|13 (+1)|20 (+5)|7 (-2)|9 (-1)|7 (-2)|
&gt;___
&gt;- **Skills** Perception +2
&gt;- **Senses** darkvision 60 ft., passive Perception 12
&gt;- **Languages** Giant
&gt;- **Challenge** 5 (1,800 XP)
&gt;___
&gt;***Keen Smell.*** The troll has advantage on Wisdom (Perception) checks that rely on smell.  
&gt;
&gt;***Regeneration.*** The troll regains 10 hit points at the start of its turn. If the troll takes acid or fire damage, this trait doesn't function at the start of the troll's next turn. The troll dies only if it starts its turn with 0 hit points and doesn't regenerate.  
&gt;
&gt;### Actions
&gt;***Multiattack.*** The troll makes three attacks: one with its bite and two with its claws.  
&gt;
&gt;***Bite.*** *Melee Weapon Attack:* +7 to hit, reach 5 ft., one target. *Hit:* 7 (1d6 + 4) piercing damage.  
&gt;
&gt;***Claw.*** *Melee Weapon Attack:* +7 to hit, reach 5 ft., one target. *Hit:* 11 (2d6 + 4) slashing damage.</t>
  </si>
  <si>
    <t>Twig</t>
  </si>
  <si>
    <t>Tyrannosaurus Rex</t>
  </si>
  <si>
    <t>___
&gt;## Tyrannosaurus Rex
&gt;*Huge beast, unaligned*
&gt;___
&gt;- **Armor Class** 13 (natural armor)
&gt;- **Hit Points** 136 (13d12 + 52)
&gt;- **Speed** 50 ft.
&gt;___
&gt;|STR|DEX|CON|INT|WIS|CHA|
&gt;|:---:|:---:|:---:|:---:|:---:|:---:|
&gt;|25 (+7)|10 (+0)|19 (+4)|2 (-4)|12 (+1)|9 (-1)|
&gt;___
&gt;- **Skills** Perception +4
&gt;- **Senses** passive Perception 14
&gt;- **Languages** —
&gt;- **Challenge** 8 (3,900 XP)
&gt;___
&gt;### Actions
&gt;***Multiattack.*** The tyrannosaurus makes two attacks: one with its bite and one with its tail. It can't make both attacks against the same target.  
&gt;
&gt;***Bite.*** *Melee Weapon Attack:* +10 to hit, reach 10 ft., one target. *Hit:* 33 (4d12 + 7) piercing damage. If the target is a Medium or smaller creature, it is grappled (escape DC 17). Until this grapple ends, the target is restrained, and the tyrannosaurus can't bite another target.  
&gt;
&gt;***Tail.*** *Melee Weapon Attack:* +10 to hit, reach 10 ft., one target. *Hit:* 20 (3d8 + 7) bludgeoning damage.</t>
  </si>
  <si>
    <t>Tyrannosaurus Rex Zombie</t>
  </si>
  <si>
    <t>Ulitharid</t>
  </si>
  <si>
    <t>Ultroloth</t>
  </si>
  <si>
    <t>Umber Hulk</t>
  </si>
  <si>
    <t>Unicorn</t>
  </si>
  <si>
    <t>___
&gt;## Unicorn
&gt;*Large celestial, lawful good*
&gt;___
&gt;- **Armor Class** 12
&gt;- **Hit Points** 67 (9d10 + 18)
&gt;- **Speed** 50 ft.
&gt;___
&gt;|STR|DEX|CON|INT|WIS|CHA|
&gt;|:---:|:---:|:---:|:---:|:---:|:---:|
&gt;|18 (+4)|14 (+2)|15 (+2)|11 (+0)|17 (+3)|16 (+3)|
&gt;___
&gt;- **Damage Immunities** poison
&gt;- **Condition Immunities** charmed, paralyzed, poisoned
&gt;- **Senses** darkvision 60 ft., passive Perception 13
&gt;- **Languages** Celestial, Elvish, Sylvan, telepathy 60 ft.
&gt;- **Challenge** 5 (1,800 XP)
&gt;___
&gt;***Charge.*** If the unicorn moves at least 20 feet straight toward a target and then hits it with a horn attack on the same turn, the target takes an extra 9 (2d8) piercing damage. If the target is a creature, it must succeed on a DC 15 Strength saving throw or be knocked prone.  
&gt;
&gt;***Innate Spellcasting.*** The unicorn's innate spellcasting ability is Charisma (spell save DC 14). The unicorn can innately cast the following spells, requiring no components:  
&gt;
&gt;At will: *detect evil and good*, *druidcraft*, *pass without trace*  
&gt;1/day each: *calm emotions*, *dispel evil and good*, *entangle*  
&gt;
&gt;
&gt;***Magic Resistance.*** The unicorn has advantage on saving throws against spells and other magical effects.  
&gt;
&gt;***Magic Weapons.*** The unicorn's weapon attacks are magical.  
&gt;
&gt;### Actions
&gt;***Multiattack.*** The unicorn makes two attacks: one with its hooves and one with its horn.  
&gt;
&gt;***Hooves.*** *Melee Weapon Attack:* +7 to hit, reach 5 ft., one target. *Hit:* 11 (2d6 + 4) bludgeoning damage.  
&gt;
&gt;***Horn.*** *Melee Weapon Attack:* +7 to hit, reach 5 ft., one target. *Hit:* 8 (1d8 + 4) piercing damage.  
&gt;
&gt;***Healing Touch (3/Day).*** The unicorn touches another creature with its horn. The target magically regains 11 (2d8 + 2) hit points. In addition, the touch removes all diseases and neutralizes all poisons afflicting the target.  
&gt;
&gt;***Teleport (1/Day).*** The unicorn magically teleports itself and up to three willing creatures it can see within 5 feet of it, along with any equipment they are wearing or carrying, to a location the unicorn is familiar with, up to 1 mile away.  
&gt;
&gt;### Legendary Actions
&gt;The unicorn can take 3 legendary actions, choosing from the options below. Only one legendary action can be used at a time and only at the end of another creature's turn. The unicorn regains spent legendary actions at the start of its turn.
&gt;
&gt;- **Hooves.** The unicorn makes one attack with its hooves.
&gt;- **Shimmering Shield (Costs 2 Actions).** The unicorn creates a shimmering, magical field around itself or another creature it can see within 60 feet of it. The target gains a +2 bonus to AC until the end of the unicorn's next turn.
&gt;- **Heal Self (Costs 3 Actions).** The unicorn magically regains 11 (2d8 + 2) hit points.</t>
  </si>
  <si>
    <t>Uthgardt Shaman</t>
  </si>
  <si>
    <t>Vampire</t>
  </si>
  <si>
    <t>___
&gt;## Vampire
&gt;*Medium undead (shapechanger), lawful evil*
&gt;___
&gt;- **Armor Class** 16 (natural armor)
&gt;- **Hit Points** 144 (17d8 + 68)
&gt;- **Speed** 30 ft.
&gt;___
&gt;|STR|DEX|CON|INT|WIS|CHA|
&gt;|:---:|:---:|:---:|:---:|:---:|:---:|
&gt;|18 (+4)|18 (+4)|18 (+4)|17 (+3)|15 (+2)|18 (+4)|
&gt;___
&gt;- **Saving Throws** Dex +9, Wis +7, Cha +9
&gt;- **Skills** Perception +7, Stealth +9
&gt;- **Damage Resistances** necrotic; bludgeoning, piercing, and slashing from nonmagical attacks
&gt;- **Senses** darkvision 120 ft., passive Perception 17
&gt;- **Languages** the languages it knew in life
&gt;- **Challenge** 13 (10,000 XP)
&gt;___
&gt;***Shapechanger.*** If the vampire isn't in sunlight or running water, it can use its action to polymorph into a Tiny bat or a Medium cloud of mist, or back into its true form.  
&gt;While in bat form, the vampire can't speak, its walking speed is 5 feet, and it has a flying speed of 30 feet. Its statistics, other than its size and speed, are unchanged. Anything it is wearing transforms with it, but nothing it is carrying does. It reverts to its true form if it dies.  
&gt;While in mist form, the vampire can't take any actions, speak, or manipulate objects. It is weightless, has a flying speed of 20 feet, can hover, and can enter a hostile creature's space and stop there. In addition, if air can pass through a space, the mist can do so without squeezing, and it can't pass through water. It has advantage on Strength, Dexterity, and Constitution saving throws, and it is immune to all nonmagical damage, except the damage it takes from sunlight.  
&gt;
&gt;***Legendary Resistance (3/Day).*** If the vampire fails a saving throw, it can choose to succeed instead.  
&gt;
&gt;***Misty Escape.*** When it drops to 0 hit points outside its resting place, the vampire transforms into a cloud of mist (as in the Shapechanger trait) instead of falling unconscious, provided that it isn't in sunlight or running water. If it can't transform, it is destroyed.  
&gt;While it has 0 hit points in mist form, it can't revert to its vampire form, and it must reach its resting place within 2 hours or be destroyed. Once in its resting place, it reverts to its vampire form. It is then paralyzed until it regains at least 1 hit point. After spending 1 hour in its resting place with 0 hit points, it regains 1 hit point.  
&gt;
&gt;***Regeneration.*** The vampire regains 20 hit points at the start of its turn if it has at least 1 hit point and isn't in sunlight or running water. If the vampire takes radiant damage or damage from holy water, this trait doesn't function at the start of the vampire's next turn.  
&gt;
&gt;***Spider Climb.*** The vampire can climb difficult surfaces, including upside down on ceilings, without needing to make an ability check.  
&gt;
&gt;***Vampire Weaknesses.*** The vampire has the following flaws:  
&gt;*Forbiddance.* The vampire can't enter a residence without an invitation from one of the occupants.  
&gt;*Harmed by Running Water.* The vampire takes 20 acid damage if it ends its turn in running water.  
&gt;*Stake to the Heart.* If a piercing weapon made of wood is driven into the vampire's heart while the vampire is incapacitated in its resting place, the vampire is paralyzed until the stake is removed.  
&gt;*Sunlight Hypersensitivity.* The vampire takes 20 radiant damage when it starts its turn in sunlight. While in sunlight, it has disadvantage on attack rolls and ability checks.  
&gt;
&gt;### Actions
&gt;***Multiattack (Vampire Form Only).*** The vampire makes two attacks, only one of which can be a bite attack.  
&gt;
&gt;***Unarmed Strike (Vampire Form Only).*** *Melee Weapon Attack:* +9 to hit, reach 5 ft., one creature. *Hit:* 8 (1d8 + 4) bludgeoning damage. Instead of dealing damage, the vampire can grapple the target (escape DC 18).  
&gt;
&gt;***Bite (Bat or Vampire Form Only).*** *Melee Weapon Attack:* +9 to hit, reach 5 ft., one willing creature, or a creature that is grappled by the vampire, incapacitated, or restrained. *Hit:* 7 (1d6 + 4) piercing damage plus 10 (3d6) necrotic damage. The target's hit point maximum is reduced by an amount equal to the necrotic damage taken, and the vampire regains hit points equal to that amount. The reduction lasts until the target finishes a long rest. The target dies if this effect reduces its hit point maximum to 0. A humanoid slain in this way and then buried in the ground rises the following night as a **vampire spawn** under the vampire's control.  
&gt;
&gt;***Charm.*** The vampire targets one humanoid it can see within 30 feet of it. If the target can see the vampire, the target must succeed on a DC 17 Wisdom saving throw against this magic or be charmed by the vampire. The charmed target regards the vampire as a trusted friend to be heeded and protected. Although the target isn't under the vampire's control, it takes the vampire's requests or actions in the most favorable way it can, and it is a willing target for the vampire's bite attack.  
&gt;Each time the vampire or the vampire's companions do anything harmful to the target, it can repeat the saving throw, ending the effect on itself on a success. Otherwise, the effect lasts 24 hours or until the vampire is destroyed, is on a different plane of existence than the target, or takes a bonus action to end the effect.  
&gt;
&gt;***Children of the Night (1/Day).*** The vampire magically calls 2d4 swarms of **bats** or **rats**, provided that the sun isn't up. While outdoors, the vampire can call 3d6 **wolves** instead. The called creatures arrive in 1d4 rounds, acting as allies of the vampire and obeying its spoken commands. The beasts remain for 1 hour, until the vampire dies, or until the vampire dismisses them as a bonus action.  
&gt;
&gt;### Legendary Actions
&gt;The vampire can take 3 legendary actions, choosing from the options below. Only one legendary action can be used at a time and only at the end of another creature's turn. The vampire regains spent legendary actions at the start of its turn.
&gt;
&gt;- **Move.** The vampire moves up to its speed without provoking opportunity attacks.
&gt;- **Unarmed Strike.** The vampire makes one unarmed strike.
&gt;- **Bite (Costs 2 Actions).** The vampire makes one bite attack.</t>
  </si>
  <si>
    <t>Vampire Spawn</t>
  </si>
  <si>
    <t>___
&gt;## Vampire Spawn
&gt;*Medium undead, neutral evil*
&gt;___
&gt;- **Armor Class** 15 (natural armor)
&gt;- **Hit Points** 82 (11d8 + 33)
&gt;- **Speed** 30 ft.
&gt;___
&gt;|STR|DEX|CON|INT|WIS|CHA|
&gt;|:---:|:---:|:---:|:---:|:---:|:---:|
&gt;|16 (+3)|16 (+3)|16 (+3)|11 (+0)|10 (+0)|12 (+1)|
&gt;___
&gt;- **Saving Throws** Dex +6, Wis +3
&gt;- **Skills** Perception +3, Stealth +6
&gt;- **Damage Resistances** necrotic; bludgeoning, piercing, and slashing from nonmagical attacks
&gt;- **Senses** darkvision 60 ft., passive Perception 13
&gt;- **Languages** the languages it knew in life
&gt;- **Challenge** 5 (1,800 XP)
&gt;___
&gt;***Regeneration.*** The vampire regains 10 hit points at the start of its turn if it has at least 1 hit point and isn't in sunlight or running water. If the vampire takes radiant damage or damage from holy water, this trait doesn't function at the start of the vampire's next turn.  
&gt;
&gt;***Spider Climb.*** The vampire can climb difficult surfaces, including upside down on ceilings, without needing to make an ability check.  
&gt;
&gt;***Vampire Weaknesses.*** The vampire has the following flaws:  
&gt;*Forbiddance.* The vampire can't enter a residence without an invitation from one of the occupants.  
&gt;*Harmed by Running Water.* The vampire takes 20 acid damage when it ends its turn in running water.  
&gt;*Stake to the Heart.* The vampire is destroyed if a piercing weapon made of wood is driven into its heart while it is incapacitated in its resting place.  
&gt;*Sunlight Hypersensitivity.* The vampire takes 20 radiant damage when it starts its turn in sunlight. While in sunlight, it has disadvantage on attack rolls and ability checks.  
&gt;
&gt;### Actions
&gt;***Multiattack.*** The vampire makes two attacks, only one of which can be a bite attack.  
&gt;
&gt;***Bite.*** *Melee Weapon Attack:* +6 to hit, reach 5 ft., one willing creature, or a creature that is grappled by the vampire, incapacitated, or restrained. *Hit:* 6 (1d6 + 3) piercing damage plus 7 (2d6) necrotic damage. The target's hit point maximum is reduced by an amount equal to the necrotic damage taken, and the vampire regains hit points equal to that amount. The reduction lasts until the target finishes a long rest. The target dies if this effect reduces its hit point maximum to 0.  
&gt;
&gt;***Claws.*** *Melee Weapon Attack:* +6 to hit, reach 5 ft., one creature. *Hit:* 8 (2d4 + 3) slashing damage. Instead of dealing damage, the vampire can grapple the target (escape DC 13).</t>
  </si>
  <si>
    <t>Vampire Spellcaster</t>
  </si>
  <si>
    <t>medium</t>
  </si>
  <si>
    <t>undead</t>
  </si>
  <si>
    <t>Vampire Warrior</t>
  </si>
  <si>
    <t>Vampiric Ixitxachitl</t>
  </si>
  <si>
    <t>Vampiric Mist</t>
  </si>
  <si>
    <t>Vargouille</t>
  </si>
  <si>
    <t>Vegepygmy</t>
  </si>
  <si>
    <t>Vegepygmy Chief</t>
  </si>
  <si>
    <t>Velociraptor</t>
  </si>
  <si>
    <t>Venom Troll</t>
  </si>
  <si>
    <t>Veteran</t>
  </si>
  <si>
    <t>___
&gt;## Veteran
&gt;*Medium humanoid (any race), any alignment*
&gt;___
&gt;- **Armor Class** 17 (splint armor)
&gt;- **Hit Points** 58 (9d8 + 18)
&gt;- **Speed** 30 ft.
&gt;___
&gt;|STR|DEX|CON|INT|WIS|CHA|
&gt;|:---:|:---:|:---:|:---:|:---:|:---:|
&gt;|16 (+3)|13 (+1)|14 (+2)|10 (+0)|11 (+0)|10 (+0)|
&gt;___
&gt;- **Skills** Athletics +5, Perception +2
&gt;- **Senses** passive Perception 12
&gt;- **Languages** any one language (usually Common)
&gt;- **Challenge** 3 (700 XP)
&gt;___
&gt;### Actions
&gt;***Multiattack.*** The veteran makes two longsword attacks. If it has a shortsword drawn, it can also make a shortsword attack.  
&gt;
&gt;***Longsword.*** *Melee Weapon Attack:* +5 to hit, reach 5 ft., one target. *Hit:* 7 (1d8 + 3) slashing damage, or 8 (1d10 + 3) slashing damage if used with two hands.  
&gt;
&gt;***Shortsword.*** *Melee Weapon Attack:* +5 to hit, reach 5 ft., one target. *Hit:* 6 (1d6 + 3) piercing damage.  
&gt;
&gt;***Heavy Crossbow.*** *Ranged Weapon Attack:* +3 to hit, range 100/400 ft., one target. *Hit:* 6 (1d10 + 1) piercing damage.</t>
  </si>
  <si>
    <t>Vine Blight</t>
  </si>
  <si>
    <t>Violet Fungus</t>
  </si>
  <si>
    <t>___
&gt;## Violet Fungus
&gt;*Medium plant, unaligned*
&gt;___
&gt;- **Armor Class** 5
&gt;- **Hit Points** 18 (4d8)
&gt;- **Speed** 5 ft.
&gt;___
&gt;|STR|DEX|CON|INT|WIS|CHA|
&gt;|:---:|:---:|:---:|:---:|:---:|:---:|
&gt;|3 (-4)|1 (-5)|10 (+0)|1 (-5)|3 (-4)|1 (-5)|
&gt;___
&gt;- **Condition Immunities** blinded, deafened, frightened
&gt;- **Senses** blindsight 30 ft. (blind beyond this radius), passive Perception 6
&gt;- **Languages** —
&gt;- **Challenge** 1/4 (50 XP)
&gt;___
&gt;***False Appearance.*** While the violet fungus remains motionless, it is indistinguishable from an ordinary fungus.  
&gt;
&gt;### Actions
&gt;***Multiattack.*** The fungus makes 1d4 Rotting Touch attacks.  
&gt;
&gt;***Rotting Touch.*** *Melee Weapon Attack:* +2 to hit, reach 10 ft., one creature. *Hit:* 4 (1d8) necrotic damage.</t>
  </si>
  <si>
    <t>Vrock</t>
  </si>
  <si>
    <t>___
&gt;## Vrock
&gt;*Large fiend (demon), chaotic evil*
&gt;___
&gt;- **Armor Class** 15 (natural armor)
&gt;- **Hit Points** 104 (11d10 + 44)
&gt;- **Speed** 40 ft., fly 60 ft.
&gt;___
&gt;|STR|DEX|CON|INT|WIS|CHA|
&gt;|:---:|:---:|:---:|:---:|:---:|:---:|
&gt;|17 (+3)|15 (+2)|18 (+4)|8 (-1)|13 (+1)|8 (-1)|
&gt;___
&gt;- **Saving Throws** Dex +5, Wis +4, Cha +2
&gt;- **Damage Resistances** cold, fire, lightning; bludgeoning, piercing, and slashing from nonmagical attacks
&gt;- **Damage Immunities** poison
&gt;- **Condition Immunities** poisoned
&gt;- **Senses** darkvision 120 ft., passive Perception 11
&gt;- **Languages** Abyssal, telepathy 120 ft.
&gt;- **Challenge** 6 (2,300 XP)
&gt;___
&gt;***Magic Resistance.*** The vrock has advantage on saving throws against spells and other magical effects.  
&gt;
&gt;### Actions
&gt;***Multiattack.*** The vrock makes two attacks: one with its beak and one with its talons.  
&gt;
&gt;***Beak.*** *Melee Weapon Attack:* +6 to hit, reach 5 ft., one target. *Hit:* 10 (2d6 + 3) piercing damage.  
&gt;
&gt;***Talons.*** *Melee Weapon Attack:* +6 to hit, reach 5 ft., one target. *Hit:* 14 (2d10 + 3) slashing damage.  
&gt;
&gt;***Spores (Recharge 6).*** A 15-foot-radius cloud of toxic spores extends out from the vrock. The spores spread around corners. Each creature in that area must succeed on a DC 14 Constitution saving throw or become poisoned. While poisoned in this way, a target takes 5 (1d10) poison damage at the start of each of its turns. A target can repeat the saving throw at the end of each of its turns, ending the effect on itself on a success. Emptying a vial of holy water on the target also ends the effect on it.  
&gt;
&gt;***Stunning Screech (1/Day).*** The vrock emits a horrific screech. Each creature within 20 feet of it that can hear it and that isn't a demon must succeed on a DC 14 Constitution saving throw or be stunned until the end of the vrock's next turn.</t>
  </si>
  <si>
    <t>Vulture</t>
  </si>
  <si>
    <t>___
&gt;## Vulture
&gt;*Medium beast, unaligned*
&gt;___
&gt;- **Armor Class** 10
&gt;- **Hit Points** 5 (1d8 + 1)
&gt;- **Speed** 10 ft., fly 50 ft.
&gt;___
&gt;|STR|DEX|CON|INT|WIS|CHA|
&gt;|:---:|:---:|:---:|:---:|:---:|:---:|
&gt;|7 (-2)|10 (+0)|13 (+1)|2 (-4)|12 (+1)|4 (-3)|
&gt;___
&gt;- **Skills** Perception +3
&gt;- **Senses** passive Perception 13
&gt;- **Languages** —
&gt;- **Challenge** 0 (0 or 10 XP)
&gt;___
&gt;***Keen Sight and Smell.*** The vulture has advantage on Wisdom (Perception) checks that rely on sight or smell.  
&gt;
&gt;***Pack Tactics.*** The vulture has advantage on an attack roll against a creature if at least one of the vulture's allies is within 5 feet of the creature and the ally isn't incapacitated.  
&gt;
&gt;### Actions
&gt;***Beak.*** *Melee Weapon Attack:* +2 to hit, reach 5 ft., one target. *Hit:* 2 (1d4) piercing damage.</t>
  </si>
  <si>
    <t>War Priest</t>
  </si>
  <si>
    <t>Warhorse</t>
  </si>
  <si>
    <t>___
&gt;## Warhorse
&gt;*Large beast, unaligned*
&gt;___
&gt;- **Armor Class** 11
&gt;- **Hit Points** 19 (3d10 + 3)
&gt;- **Speed** 60 ft.
&gt;___
&gt;|STR|DEX|CON|INT|WIS|CHA|
&gt;|:---:|:---:|:---:|:---:|:---:|:---:|
&gt;|18 (+4)|12 (+1)|13 (+1)|2 (-4)|12 (+1)|7 (-2)|
&gt;___
&gt;- **Senses** passive Perception 11
&gt;- **Languages** —
&gt;- **Challenge** 1/2 (100 XP)
&gt;___
&gt;***Trampling Charge.*** If the horse moves at least 20 feet straight toward a creature and then hits it with a hooves attack on the same turn, that target must succeed on a DC 14 Strength saving throw or be knocked prone. If the target is prone, the horse can make another attack with its hooves against it as a bonus action.  
&gt;
&gt;### Actions
&gt;***Hooves.*** *Melee Weapon Attack:* +6 to hit, reach 5 ft., one target. *Hit:* 11 (2d6 + 4) bludgeoning damage.</t>
  </si>
  <si>
    <t>Warhorse Skeleton</t>
  </si>
  <si>
    <t>___
&gt;## Warhorse Skeleton
&gt;*Large undead, lawful evil*
&gt;___
&gt;- **Armor Class** 13 (barding scraps)
&gt;- **Hit Points** 22 (3d10 + 6)
&gt;- **Speed** 60 ft.
&gt;___
&gt;|STR|DEX|CON|INT|WIS|CHA|
&gt;|:---:|:---:|:---:|:---:|:---:|:---:|
&gt;|18 (+4)|12 (+1)|15 (+2)|2 (-4)|8 (-1)|5 (-3)|
&gt;___
&gt;- **Damage Vulnerabilities** bludgeoning
&gt;- **Damage Immunities** poison
&gt;- **Condition Immunities** exhaustion, poisoned
&gt;- **Senses** darkvision 60 ft., passive Perception 9
&gt;- **Languages** —
&gt;- **Challenge** 1/2 (100 XP)
&gt;___
&gt;### Actions
&gt;***Hooves.*** *Melee Weapon Attack:* +6 to hit, reach 5 ft., one target. *Hit:* 11 (2d6 + 4) bludgeoning damage.</t>
  </si>
  <si>
    <t>Warlock of the Archfey</t>
  </si>
  <si>
    <t>Warlock of the Fiend</t>
  </si>
  <si>
    <t>Warlock of the Great Old One</t>
  </si>
  <si>
    <t>Warlord</t>
  </si>
  <si>
    <t>Wastrilith</t>
  </si>
  <si>
    <t>Water Elemental</t>
  </si>
  <si>
    <t>___
&gt;## Water Elemental
&gt;*Large elemental, neutral*
&gt;___
&gt;- **Armor Class** 14 (natural armor)
&gt;- **Hit Points** 114 (12d10 + 48)
&gt;- **Speed** 30 ft., swim 90 ft.
&gt;___
&gt;|STR|DEX|CON|INT|WIS|CHA|
&gt;|:---:|:---:|:---:|:---:|:---:|:---:|
&gt;|18 (+4)|14 (+2)|18 (+4)|5 (-3)|10 (+0)|8 (-1)|
&gt;___
&gt;- **Damage Resistances** acid; bludgeoning, piercing, and slashing from nonmagical attacks
&gt;- **Damage Immunities** poison
&gt;- **Condition Immunities** exhaustion, grappled, paralyzed, petrified, poisoned, prone, restrained, unconscious
&gt;- **Senses** darkvision 60 ft., passive Perception 10
&gt;- **Languages** Aquan
&gt;- **Challenge** 5 (1,800 XP)
&gt;___
&gt;***Freeze.*** If the elemental takes cold damage, it partially freezes; its speed is reduced by 20 feet until the end of its next turn.  
&gt;
&gt;***Water Form.*** The elemental can enter a hostile creature's space and stop there. It can move through a space as narrow as 1 inch wide without squeezing.  
&gt;
&gt;### Actions
&gt;***Multiattack.*** The elemental makes two slam attacks.  
&gt;
&gt;***Slam.*** *Melee Weapon Attack:* +7 to hit, reach 5 ft., one target. *Hit:* 13 (2d8 + 4) bludgeoning damage.  
&gt;
&gt;***Whelm (Recharge 4–6).*** Each creature in the elemental's space must make a DC 15 Strength saving throw. On a failure, a target takes 13 (2d8 + 4) bludgeoning damage. If it is Large or smaller, it is also grappled (escape DC 14). Until this grapple ends, the target is restrained and unable to breathe unless it can breathe water. If the saving throw is successful, the target is pushed out of the elemental's space.  
&gt;The elemental can grapple one Large creature or up to two Medium or smaller creatures at one time. At the start of each of the elemental's turns, each target grappled by it takes 13 (2d8 + 4) bludgeoning damage. A creature within 5 feet of the elemental can pull a creature or object out of it by taking an action to make a DC 14 Strength check and succeeding.</t>
  </si>
  <si>
    <t>Water Elemental Myrmidon</t>
  </si>
  <si>
    <t>Water Weird</t>
  </si>
  <si>
    <t>Weasel</t>
  </si>
  <si>
    <t>___
&gt;## Weasel
&gt;*Tiny beast, unaligned*
&gt;___
&gt;- **Armor Class** 13
&gt;- **Hit Points** 1 (1d4 - 1)
&gt;- **Speed** 30 ft.
&gt;___
&gt;|STR|DEX|CON|INT|WIS|CHA|
&gt;|:---:|:---:|:---:|:---:|:---:|:---:|
&gt;|3 (-4)|16 (+3)|8 (-1)|2 (-4)|12 (+1)|3 (-4)|
&gt;___
&gt;- **Skills** Perception +3, Stealth +5
&gt;- **Senses** passive Perception 13
&gt;- **Languages** —
&gt;- **Challenge** 0 (0 or 10 XP)
&gt;___
&gt;***Keen Hearing and Smell.*** The weasel has advantage on Wisdom (Perception) checks that rely on hearing or smell.  
&gt;
&gt;### Actions
&gt;***Bite.*** *Melee Weapon Attack:* +5 to hit, reach 5 ft., one creature. *Hit:* 1 piercing damage.</t>
  </si>
  <si>
    <t>Werebear</t>
  </si>
  <si>
    <t>___
&gt;## Werebear
&gt;*Medium humanoid (human, shapechanger), neutral good*
&gt;___
&gt;- **Armor Class** 10 in humanoid form, 11 (natural armor) in bear or hybrid form
&gt;- **Hit Points** 135 (18d8 + 54)
&gt;- **Speed** 30 ft.  (40 ft., climb 30 ft. in bear or hybrid form)
&gt;___
&gt;|STR|DEX|CON|INT|WIS|CHA|
&gt;|:---:|:---:|:---:|:---:|:---:|:---:|
&gt;|19 (+4)|10 (+0)|17 (+3)|11 (+0)|12 (+1)|12 (+1)|
&gt;___
&gt;- **Skills** Perception +7
&gt;- **Damage Immunities** bludgeoning, piercing, and slashing from nonmagical attacks that aren't silvered
&gt;- **Senses** passive Perception 17
&gt;- **Languages** Common (can't speak in bear form)
&gt;- **Challenge** 5 (1,800 XP)
&gt;___
&gt;***Shapechanger.*** The werebear can use its action to polymorph into a Large bear-humanoid hybrid or into a Large bear, or back into its true form, which is humanoid. Its statistics, other than its size and AC, are the same in each form. Any equipment it is wearing or carrying isn't transformed. It reverts to its true form if it dies.  
&gt;
&gt;***Keen Smell.*** The werebear has advantage on Wisdom (Perception) checks that rely on smell.  
&gt;
&gt;### Actions
&gt;***Multiattack.*** In bear form, the werebear makes two claw attacks. In humanoid form, it makes two greataxe attacks. In hybrid form, it can attack like a bear or a humanoid.  
&gt;
&gt;***Bite (Bear or Hybrid Form Only).*** *Melee Weapon Attack:* +7 to hit, reach 5 ft., one target. *Hit:* 15 (2d10 + 4) piercing damage. If the target is a humanoid, it must succeed on a DC 14 Constitution saving throw or be cursed with were bear lycanthropy.  
&gt;
&gt;***Claw (Bear or Hybrid Form Only).*** *Melee Weapon Attack:* +7 to hit, reach 5 ft., one target. *Hit:* 13 (2d8 + 4) slashing damage.  
&gt;
&gt;***Greataxe (Humanoid or Hybrid Form Only).*** *Melee Weapon Attack:* +7 to hit, reach 5 ft., one target. *Hit:* 10 (1d12 + 4) slashing damage.</t>
  </si>
  <si>
    <t>Wereboar</t>
  </si>
  <si>
    <t>___
&gt;## Wereboar
&gt;*Medium humanoid (human, shapechanger), neutral evil*
&gt;___
&gt;- **Armor Class** 10 in humanoid form, 11 (natural armor) in boar or hybrid form
&gt;- **Hit Points** 78 (12d8 + 24)
&gt;- **Speed** 30 ft.  (40 ft. in boar form)
&gt;___
&gt;|STR|DEX|CON|INT|WIS|CHA|
&gt;|:---:|:---:|:---:|:---:|:---:|:---:|
&gt;|17 (+3)|10 (+0)|15 (+2)|10 (+0)|11 (+0)|8 (-1)|
&gt;___
&gt;- **Skills** Perception +2
&gt;- **Damage Immunities** bludgeoning, piercing, and slashing from nonmagical attacks that aren't silvered
&gt;- **Senses** passive Perception 12
&gt;- **Languages** Common (can't speak in boar form)
&gt;- **Challenge** 4 (1,100 XP)
&gt;___
&gt;***Shapechanger.*** The wereboar can use its action to polymorph into a boar-humanoid hybrid or into a boar, or back into its true form, which is humanoid. Its statistics, other than its AC, are the same in each form. Any equipment it is wearing or carrying isn't transformed. It reverts to its true form if it dies.  
&gt;
&gt;***Relentless (Recharges after a Short or Long Rest).*** If the wereboar takes 14 damage or less that would reduce it to 0 hit points, it is reduced to 1 hit point instead.  
&gt;
&gt;***Charge (Boar or Hybrid Form Only).*** If the wereboar moves at least 15 feet straight toward a target and then hits it with its tusks on the same turn, the target takes an extra 7 (2d6) slashing damage. If the target is a creature, it must succeed on a DC 13 Strength saving throw or be knocked prone.  
&gt;
&gt;### Actions
&gt;***Multiattack (Humanoid or Hybrid Form Only).*** The wereboar makes two attacks, only one of which can be with its tusks.  
&gt;
&gt;***Maul (Humanoid or Hybrid Form Only).*** *Melee Weapon Attack:* +5 to hit, reach 5 ft., one target. *Hit:* 10 (2d6 + 3) bludgeoning damage.  
&gt;
&gt;***Tusks (Boar or Hybrid Form Only).*** *Melee Weapon Attack:* +5 to hit, reach 5 ft., one target. *Hit:* 10 (2d6 + 3) slashing damage. If the target is a humanoid, it must succeed on a DC 12 Constitution saving throw or be cursed with wereboar lycanthropy.</t>
  </si>
  <si>
    <t>Wererat</t>
  </si>
  <si>
    <t>___
&gt;## Wererat
&gt;*Medium humanoid (human, shapechanger), lawful evil*
&gt;___
&gt;- **Armor Class** 12
&gt;- **Hit Points** 33 (6d8 + 6)
&gt;- **Speed** 30 ft.
&gt;___
&gt;|STR|DEX|CON|INT|WIS|CHA|
&gt;|:---:|:---:|:---:|:---:|:---:|:---:|
&gt;|10 (+0)|15 (+2)|12 (+1)|11 (+0)|10 (+0)|8 (-1)|
&gt;___
&gt;- **Skills** Perception +2, Stealth +4
&gt;- **Damage Immunities** bludgeoning, piercing, and slashing from nonmagical attacks that aren't silvered
&gt;- **Senses** darkvision 60 ft. (rat form only), passive Perception 12
&gt;- **Languages** Common (can't speak in rat form)
&gt;- **Challenge** 2 (450 XP)
&gt;___
&gt;***Shapechanger.*** The wererat can use its action to polymorph into a rat-humanoid hybrid or into a giant rat, or back into its true form, which is humanoid. Its statistics, other than its size, are the same in each form. Any equipment it is wearing or carrying isn't transformed. It reverts to its true form if it dies.  
&gt;
&gt;***Keen Smell.*** The wererat has advantage on Wisdom (Perception) checks that rely on smell.  
&gt;
&gt;### Actions
&gt;***Multiattack (Humanoid or Hybrid Form Only).*** The wererat makes two attacks, only one of which can be a bite.  
&gt;
&gt;***Bite (Rat or Hybrid Form Only).*** *Melee Weapon Attack:* +4 to hit, reach 5 ft., one target. *Hit:* 4 (1d4 + 2) piercing damage. If the target is a humanoid, it must succeed on a DC 11 Constitution saving throw or be cursed with wererat lycanthropy.  
&gt;
&gt;***Shortsword (Humanoid or Hybrid Form Only).*** *Melee Weapon Attack:* +4 to hit, reach 5 ft., one target. *Hit:* 5 (1d6 + 2) piercing damage.  
&gt;
&gt;***Hand Crossbow (Humanoid or Hybrid Form Only).*** *Ranged Weapon Attack:* +4 to hit, range 30/120 ft., one target. *Hit:* 5 (1d6 + 2) piercing damage.</t>
  </si>
  <si>
    <t>Wereraven</t>
  </si>
  <si>
    <t>Weretiger</t>
  </si>
  <si>
    <t>___
&gt;## Weretiger
&gt;*Medium humanoid (human, shapechanger), neutral*
&gt;___
&gt;- **Armor Class** 12
&gt;- **Hit Points** 120 (16d8 + 48)
&gt;- **Speed** 30 ft.  (40 ft. in tiger form)
&gt;___
&gt;|STR|DEX|CON|INT|WIS|CHA|
&gt;|:---:|:---:|:---:|:---:|:---:|:---:|
&gt;|17 (+3)|15 (+2)|16 (+3)|10 (+0)|13 (+1)|11 (+0)|
&gt;___
&gt;- **Skills** Perception +5, Stealth +4
&gt;- **Damage Immunities** bludgeoning, piercing, and slashing from nonmagical attacks that aren't silvered
&gt;- **Senses** darkvision 60 ft., passive Perception 15
&gt;- **Languages** Common (can't speak in tiger form)
&gt;- **Challenge** 4 (1,100 XP)
&gt;___
&gt;***Shapechanger.*** The weretiger can use its action to polymorph into a tiger-humanoid hybrid or into a tiger, or back into its true form, which is humanoid. Its statistics, other than its size, are the same in each form. Any equipment it is wearing or carrying isn't transformed. It reverts to its true form if it dies.  
&gt;
&gt;***Keen Hearing and Smell.*** The weretiger has advantage on Wisdom (Perception) checks that rely on hearing or smell.  
&gt;
&gt;***Pounce (Tiger or Hybrid Form Only).*** If the weretiger moves at least 15 feet straight toward a creature and then hits it with a claw attack on the same turn, that target must succeed on a DC 14 Strength saving throw or be knocked prone. If the target is prone, the weretiger can make one bite attack against it as a bonus action.  
&gt;
&gt;### Actions
&gt;***Multiattack (Humanoid or Hybrid Form Only).*** In humanoid form, the weretiger makes two scimitar attacks or two longbow attacks. In hybrid form, it can attack like a humanoid or make two claw attacks.  
&gt;
&gt;***Bite (Tiger or Hybrid Form Only).*** *Melee Weapon Attack:* +5 to hit, reach 5 ft., one target. *Hit:* 8 (1d10 + 3) piercing damage. If the target is a humanoid, it must succeed on a DC 13 Constitution saving throw or be cursed with weretiger lycanthropy.  
&gt;
&gt;***Claw (Tiger or Hybrid Form Only).*** *Melee Weapon Attack:* +5 to hit, reach 5 ft., one target. *Hit:* 7 (1d8 + 3) slashing damage.  
&gt;
&gt;***Scimitar (Humanoid or Hybrid Form Only).*** *Melee Weapon Attack:* +5 to hit, reach 5 ft., one target. *Hit:* 6 (1d6 + 3) slashing damage.  
&gt;
&gt;***Longbow (Humanoid or Hybrid Form Only).*** *Ranged Weapon Attack:* +4 to hit, range 150/600 ft., one target. *Hit:* 6 (1d8 + 2) piercing damage.</t>
  </si>
  <si>
    <t>Werewolf</t>
  </si>
  <si>
    <t>___
&gt;## Werewolf
&gt;*Medium humanoid (human, shapechanger), chaotic evil*
&gt;___
&gt;- **Armor Class** 11 in humanoid form, 12 (natural armor) in wolf or hybrid form
&gt;- **Hit Points** 58 (9d8 + 18)
&gt;- **Speed** 30 ft.  (40 ft. in wolf form)
&gt;___
&gt;|STR|DEX|CON|INT|WIS|CHA|
&gt;|:---:|:---:|:---:|:---:|:---:|:---:|
&gt;|15 (+2)|13 (+1)|14 (+2)|10 (+0)|11 (+0)|10 (+0)|
&gt;___
&gt;- **Skills** Perception +4
&gt;- **Damage Immunities** bludgeoning, piercing, and slashing from nonmagical attacks that aren't silvered
&gt;- **Senses** passive Perception 14
&gt;- **Languages** Common (can't speak in wolf form)
&gt;- **Challenge** 3 (700 XP)
&gt;___
&gt;***Shapechanger.*** The werewolf can use its action to polymorph into a wolf-humanoid hybrid or into a wolf, or back into its true form, which is humanoid. Its statistics, other than its AC, are the same in each form. Any equipment it is wearing or carrying isn't transformed. It reverts to its true form if it dies.  
&gt;
&gt;***Keen Hearing and Smell.*** The werewolf has advantage on Wisdom (Perception) checks that rely on hearing or smell.  
&gt;
&gt;### Actions
&gt;***Multiattack (Humanoid or Hybrid Form Only).*** The werewolf makes two attacks: two with its spear (humanoid form) or one with its bite and one with its claws (hybrid form).  
&gt;
&gt;***Bite (Wolf or Hybrid Form Only).*** *Melee Weapon Attack:* +4 to hit, reach 5 ft., one target. *Hit:* 6 (1d8 + 2) piercing damage. If the target is a humanoid, it must succeed on a DC 12 Constitution saving throw or be cursed with werewolf lycanthropy.  
&gt;
&gt;***Claws (Hybrid Form Only).*** *Melee Weapon Attack:* +4 to hit, reach 5 ft., one creature. *Hit:* 7 (2d4 + 2) slashing damage.  
&gt;
&gt;***Spear (Humanoid Form Only).*** *Melee  or Ranged Weapon Attack:* +4 to hit, reach 5 ft. or range 20/60 ft., one creature. *Hit:* 5 (1d6 + 2) piercing damage, or 6 (1d8 + 2) piercing damage if used with two hands to make a melee attack.</t>
  </si>
  <si>
    <t>White Abishai</t>
  </si>
  <si>
    <t>White Dragon Wyrmling</t>
  </si>
  <si>
    <t>___
&gt;## White Dragon Wyrmling
&gt;*Medium dragon, chaotic evil*
&gt;___
&gt;- **Armor Class** 16 (natural armor)
&gt;- **Hit Points** 32 (5d8 + 10)
&gt;- **Speed** 30 ft., burrow 15 ft., fly 60 ft., swim 30 ft.
&gt;___
&gt;|STR|DEX|CON|INT|WIS|CHA|
&gt;|:---:|:---:|:---:|:---:|:---:|:---:|
&gt;|14 (+2)|10 (+0)|14 (+2)|5 (-3)|10 (+0)|11 (+0)|
&gt;___
&gt;- **Saving Throws** Dex +2, Con +4, Wis +2, Cha +2
&gt;- **Skills** Perception +4, Stealth +2
&gt;- **Damage Immunities** cold
&gt;- **Senses** blindsight 10 ft., darkvision 60 ft., passive Perception 14
&gt;- **Languages** Draconic
&gt;- **Challenge** 2 (450 XP)
&gt;___
&gt;### Actions
&gt;***Bite.*** *Melee Weapon Attack:* +4 to hit, reach 5 ft., one target. *Hit:* 7 (1d10 + 2) piercing damage plus 2 (1d4) cold damage.  
&gt;
&gt;***Cold Breath (Recharge 5–6).*** The dragon exhales an icy blast of hail in a 15-foot cone. Each creature in that area must make a DC 12 Constitution saving throw, taking 22 (5d8) cold damage on a failed save, or half as much damage on a successful one.</t>
  </si>
  <si>
    <t>White Maw</t>
  </si>
  <si>
    <t>Wight</t>
  </si>
  <si>
    <t>___
&gt;## Wight
&gt;*Medium undead, neutral evil*
&gt;___
&gt;- **Armor Class** 14 (studded leather armor)
&gt;- **Hit Points** 45 (6d8 + 18)
&gt;- **Speed** 30 ft.
&gt;___
&gt;|STR|DEX|CON|INT|WIS|CHA|
&gt;|:---:|:---:|:---:|:---:|:---:|:---:|
&gt;|15 (+2)|14 (+2)|16 (+3)|10 (+0)|13 (+1)|15 (+2)|
&gt;___
&gt;- **Skills** Perception +3, Stealth +4
&gt;- **Damage Resistances** necrotic; bludgeoning, piercing, and slashing from nonmagical attacks that aren't silvered
&gt;- **Damage Immunities** poison
&gt;- **Condition Immunities** exhaustion, poisoned
&gt;- **Senses** darkvision 60 ft., passive Perception 13
&gt;- **Languages** the languages it knew in life
&gt;- **Challenge** 3 (700 XP)
&gt;___
&gt;***Sunlight Sensitivity.*** While in sunlight, the wight has disadvantage on attack rolls, as well as on Wisdom (Perception) checks that rely on sight.  
&gt;
&gt;### Actions
&gt;***Multiattack.*** The wight makes two longsword attacks or two longbow attacks. It can use its Life Drain in place of one longsword attack.  
&gt;
&gt;***Life Drain.*** *Melee Weapon Attack:* +4 to hit, reach 5 ft., one creature. *Hit:* 5 (1d6 + 2) necrotic damage. The target must succeed on a DC 13 Constitution saving throw or its hit point maximum is reduced by an amount equal to the damage taken. This reduction lasts until the target finishes a long rest. The target dies if this effect reduces its hit point maximum to 0.  
&gt;A humanoid slain by this attack rises 24 hours later as a zombie under the wight's control, unless the humanoid is restored to life or its body is destroyed. The wight can have no more than twelve zombies under its control at one time.  
&gt;
&gt;***Longsword.*** *Melee Weapon Attack:* +4 to hit, reach 5 ft., one target. *Hit:* 6 (1d8 + 2) slashing damage, or 7 (1d10 + 2) slashing damage if used with two hands.  
&gt;
&gt;***Longbow.*** *Ranged Weapon Attack:* +4 to hit, range 150/600 ft., one target. *Hit:* 6 (1d8 + 2) piercing damage.</t>
  </si>
  <si>
    <t>Will-o'-Wisp</t>
  </si>
  <si>
    <t>___
&gt;## Will-o'-Wisp
&gt;*Tiny undead, chaotic evil*
&gt;___
&gt;- **Armor Class** 19
&gt;- **Hit Points** 22 (9d4)
&gt;- **Speed** 0 ft., fly 50 ft. (hover)
&gt;___
&gt;|STR|DEX|CON|INT|WIS|CHA|
&gt;|:---:|:---:|:---:|:---:|:---:|:---:|
&gt;|1 (-5)|28 (+9)|10 (+0)|13 (+1)|14 (+2)|11 (+0)|
&gt;___
&gt;- **Damage Resistances** acid, cold, fire, necrotic, thunder; bludgeoning, piercing, and slashing from nonmagical attacks
&gt;- **Damage Immunities** lightning, poison
&gt;- **Condition Immunities** exhaustion, grappled, paralyzed, poisoned, prone, restrained, unconscious
&gt;- **Senses** darkvision 120 ft., passive Perception 12
&gt;- **Languages** the languages it knew in life
&gt;- **Challenge** 2 (450 XP)
&gt;___
&gt;***Consume Life.*** As a bonus action, the will-o'-wisp can target one creature it can see within 5 feet of it that has 0 hit points and is still alive. The target must succeed on a DC 10 Constitution saving throw against this magic or die. If the target dies, the will-o'-wisp regains 10 (3d6) hit points.  
&gt;
&gt;***Ephemeral.*** The will-o'-wisp can't wear or carry anything.  
&gt;
&gt;***Incorporeal Movement.*** The will-o'-wisp can move through other creatures and objects as if they were difficult terrain. It takes 5 (1d10) force damage if it ends its turn inside an object.  
&gt;
&gt;***Variable Illumination.*** The will-o'-wisp sheds bright light in a 5 to 20-foot radius and dim light for an additional number of ft. equal to the chosen radius. The will-o'-wisp can alter the radius as a bonus action.  
&gt;
&gt;### Actions
&gt;***Shock.*** *Melee Spell Attack:* +4 to hit, reach 5 ft., one creature. *Hit:* 9 (2d8) lightning damage.  
&gt;
&gt;***Invisibility.*** The will-o'-wisp and its light magically become invisible until it attacks or uses its Consume Life, or until its concentration ends (as if concentrating on a spell).</t>
  </si>
  <si>
    <t>Winged Kobold</t>
  </si>
  <si>
    <t>humanoid</t>
  </si>
  <si>
    <t>Winter Eladrin</t>
  </si>
  <si>
    <t>fey</t>
  </si>
  <si>
    <t>Winter Wolf</t>
  </si>
  <si>
    <t>___
&gt;## Winter Wolf
&gt;*Large monstrosity, neutral evil*
&gt;___
&gt;- **Armor Class** 13 (natural armor)
&gt;- **Hit Points** 75 (10d10 + 20)
&gt;- **Speed** 50 ft.
&gt;___
&gt;|STR|DEX|CON|INT|WIS|CHA|
&gt;|:---:|:---:|:---:|:---:|:---:|:---:|
&gt;|18 (+4)|13 (+1)|14 (+2)|7 (-2)|12 (+1)|8 (-1)|
&gt;___
&gt;- **Skills** Perception +5, Stealth +3
&gt;- **Damage Immunities** cold
&gt;- **Senses** passive Perception 15
&gt;- **Languages** Common, Giant, Winter Wolf
&gt;- **Challenge** 3 (700 XP)
&gt;___
&gt;***Keen Hearing and Smell.*** The wolf has advantage on Wisdom (Perception) checks that rely on hearing or smell.  
&gt;
&gt;***Pack Tactics.*** The wolf has advantage on an attack roll against a creature if at least one of the wolf's allies is within 5 feet of the creature and the ally isn't incapacitated.  
&gt;
&gt;***Snow Camouflage.*** The wolf has advantage on Dexterity (Stealth) checks made to hide in snowy terrain.  
&gt;
&gt;### Actions
&gt;***Bite.*** *Melee Weapon Attack:* +6 to hit, reach 5 ft., one target. *Hit:* 11 (2d6 + 4) piercing damage. If the target is a creature, it must succeed on a DC 14 Strength saving throw or be knocked prone.  
&gt;
&gt;***Cold Breath (Recharge 5–6).*** The wolf exhales a blast of freezing wind in a 15-foot cone. Each creature in that area must make a DC 12 Dexterity saving throw, taking 18 (4d8) cold damage on a failed save, or half as much damage on a successful one.</t>
  </si>
  <si>
    <t>Wolf</t>
  </si>
  <si>
    <t>___
&gt;## Wolf
&gt;*Medium beast, unaligned*
&gt;___
&gt;- **Armor Class** 13 (natural armor)
&gt;- **Hit Points** 11 (2d8 + 2)
&gt;- **Speed** 40 ft.
&gt;___
&gt;|STR|DEX|CON|INT|WIS|CHA|
&gt;|:---:|:---:|:---:|:---:|:---:|:---:|
&gt;|12 (+1)|15 (+2)|12 (+1)|3 (-4)|12 (+1)|6 (-2)|
&gt;___
&gt;- **Skills** Perception +3, Stealth +4
&gt;- **Senses** passive Perception 13
&gt;- **Languages** —
&gt;- **Challenge** 1/4 (50 XP)
&gt;___
&gt;***Keen Hearing and Smell.*** The wolf has advantage on Wisdom (Perception) checks that rely on hearing or smell.  
&gt;
&gt;***Pack Tactics.*** The wolf has advantage on an attack roll against a creature if at least one of the wolf's allies is within 5 feet of the creature and the ally isn't incapacitated.  
&gt;
&gt;### Actions
&gt;***Bite.*** *Melee Weapon Attack:* +4 to hit, reach 5 ft., one target. *Hit:* 7 (2d4 + 2) piercing damage. If the target is a creature, it must succeed on a DC 11 Strength saving throw or be knocked prone.</t>
  </si>
  <si>
    <t>Wood Woad</t>
  </si>
  <si>
    <t>Worg</t>
  </si>
  <si>
    <t>___
&gt;## Worg
&gt;*Large monstrosity, neutral evil*
&gt;___
&gt;- **Armor Class** 13 (natural armor)
&gt;- **Hit Points** 26 (4d10 + 4)
&gt;- **Speed** 50 ft.
&gt;___
&gt;|STR|DEX|CON|INT|WIS|CHA|
&gt;|:---:|:---:|:---:|:---:|:---:|:---:|
&gt;|16 (+3)|13 (+1)|13 (+1)|7 (-2)|11 (+0)|8 (-1)|
&gt;___
&gt;- **Skills** Perception +4
&gt;- **Senses** darkvision 60 ft., passive Perception 14
&gt;- **Languages** Goblin, Worg
&gt;- **Challenge** 1/2 (100 XP)
&gt;___
&gt;***Keen Hearing and Smell.*** The worg has advantage on Wisdom (Perception) checks that rely on hearing or smell.  
&gt;
&gt;### Actions
&gt;***Bite.*** *Melee Weapon Attack:* +5 to hit, reach 5 ft., one target. *Hit:* 10 (2d6 + 3) piercing damage. If the target is a creature, it must succeed on a DC 13 Strength saving throw or be knocked prone.</t>
  </si>
  <si>
    <t>Wraith</t>
  </si>
  <si>
    <t>___
&gt;## Wraith
&gt;*Medium undead, neutral evil*
&gt;___
&gt;- **Armor Class** 13
&gt;- **Hit Points** 67 (9d8 + 27)
&gt;- **Speed** 0 ft., fly 60 ft. (hover)
&gt;___
&gt;|STR|DEX|CON|INT|WIS|CHA|
&gt;|:---:|:---:|:---:|:---:|:---:|:---:|
&gt;|6 (-2)|16 (+3)|16 (+3)|12 (+1)|14 (+2)|15 (+2)|
&gt;___
&gt;- **Damage Resistances** acid, cold, fire, lightning, thunder; bludgeoning, piercing, and slashing from nonmagical attacks that aren't silvered
&gt;- **Damage Immunities** necrotic, poison
&gt;- **Condition Immunities** charmed, exhaustion, grappled, paralyzed, petrified, poisoned, prone, restrained
&gt;- **Senses** darkvision 60 ft., passive Perception 12
&gt;- **Languages** the languages it knew in life
&gt;- **Challenge** 5 (1,800 XP)
&gt;___
&gt;***Incorporeal Movement.*** The wraith can move through other creatures and objects as if they were difficult terrain. It takes 5 (1d10) force damage if it ends its turn inside an object.  
&gt;
&gt;***Sunlight Sensitivity.*** While in sunlight, the wraith has disadvantage on attack rolls, as well as on Wisdom (Perception) checks that rely on sight.  
&gt;
&gt;### Actions
&gt;***Life Drain.*** *Melee Weapon Attack:* +6 to hit, reach 5 ft., one creature. *Hit:* 21 (4d8 + 3) necrotic damage. The target must succeed on a DC 14 Constitution saving throw or its hit point maximum is reduced by an amount equal to the damage taken. This reduction lasts until the target finishes a long rest. The target dies if this effect reduces its hit point maximum to 0.  
&gt;
&gt;***Create Specter.*** The wraith targets a humanoid within 10 feet of it that has been dead for no longer than 1 minute and died violently. The target's spirit rises as a **specter** in the space of its corpse or in the nearest unoccupied space. The **specter** is under the wraith's control. The wraith can have no more than seven specters under its control at one time.</t>
  </si>
  <si>
    <t>Wyvern</t>
  </si>
  <si>
    <t>___
&gt;## Wyvern
&gt;*Large dragon, unaligned*
&gt;___
&gt;- **Armor Class** 13 (natural armor)
&gt;- **Hit Points** 110 (13d10 + 39)
&gt;- **Speed** 20 ft., fly 80 ft.
&gt;___
&gt;|STR|DEX|CON|INT|WIS|CHA|
&gt;|:---:|:---:|:---:|:---:|:---:|:---:|
&gt;|19 (+4)|10 (+0)|16 (+3)|5 (-3)|12 (+1)|6 (-2)|
&gt;___
&gt;- **Skills** Perception +4
&gt;- **Senses** darkvision 60 ft., passive Perception 14
&gt;- **Languages** —
&gt;- **Challenge** 6 (2,300 XP)
&gt;___
&gt;### Actions
&gt;***Multiattack.*** The wyvern makes two attacks: one with its bite and one with its stinger. While flying, it can use its claws in place of one other attack.  
&gt;
&gt;***Bite.*** *Melee Weapon Attack:* +7 to hit, reach 10 ft., one creature. *Hit:* 11 (2d6 + 4) piercing damage.  
&gt;
&gt;***Claws.*** *Melee Weapon Attack:* +7 to hit, reach 5 ft., one target. *Hit:* 13 (2d8 + 4) slashing damage.  
&gt;
&gt;***Stinger.*** *Melee Weapon Attack:* +7 to hit, reach 10 ft., one creature. *Hit:* 11 (2d6 + 4) piercing damage. The target must make a DC 15 Constitution saving throw, taking 24 (7d6) poison damage on a failed save, or half as much damage on a successful one.</t>
  </si>
  <si>
    <t>Xorn</t>
  </si>
  <si>
    <t>___
&gt;## Xorn
&gt;*Medium elemental, neutral*
&gt;___
&gt;- **Armor Class** 19 (natural armor)
&gt;- **Hit Points** 73 (7d8 + 42)
&gt;- **Speed** 20 ft., burrow 20 ft.
&gt;___
&gt;|STR|DEX|CON|INT|WIS|CHA|
&gt;|:---:|:---:|:---:|:---:|:---:|:---:|
&gt;|17 (+3)|10 (+0)|22 (+6)|11 (+0)|10 (+0)|11 (+0)|
&gt;___
&gt;- **Skills** Perception +6, Stealth +3
&gt;- **Damage Resistances** piercing and slashing from nonmagical attacks that aren't adamantine
&gt;- **Senses** darkvision 60 ft., tremorsense 60 ft., passive Perception 16
&gt;- **Languages** Terran
&gt;- **Challenge** 5 (1,800 XP)
&gt;___
&gt;***Earth Glide.*** The xorn can burrow through nonmagical, unworked earth and stone. While doing so, the xorn doesn't disturb the material it moves through.  
&gt;
&gt;***Stone Camouflage.*** The xorn has advantage on Dexterity (Stealth) checks made to hide in rocky terrain.  
&gt;
&gt;***Treasure Sense.*** The xorn can pinpoint, by scent, the location of precious metals and stones, such as coins and gems, within 60 feet of it.  
&gt;
&gt;### Actions
&gt;***Multiattack.*** The xorn makes three claw attacks and one bite attack.  
&gt;
&gt;***Bite.*** *Melee Weapon Attack:* +6 to hit, reach 5 ft., one target. *Hit:* 13 (3d6 + 3) piercing damage.  
&gt;
&gt;***Claw.*** *Melee Weapon Attack:* +6 to hit, reach 5 ft., one target. *Hit:* 6 (1d6 + 3) slashing damage.</t>
  </si>
  <si>
    <t>Xvart</t>
  </si>
  <si>
    <t>Xvart Speaker</t>
  </si>
  <si>
    <t>Xvart Warlock of Raxivort</t>
  </si>
  <si>
    <t>Yagnoloth</t>
  </si>
  <si>
    <t>Yakfolk Priest</t>
  </si>
  <si>
    <t>Yakfolk Warrior</t>
  </si>
  <si>
    <t>Yan-C-BIn</t>
  </si>
  <si>
    <t>Yeenoghu</t>
  </si>
  <si>
    <t>Yellow Musk Creeper</t>
  </si>
  <si>
    <t>Yellow Musk Zombie</t>
  </si>
  <si>
    <t>Yeth Hound</t>
  </si>
  <si>
    <t>Yeti</t>
  </si>
  <si>
    <t>Yochlol</t>
  </si>
  <si>
    <t>Young Black Dragon</t>
  </si>
  <si>
    <t>___
&gt;## Young Black Dragon
&gt;*Large dragon, chaotic evil*
&gt;___
&gt;- **Armor Class** 18 (natural armor)
&gt;- **Hit Points** 127 (15d10 + 45)
&gt;- **Speed** 40 ft., fly 80 ft., swim 40 ft.
&gt;___
&gt;|STR|DEX|CON|INT|WIS|CHA|
&gt;|:---:|:---:|:---:|:---:|:---:|:---:|
&gt;|19 (+4)|14 (+2)|17 (+3)|12 (+1)|11 (+0)|15 (+2)|
&gt;___
&gt;- **Saving Throws** Dex +5, Con +6, Wis +3, Cha +5
&gt;- **Skills** Perception +6, Stealth +5
&gt;- **Damage Immunities** acid
&gt;- **Senses** blindsight 30 ft., darkvision 120 ft., passive Perception 16
&gt;- **Languages** Common, Draconic
&gt;- **Challenge** 7 (2,900 XP)
&gt;___
&gt;***Amphibious.*** The dragon can breathe air and water.  
&gt;
&gt;### Actions
&gt;***Multiattack.*** The dragon makes three attacks: one with its bite and two with its claws.  
&gt;
&gt;***Bite.*** *Melee Weapon Attack:* +7 to hit, reach 10 ft., one target. *Hit:* 15 (2d10 + 4) piercing damage plus 4 (1d8) acid damage.  
&gt;
&gt;***Claw.*** *Melee Weapon Attack:* +7 to hit, reach 5 ft., one target. *Hit:* 11 (2d6 + 4) slashing damage.  
&gt;
&gt;***Acid Breath (Recharge 5–6).*** The dragon exhales acid in a 30-foot line that is 5 feet wide. Each creature in that line must make a DC 14 Dexterity saving throw, taking 49 (11d8) acid damage on a failed save, or half as much damage on a successful one.</t>
  </si>
  <si>
    <t>Young Blue Dragon</t>
  </si>
  <si>
    <t>___
&gt;## Young Blue Dragon
&gt;*Large dragon, lawful evil*
&gt;___
&gt;- **Armor Class** 18 (natural armor)
&gt;- **Hit Points** 152 (16d10 + 64)
&gt;- **Speed** 40 ft., burrow 40 ft., fly 80 ft.
&gt;___
&gt;|STR|DEX|CON|INT|WIS|CHA|
&gt;|:---:|:---:|:---:|:---:|:---:|:---:|
&gt;|21 (+5)|10 (+0)|19 (+4)|14 (+2)|13 (+1)|17 (+3)|
&gt;___
&gt;- **Saving Throws** Dex +4, Con +8, Wis +5, Cha +7
&gt;- **Skills** Perception +9, Stealth +4
&gt;- **Damage Immunities** lightning
&gt;- **Senses** blindsight 30 ft., darkvision 120 ft., passive Perception 19
&gt;- **Languages** Common, Draconic
&gt;- **Challenge** 9 (5,000 XP)
&gt;___
&gt;### Actions
&gt;***Multiattack.*** The dragon makes three attacks: one with its bite and two with its claws.  
&gt;
&gt;***Bite.*** *Melee Weapon Attack:* +9 to hit, reach 10 ft., one target. *Hit:* 16 (2d10 + 5) piercing damage plus 5 (1d10) lightning damage.  
&gt;
&gt;***Claw.*** *Melee Weapon Attack:* +9 to hit, reach 5 ft., one target. *Hit:* 12 (2d6 + 5) slashing damage.  
&gt;
&gt;***Lightning Breath (Recharge 5–6).*** The dragon exhales lightning in a 60-foot line that is 5 feet wide. Each creature in that line must make a DC 16 Dexterity saving throw, taking 55 (10d10) lightning damage on a failed save, or half as much damage on a successful one.</t>
  </si>
  <si>
    <t>Young Brass Dragon</t>
  </si>
  <si>
    <t>___
&gt;## Young Brass Dragon
&gt;*Large dragon, chaotic good*
&gt;___
&gt;- **Armor Class** 17 (natural armor)
&gt;- **Hit Points** 110 (13d10 + 39)
&gt;- **Speed** 40 ft., burrow 20 ft., fly 80 ft.
&gt;___
&gt;|STR|DEX|CON|INT|WIS|CHA|
&gt;|:---:|:---:|:---:|:---:|:---:|:---:|
&gt;|19 (+4)|10 (+0)|17 (+3)|12 (+1)|11 (+0)|15 (+2)|
&gt;___
&gt;- **Saving Throws** Dex +3, Con +6, Wis +3, Cha +5
&gt;- **Skills** Perception +6, Persuasion +5, Stealth +3
&gt;- **Damage Immunities** fire
&gt;- **Senses** blindsight 30 ft., darkvision 120 ft., passive Perception 16
&gt;- **Languages** Common, Draconic
&gt;- **Challenge** 6 (2,300 XP)
&gt;___
&gt;### Actions
&gt;***Multiattack.*** The dragon makes three attacks: one with its bite and two with its claws.  
&gt;
&gt;***Bite.*** *Melee Weapon Attack:* +7 to hit, reach 10 ft., one target. *Hit:* 15 (2d10 + 4) piercing damage.  
&gt;
&gt;***Claw.*** *Melee Weapon Attack:* +7 to hit, reach 5 ft., one target. *Hit:* 11 (2d6 + 4) slashing damage.  
&gt;
&gt;***Breath Weapons (Recharge 5–6).*** The dragon uses one of the following breath weapons.  
&gt;- **Fire Breath.** The dragon exhales fire in a 40-foot line that is 5 feet wide. Each creature in that line must make a DC 14 Dexterity saving throw, taking 42 (12d6) fire damage on a failed save, or half as much damage on a successful one.
&gt;
&gt;- **Sleep Breath.** The dragon exhales sleep gas in a 30-foot cone. Each creature in that area must succeed on a DC 14 Constitution saving throw or fall unconscious for 5 minutes. This effect ends for a creature if the creature takes damage or someone uses an action to wake it.</t>
  </si>
  <si>
    <t>Young Bronze Dragon</t>
  </si>
  <si>
    <t>___
&gt;## Young Bronze Dragon
&gt;*Large dragon, lawful good*
&gt;___
&gt;- **Armor Class** 18 (natural armor)
&gt;- **Hit Points** 142 (15d10 + 60)
&gt;- **Speed** 40 ft., fly 80 ft., swim 40 ft.
&gt;___
&gt;|STR|DEX|CON|INT|WIS|CHA|
&gt;|:---:|:---:|:---:|:---:|:---:|:---:|
&gt;|21 (+5)|10 (+0)|19 (+4)|14 (+2)|13 (+1)|17 (+3)|
&gt;___
&gt;- **Saving Throws** Dex +3, Con +7, Wis +4, Cha +6
&gt;- **Skills** Insight +4, Perception +7, Stealth +3
&gt;- **Damage Immunities** lightning
&gt;- **Senses** blindsight 30 ft., darkvision 120 ft., passive Perception 17
&gt;- **Languages** Common, Draconic
&gt;- **Challenge** 8 (3,900 XP)
&gt;___
&gt;***Amphibious.*** The dragon can breathe air and water.  
&gt;
&gt;### Actions
&gt;***Multiattack.*** The dragon makes three attacks: one with its bite and two with its claws.  
&gt;
&gt;***Bite.*** *Melee Weapon Attack:* +8 to hit, reach 10 ft., one target. *Hit:* 16 (2d10 + 5) piercing damage.  
&gt;
&gt;***Claw.*** *Melee Weapon Attack:* +8 to hit, reach 5 ft., one target. *Hit:* 12 (2d6 + 5) slashing damage.  
&gt;
&gt;***Breath Weapons (Recharge 5–6).*** The dragon uses one of the following breath weapons.  
&gt;- **Lightning Breath.** The dragon exhales lightning in a 60-foot line that is 5 feet wide. Each creature in that line must make a DC 15 Dexterity saving throw, taking 55 (10d10) lightning damage on a failed save, or half as much damage on a successful one.
&gt;
&gt;- **Repulsion Breath.** The dragon exhales repulsion energy in a 30-foot cone. Each creature in that area must succeed on a DC 15 Strength saving throw. On a failed save, the creature is pushed 40 feet away from the dragon.</t>
  </si>
  <si>
    <t>Young Copper Dragon</t>
  </si>
  <si>
    <t>___
&gt;## Young Copper Dragon
&gt;*Large dragon, chaotic good*
&gt;___
&gt;- **Armor Class** 17 (natural armor)
&gt;- **Hit Points** 119 (14d10 + 42)
&gt;- **Speed** 40 ft., climb 40 ft., fly 80 ft.
&gt;___
&gt;|STR|DEX|CON|INT|WIS|CHA|
&gt;|:---:|:---:|:---:|:---:|:---:|:---:|
&gt;|19 (+4)|12 (+1)|17 (+3)|16 (+3)|13 (+1)|15 (+2)|
&gt;___
&gt;- **Saving Throws** Dex +4, Con +6, Wis +4, Cha +5
&gt;- **Skills** Deception +5, Perception +7, Stealth +4
&gt;- **Damage Immunities** acid
&gt;- **Senses** blindsight 30 ft., darkvision 120 ft., passive Perception 17
&gt;- **Languages** Common, Draconic
&gt;- **Challenge** 7 (2,900 XP)
&gt;___
&gt;### Actions
&gt;***Multiattack.*** The dragon makes three attacks: one with its bite and two with its claws.  
&gt;
&gt;***Bite.*** *Melee Weapon Attack:* +7 to hit, reach 10 ft., one target. *Hit:* 15 (2d10 + 4) piercing damage.  
&gt;
&gt;***Claw.*** *Melee Weapon Attack:* +7 to hit, reach 5 ft., one target. *Hit:* 11 (2d6 + 4) slashing damage.  
&gt;
&gt;***Breath Weapons (Recharge 5–6).*** The dragon uses one of the following breath weapons.  
&gt;- **Acid Breath.** The dragon exhales acid in a 40-foot line that is 5 feet wide. Each creature in that line must make a DC 14 Dexterity saving throw, taking 40 (9d8) acid damage on a failed save, or half as much damage on a successful one.
&gt;
&gt;- **Slowing Breath.** The dragon exhales gas in a 30-foot cone. Each creature in that area must succeed on a DC 14 Constitution saving throw. On a failed save, the creature can't use reactions, its speed is halved, and it can't make more than one attack on its turn. In addition, the creature can use either an action or a bonus action on its turn, but not both. These effects last for 1 minute. The creature can repeat the saving throw at the end of each of its turns, ending the effect on itself with a successful save.</t>
  </si>
  <si>
    <t>Young Gold Dragon</t>
  </si>
  <si>
    <t>___
&gt;## Young Gold Dragon
&gt;*Large dragon, lawful good*
&gt;___
&gt;- **Armor Class** 18 (natural armor)
&gt;- **Hit Points** 178 (17d10 + 85)
&gt;- **Speed** 40 ft., fly 80 ft., swim 40 ft.
&gt;___
&gt;|STR|DEX|CON|INT|WIS|CHA|
&gt;|:---:|:---:|:---:|:---:|:---:|:---:|
&gt;|23 (+6)|14 (+2)|21 (+5)|16 (+3)|13 (+1)|20 (+5)|
&gt;___
&gt;- **Saving Throws** Dex +6, Con +9, Wis +5, Cha +9
&gt;- **Skills** Insight +5, Perception +9, Persuasion +9, Stealth +6
&gt;- **Damage Immunities** fire
&gt;- **Senses** blindsight 30 ft., darkvision 120 ft., passive Perception 19
&gt;- **Languages** Common, Draconic
&gt;- **Challenge** 10 (5,900 XP)
&gt;___
&gt;***Amphibious.*** The dragon can breathe air and water.  
&gt;
&gt;### Actions
&gt;***Multiattack.*** The dragon makes three attacks: one with its bite and two with its claws.  
&gt;
&gt;***Bite.*** *Melee Weapon Attack:* +10 to hit, reach 10 ft., one target. *Hit:* 17 (2d10 + 6) piercing damage.  
&gt;
&gt;***Claw.*** *Melee Weapon Attack:* +10 to hit, reach 5 ft., one target. *Hit:* 13 (2d6 + 6) slashing damage.  
&gt;
&gt;***Breath Weapons (Recharge 5–6).*** The dragon uses one of the following breath weapons.  
&gt;- **Fire Breath.** The dragon exhales fire in a 30-foot cone. Each creature in that area must make a DC 17 Dexterity saving throw, taking 55 (10d10) fire damage on a failed save, or half as much damage on a successful one.
&gt;
&gt;- **Weakening Breath.** The dragon exhales gas in a 30-foot cone. Each creature in that area must succeed on a DC 17 Strength saving throw or have disadvantage on Strength-based attack rolls, Strength checks, and Strength saving throws for 1 minute. A creature can repeat the saving throw at the end of each of its turns, ending the effect on itself on a success.</t>
  </si>
  <si>
    <t>Young Green Dragon</t>
  </si>
  <si>
    <t>___
&gt;## Young Green Dragon
&gt;*Large dragon, lawful evil*
&gt;___
&gt;- **Armor Class** 18 (natural armor)
&gt;- **Hit Points** 136 (16d10 + 48)
&gt;- **Speed** 40 ft., fly 80 ft., swim 40 ft.
&gt;___
&gt;|STR|DEX|CON|INT|WIS|CHA|
&gt;|:---:|:---:|:---:|:---:|:---:|:---:|
&gt;|19 (+4)|12 (+1)|17 (+3)|16 (+3)|13 (+1)|15 (+2)|
&gt;___
&gt;- **Saving Throws** Dex +4, Con +6, Wis +4, Cha +5
&gt;- **Skills** Deception +5, Perception +7, Stealth +4
&gt;- **Damage Immunities** poison
&gt;- **Condition Immunities** poisoned
&gt;- **Senses** blindsight 30 ft., darkvision 120 ft., passive Perception 17
&gt;- **Languages** Common, Draconic
&gt;- **Challenge** 8 (3,900 XP)
&gt;___
&gt;***Amphibious.*** The dragon can breathe air and water.  
&gt;
&gt;### Actions
&gt;***Multiattack.*** The dragon makes three attacks: one with its bite and two with its claws.  
&gt;
&gt;***Bite.*** *Melee Weapon Attack:* +7 to hit, reach 10 ft., one target. *Hit:* 15 (2d10 + 4) piercing damage plus 7 (2d6) poison damage.  
&gt;
&gt;***Claw.*** *Melee Weapon Attack:* +7 to hit, reach 5 ft., one target. *Hit:* 11 (2d6 + 4) slashing damage.  
&gt;
&gt;***Poison Breath (Recharge 5–6).*** The dragon exhales poisonous gas in a 30-foot cone. Each creature in that area must make a DC 14 Constitution saving throw, taking 42 (12d6) poison damage on a failed save, or half as much damage on a successful one.</t>
  </si>
  <si>
    <t>Young Kruthik</t>
  </si>
  <si>
    <t>Young Red Dragon</t>
  </si>
  <si>
    <t>___
&gt;## Young Red Dragon
&gt;*Large dragon, chaotic evil*
&gt;___
&gt;- **Armor Class** 18 (natural armor)
&gt;- **Hit Points** 178 (17d10 + 85)
&gt;- **Speed** 40 ft., climb 40 ft., fly 80 ft.
&gt;___
&gt;|STR|DEX|CON|INT|WIS|CHA|
&gt;|:---:|:---:|:---:|:---:|:---:|:---:|
&gt;|23 (+6)|10 (+0)|21 (+5)|14 (+2)|11 (+0)|19 (+4)|
&gt;___
&gt;- **Saving Throws** Dex +4, Con +9, Wis +4, Cha +8
&gt;- **Skills** Perception +8, Stealth +4
&gt;- **Damage Immunities** fire
&gt;- **Senses** blindsight 30 ft., darkvision 120 ft., passive Perception 18
&gt;- **Languages** Common, Draconic
&gt;- **Challenge** 10 (5,900 XP)
&gt;___
&gt;### Actions
&gt;***Multiattack.*** The dragon makes three attacks: one with its bite and two with its claws.  
&gt;
&gt;***Bite.*** *Melee Weapon Attack:* +10 to hit, reach 10 ft., one target. *Hit:* 17 (2d10 + 6) piercing damage plus 3 (1d6) fire damage.  
&gt;
&gt;***Claw.*** *Melee Weapon Attack:* +10 to hit, reach 5 ft., one target. *Hit:* 13 (2d6 + 6) slashing damage.  
&gt;
&gt;***Fire Breath (Recharge 5–6).*** The dragon exhales fire in a 30-foot cone. Each creature in that area must make a DC 17 Dexterity saving throw, taking 56 (16d6) fire damage on a failed save, or half as much damage on a successful one.</t>
  </si>
  <si>
    <t>Young Remorhaz</t>
  </si>
  <si>
    <t>Young Silver Dragon</t>
  </si>
  <si>
    <t>___
&gt;## Young Silver Dragon
&gt;*Large dragon, lawful good*
&gt;___
&gt;- **Armor Class** 18 (natural armor)
&gt;- **Hit Points** 168 (16d10 + 80)
&gt;- **Speed** 40 ft., fly 80 ft.
&gt;___
&gt;|STR|DEX|CON|INT|WIS|CHA|
&gt;|:---:|:---:|:---:|:---:|:---:|:---:|
&gt;|23 (+6)|10 (+0)|21 (+5)|14 (+2)|11 (+0)|19 (+4)|
&gt;___
&gt;- **Saving Throws** Dex +4, Con +9, Wis +4, Cha +8
&gt;- **Skills** Arcana +6, History +6, Perception +8, Stealth +4
&gt;- **Damage Immunities** cold
&gt;- **Senses** blindsight 30 ft., darkvision 120 ft., passive Perception 18
&gt;- **Languages** Common, Draconic
&gt;- **Challenge** 9 (5,000 XP)
&gt;___
&gt;### Actions
&gt;***Multiattack.*** The dragon makes three attacks: one with its bite and two with its claws.  
&gt;
&gt;***Bite.*** *Melee Weapon Attack:* +10 to hit, reach 10 ft., one target. *Hit:* 17 (2d10 + 6) piercing damage.  
&gt;
&gt;***Claw.*** *Melee Weapon Attack:* +10 to hit, reach 5 ft., one target. *Hit:* 13 (2d6 + 6) slashing damage.  
&gt;
&gt;***Breath Weapons (Recharge 5–6).*** The dragon uses one of the following breath weapons.  
&gt;- **Cold Breath.** The dragon exhales an icy blast in a 30-foot cone. Each creature in that area must make a DC 17 Constitution saving throw, taking 54 (12d8) cold damage on a failed save, or half as much damage on a successful one.
&gt;
&gt;- **Paralyzing Breath.** The dragon exhales paralyzing gas in a 30-foot cone. Each creature in that area must succeed on a DC 17 Constitution saving throw or be paralyzed for 1 minute. A creature can repeat the saving throw at the end of each of its turns, ending the effect on itself on a success.</t>
  </si>
  <si>
    <t>Young White Dragon</t>
  </si>
  <si>
    <t>___
&gt;## Young White Dragon
&gt;*Large dragon, chaotic evil*
&gt;___
&gt;- **Armor Class** 17 (natural armor)
&gt;- **Hit Points** 133 (14d10 + 56)
&gt;- **Speed** 40 ft., burrow 20 ft., fly 80 ft., swim 40 ft.
&gt;___
&gt;|STR|DEX|CON|INT|WIS|CHA|
&gt;|:---:|:---:|:---:|:---:|:---:|:---:|
&gt;|18 (+4)|10 (+0)|18 (+4)|6 (-2)|11 (+0)|12 (+1)|
&gt;___
&gt;- **Saving Throws** Dex +3, Con +7, Wis +3, Cha +4
&gt;- **Skills** Perception +6, Stealth +3
&gt;- **Damage Immunities** cold
&gt;- **Senses** blindsight 30 ft., darkvision 120 ft., passive Perception 16
&gt;- **Languages** Common, Draconic
&gt;- **Challenge** 6 (2,300 XP)
&gt;___
&gt;***Ice Walk.*** The dragon can move across and climb icy surfaces without needing to make an ability check. Additionally, difficult terrain composed of ice or snow doesn't cost it extra movement.  
&gt;
&gt;### Actions
&gt;***Multiattack.*** The dragon makes three attacks: one with its bite and two with its claws.  
&gt;
&gt;***Bite.*** *Melee Weapon Attack:* +7 to hit, reach 10 ft., one target. *Hit:* 15 (2d10 + 4) piercing damage plus 4 (1d8) cold damage.  
&gt;
&gt;***Claw.*** *Melee Weapon Attack:* +7 to hit, reach 5 ft., one target. *Hit:* 11 (2d6 + 4) slashing damage.  
&gt;
&gt;***Cold Breath (Recharge 5–6).*** The dragon exhales an icy blast in a 30-foot cone. Each creature in that area must make a DC 15 Constitution saving throw, taking 45 (10d8) cold damage on a failed save, or half as much damage on a successful one.</t>
  </si>
  <si>
    <t>Yuan-Ti Abomination</t>
  </si>
  <si>
    <t>Yuan-Ti Anathema</t>
  </si>
  <si>
    <t>Yuan-Ti Broodguard</t>
  </si>
  <si>
    <t>Yuan-Ti Malison</t>
  </si>
  <si>
    <t>Yuan-Ti Mind Whisperer</t>
  </si>
  <si>
    <t>Yuan-Ti Nightmare Speaker</t>
  </si>
  <si>
    <t>Yuan-Ti Pit Master</t>
  </si>
  <si>
    <t>Yuan-Ti Pureblood</t>
  </si>
  <si>
    <t>Zaratan</t>
  </si>
  <si>
    <t>Zariel</t>
  </si>
  <si>
    <t>Zombie</t>
  </si>
  <si>
    <t>___
&gt;## Zombie
&gt;*Medium undead, neutral evil*
&gt;___
&gt;- **Armor Class** 8
&gt;- **Hit Points** 22 (3d8 + 9)
&gt;- **Speed** 20 ft.
&gt;___
&gt;|STR|DEX|CON|INT|WIS|CHA|
&gt;|:---:|:---:|:---:|:---:|:---:|:---:|
&gt;|13 (+1)|6 (-2)|16 (+3)|3 (-4)|6 (-2)|5 (-3)|
&gt;___
&gt;- **Saving Throws** Wis +0
&gt;- **Damage Immunities** poison
&gt;- **Condition Immunities** poisoned
&gt;- **Senses** darkvision 60 ft., passive Perception 8
&gt;- **Languages** understands all languages it spoke in life but can't speak
&gt;- **Challenge** 1/4 (50 XP)
&gt;___
&gt;***Undead Fortitude.*** If damage reduces the zombie to 0 hit points, it must make a Constitution saving throw with a DC of 5 + the damage taken, unless the damage is radiant or from a critical hit. On a success, the zombie drops to 1 hit point instead.  
&gt;
&gt;### Actions
&gt;***Slam.*** *Melee Weapon Attack:* +3 to hit, reach 5 ft., one target. *Hit:* 4 (1d6 + 1) bludgeoning damage.</t>
  </si>
  <si>
    <t>Zorbo</t>
  </si>
  <si>
    <t>Zuggtmoy</t>
  </si>
  <si>
    <t>School</t>
  </si>
  <si>
    <t>Casting Time</t>
  </si>
  <si>
    <t>Range</t>
  </si>
  <si>
    <t>Ritual</t>
  </si>
  <si>
    <t>Components</t>
  </si>
  <si>
    <t>Page</t>
  </si>
  <si>
    <t>Paladin</t>
  </si>
  <si>
    <t>Ranger</t>
  </si>
  <si>
    <t>Sorcerer</t>
  </si>
  <si>
    <t>Warlock</t>
  </si>
  <si>
    <t>Wizard</t>
  </si>
  <si>
    <t>Abi-Dalzim's Horrid Wilting</t>
  </si>
  <si>
    <t>8th</t>
  </si>
  <si>
    <t>Necromancy</t>
  </si>
  <si>
    <t>Action</t>
  </si>
  <si>
    <t>Instantaneous</t>
  </si>
  <si>
    <t>No</t>
  </si>
  <si>
    <t>VSM</t>
  </si>
  <si>
    <t>XGtE</t>
  </si>
  <si>
    <t>Yes</t>
  </si>
  <si>
    <t>Absorb Elements</t>
  </si>
  <si>
    <t>1st</t>
  </si>
  <si>
    <t>Abjuration</t>
  </si>
  <si>
    <t>Reaction, which you take when you take acid, cold, fire, lightning, or thunder damage</t>
  </si>
  <si>
    <t>Self</t>
  </si>
  <si>
    <t>1 round</t>
  </si>
  <si>
    <t>S</t>
  </si>
  <si>
    <t>Acid Splash</t>
  </si>
  <si>
    <t>Cantrip</t>
  </si>
  <si>
    <t>Conjuration</t>
  </si>
  <si>
    <t>VS</t>
  </si>
  <si>
    <t>PHB</t>
  </si>
  <si>
    <t>Aganazzar's Scorcher</t>
  </si>
  <si>
    <t>2nd</t>
  </si>
  <si>
    <t>Evocation</t>
  </si>
  <si>
    <t>30 Feet</t>
  </si>
  <si>
    <t>8 hours</t>
  </si>
  <si>
    <t>Alarm</t>
  </si>
  <si>
    <t>1 Minute</t>
  </si>
  <si>
    <t>Alter Self</t>
  </si>
  <si>
    <t>Transmutation</t>
  </si>
  <si>
    <t>Up To 1 Hour</t>
  </si>
  <si>
    <t>Animal Friendship</t>
  </si>
  <si>
    <t>Enchantment</t>
  </si>
  <si>
    <t>24 hours</t>
  </si>
  <si>
    <t>Animal Messenger</t>
  </si>
  <si>
    <t>Animal Shapes</t>
  </si>
  <si>
    <t>Up To 24 Hours</t>
  </si>
  <si>
    <t>Animate Dead</t>
  </si>
  <si>
    <t>3rd</t>
  </si>
  <si>
    <t>10 Feet</t>
  </si>
  <si>
    <t>Animate Objects</t>
  </si>
  <si>
    <t>5th</t>
  </si>
  <si>
    <t>120 Feet</t>
  </si>
  <si>
    <t>Up To 1 Minute</t>
  </si>
  <si>
    <t>Antilife Shell</t>
  </si>
  <si>
    <t>Self (10-Foot Radius)</t>
  </si>
  <si>
    <t>Antimagic Field</t>
  </si>
  <si>
    <t>Self (10-Foot-Radius Sphere)</t>
  </si>
  <si>
    <t>Antipathy/Sympathy</t>
  </si>
  <si>
    <t>1 Hour</t>
  </si>
  <si>
    <t>60 Feet</t>
  </si>
  <si>
    <t>10 days</t>
  </si>
  <si>
    <t>Arcane Eye</t>
  </si>
  <si>
    <t>4th</t>
  </si>
  <si>
    <t>Divination</t>
  </si>
  <si>
    <t>Arcane Gate</t>
  </si>
  <si>
    <t>6th</t>
  </si>
  <si>
    <t>500 Feet</t>
  </si>
  <si>
    <t>Up To 10 Minutes</t>
  </si>
  <si>
    <t>Arcane Lock</t>
  </si>
  <si>
    <t>Touch</t>
  </si>
  <si>
    <t>Until dispelled</t>
  </si>
  <si>
    <t>Armor of Agathys</t>
  </si>
  <si>
    <t>1 hour</t>
  </si>
  <si>
    <t>Arms of Hadar</t>
  </si>
  <si>
    <t>Sel F (10-Foot Radius)</t>
  </si>
  <si>
    <t>Astral Projection</t>
  </si>
  <si>
    <t>9th</t>
  </si>
  <si>
    <t>Special</t>
  </si>
  <si>
    <t>Augury</t>
  </si>
  <si>
    <t>Aura of Life</t>
  </si>
  <si>
    <t>Self (30-Foot Radius)</t>
  </si>
  <si>
    <t>Aura of Purity</t>
  </si>
  <si>
    <t>V</t>
  </si>
  <si>
    <t>Aura of Vitality</t>
  </si>
  <si>
    <t>Self (30 ft. radius)</t>
  </si>
  <si>
    <t>yes</t>
  </si>
  <si>
    <t>Awaken</t>
  </si>
  <si>
    <t>8 Hours</t>
  </si>
  <si>
    <t>Bane</t>
  </si>
  <si>
    <t>Banishing Smite</t>
  </si>
  <si>
    <t>Bonus Action</t>
  </si>
  <si>
    <t>Sel F</t>
  </si>
  <si>
    <t>Banishment</t>
  </si>
  <si>
    <t>Barkskin</t>
  </si>
  <si>
    <t>Beacon of Hope</t>
  </si>
  <si>
    <t>Beast Bond</t>
  </si>
  <si>
    <t>Up to 10 minutes</t>
  </si>
  <si>
    <t>Beast Sense</t>
  </si>
  <si>
    <t>SM</t>
  </si>
  <si>
    <t>Bestow Curse</t>
  </si>
  <si>
    <t>Bigby's Hand</t>
  </si>
  <si>
    <t>Blade Barrier</t>
  </si>
  <si>
    <t>90 Feet</t>
  </si>
  <si>
    <t>Blade Ward</t>
  </si>
  <si>
    <t>Bless</t>
  </si>
  <si>
    <t>Blight</t>
  </si>
  <si>
    <t>Blinding Smite</t>
  </si>
  <si>
    <t>Blindness/Deafness</t>
  </si>
  <si>
    <t>1 minute</t>
  </si>
  <si>
    <t>Blink</t>
  </si>
  <si>
    <t>Blur</t>
  </si>
  <si>
    <t>Illusion</t>
  </si>
  <si>
    <t>Bones of the Earth</t>
  </si>
  <si>
    <t xml:space="preserve">Booming Blade </t>
  </si>
  <si>
    <t>VM</t>
  </si>
  <si>
    <t>SCAG</t>
  </si>
  <si>
    <t>Branding Smite</t>
  </si>
  <si>
    <t>Burning Hands</t>
  </si>
  <si>
    <t>Sel F (15-Foot Cone)</t>
  </si>
  <si>
    <t>Call Lightning</t>
  </si>
  <si>
    <t>Calm Emotions</t>
  </si>
  <si>
    <t>Catapult</t>
  </si>
  <si>
    <t>Catnap</t>
  </si>
  <si>
    <t>10 minutes</t>
  </si>
  <si>
    <t>Cause Fear</t>
  </si>
  <si>
    <t>Up to 1 minute</t>
  </si>
  <si>
    <t>Ceremony</t>
  </si>
  <si>
    <t>Chain Lightning</t>
  </si>
  <si>
    <t>150 Feet</t>
  </si>
  <si>
    <t>Chaos Bolt</t>
  </si>
  <si>
    <t>Charm Monster</t>
  </si>
  <si>
    <t>Charm Person</t>
  </si>
  <si>
    <t>Chill Touch</t>
  </si>
  <si>
    <t>Chromatic Orb</t>
  </si>
  <si>
    <t>Circle of Death</t>
  </si>
  <si>
    <t>Circle of Power</t>
  </si>
  <si>
    <t>Sel F (30-Foot Radius)</t>
  </si>
  <si>
    <t>Clairvoyance</t>
  </si>
  <si>
    <t>10 Minutes</t>
  </si>
  <si>
    <t>1 Mile</t>
  </si>
  <si>
    <t>Clone</t>
  </si>
  <si>
    <t>Cloud of Daggers</t>
  </si>
  <si>
    <t>Cloudkill</t>
  </si>
  <si>
    <t>Color Spray</t>
  </si>
  <si>
    <t>S E L F (15-Foot Cone)</t>
  </si>
  <si>
    <t>Command</t>
  </si>
  <si>
    <t>Commune</t>
  </si>
  <si>
    <t>Commune with Nature</t>
  </si>
  <si>
    <t>Compelled Duel</t>
  </si>
  <si>
    <t>Comprehend Languages</t>
  </si>
  <si>
    <t>Compulsion</t>
  </si>
  <si>
    <t>Cone of Cold</t>
  </si>
  <si>
    <t>Sel F (60-Foot Cone)</t>
  </si>
  <si>
    <t>Confusion</t>
  </si>
  <si>
    <t>Conjure Barrage</t>
  </si>
  <si>
    <t>Self (60-Foot Cone)</t>
  </si>
  <si>
    <t>Conjure Celestial</t>
  </si>
  <si>
    <t>7th</t>
  </si>
  <si>
    <t>Conjure Elemental</t>
  </si>
  <si>
    <t>Conjure Fey</t>
  </si>
  <si>
    <t>Conjure Minor Elementals</t>
  </si>
  <si>
    <t>Conjure Volley</t>
  </si>
  <si>
    <t>Conjure Woodland Beings</t>
  </si>
  <si>
    <t>Contact Other Plane</t>
  </si>
  <si>
    <t>Contagion</t>
  </si>
  <si>
    <t>7 days</t>
  </si>
  <si>
    <t>Contingency</t>
  </si>
  <si>
    <t>Continual Flame</t>
  </si>
  <si>
    <t>Control Flames</t>
  </si>
  <si>
    <t>Instantaneous or 1 hour</t>
  </si>
  <si>
    <t>Control Water</t>
  </si>
  <si>
    <t>300 Feet</t>
  </si>
  <si>
    <t>Control Weather</t>
  </si>
  <si>
    <t>Self (5-Mile Radius)</t>
  </si>
  <si>
    <t>Up To 8 Hours</t>
  </si>
  <si>
    <t>Control Winds</t>
  </si>
  <si>
    <t>Up to 1 Hour</t>
  </si>
  <si>
    <t>Cordon of Arrows</t>
  </si>
  <si>
    <t>5 Feet</t>
  </si>
  <si>
    <t>Counterspell</t>
  </si>
  <si>
    <t>Reaction, Which You Take When You See A Creature Within 60 Feet Of You Casting A Spell</t>
  </si>
  <si>
    <t>Create Bonfire</t>
  </si>
  <si>
    <t>Create Food and Water</t>
  </si>
  <si>
    <t>Create Homunculus</t>
  </si>
  <si>
    <t>Create or Destroy Water</t>
  </si>
  <si>
    <t>Create Undead</t>
  </si>
  <si>
    <t>Creation</t>
  </si>
  <si>
    <t>Crown of Madness</t>
  </si>
  <si>
    <t>Crown of Stars</t>
  </si>
  <si>
    <t>Crusader's Mantle</t>
  </si>
  <si>
    <t>Cure Wounds</t>
  </si>
  <si>
    <t>Dancing Lights</t>
  </si>
  <si>
    <t>Danse Macabre</t>
  </si>
  <si>
    <t>Dark Star</t>
  </si>
  <si>
    <t>EGW</t>
  </si>
  <si>
    <t>Dawn</t>
  </si>
  <si>
    <t>Up to 1 Minute</t>
  </si>
  <si>
    <t>Daylight</t>
  </si>
  <si>
    <t>Death Ward</t>
  </si>
  <si>
    <t>Delayed Blast Fireball</t>
  </si>
  <si>
    <t>Demiplane</t>
  </si>
  <si>
    <t>Destructive Wave</t>
  </si>
  <si>
    <t>Detect Evil and Good</t>
  </si>
  <si>
    <t>Detect Magic</t>
  </si>
  <si>
    <t>Detect Poison and Disease</t>
  </si>
  <si>
    <t>Detect Thoughts</t>
  </si>
  <si>
    <t>Dimension Door</t>
  </si>
  <si>
    <t>Disguise Self</t>
  </si>
  <si>
    <t>Disintegrate</t>
  </si>
  <si>
    <t>Dispel Evil and Good</t>
  </si>
  <si>
    <t>Dispel Magic</t>
  </si>
  <si>
    <t>Dissonant Whispers</t>
  </si>
  <si>
    <t>Divine Favor</t>
  </si>
  <si>
    <t>Divine Word</t>
  </si>
  <si>
    <t>Dominate Beast</t>
  </si>
  <si>
    <t>Dominate Monster</t>
  </si>
  <si>
    <t>Dominate Person</t>
  </si>
  <si>
    <t>Dragon's Breath</t>
  </si>
  <si>
    <t>Drawmij's Instant Summons</t>
  </si>
  <si>
    <t>Dream</t>
  </si>
  <si>
    <t>Druid Grove</t>
  </si>
  <si>
    <t>24 Hours</t>
  </si>
  <si>
    <t>Druidcraft</t>
  </si>
  <si>
    <t>Dust Devil</t>
  </si>
  <si>
    <t>Earth Tremor</t>
  </si>
  <si>
    <t>Earthbind</t>
  </si>
  <si>
    <t>Earthquake</t>
  </si>
  <si>
    <t>Eldritch Blast</t>
  </si>
  <si>
    <t>Elemental Bane</t>
  </si>
  <si>
    <t>Elemental Weapon</t>
  </si>
  <si>
    <t>Encode Thoughta</t>
  </si>
  <si>
    <t>8 Houra</t>
  </si>
  <si>
    <t>GGR</t>
  </si>
  <si>
    <t>Enemies Abound</t>
  </si>
  <si>
    <t>Enervation</t>
  </si>
  <si>
    <t>Enhance Ability</t>
  </si>
  <si>
    <t>Up To 1 Hour.</t>
  </si>
  <si>
    <t>Enlarge/Reduce</t>
  </si>
  <si>
    <t>Ensnaring Strike</t>
  </si>
  <si>
    <t>Entangle</t>
  </si>
  <si>
    <t>Enthrall</t>
  </si>
  <si>
    <t>Erupting Earth</t>
  </si>
  <si>
    <t>Etherealness</t>
  </si>
  <si>
    <t>Up to 8 hours</t>
  </si>
  <si>
    <t>Evard's Black Tentacles</t>
  </si>
  <si>
    <t>Expeditious Retreat</t>
  </si>
  <si>
    <t>Eyebite</t>
  </si>
  <si>
    <t>Fabricate</t>
  </si>
  <si>
    <t>Faerie Fire</t>
  </si>
  <si>
    <t>False Life</t>
  </si>
  <si>
    <t>Far Step</t>
  </si>
  <si>
    <t>Fast Friends</t>
  </si>
  <si>
    <t>AI</t>
  </si>
  <si>
    <t>Fear</t>
  </si>
  <si>
    <t>Sel F (30-Foot Cone)</t>
  </si>
  <si>
    <t>Feather Fall</t>
  </si>
  <si>
    <t>Reaction, Which You Take When You Or A Creature Within 60 Feet Of You Falls</t>
  </si>
  <si>
    <t>Feeblemind</t>
  </si>
  <si>
    <t>Feign Death</t>
  </si>
  <si>
    <t>Find Familiar</t>
  </si>
  <si>
    <t>Find Greater Steed</t>
  </si>
  <si>
    <t>Find Steed</t>
  </si>
  <si>
    <t>Find the Path</t>
  </si>
  <si>
    <t>Up To 1 Day</t>
  </si>
  <si>
    <t>Find Traps</t>
  </si>
  <si>
    <t>Finger of Death</t>
  </si>
  <si>
    <t>Fire Bolt</t>
  </si>
  <si>
    <t>Fire Shield</t>
  </si>
  <si>
    <t>Fire Storm</t>
  </si>
  <si>
    <t>Fireball</t>
  </si>
  <si>
    <t>Flame Arrows</t>
  </si>
  <si>
    <t>Flame Blade</t>
  </si>
  <si>
    <t>Flame Strike</t>
  </si>
  <si>
    <t>Flaming Sphere</t>
  </si>
  <si>
    <t>Flesh to Stone</t>
  </si>
  <si>
    <t>Fog Cloud</t>
  </si>
  <si>
    <t>Forbiddance</t>
  </si>
  <si>
    <t>1 day</t>
  </si>
  <si>
    <t>Forcecage</t>
  </si>
  <si>
    <t>100 Feet</t>
  </si>
  <si>
    <t>Foresight</t>
  </si>
  <si>
    <t>Fortune's Favor</t>
  </si>
  <si>
    <t>Freedom of Movement</t>
  </si>
  <si>
    <t>Friends</t>
  </si>
  <si>
    <t>Frostbite</t>
  </si>
  <si>
    <t>Gaseous Form</t>
  </si>
  <si>
    <t>Gate</t>
  </si>
  <si>
    <t>Geas</t>
  </si>
  <si>
    <t>30 days</t>
  </si>
  <si>
    <t>Gentle Repose</t>
  </si>
  <si>
    <t>Giant Insect</t>
  </si>
  <si>
    <t>Gift of Alacrity</t>
  </si>
  <si>
    <t>Gift of Gab</t>
  </si>
  <si>
    <t>Reaction, which you take when you speak to another creature</t>
  </si>
  <si>
    <t>Glibness</t>
  </si>
  <si>
    <t>Globe of Invulnerability</t>
  </si>
  <si>
    <t>Glyph of Warding</t>
  </si>
  <si>
    <t>Until dispelled or triggered</t>
  </si>
  <si>
    <t>Goodberry</t>
  </si>
  <si>
    <t>Grasping Vine</t>
  </si>
  <si>
    <t>Gravity Fissure</t>
  </si>
  <si>
    <t>Self (100 ft. line)</t>
  </si>
  <si>
    <t>Gravity Sinkhole</t>
  </si>
  <si>
    <t>Grease</t>
  </si>
  <si>
    <t>Greater Invisibility</t>
  </si>
  <si>
    <t>Greater Restoration</t>
  </si>
  <si>
    <t>Green-Flame Blade</t>
  </si>
  <si>
    <t>Guardian of Faith</t>
  </si>
  <si>
    <t>Guardian of Nature</t>
  </si>
  <si>
    <t>Guards and Wards</t>
  </si>
  <si>
    <t>Guidance</t>
  </si>
  <si>
    <t>Guiding Bolt</t>
  </si>
  <si>
    <t>Gust</t>
  </si>
  <si>
    <t>Gust of Wind</t>
  </si>
  <si>
    <t>Self (60-Foot Line)</t>
  </si>
  <si>
    <t>Hail of Thorns</t>
  </si>
  <si>
    <t>Hallow</t>
  </si>
  <si>
    <t>Hallucinatory Terrain</t>
  </si>
  <si>
    <t>Harm</t>
  </si>
  <si>
    <t>Haste</t>
  </si>
  <si>
    <t>Heal</t>
  </si>
  <si>
    <t>Healing Spirit</t>
  </si>
  <si>
    <t>Healing Word</t>
  </si>
  <si>
    <t>Heat Metal</t>
  </si>
  <si>
    <t>Hellish Rebuke</t>
  </si>
  <si>
    <t>Reaction, Which You Take In Response To Being Damaged By A Creature Within 60 Feet Of You That You Can See 60 Feet</t>
  </si>
  <si>
    <t>Heroes' Feast</t>
  </si>
  <si>
    <t>Heroism</t>
  </si>
  <si>
    <t>Hex</t>
  </si>
  <si>
    <t>Hold Monster</t>
  </si>
  <si>
    <t>Hold Person</t>
  </si>
  <si>
    <t>Holy Aura</t>
  </si>
  <si>
    <t>Holy Weapon</t>
  </si>
  <si>
    <t>Hunger of Hadar</t>
  </si>
  <si>
    <t>Hunter's Mark</t>
  </si>
  <si>
    <t>Hypnotic Pattern</t>
  </si>
  <si>
    <t>Ice Knife</t>
  </si>
  <si>
    <t>Ice Storm</t>
  </si>
  <si>
    <t>Identify</t>
  </si>
  <si>
    <t>Illusory Dragon</t>
  </si>
  <si>
    <t>Illusory Script</t>
  </si>
  <si>
    <t>Immolation</t>
  </si>
  <si>
    <t>Immovable Object</t>
  </si>
  <si>
    <t>Imprisonment</t>
  </si>
  <si>
    <t>Incendiary Cloud</t>
  </si>
  <si>
    <t>Incite Greed</t>
  </si>
  <si>
    <t>Infernal Calling</t>
  </si>
  <si>
    <t>Infestation</t>
  </si>
  <si>
    <t>Inflict Wounds</t>
  </si>
  <si>
    <t>Insect Plague</t>
  </si>
  <si>
    <t>Investiture of Flame</t>
  </si>
  <si>
    <t>Up to 10 Minutes</t>
  </si>
  <si>
    <t>Investiture of Ice</t>
  </si>
  <si>
    <t>Investiture of Stone</t>
  </si>
  <si>
    <t>Investiture of Wind</t>
  </si>
  <si>
    <t>Invisibility</t>
  </si>
  <si>
    <t>Invulnerability</t>
  </si>
  <si>
    <t>Jim's Glowing Coin</t>
  </si>
  <si>
    <t>Jim's Magic Missile</t>
  </si>
  <si>
    <t>Jump</t>
  </si>
  <si>
    <t>Knock</t>
  </si>
  <si>
    <t>Legend Lore</t>
  </si>
  <si>
    <t>Leomund's Secret Chest</t>
  </si>
  <si>
    <t>Leomund's Tiny Hut</t>
  </si>
  <si>
    <t>Self (10-Foot-Radius Hemisphere)</t>
  </si>
  <si>
    <t>Lesser Restoration</t>
  </si>
  <si>
    <t>Levitate</t>
  </si>
  <si>
    <t>Life Transference</t>
  </si>
  <si>
    <t>Light</t>
  </si>
  <si>
    <t>Lightning Arrow</t>
  </si>
  <si>
    <t>Lightning Bolt</t>
  </si>
  <si>
    <t>Sel F (100-Foot Line</t>
  </si>
  <si>
    <t>Lightning Lure</t>
  </si>
  <si>
    <t>Locate Animals or Plants</t>
  </si>
  <si>
    <t>Locate Creature</t>
  </si>
  <si>
    <t>Locate Object</t>
  </si>
  <si>
    <t>Longstrider</t>
  </si>
  <si>
    <t>Maddening Darkness</t>
  </si>
  <si>
    <t>Maelstrom</t>
  </si>
  <si>
    <t>Mage Armor</t>
  </si>
  <si>
    <t>Mage Hand</t>
  </si>
  <si>
    <t>Magic Circle</t>
  </si>
  <si>
    <t>Magic Jar</t>
  </si>
  <si>
    <t>Magic Missile</t>
  </si>
  <si>
    <t>Magic Mouth</t>
  </si>
  <si>
    <t>Magic Stone</t>
  </si>
  <si>
    <t>Magic Weapon</t>
  </si>
  <si>
    <t>Magnify Gravity</t>
  </si>
  <si>
    <t>Major Image</t>
  </si>
  <si>
    <t>Mass Cure Wounds</t>
  </si>
  <si>
    <t>Mass Heal</t>
  </si>
  <si>
    <t>Mass Healing Word</t>
  </si>
  <si>
    <t>Mass Polymorph</t>
  </si>
  <si>
    <t>Mass Suggestion</t>
  </si>
  <si>
    <t>Maximilian's Earthen Grasp</t>
  </si>
  <si>
    <t>Maze</t>
  </si>
  <si>
    <t>Meld into Stone</t>
  </si>
  <si>
    <t>Melf's Acid Arrow</t>
  </si>
  <si>
    <t>Melf's Minute Meteors</t>
  </si>
  <si>
    <t>Mending</t>
  </si>
  <si>
    <t>Mental Prison</t>
  </si>
  <si>
    <t>Message</t>
  </si>
  <si>
    <t>Meteor Swarm</t>
  </si>
  <si>
    <t>Mighty Fortress</t>
  </si>
  <si>
    <t>1 mile</t>
  </si>
  <si>
    <t>Mind Blank</t>
  </si>
  <si>
    <t>Mind Spike</t>
  </si>
  <si>
    <t>Uo to 1 Hour</t>
  </si>
  <si>
    <t>Minor Illusion</t>
  </si>
  <si>
    <t>Mirage Arcane</t>
  </si>
  <si>
    <t>Sight</t>
  </si>
  <si>
    <t>Mirror Image</t>
  </si>
  <si>
    <t>Mislead</t>
  </si>
  <si>
    <t>Misty Step</t>
  </si>
  <si>
    <t>Modify Memory</t>
  </si>
  <si>
    <t>Mold Earth</t>
  </si>
  <si>
    <t>Moonbeam</t>
  </si>
  <si>
    <t>Mordenkainen's Faithful Hound</t>
  </si>
  <si>
    <t>Mordenkainen's Magnificent Mansion</t>
  </si>
  <si>
    <t>Mordenkainen's Private Sanctum</t>
  </si>
  <si>
    <t>Mordenkainen's Sword</t>
  </si>
  <si>
    <t>Motivational Speech</t>
  </si>
  <si>
    <t>Move Earth</t>
  </si>
  <si>
    <t>Up To 2 Hours</t>
  </si>
  <si>
    <t>Negative Energy Flood</t>
  </si>
  <si>
    <t>Nondetection</t>
  </si>
  <si>
    <t>Nystul's Magic Aura</t>
  </si>
  <si>
    <t>Otiluke's Freezing Sphere</t>
  </si>
  <si>
    <t>Otiluke's Resilient Sphere</t>
  </si>
  <si>
    <t>Otto's Irresistible Dance</t>
  </si>
  <si>
    <t>Pass Without Trace</t>
  </si>
  <si>
    <t>Passwall</t>
  </si>
  <si>
    <t>Phantasmal Force</t>
  </si>
  <si>
    <t>Phantasmal Killer</t>
  </si>
  <si>
    <t>Phantom Steed</t>
  </si>
  <si>
    <t>Planar Ally</t>
  </si>
  <si>
    <t>Planar Binding</t>
  </si>
  <si>
    <t>Plane Shift</t>
  </si>
  <si>
    <t>Plant Growth</t>
  </si>
  <si>
    <t>1 Action Or 8 Hours</t>
  </si>
  <si>
    <t>Poison Spray</t>
  </si>
  <si>
    <t>Polymorph</t>
  </si>
  <si>
    <t>Power Word Heal</t>
  </si>
  <si>
    <t>Power Word Kill</t>
  </si>
  <si>
    <t>Power Word Pain</t>
  </si>
  <si>
    <t>Power Word Stun</t>
  </si>
  <si>
    <t>Prayer of Healing</t>
  </si>
  <si>
    <t>Prestidigitation</t>
  </si>
  <si>
    <t>Up to 1 hour</t>
  </si>
  <si>
    <t>Primal Savagery</t>
  </si>
  <si>
    <t>XGE</t>
  </si>
  <si>
    <t>Primordial Ward</t>
  </si>
  <si>
    <t>Prismatic Spray</t>
  </si>
  <si>
    <t>Sel F (60-Foot Cone</t>
  </si>
  <si>
    <t>Prismatic Wall</t>
  </si>
  <si>
    <t>Produce Flame</t>
  </si>
  <si>
    <t>Programmed Illusion</t>
  </si>
  <si>
    <t>Project Image</t>
  </si>
  <si>
    <t>500 Miles</t>
  </si>
  <si>
    <t>Protection from Energy</t>
  </si>
  <si>
    <t>Protection from Evil and Good</t>
  </si>
  <si>
    <t>Concentration up to 10 minutes</t>
  </si>
  <si>
    <t>Protection from Poison</t>
  </si>
  <si>
    <t>Psychic Scream</t>
  </si>
  <si>
    <t>Pulse</t>
  </si>
  <si>
    <t>Self (30 ft. cone)</t>
  </si>
  <si>
    <t>Purify Food and Drink</t>
  </si>
  <si>
    <t>Pyrotechnics</t>
  </si>
  <si>
    <t>Raise Dead</t>
  </si>
  <si>
    <t>Rary's Telepathic Bond</t>
  </si>
  <si>
    <t xml:space="preserve">No </t>
  </si>
  <si>
    <t>Ravenous Void</t>
  </si>
  <si>
    <t>Ray of Enfeeblement</t>
  </si>
  <si>
    <t>Ray of Frost</t>
  </si>
  <si>
    <t>Ray of Sickness</t>
  </si>
  <si>
    <t>Reality Break</t>
  </si>
  <si>
    <t>Regenerate</t>
  </si>
  <si>
    <t>Reincarnate</t>
  </si>
  <si>
    <t>Remove Curse</t>
  </si>
  <si>
    <t>Resistance</t>
  </si>
  <si>
    <t>Resurrection</t>
  </si>
  <si>
    <t>Reverse Gravity</t>
  </si>
  <si>
    <t>Revivify</t>
  </si>
  <si>
    <t>Rope Trick</t>
  </si>
  <si>
    <t>Sacred Flame</t>
  </si>
  <si>
    <t>Sanctuary</t>
  </si>
  <si>
    <t>Sapping Sting</t>
  </si>
  <si>
    <t>Scatter</t>
  </si>
  <si>
    <t>Scorching Ray</t>
  </si>
  <si>
    <t>Scrying</t>
  </si>
  <si>
    <t>Searing Smite</t>
  </si>
  <si>
    <t>See Invisibility</t>
  </si>
  <si>
    <t>Seeming</t>
  </si>
  <si>
    <t>Sending</t>
  </si>
  <si>
    <t>Unlimited</t>
  </si>
  <si>
    <t>Sequester</t>
  </si>
  <si>
    <t>Shadow Blade</t>
  </si>
  <si>
    <t>Shadow of Moil</t>
  </si>
  <si>
    <t>Shape Water</t>
  </si>
  <si>
    <t>Shapechange</t>
  </si>
  <si>
    <t>Shatter</t>
  </si>
  <si>
    <t>Shield</t>
  </si>
  <si>
    <t>Reaction, Which You Take When You Are Hit By An Attack Or Targeted By The Magic Missile Spell</t>
  </si>
  <si>
    <t>1 Round</t>
  </si>
  <si>
    <t>Shield of Faith</t>
  </si>
  <si>
    <t>Shillelagh</t>
  </si>
  <si>
    <t>Shocking Grasp</t>
  </si>
  <si>
    <t>Sickening Radiance</t>
  </si>
  <si>
    <t>Silence</t>
  </si>
  <si>
    <t>Silent Image</t>
  </si>
  <si>
    <t>Simulacrum</t>
  </si>
  <si>
    <t>12 Hours</t>
  </si>
  <si>
    <t>Skill Empowerment</t>
  </si>
  <si>
    <t>Skywrite</t>
  </si>
  <si>
    <t>Sleep</t>
  </si>
  <si>
    <t>Sleet Storm</t>
  </si>
  <si>
    <t>Slow</t>
  </si>
  <si>
    <t>Snare</t>
  </si>
  <si>
    <t>Snilloc's Snowball Swarm</t>
  </si>
  <si>
    <t>Soul Cage</t>
  </si>
  <si>
    <t>Reaction, which you take when a humanoid you can see within 60 feet of you dies</t>
  </si>
  <si>
    <t>Spare the Dying</t>
  </si>
  <si>
    <t>Speak with Animals</t>
  </si>
  <si>
    <t>Speak with Dead</t>
  </si>
  <si>
    <t>Speak with Plants</t>
  </si>
  <si>
    <t>Spider Climb</t>
  </si>
  <si>
    <t>Spike Growth</t>
  </si>
  <si>
    <t>Spirit Guardians</t>
  </si>
  <si>
    <t>Sel F (15-Foot Radius</t>
  </si>
  <si>
    <t>Spiritual Weapon</t>
  </si>
  <si>
    <t>Staggering Smite</t>
  </si>
  <si>
    <t>Steel Wind Strike</t>
  </si>
  <si>
    <t>Stinking Cloud</t>
  </si>
  <si>
    <t>Stone Shape</t>
  </si>
  <si>
    <t>Stoneskin</t>
  </si>
  <si>
    <t>Storm of Vengeance</t>
  </si>
  <si>
    <t>Storm Sphere</t>
  </si>
  <si>
    <t>Suggestion</t>
  </si>
  <si>
    <t>Summon Greater Demon</t>
  </si>
  <si>
    <t>Summon Lesser Demons</t>
  </si>
  <si>
    <t>Sunbeam</t>
  </si>
  <si>
    <t>Sel F (60-Foot Line</t>
  </si>
  <si>
    <t>Sunburst</t>
  </si>
  <si>
    <t>Swift Quiver</t>
  </si>
  <si>
    <t>1 Bonus Action</t>
  </si>
  <si>
    <t>Sword Burst</t>
  </si>
  <si>
    <t>Symbol</t>
  </si>
  <si>
    <t>Synaptic Static</t>
  </si>
  <si>
    <t>Tasha's Hideous Laughter</t>
  </si>
  <si>
    <t>Telekinesis</t>
  </si>
  <si>
    <t>Telepathy</t>
  </si>
  <si>
    <t>Teleport</t>
  </si>
  <si>
    <t>Teleportation Circle</t>
  </si>
  <si>
    <t>Temple of the Gods</t>
  </si>
  <si>
    <t>Temporal Shunt</t>
  </si>
  <si>
    <t>Reaction, taken when a creature you can see makes an attack roll or starts to cast a spell</t>
  </si>
  <si>
    <t>Tenser's Floating Disk</t>
  </si>
  <si>
    <t>Tenser's Transformation</t>
  </si>
  <si>
    <t>Up to 1o Minutes</t>
  </si>
  <si>
    <t>Tether Essence</t>
  </si>
  <si>
    <t>Thaumaturgy</t>
  </si>
  <si>
    <t>Thorn Whip</t>
  </si>
  <si>
    <t>Thunder Step</t>
  </si>
  <si>
    <t>Thunderclap</t>
  </si>
  <si>
    <t>Thunderous Smite</t>
  </si>
  <si>
    <t>Thunderwave</t>
  </si>
  <si>
    <t>Self (15-Foot Cube)</t>
  </si>
  <si>
    <t>Tidal Wave</t>
  </si>
  <si>
    <t>Time Ravage</t>
  </si>
  <si>
    <t>Time Stop</t>
  </si>
  <si>
    <t>Tiny Servant</t>
  </si>
  <si>
    <t>Toll the Dead</t>
  </si>
  <si>
    <t>Tongues</t>
  </si>
  <si>
    <t>Transmute Rock</t>
  </si>
  <si>
    <t>Transport via Plants</t>
  </si>
  <si>
    <t>Tree Stride</t>
  </si>
  <si>
    <t>True Polymorph</t>
  </si>
  <si>
    <t>True Resurrection</t>
  </si>
  <si>
    <t>True Seeing</t>
  </si>
  <si>
    <t>True Strike</t>
  </si>
  <si>
    <t>Up To 1 Round</t>
  </si>
  <si>
    <t>Tsunami</t>
  </si>
  <si>
    <t>Up To 6 Rounds</t>
  </si>
  <si>
    <t>Unseen Servant</t>
  </si>
  <si>
    <t>Vampiric Touch</t>
  </si>
  <si>
    <t>Vicious Mockery</t>
  </si>
  <si>
    <t>Vitriolic Sphere</t>
  </si>
  <si>
    <t>Wall of Fire</t>
  </si>
  <si>
    <t>Wall of Force</t>
  </si>
  <si>
    <t>Wall of Ice</t>
  </si>
  <si>
    <t>Wall of Light</t>
  </si>
  <si>
    <t>Wall of Sand</t>
  </si>
  <si>
    <t>Wall of Stone</t>
  </si>
  <si>
    <t>Wall of Thorns</t>
  </si>
  <si>
    <t>Wall of Water</t>
  </si>
  <si>
    <t>Warding Bond</t>
  </si>
  <si>
    <t>Warding Wind</t>
  </si>
  <si>
    <t>Water Breathing</t>
  </si>
  <si>
    <t>Water Walk</t>
  </si>
  <si>
    <t>Watery Sphere</t>
  </si>
  <si>
    <t>Web</t>
  </si>
  <si>
    <t>Weird</t>
  </si>
  <si>
    <t>Up To One Minute</t>
  </si>
  <si>
    <t>Whirlwind</t>
  </si>
  <si>
    <t>Wind Walk</t>
  </si>
  <si>
    <t>Wind Wall</t>
  </si>
  <si>
    <t>Wish</t>
  </si>
  <si>
    <t>Witch Bolt</t>
  </si>
  <si>
    <t>Word of Radiance</t>
  </si>
  <si>
    <t>Word of Recall</t>
  </si>
  <si>
    <t>Wrath of Nature</t>
  </si>
  <si>
    <t>Wrathful Smite</t>
  </si>
  <si>
    <t>Wristpocket</t>
  </si>
  <si>
    <t>Zephyr Strike</t>
  </si>
  <si>
    <t>Zone of Truth</t>
  </si>
  <si>
    <t>How to Use</t>
  </si>
  <si>
    <r>
      <rPr>
        <b/>
      </rPr>
      <t>How to use:</t>
    </r>
    <r>
      <t xml:space="preserve"> Fill out the state of the world in the orange menus below, giving an approximate desired weather, then </t>
    </r>
    <r>
      <rPr>
        <b/>
      </rPr>
      <t xml:space="preserve">click the 'Randomise Weather' button to generate a new week of realistic random weather in 4 hour phases. </t>
    </r>
    <r>
      <t>If you wish, you can enter the "Weather Tables" tab to tweak default weights as well as season, watch, and biome modifiers.</t>
    </r>
  </si>
  <si>
    <t>Day</t>
  </si>
  <si>
    <t>Week (1-9)</t>
  </si>
  <si>
    <t>Time of Day</t>
  </si>
  <si>
    <t>Spring</t>
  </si>
  <si>
    <t>Summer</t>
  </si>
  <si>
    <t>Fall</t>
  </si>
  <si>
    <t>Winter</t>
  </si>
  <si>
    <t>Wednesday</t>
  </si>
  <si>
    <t>Afternoon</t>
  </si>
  <si>
    <t>Season</t>
  </si>
  <si>
    <t>Biome</t>
  </si>
  <si>
    <t>Early Summer</t>
  </si>
  <si>
    <t>Desert</t>
  </si>
  <si>
    <t>Walking Travel Pace (8 hours of travel)</t>
  </si>
  <si>
    <t>Pace</t>
  </si>
  <si>
    <t>Distance / Min.</t>
  </si>
  <si>
    <t>Distance / Hour</t>
  </si>
  <si>
    <t>Distance / Day</t>
  </si>
  <si>
    <t>Effect</t>
  </si>
  <si>
    <t>Time</t>
  </si>
  <si>
    <t>Skies</t>
  </si>
  <si>
    <t>Wind</t>
  </si>
  <si>
    <t>Temp (°F)</t>
  </si>
  <si>
    <t>Fast</t>
  </si>
  <si>
    <t>400 feet</t>
  </si>
  <si>
    <t>4 miles</t>
  </si>
  <si>
    <t>30 miles</t>
  </si>
  <si>
    <t>-5 to Passive Perception</t>
  </si>
  <si>
    <t>Light Rain</t>
  </si>
  <si>
    <t>High Winds</t>
  </si>
  <si>
    <t>Normal</t>
  </si>
  <si>
    <t>300 feet</t>
  </si>
  <si>
    <t>3 miles</t>
  </si>
  <si>
    <t>24 miles</t>
  </si>
  <si>
    <t>200 feet</t>
  </si>
  <si>
    <t>2 miles</t>
  </si>
  <si>
    <t>18 miles</t>
  </si>
  <si>
    <t>Able to use stealth</t>
  </si>
  <si>
    <t>Day Cycle</t>
  </si>
  <si>
    <t>Temperature</t>
  </si>
  <si>
    <t>Storm?</t>
  </si>
  <si>
    <t>Rand Skies</t>
  </si>
  <si>
    <t>Rand Wind</t>
  </si>
  <si>
    <t>Rand Temp</t>
  </si>
  <si>
    <t>Actual (°F)</t>
  </si>
  <si>
    <t>Actual (°C)</t>
  </si>
  <si>
    <t>*For each hour spent traveling past 8, make a CON save (DC 10 + 1 per hour past 8). Failure = 1 level of exhaustion</t>
  </si>
  <si>
    <t>Travel Calculator</t>
  </si>
  <si>
    <t>Mode of Travel</t>
  </si>
  <si>
    <t>Light Horse</t>
  </si>
  <si>
    <t>Miles Per Hour</t>
  </si>
  <si>
    <t>Travel Effort</t>
  </si>
  <si>
    <t>Hustle</t>
  </si>
  <si>
    <t>Miles Per Cycle</t>
  </si>
  <si>
    <t>Cautious</t>
  </si>
  <si>
    <t>Navigation DC</t>
  </si>
  <si>
    <t>Terrain</t>
  </si>
  <si>
    <t>Forest (dense)</t>
  </si>
  <si>
    <t>Foraging/Hunting DC</t>
  </si>
  <si>
    <t>Tracks</t>
  </si>
  <si>
    <t>ROAD</t>
  </si>
  <si>
    <t>Temperate</t>
  </si>
  <si>
    <t>Weather Hazard Reference</t>
  </si>
  <si>
    <t>Clear Skies</t>
  </si>
  <si>
    <t>No additional effects.</t>
  </si>
  <si>
    <t>Disadvantage on ability checks to climb or scale objects and ability checks made to maintain balance or keep your footing.</t>
  </si>
  <si>
    <t>Light Snow</t>
  </si>
  <si>
    <t>The area becomes lightly obscured.
Advantage on Wisdom (Survival) checks to track creatures.</t>
  </si>
  <si>
    <t>Heavy Rain</t>
  </si>
  <si>
    <t>Disadvantage on ability checks made to climb or scale objects and ability checks made to maintain balance or keep one’s footing.
The area becomes lightly obscured.
Open flames are extinguished.
Disadvantage on Wisdom (Perception) checks relying on hearing or scent.
Disadvantage on Wisdom (Survival) checks to track creatures.
Advantage on Wisdom (Survival) checks to forage for water.</t>
  </si>
  <si>
    <t>Heavy Snow</t>
  </si>
  <si>
    <t>The area becomes lightly obscured.
Advantage on Wisdom (Survival) checks to track creatures.
The area becomes difficult terrain.
Wisdom (Survival) checks to forage for water automatically succeed.</t>
  </si>
  <si>
    <t>No Wind</t>
  </si>
  <si>
    <t>Low Winds</t>
  </si>
  <si>
    <t>Clears light fog, smoke, or fumes.</t>
  </si>
  <si>
    <t>Disadvantage on ranged weapon attacks.
Clears all fog, smoke, or fumes.
Extinguishes open flames.
Disadvantage on Wisdom (Perception) checks relying on hearing.
Medium and smaller creatures with a fly speed must return to the ground at the end of their turn, or fall. Creatures with a hover speed have their speed halved.</t>
  </si>
  <si>
    <t>Storm/Blizzard</t>
  </si>
  <si>
    <t>The area becomes heavily obscured.
The area becomes difficult terrain. </t>
  </si>
  <si>
    <t>Extreme Heat</t>
  </si>
  <si>
    <t xml:space="preserve">Constitution save every hour, failure brings exhaustion.
DC starts at 5 and increases by 1 every hour, or 2 if wearing medium or heavy armor.
Insufficient water provokes disadvantage on this save.
Resistance or immunity to fire damage, or being naturally adapted to hot-weather climates means automatic success.
</t>
  </si>
  <si>
    <t>Extreme Cold</t>
  </si>
  <si>
    <t xml:space="preserve">DC 10 Constitution save every hour, failure brings exhaustion. 
Resistance or immunity to cold, is natural adaption to cold-weather climates, or cold-weather gear means automatic success.
</t>
  </si>
  <si>
    <t>General Magic Items</t>
  </si>
  <si>
    <t>Min Price (gp)</t>
  </si>
  <si>
    <t>Avg. Price (gp)</t>
  </si>
  <si>
    <t>Max Price (gp)</t>
  </si>
  <si>
    <t>Non-Magical Items:</t>
  </si>
  <si>
    <t>Merchants and Traders 1</t>
  </si>
  <si>
    <t>M+T 2</t>
  </si>
  <si>
    <t>M+T 3</t>
  </si>
  <si>
    <t>Uncommon</t>
  </si>
  <si>
    <t>Random Name Generator</t>
  </si>
  <si>
    <t>Rare</t>
  </si>
  <si>
    <t>Equipment Search</t>
  </si>
  <si>
    <t>Very Rare</t>
  </si>
  <si>
    <r>
      <rPr>
        <color rgb="FF1155CC"/>
        <u/>
      </rPr>
      <t>Equipment Guide</t>
    </r>
    <r>
      <rPr>
        <color rgb="FF000000"/>
      </rPr>
      <t>:</t>
    </r>
  </si>
  <si>
    <t>Legendary</t>
  </si>
  <si>
    <t xml:space="preserve">1,000,000+ </t>
  </si>
  <si>
    <t>Armour and Shields</t>
  </si>
  <si>
    <t>*Price halved for consumables</t>
  </si>
  <si>
    <t>Weapons</t>
  </si>
  <si>
    <t>Adventuring Gear</t>
  </si>
  <si>
    <t>Healing Potions</t>
  </si>
  <si>
    <t>Tools</t>
  </si>
  <si>
    <t>Healing</t>
  </si>
  <si>
    <t>Mounts and Vehicles</t>
  </si>
  <si>
    <t>Greater Healing</t>
  </si>
  <si>
    <t>Trade Goods</t>
  </si>
  <si>
    <t>Superior Healing</t>
  </si>
  <si>
    <t>Expenses</t>
  </si>
  <si>
    <t>Supreme Healing</t>
  </si>
  <si>
    <t>Trinkets</t>
  </si>
  <si>
    <t>NPC Wealth:</t>
  </si>
  <si>
    <t>Spell Scrolls:</t>
  </si>
  <si>
    <t>Nobles</t>
  </si>
  <si>
    <t>Vault (gp)</t>
  </si>
  <si>
    <t>Territory</t>
  </si>
  <si>
    <t>Poor</t>
  </si>
  <si>
    <t>0 - 1/8</t>
  </si>
  <si>
    <t>Modest</t>
  </si>
  <si>
    <t>0 - 1/4</t>
  </si>
  <si>
    <t>Comfortable</t>
  </si>
  <si>
    <t>1/8 - 1/2</t>
  </si>
  <si>
    <t>Wealthy</t>
  </si>
  <si>
    <t>Town House</t>
  </si>
  <si>
    <t>1/4 - 1</t>
  </si>
  <si>
    <t>Aristocratic</t>
  </si>
  <si>
    <t>Mansion</t>
  </si>
  <si>
    <t>1/2 - 2</t>
  </si>
  <si>
    <t>Elder</t>
  </si>
  <si>
    <t>Village</t>
  </si>
  <si>
    <t>1 - 4</t>
  </si>
  <si>
    <t>Baron</t>
  </si>
  <si>
    <t>Town</t>
  </si>
  <si>
    <t>3 - 6</t>
  </si>
  <si>
    <t>Duke</t>
  </si>
  <si>
    <t>City</t>
  </si>
  <si>
    <t>4 - 8</t>
  </si>
  <si>
    <t>King</t>
  </si>
  <si>
    <t>Kingom</t>
  </si>
  <si>
    <t>6 - 10</t>
  </si>
  <si>
    <t>Emperor</t>
  </si>
  <si>
    <t>Empire</t>
  </si>
  <si>
    <t>9 - 14</t>
  </si>
  <si>
    <t>Planar God</t>
  </si>
  <si>
    <t>Plane</t>
  </si>
  <si>
    <t>12 - 30</t>
  </si>
  <si>
    <t>Random Name Generator 1</t>
  </si>
  <si>
    <t>Random Name Generator 2</t>
  </si>
  <si>
    <t>Pregen NPC List 1</t>
  </si>
  <si>
    <t>Pregen NPC List 2</t>
  </si>
  <si>
    <t>Pregen NPC List 3</t>
  </si>
  <si>
    <t>Random NPC Generator 1</t>
  </si>
  <si>
    <t>Random NPC Generator 2</t>
  </si>
  <si>
    <t>Random NPC Generator 3</t>
  </si>
  <si>
    <t>Random NPC Generator 4</t>
  </si>
  <si>
    <t>Random Town Generator 1</t>
  </si>
  <si>
    <t>Random Town Generator 2</t>
  </si>
  <si>
    <t>Random Town Generator 3</t>
  </si>
  <si>
    <t>Random Town Generator 4</t>
  </si>
  <si>
    <t>Random Town Generator 5</t>
  </si>
  <si>
    <t>Random Encounter Generator 1</t>
  </si>
  <si>
    <t>Random Encounter Generator 2</t>
  </si>
  <si>
    <t>Random Tavern Generator</t>
  </si>
  <si>
    <t>Rumour Table:</t>
  </si>
  <si>
    <t>1d10</t>
  </si>
  <si>
    <t xml:space="preserve">My cousin told me about... </t>
  </si>
  <si>
    <t xml:space="preserve">And they... </t>
  </si>
  <si>
    <t xml:space="preserve">And discovered... </t>
  </si>
  <si>
    <t xml:space="preserve">And now.. </t>
  </si>
  <si>
    <t>A Child</t>
  </si>
  <si>
    <t>Got drunk</t>
  </si>
  <si>
    <t>A new disease</t>
  </si>
  <si>
    <t>People are disappearing!</t>
  </si>
  <si>
    <t>A Fat merchant</t>
  </si>
  <si>
    <t>Got washed out to sea</t>
  </si>
  <si>
    <t>A powerful artefact</t>
  </si>
  <si>
    <t>People are sick!</t>
  </si>
  <si>
    <t>A Temple priest</t>
  </si>
  <si>
    <t>Got stuck on a runaway horse</t>
  </si>
  <si>
    <t>A cursed item</t>
  </si>
  <si>
    <t>The king has decreed strange new laws!</t>
  </si>
  <si>
    <t>A Sailor</t>
  </si>
  <si>
    <t>Found an old well</t>
  </si>
  <si>
    <t>A sleeping monster</t>
  </si>
  <si>
    <t>The temple has issued strange new tenets!</t>
  </si>
  <si>
    <t>A Soldier</t>
  </si>
  <si>
    <t>Disappeared for 3 days</t>
  </si>
  <si>
    <t>A treasure map</t>
  </si>
  <si>
    <t>The sun might not come back up!</t>
  </si>
  <si>
    <t>A Magician</t>
  </si>
  <si>
    <t>Found an old tomb</t>
  </si>
  <si>
    <t>A hero/villain thought dead, returned to life</t>
  </si>
  <si>
    <t>The moon might fracture!</t>
  </si>
  <si>
    <t>A Noble</t>
  </si>
  <si>
    <t>Met a weird stranger</t>
  </si>
  <si>
    <t>A book of secrets</t>
  </si>
  <si>
    <t>The world might be invaded!</t>
  </si>
  <si>
    <t>A Rogue</t>
  </si>
  <si>
    <t>Found a magic item</t>
  </si>
  <si>
    <t>A key to a vast fortune</t>
  </si>
  <si>
    <t>People are having bad dreams every night!</t>
  </si>
  <si>
    <t>A Crazy monk</t>
  </si>
  <si>
    <t>Were sleepwalking</t>
  </si>
  <si>
    <t>A supressed truth about the ruling kingdom</t>
  </si>
  <si>
    <t>People are unable to sleep!</t>
  </si>
  <si>
    <t>A Drunken farmer</t>
  </si>
  <si>
    <t>Walked off into the forest</t>
  </si>
  <si>
    <t>A door to another Plane</t>
  </si>
  <si>
    <t>People are afraid to come outside!</t>
  </si>
  <si>
    <t xml:space="preserve"> Player Level</t>
  </si>
  <si>
    <t>XP</t>
  </si>
  <si>
    <t>Proficiency Bonus</t>
  </si>
  <si>
    <t>Encounter Difficulty</t>
  </si>
  <si>
    <t>Creature Level</t>
  </si>
  <si>
    <t>Attack Bonus</t>
  </si>
  <si>
    <t>DPR</t>
  </si>
  <si>
    <t>ST +/=/-</t>
  </si>
  <si>
    <t>5,3,1</t>
  </si>
  <si>
    <t>6,3,1</t>
  </si>
  <si>
    <t>7,4,2</t>
  </si>
  <si>
    <t>8,5,2</t>
  </si>
  <si>
    <t>9,5,2</t>
  </si>
  <si>
    <t>10,6,3</t>
  </si>
  <si>
    <t>11,7,3</t>
  </si>
  <si>
    <t>Encounter Multipliers</t>
  </si>
  <si>
    <t>How to use:</t>
  </si>
  <si>
    <t>Player Level</t>
  </si>
  <si>
    <t>XP per Day per Character</t>
  </si>
  <si>
    <t>Number of Monsters</t>
  </si>
  <si>
    <t>XP Multiplier</t>
  </si>
  <si>
    <t>You should get a “Medium” difficulty fight if you create as many monsters as there are player-characters, of the same level. If you have three level 4 players, create three level 4 monsters. For easier fights, make the monsters outnumbered. For harder fights, make the players outnumbered.</t>
  </si>
  <si>
    <t>x 1</t>
  </si>
  <si>
    <t>x 1.5</t>
  </si>
  <si>
    <t>x 2</t>
  </si>
  <si>
    <t>To make the difficulty steps more granular, use lower-level monsters, or “Minion”-type monsters that go down in one hit no matter what and deal half the damage of the “base” monster. Stats can also be adjusted by 25% up or down.</t>
  </si>
  <si>
    <t>x 2.5</t>
  </si>
  <si>
    <t>For bosses, a solo boss monster would still have the AC, attack bonus and saving throws of a same-level monster, but multiply the HP against the number of players. If you have four players, the boss should have 4x the HP, or ~120 HP for a level 2 monster. The idea is that it’s going to absorb the attacks of the entire party, so it has to have the hit points to match.</t>
  </si>
  <si>
    <t>x 3</t>
  </si>
  <si>
    <t>For DPR, it should in theory also be multiplied by the number of players, but the full damage cannot be dealt against individual players, or else it’s going to one-shot them. Use minions (MMO “boss adds”) to virtually spread out the damage, use telegraphed attacks that the players can avoid, such as novas and line-attacks with warnings, use AOEs, use spells and abilities that can be countered/interrupted, and so on and so forth.</t>
  </si>
  <si>
    <t>x 4</t>
  </si>
  <si>
    <t>Date</t>
  </si>
  <si>
    <t>Session Name</t>
  </si>
  <si>
    <t>Session Notes</t>
  </si>
  <si>
    <t>Date In-Game</t>
  </si>
  <si>
    <t>Before Session</t>
  </si>
  <si>
    <t>After Session</t>
  </si>
  <si>
    <t>From the Air, They Come</t>
  </si>
  <si>
    <t>The party forms.</t>
  </si>
  <si>
    <t>The party met one another, defended one of Doran's gates from purple-eyed animals, and spoke to Lord Adrian Ambriosa.</t>
  </si>
  <si>
    <t>To the Lord's Keep!</t>
  </si>
  <si>
    <t>The party accepts an invite to the Lord's Keep.</t>
  </si>
  <si>
    <t>The party talked with Captain Harak, ran into a monster merchant, and had a formal meeting with Lord Adrian.</t>
  </si>
  <si>
    <t>Cursed Pearl Cove</t>
  </si>
  <si>
    <t>The party join a minotaur in raiding a newly-found cove.</t>
  </si>
  <si>
    <t>The party shopped around Doran, upset the Lord's Elite, and sailed to Cursed Pearl Cove with Captain Harak.</t>
  </si>
  <si>
    <t>The Depths of Cursed Pearl Cove</t>
  </si>
  <si>
    <t>The party continues through Cursed Pearl Cove.</t>
  </si>
  <si>
    <t>The party explored most of Cursed Pearl Cove and ended its curse of undeath.</t>
  </si>
  <si>
    <t>Hail, Takhsis!</t>
  </si>
  <si>
    <t>The party emerges from Cursed Pearl Cove.</t>
  </si>
  <si>
    <t>The party encountered Enforcer Taris, conversed with Zekki for the first time, and peacefully spoke to Choqiti wood elves.</t>
  </si>
  <si>
    <t>Eyes of Purple</t>
  </si>
  <si>
    <t>The party suffers a brutal attack.</t>
  </si>
  <si>
    <t>The party battled a pack of dominated animals and vicious lizardfolk and learned of the Beast Queen and Enforcer Taris' pact.</t>
  </si>
  <si>
    <t>Ruination of the Choqiti</t>
  </si>
  <si>
    <t>The party arrives at the smoking ruins of a village.</t>
  </si>
  <si>
    <t>The party searched a ransacked wood elf village, lost most of their wood elf allies to lizardfolk, and bunkered with Aunliac.</t>
  </si>
  <si>
    <t>Scales in the Night</t>
  </si>
  <si>
    <t>The party defends a tree-top campsite.</t>
  </si>
  <si>
    <t>The party defended their tree-top campsite from lizardfolk and traveled to a lost wood elf shrine.</t>
  </si>
  <si>
    <t>The Veins of Viqi</t>
  </si>
  <si>
    <t>The party enters the Veins of Viqi.</t>
  </si>
  <si>
    <t>The party delved into the Veins of Viqi, stopped a sacrifice to the Beast Queen, and cleansed the elven shrine of lizardfolk.</t>
  </si>
  <si>
    <t>The Choqiti Conspiracy</t>
  </si>
  <si>
    <t>The party recovers in the Veins of Viqi.</t>
  </si>
  <si>
    <t>The party plotted their next move, received four pegasi as a gift from Aunliac Choqiti, and buried a portal to Astradanis.</t>
  </si>
  <si>
    <t>A Hero's Welcome</t>
  </si>
  <si>
    <t>The party returns to Doran.</t>
  </si>
  <si>
    <t>The party returned to Doran, lied blatantly to Lord Adrian and Enforcer Taris, and found a new companion in Captain Califus.</t>
  </si>
  <si>
    <t>Balancing Act</t>
  </si>
  <si>
    <t>The party juggles the truth in Doran.</t>
  </si>
  <si>
    <t>The party conducted business in Doran, from the dungeons of the Lord's Keep to the red dragonborn weapon smith.</t>
  </si>
  <si>
    <t>High on Power</t>
  </si>
  <si>
    <t>The party visits Zekki and Grobbolith's cave.</t>
  </si>
  <si>
    <t>The party dealt with Zekki and his consuming of the Circle of Blood druid crypts below Grobbolith's cave.</t>
  </si>
  <si>
    <t>Homecoming</t>
  </si>
  <si>
    <t>The party journeys to the Gharduk Spires.</t>
  </si>
  <si>
    <t>The party flew to Ra's home in the Gharduk Spires, Mount Syma, and caused a volcanic eruption.</t>
  </si>
  <si>
    <t>A Flame Extinguished</t>
  </si>
  <si>
    <t>The party battles a monstrous foe.</t>
  </si>
  <si>
    <t>The party battled and killed Enforcer Taris, losing Qoyish and Captain Califus during the combat.</t>
  </si>
  <si>
    <t>Choices</t>
  </si>
  <si>
    <t>The party arrives back at Doran.</t>
  </si>
  <si>
    <t>The party intimidated Lord Adrian, banished Ra to the Azurian Citadel, and found Zekki alive.</t>
  </si>
  <si>
    <t>Return to Pearl Cove</t>
  </si>
  <si>
    <t>The party returns to Pearl Cove.</t>
  </si>
  <si>
    <t>The party entered Pearl Cove, tricked a group of sahuagin, fought a giant roper, and split.</t>
  </si>
  <si>
    <t>A Dangerous Split</t>
  </si>
  <si>
    <t>The party splits and explores inside Pearl Cove.</t>
  </si>
  <si>
    <t>The party roamed different areas of Pearl Cove, from the fey-touched tunnels to the Primordial vaults.</t>
  </si>
  <si>
    <t>A Whole New World</t>
  </si>
  <si>
    <t>The party enters a Feywild manifest zone.</t>
  </si>
  <si>
    <t>The party executed their sahuagin prisoner, held court with Old Blenna, and then fought the night hag.</t>
  </si>
  <si>
    <t>At the Mob's Mercy</t>
  </si>
  <si>
    <t>The party finds themselves surrounded.</t>
  </si>
  <si>
    <t>The party somehow survived an onslaught of Unseelie Fey, banished Old Blenna, and saw Na become a fey leader.</t>
  </si>
  <si>
    <t>The Maximvault Extraction</t>
  </si>
  <si>
    <t>The Maelstrom Syndicate members rob a vault.</t>
  </si>
  <si>
    <t>A group of Maelstrom Syndicate experts performed a stellar heist on the Maximvault, a bank in Merlint.</t>
  </si>
  <si>
    <t>Storms</t>
  </si>
  <si>
    <t>The party makes their next move.</t>
  </si>
  <si>
    <t>The party pulled from a giant-sized, magical deck of cards, bluffed a group of sahuagin, and met Basrah of the Tarsa.</t>
  </si>
  <si>
    <t>Burning Time</t>
  </si>
  <si>
    <t>The party interrupts a sacrifice to Xiacutli.</t>
  </si>
  <si>
    <t>The party battled a horde of Xiacutli-blessed lizardfolk, Caprakan, and a pyrohydra, saving a mushroom treant druid.</t>
  </si>
  <si>
    <t>Welcome to Merlint</t>
  </si>
  <si>
    <t>The party enters the city of Merlint.</t>
  </si>
  <si>
    <t>The party made it to the city of Merlint and met various inhabitants of the great settlement.</t>
  </si>
  <si>
    <t>To Hunt a Dragon</t>
  </si>
  <si>
    <t>The party speaks with Lord Elyas Embong.</t>
  </si>
  <si>
    <t>The party vocally sparred with Lord Elyas Embong, secretly prepared to betray him, and readied to leave the island.</t>
  </si>
  <si>
    <t>The Voyage to Duana</t>
  </si>
  <si>
    <t>The party boards an airship to the isle of Duana.</t>
  </si>
  <si>
    <t>The party secured different passage to Duana, briefly returned to Doran and the Orovian Well, and departed for Duana.</t>
  </si>
  <si>
    <t>Duana</t>
  </si>
  <si>
    <t>The party arrives at Duana aboard the Misty Tide.</t>
  </si>
  <si>
    <t>The party soared to Duana, acquainted to the Misty Tide's crew, and were thrust through a manifest zone.</t>
  </si>
  <si>
    <t>The Ruptured Heart</t>
  </si>
  <si>
    <t>The party flies to the Ruptured Heart.</t>
  </si>
  <si>
    <t>The party rushed to the Ruptured Heart, entered the massive floating island, and allied with one of its cloud giant inhabitants.</t>
  </si>
  <si>
    <t>The Dalamissants</t>
  </si>
  <si>
    <t>The party tries to escape the Ruptured Heart with Marzius.</t>
  </si>
  <si>
    <t>The party barely escaped the Ruptured Heart with Marzius, met with Hyrsam, and boarded the Misty Tide once again.</t>
  </si>
  <si>
    <t>Unpredictable</t>
  </si>
  <si>
    <t>The party speaks to Marzius.</t>
  </si>
  <si>
    <t>The party spoke with Marzius, routed a traitor from their midst, and discovered Lord Elyas' plot against them.</t>
  </si>
  <si>
    <t>Between Two Planes</t>
  </si>
  <si>
    <t>The party outmaneuvers Lord Elyas' airship.</t>
  </si>
  <si>
    <t>The party explored the ruins of Endmen's Folly, devised a plan to save Trinathia, and arrived in Merlint.</t>
  </si>
  <si>
    <t>Dragon Heist</t>
  </si>
  <si>
    <t>The party attempts to save Trinathia from Lord Elyas.</t>
  </si>
  <si>
    <t>The party assembled all the pieces they needed to enter the Moon Castle, battled Merk's patron, Scopos, and lost Merk.</t>
  </si>
  <si>
    <t>Dragon Heist, Take Two</t>
  </si>
  <si>
    <t>The party entered the Moon Castle, were lead into its dungeons, freed multiple prisoners, and battled warforged guards.</t>
  </si>
  <si>
    <t>Freedom of Body and Mind</t>
  </si>
  <si>
    <t>The party delves into the Moon Castle Dungeons.</t>
  </si>
  <si>
    <t>The party rescued captives, battled a balor, freed Trinathia, escaped Merlint, and regrouped in the Orovian Well.</t>
  </si>
  <si>
    <t>Into the Unexpected</t>
  </si>
  <si>
    <t>The party enters the Feywild.</t>
  </si>
  <si>
    <t>The party entered the Feywild, outsmarted Beast Queen minions, and traveled through fantastic environments.</t>
  </si>
  <si>
    <t>Seelie &amp; Unseelie</t>
  </si>
  <si>
    <t>The party traverses from Unseelie Lands to Seelie Lands.</t>
  </si>
  <si>
    <t>The party met with Hyrsam, laid with centaurs, traversed the Golden Sea, and battled an ancient silver dragon.</t>
  </si>
  <si>
    <t>Desperate Measures</t>
  </si>
  <si>
    <t>The party fights an ancient silver dragon in the Feywild.</t>
  </si>
  <si>
    <t>The party slayed Harandras, looted the Tower of Thorns, spoke with Trinathia, and learned more about the Line of Seven Guardians.</t>
  </si>
  <si>
    <t>The Prince of Fools</t>
  </si>
  <si>
    <t>The party finally meets Hyrsam.</t>
  </si>
  <si>
    <t>The party entered the Grove of Laughing Goats, spoke with Hyrsam, met Kazakis, and plane shifted to the Veins of Viqi.</t>
  </si>
  <si>
    <t>Funghoul</t>
  </si>
  <si>
    <t>The party lays a trap for the Beast Queen.</t>
  </si>
  <si>
    <t>The party slayed Funghoul the Beast Queen, Na absorbed her essence and became a new entity.</t>
  </si>
  <si>
    <t>The Azurian Order</t>
  </si>
  <si>
    <t>The Azurian Citadel's prisoners escape.</t>
  </si>
  <si>
    <t>A group of Azurian Order prisoners escaped an under-siege citadel, saved an important gold dragon, and returned to the mortal world.</t>
  </si>
  <si>
    <t>Return to the Mortal World</t>
  </si>
  <si>
    <t>The party returns to the mortal world...maybe.</t>
  </si>
  <si>
    <t>The party cleansed the Beast Queen's domain, witnessed Kazakis' and Marzius' ascension, and caught up on the affairs of the world.</t>
  </si>
  <si>
    <t>No Time to Idle</t>
  </si>
  <si>
    <t>The party mulls over their options.</t>
  </si>
  <si>
    <t>The party explored their options, were confronted by Hyrsam, escaped with the Ambriosas, and joined an ambush of the Kothians.</t>
  </si>
  <si>
    <t>An Ambush to Die For</t>
  </si>
  <si>
    <t>The party battles a large Kothian force alongside allies.</t>
  </si>
  <si>
    <t>The party slaughtered the Embongs, brought down three Kothian airships, reunited with old allies, and entered the Plane of Air.</t>
  </si>
  <si>
    <t>The Path to Victory</t>
  </si>
  <si>
    <t>The party faces the culmination of their efforts.</t>
  </si>
  <si>
    <t>The party readied themselves for the final confrontation, battled the Obsidian Circle, encountered a trio of deities, and soldiered on.</t>
  </si>
  <si>
    <t>Watches</t>
  </si>
  <si>
    <t>Temp Modifier</t>
  </si>
  <si>
    <t>Temperature Std Dev</t>
  </si>
  <si>
    <t>Preset</t>
  </si>
  <si>
    <t>Percentile Lower Bounds</t>
  </si>
  <si>
    <t>Percentiles for calculating steady state</t>
  </si>
  <si>
    <t>Precipitation</t>
  </si>
  <si>
    <t>Probabilities</t>
  </si>
  <si>
    <t>Midday</t>
  </si>
  <si>
    <t>Evening</t>
  </si>
  <si>
    <t>Midnight</t>
  </si>
  <si>
    <t>% Time spent in:</t>
  </si>
  <si>
    <t>Night</t>
  </si>
  <si>
    <t>Winds</t>
  </si>
  <si>
    <t>Seasons</t>
  </si>
  <si>
    <t>Rain multiplier</t>
  </si>
  <si>
    <t>Wind Multiplier</t>
  </si>
  <si>
    <t>Early Spring</t>
  </si>
  <si>
    <t>Mid Spring</t>
  </si>
  <si>
    <t>Late Spring</t>
  </si>
  <si>
    <t>Mid Summer</t>
  </si>
  <si>
    <t>Default</t>
  </si>
  <si>
    <t>Late Summer</t>
  </si>
  <si>
    <t>Early Autumn</t>
  </si>
  <si>
    <t>Mid Autumn</t>
  </si>
  <si>
    <t>Late Autumn</t>
  </si>
  <si>
    <t>Early Winter</t>
  </si>
  <si>
    <t>Mid Winter</t>
  </si>
  <si>
    <t>Late Winter</t>
  </si>
  <si>
    <t>Temp Average</t>
  </si>
  <si>
    <t>Wind multiplier</t>
  </si>
  <si>
    <t>Arctic</t>
  </si>
  <si>
    <t>Coast</t>
  </si>
  <si>
    <t>Forest</t>
  </si>
  <si>
    <t>It's a bit overcomplicated to implement celcius as a preset feature, but for your convenience the defaults have a celcius equivalent below. Replacing the defaults with these pasted as values will convert the whole sheet to Celcius permanently.</t>
  </si>
  <si>
    <t>Grassland</t>
  </si>
  <si>
    <t>Hill</t>
  </si>
  <si>
    <t>Mountain</t>
  </si>
  <si>
    <t>Watches Modifier</t>
  </si>
  <si>
    <t>Seasons Modifier</t>
  </si>
  <si>
    <t>Biome Average</t>
  </si>
  <si>
    <t>Bounds</t>
  </si>
  <si>
    <t>Std Dev</t>
  </si>
  <si>
    <t>Open Water</t>
  </si>
  <si>
    <t>Underdark</t>
  </si>
  <si>
    <t>Urban</t>
  </si>
  <si>
    <t>Lower Bound</t>
  </si>
  <si>
    <t>Freezing</t>
  </si>
  <si>
    <t>Cold</t>
  </si>
  <si>
    <t>Cool</t>
  </si>
  <si>
    <t>Warm</t>
  </si>
  <si>
    <t>Hot</t>
  </si>
  <si>
    <t>Extreme heat</t>
  </si>
  <si>
    <t>TERRAIN</t>
  </si>
  <si>
    <t>HIGHWAY</t>
  </si>
  <si>
    <t>WILD</t>
  </si>
  <si>
    <t>NavDC</t>
  </si>
  <si>
    <t>ForageHuntDC</t>
  </si>
  <si>
    <t>Speed Modifier</t>
  </si>
  <si>
    <t>Navigation DC Modifier</t>
  </si>
  <si>
    <t>Forage/Hunt DC Modifier</t>
  </si>
  <si>
    <t>Grasslands</t>
  </si>
  <si>
    <t>Forest (sparse)</t>
  </si>
  <si>
    <t>Forest (medium)</t>
  </si>
  <si>
    <t>Hills</t>
  </si>
  <si>
    <t>Jungle</t>
  </si>
  <si>
    <t>Moor</t>
  </si>
  <si>
    <t>Mountains</t>
  </si>
  <si>
    <t>Plains</t>
  </si>
  <si>
    <t>Swamp</t>
  </si>
  <si>
    <t>Frozen Tundra</t>
  </si>
  <si>
    <t>SpeedMod</t>
  </si>
  <si>
    <t>NavMod</t>
  </si>
  <si>
    <t>ForageHuntMod</t>
  </si>
  <si>
    <t>Cold or hot climate</t>
  </si>
  <si>
    <t>Giant terrain</t>
  </si>
  <si>
    <t>Poor visibility (fog, darkness)</t>
  </si>
  <si>
    <t>River crossing</t>
  </si>
  <si>
    <t>Snow cover</t>
  </si>
  <si>
    <t>Snow cover, heavy</t>
  </si>
  <si>
    <t>Storm</t>
  </si>
  <si>
    <t>Storm, powerful</t>
  </si>
  <si>
    <t>ModeOfTravel</t>
  </si>
  <si>
    <t>Marching</t>
  </si>
  <si>
    <t>Medium Warhorse</t>
  </si>
  <si>
    <t>Heavy Warhorse</t>
  </si>
  <si>
    <t>Riding Dog</t>
  </si>
  <si>
    <t>Flying Mount</t>
  </si>
  <si>
    <t>Cart Wagon</t>
  </si>
  <si>
    <t>Raft</t>
  </si>
  <si>
    <t>Small Boat</t>
  </si>
  <si>
    <t>Schooner</t>
  </si>
  <si>
    <t>Clipper</t>
  </si>
  <si>
    <t>Lightning Rail</t>
  </si>
  <si>
    <t>Airship</t>
  </si>
  <si>
    <t>Elemental Galleon</t>
  </si>
  <si>
    <t>TravelEffort</t>
  </si>
  <si>
    <t>Foraging</t>
  </si>
  <si>
    <t>Hunting</t>
  </si>
  <si>
    <t>Exploring</t>
  </si>
</sst>
</file>

<file path=xl/styles.xml><?xml version="1.0" encoding="utf-8"?>
<styleSheet xmlns="http://schemas.openxmlformats.org/spreadsheetml/2006/main" xmlns:x14ac="http://schemas.microsoft.com/office/spreadsheetml/2009/9/ac" xmlns:mc="http://schemas.openxmlformats.org/markup-compatibility/2006">
  <numFmts count="23">
    <numFmt numFmtId="164" formatCode="&quot;Level&quot; ?"/>
    <numFmt numFmtId="165" formatCode="? xp"/>
    <numFmt numFmtId="166" formatCode="+ ?"/>
    <numFmt numFmtId="167" formatCode="? ft."/>
    <numFmt numFmtId="168" formatCode="? &quot;items&quot;"/>
    <numFmt numFmtId="169" formatCode="? gp"/>
    <numFmt numFmtId="170" formatCode="?? &quot;sp&quot;"/>
    <numFmt numFmtId="171" formatCode="? cp"/>
    <numFmt numFmtId="172" formatCode="##;-##;0"/>
    <numFmt numFmtId="173" formatCode="#,###"/>
    <numFmt numFmtId="174" formatCode="#,###.00&quot; gp&quot;;-#,###.00&quot; gp&quot;"/>
    <numFmt numFmtId="175" formatCode="&quot;=&quot; ?"/>
    <numFmt numFmtId="176" formatCode="?? &quot;ft.&quot;"/>
    <numFmt numFmtId="177" formatCode="- ?"/>
    <numFmt numFmtId="178" formatCode="&quot;fly&quot; ?? &quot;ft.&quot;"/>
    <numFmt numFmtId="179" formatCode="&quot;swim&quot; ?? &quot;ft.&quot;"/>
    <numFmt numFmtId="180" formatCode="&quot;burrow&quot; ?? &quot;ft.&quot;"/>
    <numFmt numFmtId="181" formatCode="m/d"/>
    <numFmt numFmtId="182" formatCode="&quot;p.&quot; ?"/>
    <numFmt numFmtId="183" formatCode="&quot;$&quot;#,##0.00"/>
    <numFmt numFmtId="184" formatCode="mmm&quot; &quot;d&quot;, &quot;yyyy"/>
    <numFmt numFmtId="185" formatCode="#,##0.0"/>
    <numFmt numFmtId="186" formatCode="0.0"/>
  </numFmts>
  <fonts count="68">
    <font>
      <sz val="10.0"/>
      <color rgb="FF000000"/>
      <name val="Arial"/>
    </font>
    <font>
      <b/>
      <sz val="24.0"/>
      <color theme="1"/>
      <name val="Arial"/>
    </font>
    <font>
      <sz val="24.0"/>
      <color rgb="FF000000"/>
      <name val="Arial"/>
    </font>
    <font>
      <sz val="18.0"/>
      <color theme="1"/>
      <name val="Arial"/>
    </font>
    <font>
      <sz val="12.0"/>
      <color theme="1"/>
      <name val="Arial"/>
    </font>
    <font>
      <sz val="12.0"/>
      <color rgb="FF666666"/>
      <name val="Arial"/>
    </font>
    <font>
      <u/>
      <sz val="12.0"/>
      <color rgb="FF1155CC"/>
    </font>
    <font>
      <b/>
      <sz val="14.0"/>
      <color theme="1"/>
      <name val="Arial"/>
    </font>
    <font/>
    <font>
      <color theme="1"/>
      <name val="Arial"/>
    </font>
    <font>
      <b/>
      <color rgb="FF000000"/>
      <name val="Arial"/>
    </font>
    <font>
      <i/>
      <color theme="1"/>
      <name val="Arial"/>
    </font>
    <font>
      <b/>
      <color theme="1"/>
      <name val="Arial"/>
    </font>
    <font>
      <b/>
      <sz val="14.0"/>
      <color rgb="FF000000"/>
      <name val="Arial"/>
    </font>
    <font>
      <sz val="18.0"/>
      <color rgb="FF000000"/>
      <name val="Arial"/>
    </font>
    <font>
      <u/>
      <sz val="12.0"/>
      <color rgb="FF0000FF"/>
    </font>
    <font>
      <color rgb="FF0000FF"/>
    </font>
    <font>
      <u/>
      <color rgb="FF0000FF"/>
    </font>
    <font>
      <u/>
      <color rgb="FF0000FF"/>
    </font>
    <font>
      <b/>
      <u/>
      <color rgb="FF1155CC"/>
    </font>
    <font>
      <b/>
      <u/>
      <color rgb="FF1155CC"/>
    </font>
    <font>
      <b/>
      <u/>
      <color rgb="FF1155CC"/>
      <name val="Arial"/>
    </font>
    <font>
      <b/>
      <u/>
      <color rgb="FF1155CC"/>
      <name val="Arial"/>
    </font>
    <font>
      <u/>
      <color rgb="FF1155CC"/>
    </font>
    <font>
      <u/>
      <color rgb="FF1155CC"/>
      <name val="Arial"/>
    </font>
    <font>
      <sz val="11.0"/>
      <color rgb="FF000000"/>
      <name val="Arial"/>
    </font>
    <font>
      <b/>
      <u/>
      <color rgb="FF1155CC"/>
    </font>
    <font>
      <b/>
      <sz val="10.0"/>
      <color rgb="FF000000"/>
      <name val="Arial"/>
    </font>
    <font>
      <b/>
      <u/>
      <color rgb="FF1155CC"/>
      <name val="Arial"/>
    </font>
    <font>
      <color rgb="FF000000"/>
      <name val="Arial"/>
    </font>
    <font>
      <color rgb="FF0000FF"/>
      <name val="Arial"/>
    </font>
    <font>
      <u/>
      <color rgb="FF0000FF"/>
    </font>
    <font>
      <u/>
      <color rgb="FF0000FF"/>
    </font>
    <font>
      <b/>
      <u/>
      <color rgb="FF1155CC"/>
    </font>
    <font>
      <i/>
      <color rgb="FF000000"/>
      <name val="Arial"/>
    </font>
    <font>
      <color rgb="FF434343"/>
      <name val="Arial"/>
    </font>
    <font>
      <b/>
      <u/>
      <color rgb="FF1155CC"/>
    </font>
    <font>
      <sz val="10.0"/>
      <color theme="1"/>
      <name val="Arial"/>
    </font>
    <font>
      <b/>
      <u/>
      <color rgb="FF1155CC"/>
    </font>
    <font>
      <b/>
      <u/>
      <color rgb="FF000000"/>
      <name val="Arial"/>
    </font>
    <font>
      <b/>
      <u/>
      <color rgb="FF1155CC"/>
      <name val="Arial"/>
    </font>
    <font>
      <b/>
      <u/>
      <color rgb="FF1155CC"/>
    </font>
    <font>
      <b/>
      <u/>
      <color rgb="FF1155CC"/>
      <name val="Arial"/>
    </font>
    <font>
      <b/>
      <u/>
      <sz val="10.0"/>
      <color rgb="FF1155CC"/>
    </font>
    <font>
      <b/>
      <sz val="10.0"/>
      <color theme="1"/>
      <name val="Arial"/>
    </font>
    <font>
      <sz val="9.0"/>
      <color theme="1"/>
      <name val="Arial"/>
    </font>
    <font>
      <sz val="11.0"/>
      <color theme="1"/>
      <name val="Arial"/>
    </font>
    <font>
      <sz val="9.0"/>
      <color rgb="FF000000"/>
      <name val="Arial"/>
    </font>
    <font>
      <b/>
      <u/>
      <color rgb="FF1155CC"/>
    </font>
    <font>
      <b/>
      <color rgb="FF333333"/>
      <name val="Arial"/>
    </font>
    <font>
      <color rgb="FF333333"/>
      <name val="Arial"/>
    </font>
    <font>
      <b/>
      <sz val="10.0"/>
      <color theme="0"/>
      <name val="Arial"/>
    </font>
    <font>
      <sz val="10.0"/>
      <color rgb="FF666666"/>
      <name val="Arial"/>
    </font>
    <font>
      <b/>
      <u/>
      <color rgb="FF1155CC"/>
      <name val="Arial"/>
    </font>
    <font>
      <u/>
      <color rgb="FF1155CC"/>
    </font>
    <font>
      <u/>
      <color rgb="FF1155CC"/>
    </font>
    <font>
      <u/>
      <color rgb="FF1155CC"/>
    </font>
    <font>
      <b/>
      <i/>
      <color theme="1"/>
      <name val="Arial"/>
    </font>
    <font>
      <u/>
      <color rgb="FF1155CC"/>
    </font>
    <font>
      <u/>
      <color rgb="FF1155CC"/>
      <name val="Arial"/>
    </font>
    <font>
      <u/>
      <color rgb="FF1155CC"/>
    </font>
    <font>
      <u/>
      <color rgb="FF1155CC"/>
      <name val="Arial"/>
    </font>
    <font>
      <sz val="10.0"/>
      <color rgb="FF242527"/>
      <name val="Arial"/>
    </font>
    <font>
      <b/>
      <u/>
      <color rgb="FF1155CC"/>
    </font>
    <font>
      <color theme="1"/>
      <name val="Calibri"/>
    </font>
    <font>
      <b/>
      <sz val="10.0"/>
      <color rgb="FF666666"/>
      <name val="Arial"/>
    </font>
    <font>
      <sz val="11.0"/>
      <color theme="1"/>
      <name val="Calibri"/>
    </font>
    <font>
      <color rgb="FF000000"/>
      <name val="Calibri"/>
    </font>
  </fonts>
  <fills count="37">
    <fill>
      <patternFill patternType="none"/>
    </fill>
    <fill>
      <patternFill patternType="lightGray"/>
    </fill>
    <fill>
      <patternFill patternType="solid">
        <fgColor rgb="FFCFE2F3"/>
        <bgColor rgb="FFCFE2F3"/>
      </patternFill>
    </fill>
    <fill>
      <patternFill patternType="solid">
        <fgColor rgb="FFF3F3F3"/>
        <bgColor rgb="FFF3F3F3"/>
      </patternFill>
    </fill>
    <fill>
      <patternFill patternType="solid">
        <fgColor rgb="FFFFF2CC"/>
        <bgColor rgb="FFFFF2CC"/>
      </patternFill>
    </fill>
    <fill>
      <patternFill patternType="solid">
        <fgColor rgb="FFFFFFFF"/>
        <bgColor rgb="FFFFFFFF"/>
      </patternFill>
    </fill>
    <fill>
      <patternFill patternType="solid">
        <fgColor rgb="FFD9EAD3"/>
        <bgColor rgb="FFD9EAD3"/>
      </patternFill>
    </fill>
    <fill>
      <patternFill patternType="solid">
        <fgColor rgb="FFD9D9D9"/>
        <bgColor rgb="FFD9D9D9"/>
      </patternFill>
    </fill>
    <fill>
      <patternFill patternType="solid">
        <fgColor rgb="FFDD7E6B"/>
        <bgColor rgb="FFDD7E6B"/>
      </patternFill>
    </fill>
    <fill>
      <patternFill patternType="solid">
        <fgColor rgb="FFA4C2F4"/>
        <bgColor rgb="FFA4C2F4"/>
      </patternFill>
    </fill>
    <fill>
      <patternFill patternType="solid">
        <fgColor rgb="FFFFE599"/>
        <bgColor rgb="FFFFE599"/>
      </patternFill>
    </fill>
    <fill>
      <patternFill patternType="solid">
        <fgColor rgb="FFEA9999"/>
        <bgColor rgb="FFEA9999"/>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D0E0E3"/>
        <bgColor rgb="FFD0E0E3"/>
      </patternFill>
    </fill>
    <fill>
      <patternFill patternType="solid">
        <fgColor rgb="FFEFEFEF"/>
        <bgColor rgb="FFEFEFEF"/>
      </patternFill>
    </fill>
    <fill>
      <patternFill patternType="solid">
        <fgColor rgb="FF58A76D"/>
        <bgColor rgb="FF58A76D"/>
      </patternFill>
    </fill>
    <fill>
      <patternFill patternType="solid">
        <fgColor rgb="FF93C47D"/>
        <bgColor rgb="FF93C47D"/>
      </patternFill>
    </fill>
    <fill>
      <patternFill patternType="solid">
        <fgColor rgb="FFB4A7D6"/>
        <bgColor rgb="FFB4A7D6"/>
      </patternFill>
    </fill>
    <fill>
      <patternFill patternType="solid">
        <fgColor rgb="FFE0F7FA"/>
        <bgColor rgb="FFE0F7FA"/>
      </patternFill>
    </fill>
    <fill>
      <patternFill patternType="solid">
        <fgColor rgb="FFE6B8AF"/>
        <bgColor rgb="FFE6B8AF"/>
      </patternFill>
    </fill>
    <fill>
      <patternFill patternType="solid">
        <fgColor rgb="FFD9D2E9"/>
        <bgColor rgb="FFD9D2E9"/>
      </patternFill>
    </fill>
    <fill>
      <patternFill patternType="solid">
        <fgColor rgb="FFCCCCCC"/>
        <bgColor rgb="FFCCCCCC"/>
      </patternFill>
    </fill>
    <fill>
      <patternFill patternType="solid">
        <fgColor rgb="FFF4CCCC"/>
        <bgColor rgb="FFF4CCCC"/>
      </patternFill>
    </fill>
    <fill>
      <patternFill patternType="solid">
        <fgColor rgb="FFFCE5CD"/>
        <bgColor rgb="FFFCE5CD"/>
      </patternFill>
    </fill>
    <fill>
      <patternFill patternType="solid">
        <fgColor rgb="FFC9DAF8"/>
        <bgColor rgb="FFC9DAF8"/>
      </patternFill>
    </fill>
    <fill>
      <patternFill patternType="solid">
        <fgColor rgb="FFFBE4D5"/>
        <bgColor rgb="FFFBE4D5"/>
      </patternFill>
    </fill>
    <fill>
      <patternFill patternType="solid">
        <fgColor theme="4"/>
        <bgColor theme="4"/>
      </patternFill>
    </fill>
    <fill>
      <patternFill patternType="solid">
        <fgColor theme="0"/>
        <bgColor theme="0"/>
      </patternFill>
    </fill>
    <fill>
      <patternFill patternType="solid">
        <fgColor rgb="FFDEEAF6"/>
        <bgColor rgb="FFDEEAF6"/>
      </patternFill>
    </fill>
    <fill>
      <patternFill patternType="solid">
        <fgColor rgb="FFFFCC99"/>
        <bgColor rgb="FFFFCC99"/>
      </patternFill>
    </fill>
    <fill>
      <patternFill patternType="solid">
        <fgColor rgb="FFFFEB9C"/>
        <bgColor rgb="FFFFEB9C"/>
      </patternFill>
    </fill>
    <fill>
      <patternFill patternType="solid">
        <fgColor rgb="FFF1C232"/>
        <bgColor rgb="FFF1C232"/>
      </patternFill>
    </fill>
    <fill>
      <patternFill patternType="solid">
        <fgColor rgb="FF4DD0E1"/>
        <bgColor rgb="FF4DD0E1"/>
      </patternFill>
    </fill>
    <fill>
      <patternFill patternType="solid">
        <fgColor rgb="FF5B9BD5"/>
        <bgColor rgb="FF5B9BD5"/>
      </patternFill>
    </fill>
    <fill>
      <patternFill patternType="solid">
        <fgColor rgb="FFFEF5F0"/>
        <bgColor rgb="FFFEF5F0"/>
      </patternFill>
    </fill>
  </fills>
  <borders count="35">
    <border/>
    <border>
      <left style="thick">
        <color rgb="FF6D9EEB"/>
      </left>
      <right style="thick">
        <color rgb="FF6D9EEB"/>
      </right>
      <top style="thick">
        <color rgb="FF6D9EEB"/>
      </top>
      <bottom style="thick">
        <color rgb="FF6D9EEB"/>
      </bottom>
    </border>
    <border>
      <left style="thick">
        <color rgb="FF6D9EEB"/>
      </left>
      <top style="thick">
        <color rgb="FF6D9EEB"/>
      </top>
      <bottom style="thick">
        <color rgb="FF6D9EEB"/>
      </bottom>
    </border>
    <border>
      <top style="thick">
        <color rgb="FF6D9EEB"/>
      </top>
      <bottom style="thick">
        <color rgb="FF6D9EEB"/>
      </bottom>
    </border>
    <border>
      <right style="thick">
        <color rgb="FF6D9EEB"/>
      </right>
      <top style="thick">
        <color rgb="FF6D9EEB"/>
      </top>
      <bottom style="thick">
        <color rgb="FF6D9EEB"/>
      </bottom>
    </border>
    <border>
      <left style="thick">
        <color rgb="FFE06666"/>
      </left>
      <right style="thick">
        <color rgb="FFE06666"/>
      </right>
      <top style="thick">
        <color rgb="FFE06666"/>
      </top>
      <bottom style="thick">
        <color rgb="FFE06666"/>
      </bottom>
    </border>
    <border>
      <left style="thick">
        <color rgb="FFE06666"/>
      </left>
      <top style="thick">
        <color rgb="FFE06666"/>
      </top>
      <bottom style="thick">
        <color rgb="FFE06666"/>
      </bottom>
    </border>
    <border>
      <top style="thick">
        <color rgb="FFE06666"/>
      </top>
      <bottom style="thick">
        <color rgb="FFE06666"/>
      </bottom>
    </border>
    <border>
      <right style="thick">
        <color rgb="FFE06666"/>
      </right>
      <top style="thick">
        <color rgb="FFE06666"/>
      </top>
      <bottom style="thick">
        <color rgb="FFE06666"/>
      </bottom>
    </border>
    <border>
      <left style="thick">
        <color rgb="FF93C47D"/>
      </left>
      <right style="thick">
        <color rgb="FF93C47D"/>
      </right>
      <top style="thick">
        <color rgb="FF93C47D"/>
      </top>
      <bottom style="thick">
        <color rgb="FF93C47D"/>
      </bottom>
    </border>
    <border>
      <left style="thick">
        <color rgb="FF93C47D"/>
      </left>
      <top style="thick">
        <color rgb="FF93C47D"/>
      </top>
      <bottom style="thick">
        <color rgb="FF93C47D"/>
      </bottom>
    </border>
    <border>
      <top style="thick">
        <color rgb="FF93C47D"/>
      </top>
      <bottom style="thick">
        <color rgb="FF93C47D"/>
      </bottom>
    </border>
    <border>
      <right style="thick">
        <color rgb="FF93C47D"/>
      </right>
      <top style="thick">
        <color rgb="FF93C47D"/>
      </top>
      <bottom style="thick">
        <color rgb="FF93C47D"/>
      </bottom>
    </border>
    <border>
      <left style="thick">
        <color rgb="FF8E7CC3"/>
      </left>
      <right style="thick">
        <color rgb="FF8E7CC3"/>
      </right>
      <top style="thick">
        <color rgb="FF8E7CC3"/>
      </top>
      <bottom style="thick">
        <color rgb="FF8E7CC3"/>
      </bottom>
    </border>
    <border>
      <left style="thick">
        <color rgb="FF8E7CC3"/>
      </left>
      <top style="thick">
        <color rgb="FF8E7CC3"/>
      </top>
      <bottom style="thick">
        <color rgb="FF8E7CC3"/>
      </bottom>
    </border>
    <border>
      <top style="thick">
        <color rgb="FF8E7CC3"/>
      </top>
      <bottom style="thick">
        <color rgb="FF8E7CC3"/>
      </bottom>
    </border>
    <border>
      <right style="thick">
        <color rgb="FF8E7CC3"/>
      </right>
      <top style="thick">
        <color rgb="FF8E7CC3"/>
      </top>
      <bottom style="thick">
        <color rgb="FF8E7CC3"/>
      </bottom>
    </border>
    <border>
      <left style="thick">
        <color rgb="FFCCCCCC"/>
      </left>
      <right style="thick">
        <color rgb="FFCCCCCC"/>
      </right>
      <top style="thick">
        <color rgb="FFCCCCCC"/>
      </top>
      <bottom style="thick">
        <color rgb="FFCCCCCC"/>
      </bottom>
    </border>
    <border>
      <left style="thick">
        <color rgb="FFCCCCCC"/>
      </left>
      <top style="thick">
        <color rgb="FFCCCCCC"/>
      </top>
      <bottom style="thick">
        <color rgb="FFCCCCCC"/>
      </bottom>
    </border>
    <border>
      <top style="thick">
        <color rgb="FFCCCCCC"/>
      </top>
      <bottom style="thick">
        <color rgb="FFCCCCCC"/>
      </bottom>
    </border>
    <border>
      <right style="thick">
        <color rgb="FFCCCCCC"/>
      </right>
      <top style="thick">
        <color rgb="FFCCCCCC"/>
      </top>
      <bottom style="thick">
        <color rgb="FFCCCCCC"/>
      </bottom>
    </border>
    <border>
      <left style="thick">
        <color rgb="FF9FC5E8"/>
      </left>
      <right style="thick">
        <color rgb="FF9FC5E8"/>
      </right>
      <top style="thick">
        <color rgb="FF9FC5E8"/>
      </top>
      <bottom style="thick">
        <color rgb="FF9FC5E8"/>
      </bottom>
    </border>
    <border>
      <left style="thick">
        <color rgb="FF9FC5E8"/>
      </left>
      <top style="thick">
        <color rgb="FF9FC5E8"/>
      </top>
      <bottom style="thick">
        <color rgb="FF9FC5E8"/>
      </bottom>
    </border>
    <border>
      <top style="thick">
        <color rgb="FF9FC5E8"/>
      </top>
      <bottom style="thick">
        <color rgb="FF9FC5E8"/>
      </bottom>
    </border>
    <border>
      <right style="thick">
        <color rgb="FF9FC5E8"/>
      </right>
      <top style="thick">
        <color rgb="FF9FC5E8"/>
      </top>
      <bottom style="thick">
        <color rgb="FF9FC5E8"/>
      </bottom>
    </border>
    <border>
      <left style="thick">
        <color rgb="FFEA9999"/>
      </left>
      <right style="thick">
        <color rgb="FFEA9999"/>
      </right>
      <top style="thick">
        <color rgb="FFEA9999"/>
      </top>
      <bottom style="thick">
        <color rgb="FFEA9999"/>
      </bottom>
    </border>
    <border>
      <left style="thick">
        <color rgb="FFEA9999"/>
      </left>
      <top style="thick">
        <color rgb="FFEA9999"/>
      </top>
      <bottom style="thick">
        <color rgb="FFEA9999"/>
      </bottom>
    </border>
    <border>
      <top style="thick">
        <color rgb="FFEA9999"/>
      </top>
      <bottom style="thick">
        <color rgb="FFEA9999"/>
      </bottom>
    </border>
    <border>
      <right style="thick">
        <color rgb="FFEA9999"/>
      </right>
      <top style="thick">
        <color rgb="FFEA9999"/>
      </top>
      <bottom style="thick">
        <color rgb="FFEA9999"/>
      </bottom>
    </border>
    <border>
      <left style="thick">
        <color rgb="FFA4C2F4"/>
      </left>
      <right style="thick">
        <color rgb="FFA4C2F4"/>
      </right>
      <top style="thick">
        <color rgb="FFA4C2F4"/>
      </top>
      <bottom style="thick">
        <color rgb="FFA4C2F4"/>
      </bottom>
    </border>
    <border>
      <left style="thick">
        <color rgb="FFA4C2F4"/>
      </left>
      <top style="thick">
        <color rgb="FFA4C2F4"/>
      </top>
      <bottom style="thick">
        <color rgb="FFA4C2F4"/>
      </bottom>
    </border>
    <border>
      <top style="thick">
        <color rgb="FFA4C2F4"/>
      </top>
      <bottom style="thick">
        <color rgb="FFA4C2F4"/>
      </bottom>
    </border>
    <border>
      <right style="thick">
        <color rgb="FFA4C2F4"/>
      </right>
      <top style="thick">
        <color rgb="FFA4C2F4"/>
      </top>
      <bottom style="thick">
        <color rgb="FFA4C2F4"/>
      </bottom>
    </border>
    <border>
      <left style="thin">
        <color rgb="FF9CC2E5"/>
      </left>
      <top style="thin">
        <color rgb="FF9CC2E5"/>
      </top>
      <bottom/>
    </border>
    <border>
      <right/>
    </border>
  </borders>
  <cellStyleXfs count="1">
    <xf borderId="0" fillId="0" fontId="0" numFmtId="0" applyAlignment="1" applyFont="1"/>
  </cellStyleXfs>
  <cellXfs count="562">
    <xf borderId="0" fillId="0" fontId="0" numFmtId="0" xfId="0" applyAlignment="1" applyFont="1">
      <alignment readingOrder="0" shrinkToFit="0" vertical="bottom" wrapText="0"/>
    </xf>
    <xf borderId="0" fillId="2" fontId="1" numFmtId="49" xfId="0" applyAlignment="1" applyFill="1" applyFont="1" applyNumberFormat="1">
      <alignment horizontal="left" readingOrder="0" vertical="center"/>
    </xf>
    <xf borderId="0" fillId="2" fontId="2" numFmtId="0" xfId="0" applyAlignment="1" applyFont="1">
      <alignment horizontal="left" readingOrder="0" vertical="center"/>
    </xf>
    <xf borderId="0" fillId="3" fontId="3" numFmtId="0" xfId="0" applyAlignment="1" applyFill="1" applyFont="1">
      <alignment horizontal="left" readingOrder="0" vertical="center"/>
    </xf>
    <xf borderId="0" fillId="4" fontId="3" numFmtId="0" xfId="0" applyAlignment="1" applyFill="1" applyFont="1">
      <alignment readingOrder="0" vertical="center"/>
    </xf>
    <xf borderId="0" fillId="0" fontId="4" numFmtId="0" xfId="0" applyAlignment="1" applyFont="1">
      <alignment horizontal="left" readingOrder="0" vertical="center"/>
    </xf>
    <xf borderId="0" fillId="0" fontId="3" numFmtId="0" xfId="0" applyAlignment="1" applyFont="1">
      <alignment horizontal="left" readingOrder="0" vertical="center"/>
    </xf>
    <xf borderId="0" fillId="0" fontId="4" numFmtId="0" xfId="0" applyAlignment="1" applyFont="1">
      <alignment readingOrder="0" vertical="center"/>
    </xf>
    <xf borderId="0" fillId="5" fontId="5" numFmtId="0" xfId="0" applyAlignment="1" applyFill="1" applyFont="1">
      <alignment horizontal="left" readingOrder="0"/>
    </xf>
    <xf borderId="0" fillId="0" fontId="6" numFmtId="0" xfId="0" applyAlignment="1" applyFont="1">
      <alignment readingOrder="0" vertical="center"/>
    </xf>
    <xf borderId="0" fillId="3" fontId="3" numFmtId="0" xfId="0" applyAlignment="1" applyFont="1">
      <alignment readingOrder="0" vertical="center"/>
    </xf>
    <xf borderId="0" fillId="6" fontId="3" numFmtId="0" xfId="0" applyAlignment="1" applyFill="1" applyFont="1">
      <alignment readingOrder="0" vertical="center"/>
    </xf>
    <xf borderId="0" fillId="0" fontId="4" numFmtId="0" xfId="0" applyAlignment="1" applyFont="1">
      <alignment readingOrder="0" shrinkToFit="0" vertical="center" wrapText="1"/>
    </xf>
    <xf borderId="1" fillId="0" fontId="7" numFmtId="0" xfId="0" applyAlignment="1" applyBorder="1" applyFont="1">
      <alignment horizontal="center" readingOrder="0" vertical="center"/>
    </xf>
    <xf borderId="2" fillId="0" fontId="4" numFmtId="0" xfId="0" applyAlignment="1" applyBorder="1" applyFont="1">
      <alignment readingOrder="0" shrinkToFit="0" vertical="center" wrapText="1"/>
    </xf>
    <xf borderId="3" fillId="0" fontId="8" numFmtId="0" xfId="0" applyBorder="1" applyFont="1"/>
    <xf borderId="4" fillId="0" fontId="8" numFmtId="0" xfId="0" applyBorder="1" applyFont="1"/>
    <xf borderId="0" fillId="0" fontId="9" numFmtId="0" xfId="0" applyAlignment="1" applyFont="1">
      <alignment textRotation="255"/>
    </xf>
    <xf borderId="0" fillId="0" fontId="10" numFmtId="0" xfId="0" applyAlignment="1" applyFont="1">
      <alignment readingOrder="0"/>
    </xf>
    <xf borderId="0" fillId="0" fontId="11" numFmtId="0" xfId="0" applyAlignment="1" applyFont="1">
      <alignment readingOrder="0" shrinkToFit="0" vertical="top" wrapText="1"/>
    </xf>
    <xf borderId="0" fillId="5" fontId="12" numFmtId="0" xfId="0" applyAlignment="1" applyFont="1">
      <alignment readingOrder="0"/>
    </xf>
    <xf borderId="0" fillId="0" fontId="11" numFmtId="0" xfId="0" applyAlignment="1" applyFont="1">
      <alignment readingOrder="0"/>
    </xf>
    <xf borderId="0" fillId="0" fontId="9" numFmtId="0" xfId="0" applyFont="1"/>
    <xf borderId="0" fillId="0" fontId="12" numFmtId="0" xfId="0" applyAlignment="1" applyFont="1">
      <alignment readingOrder="0"/>
    </xf>
    <xf borderId="5" fillId="0" fontId="13" numFmtId="0" xfId="0" applyAlignment="1" applyBorder="1" applyFont="1">
      <alignment horizontal="center" readingOrder="0" vertical="center"/>
    </xf>
    <xf borderId="6" fillId="0" fontId="4" numFmtId="0" xfId="0" applyAlignment="1" applyBorder="1" applyFont="1">
      <alignment readingOrder="0" shrinkToFit="0" vertical="center" wrapText="1"/>
    </xf>
    <xf borderId="7" fillId="0" fontId="8" numFmtId="0" xfId="0" applyBorder="1" applyFont="1"/>
    <xf borderId="8" fillId="0" fontId="8" numFmtId="0" xfId="0" applyBorder="1" applyFont="1"/>
    <xf borderId="0" fillId="6" fontId="14" numFmtId="0" xfId="0" applyAlignment="1" applyFont="1">
      <alignment horizontal="left" readingOrder="0" vertical="center"/>
    </xf>
    <xf borderId="9" fillId="0" fontId="7" numFmtId="0" xfId="0" applyAlignment="1" applyBorder="1" applyFont="1">
      <alignment horizontal="center" readingOrder="0" vertical="center"/>
    </xf>
    <xf borderId="10" fillId="0" fontId="4" numFmtId="0" xfId="0" applyAlignment="1" applyBorder="1" applyFont="1">
      <alignment readingOrder="0" shrinkToFit="0" vertical="center" wrapText="1"/>
    </xf>
    <xf borderId="11" fillId="0" fontId="8" numFmtId="0" xfId="0" applyBorder="1" applyFont="1"/>
    <xf borderId="12" fillId="0" fontId="8" numFmtId="0" xfId="0" applyBorder="1" applyFont="1"/>
    <xf borderId="13" fillId="0" fontId="7" numFmtId="0" xfId="0" applyAlignment="1" applyBorder="1" applyFont="1">
      <alignment horizontal="center" readingOrder="0" vertical="center"/>
    </xf>
    <xf borderId="14" fillId="0" fontId="4" numFmtId="0" xfId="0" applyAlignment="1" applyBorder="1" applyFont="1">
      <alignment readingOrder="0" shrinkToFit="0" vertical="center" wrapText="1"/>
    </xf>
    <xf borderId="15" fillId="0" fontId="8" numFmtId="0" xfId="0" applyBorder="1" applyFont="1"/>
    <xf borderId="16" fillId="0" fontId="8" numFmtId="0" xfId="0" applyBorder="1" applyFont="1"/>
    <xf borderId="17" fillId="0" fontId="7" numFmtId="0" xfId="0" applyAlignment="1" applyBorder="1" applyFont="1">
      <alignment horizontal="center" readingOrder="0" vertical="center"/>
    </xf>
    <xf borderId="18" fillId="0" fontId="4" numFmtId="0" xfId="0" applyAlignment="1" applyBorder="1" applyFont="1">
      <alignment readingOrder="0" shrinkToFit="0" vertical="center" wrapText="1"/>
    </xf>
    <xf borderId="19" fillId="0" fontId="8" numFmtId="0" xfId="0" applyBorder="1" applyFont="1"/>
    <xf borderId="20" fillId="0" fontId="8" numFmtId="0" xfId="0" applyBorder="1" applyFont="1"/>
    <xf borderId="17" fillId="0" fontId="7" numFmtId="0" xfId="0" applyAlignment="1" applyBorder="1" applyFont="1">
      <alignment horizontal="center" readingOrder="0" shrinkToFit="0" vertical="center" wrapText="1"/>
    </xf>
    <xf borderId="21" fillId="0" fontId="7" numFmtId="0" xfId="0" applyAlignment="1" applyBorder="1" applyFont="1">
      <alignment horizontal="center" readingOrder="0" shrinkToFit="0" vertical="center" wrapText="1"/>
    </xf>
    <xf borderId="22" fillId="0" fontId="4" numFmtId="0" xfId="0" applyAlignment="1" applyBorder="1" applyFont="1">
      <alignment readingOrder="0" shrinkToFit="0" vertical="center" wrapText="1"/>
    </xf>
    <xf borderId="23" fillId="0" fontId="8" numFmtId="0" xfId="0" applyBorder="1" applyFont="1"/>
    <xf borderId="24" fillId="0" fontId="8" numFmtId="0" xfId="0" applyBorder="1" applyFont="1"/>
    <xf borderId="25" fillId="0" fontId="7" numFmtId="0" xfId="0" applyAlignment="1" applyBorder="1" applyFont="1">
      <alignment horizontal="center" readingOrder="0" shrinkToFit="0" vertical="center" wrapText="1"/>
    </xf>
    <xf borderId="26" fillId="0" fontId="4" numFmtId="0" xfId="0" applyAlignment="1" applyBorder="1" applyFont="1">
      <alignment readingOrder="0" shrinkToFit="0" vertical="center" wrapText="1"/>
    </xf>
    <xf borderId="27" fillId="0" fontId="8" numFmtId="0" xfId="0" applyBorder="1" applyFont="1"/>
    <xf borderId="28" fillId="0" fontId="8" numFmtId="0" xfId="0" applyBorder="1" applyFont="1"/>
    <xf borderId="29" fillId="0" fontId="7" numFmtId="0" xfId="0" applyAlignment="1" applyBorder="1" applyFont="1">
      <alignment horizontal="center" readingOrder="0" shrinkToFit="0" vertical="center" wrapText="1"/>
    </xf>
    <xf borderId="30" fillId="0" fontId="15" numFmtId="0" xfId="0" applyAlignment="1" applyBorder="1" applyFont="1">
      <alignment readingOrder="0" shrinkToFit="0" vertical="center" wrapText="1"/>
    </xf>
    <xf borderId="31" fillId="0" fontId="8" numFmtId="0" xfId="0" applyBorder="1" applyFont="1"/>
    <xf borderId="32" fillId="0" fontId="8" numFmtId="0" xfId="0" applyBorder="1" applyFont="1"/>
    <xf borderId="30" fillId="0" fontId="4" numFmtId="0" xfId="0" applyAlignment="1" applyBorder="1" applyFont="1">
      <alignment readingOrder="0" shrinkToFit="0" vertical="center" wrapText="1"/>
    </xf>
    <xf borderId="0" fillId="3" fontId="9" numFmtId="0" xfId="0" applyAlignment="1" applyFont="1">
      <alignment textRotation="255"/>
    </xf>
    <xf borderId="0" fillId="0" fontId="12" numFmtId="0" xfId="0" applyAlignment="1" applyFont="1">
      <alignment readingOrder="0"/>
    </xf>
    <xf borderId="0" fillId="5" fontId="9" numFmtId="0" xfId="0" applyFont="1"/>
    <xf borderId="0" fillId="0" fontId="16" numFmtId="0" xfId="0" applyAlignment="1" applyFont="1">
      <alignment readingOrder="0"/>
    </xf>
    <xf borderId="0" fillId="0" fontId="17" numFmtId="0" xfId="0" applyAlignment="1" applyFont="1">
      <alignment readingOrder="0"/>
    </xf>
    <xf borderId="0" fillId="0" fontId="9" numFmtId="0" xfId="0" applyAlignment="1" applyFont="1">
      <alignment readingOrder="0"/>
    </xf>
    <xf borderId="0" fillId="0" fontId="18" numFmtId="0" xfId="0" applyAlignment="1" applyFont="1">
      <alignment readingOrder="0"/>
    </xf>
    <xf borderId="0" fillId="0" fontId="9" numFmtId="0" xfId="0" applyAlignment="1" applyFont="1">
      <alignment readingOrder="0" shrinkToFit="0" vertical="top" wrapText="1"/>
    </xf>
    <xf borderId="0" fillId="0" fontId="9" numFmtId="0" xfId="0" applyAlignment="1" applyFont="1">
      <alignment readingOrder="0" shrinkToFit="0" wrapText="0"/>
    </xf>
    <xf borderId="0" fillId="0" fontId="9" numFmtId="0" xfId="0" applyAlignment="1" applyFont="1">
      <alignment readingOrder="0" shrinkToFit="0" wrapText="1"/>
    </xf>
    <xf borderId="0" fillId="7" fontId="12" numFmtId="0" xfId="0" applyAlignment="1" applyFill="1" applyFont="1">
      <alignment horizontal="right" readingOrder="0" shrinkToFit="0" vertical="center" wrapText="1"/>
    </xf>
    <xf borderId="0" fillId="7" fontId="9" numFmtId="0" xfId="0" applyAlignment="1" applyFont="1">
      <alignment horizontal="center" shrinkToFit="0" vertical="center" wrapText="1"/>
    </xf>
    <xf borderId="0" fillId="7" fontId="9" numFmtId="0" xfId="0" applyAlignment="1" applyFont="1">
      <alignment horizontal="center" readingOrder="0" shrinkToFit="0" vertical="center" wrapText="1"/>
    </xf>
    <xf borderId="0" fillId="7" fontId="12" numFmtId="0" xfId="0" applyAlignment="1" applyFont="1">
      <alignment horizontal="center" readingOrder="0" shrinkToFit="0" vertical="center" wrapText="1"/>
    </xf>
    <xf borderId="0" fillId="0" fontId="19" numFmtId="0" xfId="0" applyAlignment="1" applyFont="1">
      <alignment horizontal="right" readingOrder="0" shrinkToFit="0" vertical="center" wrapText="1"/>
    </xf>
    <xf borderId="0" fillId="0" fontId="9" numFmtId="0" xfId="0" applyAlignment="1" applyFont="1">
      <alignment horizontal="center" shrinkToFit="0" vertical="center" wrapText="1"/>
    </xf>
    <xf borderId="0" fillId="0" fontId="20" numFmtId="0" xfId="0" applyAlignment="1" applyFont="1">
      <alignment horizontal="center" readingOrder="0" shrinkToFit="0" vertical="center" wrapText="1"/>
    </xf>
    <xf borderId="0" fillId="0" fontId="21" numFmtId="0" xfId="0" applyAlignment="1" applyFont="1">
      <alignment horizontal="center" readingOrder="0" shrinkToFit="0" vertical="center" wrapText="1"/>
    </xf>
    <xf borderId="0" fillId="0" fontId="12" numFmtId="0" xfId="0" applyAlignment="1" applyFont="1">
      <alignment horizontal="center" readingOrder="0" shrinkToFit="0" vertical="center" wrapText="1"/>
    </xf>
    <xf borderId="0" fillId="0" fontId="22" numFmtId="164" xfId="0" applyAlignment="1" applyFont="1" applyNumberFormat="1">
      <alignment horizontal="center" readingOrder="0" shrinkToFit="0" vertical="center" wrapText="1"/>
    </xf>
    <xf borderId="0" fillId="3" fontId="12" numFmtId="0" xfId="0" applyAlignment="1" applyFont="1">
      <alignment horizontal="right" readingOrder="0" shrinkToFit="0" vertical="center" wrapText="1"/>
    </xf>
    <xf borderId="0" fillId="3" fontId="9" numFmtId="0" xfId="0" applyAlignment="1" applyFont="1">
      <alignment horizontal="center" shrinkToFit="0" vertical="center" wrapText="1"/>
    </xf>
    <xf borderId="0" fillId="3" fontId="9" numFmtId="0" xfId="0" applyAlignment="1" applyFont="1">
      <alignment horizontal="center" readingOrder="0" shrinkToFit="0" vertical="center" wrapText="1"/>
    </xf>
    <xf borderId="0" fillId="3" fontId="12" numFmtId="0" xfId="0" applyAlignment="1" applyFont="1">
      <alignment horizontal="center" readingOrder="0" shrinkToFit="0" vertical="center" wrapText="1"/>
    </xf>
    <xf borderId="0" fillId="3" fontId="10" numFmtId="0" xfId="0" applyAlignment="1" applyFont="1">
      <alignment horizontal="right" readingOrder="0" shrinkToFit="0" vertical="center" wrapText="1"/>
    </xf>
    <xf borderId="0" fillId="3" fontId="23" numFmtId="0" xfId="0" applyAlignment="1" applyFont="1">
      <alignment horizontal="center" readingOrder="0" shrinkToFit="0" vertical="center" wrapText="1"/>
    </xf>
    <xf borderId="0" fillId="3" fontId="24" numFmtId="0" xfId="0" applyAlignment="1" applyFont="1">
      <alignment horizontal="center" readingOrder="0" shrinkToFit="0" vertical="center" wrapText="1"/>
    </xf>
    <xf borderId="0" fillId="3" fontId="25" numFmtId="0" xfId="0" applyAlignment="1" applyFont="1">
      <alignment vertical="center"/>
    </xf>
    <xf borderId="0" fillId="3" fontId="10" numFmtId="165" xfId="0" applyAlignment="1" applyFont="1" applyNumberFormat="1">
      <alignment horizontal="center" readingOrder="0" shrinkToFit="0" vertical="center" wrapText="1"/>
    </xf>
    <xf borderId="0" fillId="0" fontId="9" numFmtId="0" xfId="0" applyAlignment="1" applyFont="1">
      <alignment horizontal="right" vertical="center"/>
    </xf>
    <xf borderId="0" fillId="0" fontId="9" numFmtId="0" xfId="0" applyAlignment="1" applyFont="1">
      <alignment horizontal="center" vertical="center"/>
    </xf>
    <xf borderId="0" fillId="8" fontId="12" numFmtId="0" xfId="0" applyAlignment="1" applyFill="1" applyFont="1">
      <alignment horizontal="right" readingOrder="0" shrinkToFit="0" vertical="center" wrapText="1"/>
    </xf>
    <xf borderId="0" fillId="8" fontId="9" numFmtId="0" xfId="0" applyAlignment="1" applyFont="1">
      <alignment horizontal="center" shrinkToFit="0" vertical="center" wrapText="1"/>
    </xf>
    <xf borderId="0" fillId="8" fontId="9" numFmtId="0" xfId="0" applyAlignment="1" applyFont="1">
      <alignment horizontal="center" readingOrder="0" shrinkToFit="0" vertical="center" wrapText="1"/>
    </xf>
    <xf borderId="0" fillId="8" fontId="12" numFmtId="0" xfId="0" applyAlignment="1" applyFont="1">
      <alignment horizontal="center" readingOrder="0" shrinkToFit="0" vertical="center" wrapText="1"/>
    </xf>
    <xf borderId="0" fillId="8" fontId="9" numFmtId="0" xfId="0" applyAlignment="1" applyFont="1">
      <alignment horizontal="center" shrinkToFit="0" vertical="center" wrapText="1"/>
    </xf>
    <xf borderId="0" fillId="9" fontId="12" numFmtId="0" xfId="0" applyAlignment="1" applyFill="1" applyFont="1">
      <alignment horizontal="right" readingOrder="0" shrinkToFit="0" vertical="center" wrapText="1"/>
    </xf>
    <xf borderId="0" fillId="9" fontId="9" numFmtId="0" xfId="0" applyAlignment="1" applyFont="1">
      <alignment horizontal="center" vertical="center"/>
    </xf>
    <xf borderId="0" fillId="9" fontId="9" numFmtId="0" xfId="0" applyAlignment="1" applyFont="1">
      <alignment horizontal="center" readingOrder="0" vertical="center"/>
    </xf>
    <xf borderId="0" fillId="9" fontId="12" numFmtId="0" xfId="0" applyAlignment="1" applyFont="1">
      <alignment horizontal="center" readingOrder="0" vertical="center"/>
    </xf>
    <xf borderId="0" fillId="9" fontId="9" numFmtId="0" xfId="0" applyAlignment="1" applyFont="1">
      <alignment horizontal="center" shrinkToFit="0" vertical="center" wrapText="1"/>
    </xf>
    <xf borderId="0" fillId="9" fontId="9" numFmtId="0" xfId="0" applyAlignment="1" applyFont="1">
      <alignment horizontal="center" readingOrder="0" shrinkToFit="0" vertical="center" wrapText="1"/>
    </xf>
    <xf borderId="0" fillId="9" fontId="12" numFmtId="0" xfId="0" applyAlignment="1" applyFont="1">
      <alignment horizontal="center" readingOrder="0" shrinkToFit="0" vertical="center" wrapText="1"/>
    </xf>
    <xf borderId="0" fillId="9" fontId="12" numFmtId="0" xfId="0" applyAlignment="1" applyFont="1">
      <alignment horizontal="center" vertical="center"/>
    </xf>
    <xf borderId="0" fillId="10" fontId="12" numFmtId="0" xfId="0" applyAlignment="1" applyFill="1" applyFont="1">
      <alignment horizontal="right" readingOrder="0" shrinkToFit="0" vertical="center" wrapText="1"/>
    </xf>
    <xf borderId="0" fillId="10" fontId="9" numFmtId="0" xfId="0" applyAlignment="1" applyFont="1">
      <alignment horizontal="center" shrinkToFit="0" vertical="center" wrapText="1"/>
    </xf>
    <xf borderId="0" fillId="10" fontId="9" numFmtId="0" xfId="0" applyAlignment="1" applyFont="1">
      <alignment horizontal="center" vertical="center"/>
    </xf>
    <xf borderId="0" fillId="10" fontId="11" numFmtId="0" xfId="0" applyAlignment="1" applyFont="1">
      <alignment horizontal="center" readingOrder="0" shrinkToFit="0" vertical="center" wrapText="1"/>
    </xf>
    <xf borderId="0" fillId="10" fontId="9" numFmtId="0" xfId="0" applyAlignment="1" applyFont="1">
      <alignment horizontal="center" readingOrder="0" shrinkToFit="0" vertical="center" wrapText="1"/>
    </xf>
    <xf borderId="0" fillId="10" fontId="12" numFmtId="0" xfId="0" applyAlignment="1" applyFont="1">
      <alignment horizontal="center" readingOrder="0" shrinkToFit="0" vertical="center" wrapText="1"/>
    </xf>
    <xf borderId="0" fillId="10" fontId="9" numFmtId="0" xfId="0" applyAlignment="1" applyFont="1">
      <alignment horizontal="center" shrinkToFit="0" vertical="center" wrapText="1"/>
    </xf>
    <xf borderId="0" fillId="11" fontId="12" numFmtId="0" xfId="0" applyAlignment="1" applyFill="1" applyFont="1">
      <alignment horizontal="right" vertical="center"/>
    </xf>
    <xf borderId="0" fillId="11" fontId="9" numFmtId="0" xfId="0" applyAlignment="1" applyFont="1">
      <alignment horizontal="center" vertical="center"/>
    </xf>
    <xf borderId="0" fillId="11" fontId="9" numFmtId="0" xfId="0" applyAlignment="1" applyFont="1">
      <alignment horizontal="center" readingOrder="0" vertical="center"/>
    </xf>
    <xf borderId="0" fillId="11" fontId="12" numFmtId="166" xfId="0" applyAlignment="1" applyFont="1" applyNumberFormat="1">
      <alignment horizontal="center" vertical="center"/>
    </xf>
    <xf borderId="0" fillId="11" fontId="12" numFmtId="0" xfId="0" applyAlignment="1" applyFont="1">
      <alignment horizontal="right" vertical="center"/>
    </xf>
    <xf borderId="0" fillId="11" fontId="12" numFmtId="0" xfId="0" applyAlignment="1" applyFont="1">
      <alignment horizontal="center" vertical="center"/>
    </xf>
    <xf borderId="0" fillId="12" fontId="10" numFmtId="0" xfId="0" applyAlignment="1" applyFill="1" applyFont="1">
      <alignment horizontal="right" readingOrder="0" shrinkToFit="0" vertical="center" wrapText="1"/>
    </xf>
    <xf borderId="0" fillId="12" fontId="9" numFmtId="0" xfId="0" applyAlignment="1" applyFont="1">
      <alignment horizontal="center" shrinkToFit="0" vertical="center" wrapText="1"/>
    </xf>
    <xf borderId="0" fillId="12" fontId="9" numFmtId="0" xfId="0" applyAlignment="1" applyFont="1">
      <alignment horizontal="center" readingOrder="0" shrinkToFit="0" vertical="center" wrapText="1"/>
    </xf>
    <xf borderId="0" fillId="12" fontId="9" numFmtId="0" xfId="0" applyAlignment="1" applyFont="1">
      <alignment horizontal="center" shrinkToFit="0" vertical="center" wrapText="1"/>
    </xf>
    <xf borderId="0" fillId="12" fontId="12" numFmtId="0" xfId="0" applyAlignment="1" applyFont="1">
      <alignment horizontal="center" readingOrder="0" shrinkToFit="0" vertical="center" wrapText="1"/>
    </xf>
    <xf borderId="0" fillId="12" fontId="12" numFmtId="0" xfId="0" applyAlignment="1" applyFont="1">
      <alignment horizontal="right" readingOrder="0" shrinkToFit="0" vertical="center" wrapText="1"/>
    </xf>
    <xf borderId="0" fillId="12" fontId="9" numFmtId="49" xfId="0" applyAlignment="1" applyFont="1" applyNumberFormat="1">
      <alignment horizontal="center" shrinkToFit="0" vertical="center" wrapText="1"/>
    </xf>
    <xf borderId="0" fillId="12" fontId="9" numFmtId="49" xfId="0" applyAlignment="1" applyFont="1" applyNumberFormat="1">
      <alignment horizontal="center" readingOrder="0" shrinkToFit="0" vertical="center" wrapText="1"/>
    </xf>
    <xf borderId="0" fillId="12" fontId="12" numFmtId="49" xfId="0" applyAlignment="1" applyFont="1" applyNumberFormat="1">
      <alignment horizontal="center" readingOrder="0" shrinkToFit="0" vertical="center" wrapText="1"/>
    </xf>
    <xf borderId="0" fillId="13" fontId="12" numFmtId="0" xfId="0" applyAlignment="1" applyFill="1" applyFont="1">
      <alignment horizontal="right" readingOrder="0" shrinkToFit="0" vertical="center" wrapText="1"/>
    </xf>
    <xf borderId="0" fillId="13" fontId="9" numFmtId="0" xfId="0" applyAlignment="1" applyFont="1">
      <alignment horizontal="center" shrinkToFit="0" vertical="center" wrapText="1"/>
    </xf>
    <xf borderId="0" fillId="13" fontId="9" numFmtId="0" xfId="0" applyAlignment="1" applyFont="1">
      <alignment horizontal="center" shrinkToFit="0" vertical="center" wrapText="1"/>
    </xf>
    <xf borderId="0" fillId="13" fontId="9" numFmtId="0" xfId="0" applyAlignment="1" applyFont="1">
      <alignment horizontal="center" readingOrder="0" shrinkToFit="0" vertical="center" wrapText="1"/>
    </xf>
    <xf borderId="0" fillId="13" fontId="12" numFmtId="0" xfId="0" applyAlignment="1" applyFont="1">
      <alignment horizontal="center" readingOrder="0" shrinkToFit="0" vertical="center" wrapText="1"/>
    </xf>
    <xf borderId="0" fillId="6" fontId="12" numFmtId="0" xfId="0" applyAlignment="1" applyFont="1">
      <alignment horizontal="right" readingOrder="0" vertical="center"/>
    </xf>
    <xf borderId="0" fillId="6" fontId="9" numFmtId="0" xfId="0" applyAlignment="1" applyFont="1">
      <alignment horizontal="center" vertical="center"/>
    </xf>
    <xf borderId="0" fillId="6" fontId="9" numFmtId="167" xfId="0" applyAlignment="1" applyFont="1" applyNumberFormat="1">
      <alignment horizontal="center" readingOrder="0" vertical="center"/>
    </xf>
    <xf borderId="0" fillId="6" fontId="9" numFmtId="167" xfId="0" applyAlignment="1" applyFont="1" applyNumberFormat="1">
      <alignment horizontal="center" vertical="center"/>
    </xf>
    <xf borderId="0" fillId="14" fontId="26" numFmtId="0" xfId="0" applyAlignment="1" applyFill="1" applyFont="1">
      <alignment horizontal="right" readingOrder="0" vertical="center"/>
    </xf>
    <xf borderId="0" fillId="14" fontId="9" numFmtId="0" xfId="0" applyAlignment="1" applyFont="1">
      <alignment horizontal="center" vertical="center"/>
    </xf>
    <xf borderId="0" fillId="14" fontId="12" numFmtId="0" xfId="0" applyAlignment="1" applyFont="1">
      <alignment horizontal="center" vertical="center"/>
    </xf>
    <xf borderId="0" fillId="14" fontId="12" numFmtId="0" xfId="0" applyAlignment="1" applyFont="1">
      <alignment horizontal="right" vertical="center"/>
    </xf>
    <xf borderId="0" fillId="15" fontId="12" numFmtId="0" xfId="0" applyAlignment="1" applyFill="1" applyFont="1">
      <alignment horizontal="right" vertical="center"/>
    </xf>
    <xf borderId="0" fillId="15" fontId="9" numFmtId="0" xfId="0" applyAlignment="1" applyFont="1">
      <alignment horizontal="center" vertical="center"/>
    </xf>
    <xf borderId="0" fillId="15" fontId="9" numFmtId="0" xfId="0" applyAlignment="1" applyFont="1">
      <alignment horizontal="center" readingOrder="0" vertical="center"/>
    </xf>
    <xf borderId="0" fillId="15" fontId="11" numFmtId="0" xfId="0" applyAlignment="1" applyFont="1">
      <alignment horizontal="center" vertical="center"/>
    </xf>
    <xf borderId="0" fillId="15" fontId="27" numFmtId="168" xfId="0" applyAlignment="1" applyFont="1" applyNumberFormat="1">
      <alignment horizontal="center" vertical="center"/>
    </xf>
    <xf borderId="0" fillId="4" fontId="12" numFmtId="0" xfId="0" applyAlignment="1" applyFont="1">
      <alignment horizontal="right" vertical="center"/>
    </xf>
    <xf borderId="0" fillId="4" fontId="9" numFmtId="0" xfId="0" applyAlignment="1" applyFont="1">
      <alignment horizontal="center" vertical="center"/>
    </xf>
    <xf borderId="0" fillId="4" fontId="9" numFmtId="0" xfId="0" applyAlignment="1" applyFont="1">
      <alignment horizontal="center" readingOrder="0" vertical="center"/>
    </xf>
    <xf borderId="0" fillId="4" fontId="11" numFmtId="0" xfId="0" applyAlignment="1" applyFont="1">
      <alignment horizontal="center" vertical="center"/>
    </xf>
    <xf borderId="0" fillId="4" fontId="27" numFmtId="169" xfId="0" applyAlignment="1" applyFont="1" applyNumberFormat="1">
      <alignment horizontal="center" vertical="center"/>
    </xf>
    <xf borderId="0" fillId="4" fontId="9" numFmtId="0" xfId="0" applyAlignment="1" applyFont="1">
      <alignment horizontal="right" vertical="center"/>
    </xf>
    <xf borderId="0" fillId="4" fontId="27" numFmtId="170" xfId="0" applyAlignment="1" applyFont="1" applyNumberFormat="1">
      <alignment horizontal="center" vertical="center"/>
    </xf>
    <xf borderId="0" fillId="4" fontId="12" numFmtId="0" xfId="0" applyAlignment="1" applyFont="1">
      <alignment horizontal="right" shrinkToFit="0" vertical="center" wrapText="1"/>
    </xf>
    <xf borderId="0" fillId="4" fontId="9" numFmtId="0" xfId="0" applyAlignment="1" applyFont="1">
      <alignment horizontal="center" shrinkToFit="0" vertical="center" wrapText="1"/>
    </xf>
    <xf borderId="0" fillId="4" fontId="11" numFmtId="0" xfId="0" applyAlignment="1" applyFont="1">
      <alignment horizontal="center" shrinkToFit="0" vertical="center" wrapText="1"/>
    </xf>
    <xf borderId="0" fillId="4" fontId="27" numFmtId="171" xfId="0" applyAlignment="1" applyFont="1" applyNumberFormat="1">
      <alignment horizontal="center" vertical="center"/>
    </xf>
    <xf borderId="0" fillId="0" fontId="9" numFmtId="0" xfId="0" applyAlignment="1" applyFont="1">
      <alignment horizontal="right"/>
    </xf>
    <xf borderId="0" fillId="0" fontId="9" numFmtId="0" xfId="0" applyAlignment="1" applyFont="1">
      <alignment horizontal="center"/>
    </xf>
    <xf borderId="0" fillId="0" fontId="9" numFmtId="0" xfId="0" applyAlignment="1" applyFont="1">
      <alignment horizontal="right" readingOrder="0"/>
    </xf>
    <xf borderId="0" fillId="7" fontId="9" numFmtId="0" xfId="0" applyAlignment="1" applyFont="1">
      <alignment horizontal="center" readingOrder="0" shrinkToFit="0" vertical="center" wrapText="1"/>
    </xf>
    <xf borderId="0" fillId="0" fontId="28" numFmtId="0" xfId="0" applyAlignment="1" applyFont="1">
      <alignment horizontal="center" readingOrder="0" shrinkToFit="0" vertical="center" wrapText="1"/>
    </xf>
    <xf borderId="0" fillId="3" fontId="29" numFmtId="0" xfId="0" applyAlignment="1" applyFont="1">
      <alignment horizontal="center" vertical="bottom"/>
    </xf>
    <xf borderId="0" fillId="3" fontId="9" numFmtId="0" xfId="0" applyAlignment="1" applyFont="1">
      <alignment horizontal="center" shrinkToFit="0" wrapText="1"/>
    </xf>
    <xf borderId="0" fillId="3" fontId="9" numFmtId="172" xfId="0" applyAlignment="1" applyFont="1" applyNumberFormat="1">
      <alignment horizontal="center" shrinkToFit="0" wrapText="1"/>
    </xf>
    <xf borderId="0" fillId="3" fontId="25" numFmtId="0" xfId="0" applyAlignment="1" applyFont="1">
      <alignment horizontal="center" vertical="center"/>
    </xf>
    <xf borderId="0" fillId="3" fontId="9" numFmtId="0" xfId="0" applyAlignment="1" applyFont="1">
      <alignment horizontal="center" shrinkToFit="0" vertical="center" wrapText="1"/>
    </xf>
    <xf borderId="0" fillId="9" fontId="9" numFmtId="173" xfId="0" applyAlignment="1" applyFont="1" applyNumberFormat="1">
      <alignment horizontal="center" vertical="bottom"/>
    </xf>
    <xf borderId="0" fillId="9" fontId="9" numFmtId="49" xfId="0" applyAlignment="1" applyFont="1" applyNumberFormat="1">
      <alignment horizontal="center" shrinkToFit="0" wrapText="1"/>
    </xf>
    <xf borderId="0" fillId="10" fontId="9" numFmtId="49" xfId="0" applyAlignment="1" applyFont="1" applyNumberFormat="1">
      <alignment horizontal="center" vertical="bottom"/>
    </xf>
    <xf borderId="0" fillId="11" fontId="30" numFmtId="0" xfId="0" applyAlignment="1" applyFont="1">
      <alignment horizontal="center" vertical="center"/>
    </xf>
    <xf borderId="0" fillId="14" fontId="9" numFmtId="0" xfId="0" applyAlignment="1" applyFont="1">
      <alignment horizontal="center" vertical="bottom"/>
    </xf>
    <xf borderId="0" fillId="4" fontId="9" numFmtId="174" xfId="0" applyAlignment="1" applyFont="1" applyNumberFormat="1">
      <alignment horizontal="center" readingOrder="0"/>
    </xf>
    <xf borderId="0" fillId="0" fontId="31" numFmtId="0" xfId="0" applyAlignment="1" applyFont="1">
      <alignment horizontal="center" readingOrder="0" shrinkToFit="0" wrapText="1"/>
    </xf>
    <xf borderId="0" fillId="0" fontId="9" numFmtId="0" xfId="0" applyAlignment="1" applyFont="1">
      <alignment horizontal="center" shrinkToFit="0" wrapText="1"/>
    </xf>
    <xf borderId="0" fillId="0" fontId="7" numFmtId="0" xfId="0" applyAlignment="1" applyFont="1">
      <alignment readingOrder="0" vertical="center"/>
    </xf>
    <xf borderId="0" fillId="0" fontId="9" numFmtId="0" xfId="0" applyAlignment="1" applyFont="1">
      <alignment vertical="center"/>
    </xf>
    <xf borderId="0" fillId="3" fontId="9" numFmtId="0" xfId="0" applyAlignment="1" applyFont="1">
      <alignment horizontal="right" readingOrder="0" vertical="center"/>
    </xf>
    <xf borderId="0" fillId="3" fontId="32" numFmtId="0" xfId="0" applyAlignment="1" applyFont="1">
      <alignment horizontal="center" vertical="center"/>
    </xf>
    <xf borderId="0" fillId="3" fontId="9" numFmtId="0" xfId="0" applyAlignment="1" applyFont="1">
      <alignment horizontal="center" vertical="center"/>
    </xf>
    <xf borderId="0" fillId="13" fontId="12" numFmtId="0" xfId="0" applyAlignment="1" applyFont="1">
      <alignment horizontal="right" vertical="center"/>
    </xf>
    <xf borderId="0" fillId="13" fontId="9" numFmtId="0" xfId="0" applyAlignment="1" applyFont="1">
      <alignment horizontal="center" readingOrder="0" vertical="center"/>
    </xf>
    <xf borderId="0" fillId="13" fontId="9" numFmtId="0" xfId="0" applyAlignment="1" applyFont="1">
      <alignment horizontal="center" vertical="center"/>
    </xf>
    <xf borderId="0" fillId="3" fontId="9" numFmtId="0" xfId="0" applyAlignment="1" applyFont="1">
      <alignment horizontal="center" readingOrder="0" vertical="center"/>
    </xf>
    <xf borderId="0" fillId="16" fontId="10" numFmtId="49" xfId="0" applyAlignment="1" applyFill="1" applyFont="1" applyNumberFormat="1">
      <alignment horizontal="center" readingOrder="0" vertical="center"/>
    </xf>
    <xf borderId="0" fillId="16" fontId="12" numFmtId="0" xfId="0" applyAlignment="1" applyFont="1">
      <alignment horizontal="center" readingOrder="0" vertical="center"/>
    </xf>
    <xf borderId="0" fillId="16" fontId="12" numFmtId="0" xfId="0" applyAlignment="1" applyFont="1">
      <alignment horizontal="center" vertical="center"/>
    </xf>
    <xf borderId="0" fillId="16" fontId="12" numFmtId="0" xfId="0" applyAlignment="1" applyFont="1">
      <alignment horizontal="center" readingOrder="0" shrinkToFit="0" vertical="center" wrapText="1"/>
    </xf>
    <xf borderId="0" fillId="16" fontId="10" numFmtId="0" xfId="0" applyAlignment="1" applyFont="1">
      <alignment horizontal="center" readingOrder="0" vertical="center"/>
    </xf>
    <xf borderId="0" fillId="16" fontId="12" numFmtId="49" xfId="0" applyAlignment="1" applyFont="1" applyNumberFormat="1">
      <alignment horizontal="center" readingOrder="0" shrinkToFit="0" vertical="center" wrapText="0"/>
    </xf>
    <xf borderId="0" fillId="3" fontId="10" numFmtId="0" xfId="0" applyAlignment="1" applyFont="1">
      <alignment horizontal="left" readingOrder="0" shrinkToFit="0" vertical="center" wrapText="0"/>
    </xf>
    <xf borderId="0" fillId="3" fontId="10" numFmtId="0" xfId="0" applyAlignment="1" applyFont="1">
      <alignment horizontal="center" readingOrder="0" shrinkToFit="0" vertical="center" wrapText="0"/>
    </xf>
    <xf borderId="0" fillId="3" fontId="12" numFmtId="0" xfId="0" applyAlignment="1" applyFont="1">
      <alignment horizontal="center" readingOrder="0" shrinkToFit="0" vertical="center" wrapText="0"/>
    </xf>
    <xf borderId="0" fillId="3" fontId="10" numFmtId="0" xfId="0" applyAlignment="1" applyFont="1">
      <alignment horizontal="center" readingOrder="0" vertical="center"/>
    </xf>
    <xf borderId="0" fillId="3" fontId="12" numFmtId="49" xfId="0" applyAlignment="1" applyFont="1" applyNumberFormat="1">
      <alignment horizontal="center" vertical="center"/>
    </xf>
    <xf borderId="0" fillId="3" fontId="33" numFmtId="0" xfId="0" applyAlignment="1" applyFont="1">
      <alignment horizontal="center" readingOrder="0" vertical="center"/>
    </xf>
    <xf borderId="0" fillId="3" fontId="12" numFmtId="0" xfId="0" applyAlignment="1" applyFont="1">
      <alignment horizontal="center" readingOrder="0" vertical="center"/>
    </xf>
    <xf borderId="0" fillId="7" fontId="34" numFmtId="49" xfId="0" applyAlignment="1" applyFont="1" applyNumberFormat="1">
      <alignment horizontal="center" readingOrder="0" shrinkToFit="0" vertical="center" wrapText="0"/>
    </xf>
    <xf borderId="0" fillId="0" fontId="11" numFmtId="0" xfId="0" applyAlignment="1" applyFont="1">
      <alignment horizontal="center" readingOrder="0"/>
    </xf>
    <xf borderId="0" fillId="0" fontId="9" numFmtId="0" xfId="0" applyAlignment="1" applyFont="1">
      <alignment horizontal="right" readingOrder="0" shrinkToFit="0" vertical="center" wrapText="1"/>
    </xf>
    <xf borderId="0" fillId="5" fontId="35" numFmtId="0" xfId="0" applyAlignment="1" applyFont="1">
      <alignment horizontal="center" readingOrder="0"/>
    </xf>
    <xf borderId="0" fillId="9" fontId="9" numFmtId="0" xfId="0" applyAlignment="1" applyFont="1">
      <alignment horizontal="center" readingOrder="0"/>
    </xf>
    <xf borderId="0" fillId="17" fontId="9" numFmtId="0" xfId="0" applyAlignment="1" applyFill="1" applyFont="1">
      <alignment horizontal="center" readingOrder="0"/>
    </xf>
    <xf borderId="0" fillId="11" fontId="12" numFmtId="0" xfId="0" applyAlignment="1" applyFont="1">
      <alignment horizontal="center" readingOrder="0"/>
    </xf>
    <xf borderId="0" fillId="8" fontId="12" numFmtId="0" xfId="0" applyAlignment="1" applyFont="1">
      <alignment horizontal="center" readingOrder="0"/>
    </xf>
    <xf borderId="0" fillId="18" fontId="9" numFmtId="175" xfId="0" applyAlignment="1" applyFill="1" applyFont="1" applyNumberFormat="1">
      <alignment horizontal="center"/>
    </xf>
    <xf borderId="0" fillId="13" fontId="9" numFmtId="176" xfId="0" applyAlignment="1" applyFont="1" applyNumberFormat="1">
      <alignment horizontal="center"/>
    </xf>
    <xf borderId="0" fillId="4" fontId="29" numFmtId="0" xfId="0" applyAlignment="1" applyFont="1">
      <alignment readingOrder="0"/>
    </xf>
    <xf borderId="0" fillId="4" fontId="10" numFmtId="0" xfId="0" applyAlignment="1" applyFont="1">
      <alignment horizontal="left" readingOrder="0"/>
    </xf>
    <xf borderId="0" fillId="4" fontId="29" numFmtId="0" xfId="0" applyAlignment="1" applyFont="1">
      <alignment horizontal="center"/>
    </xf>
    <xf borderId="0" fillId="4" fontId="10" numFmtId="0" xfId="0" applyAlignment="1" applyFont="1">
      <alignment horizontal="center" readingOrder="0"/>
    </xf>
    <xf borderId="0" fillId="4" fontId="10" numFmtId="0" xfId="0" applyAlignment="1" applyFont="1">
      <alignment horizontal="center"/>
    </xf>
    <xf borderId="0" fillId="6" fontId="10" numFmtId="0" xfId="0" applyAlignment="1" applyFont="1">
      <alignment horizontal="left" readingOrder="0"/>
    </xf>
    <xf borderId="0" fillId="6" fontId="29" numFmtId="49" xfId="0" applyAlignment="1" applyFont="1" applyNumberFormat="1">
      <alignment horizontal="center" readingOrder="0"/>
    </xf>
    <xf borderId="0" fillId="6" fontId="10" numFmtId="0" xfId="0" applyAlignment="1" applyFont="1">
      <alignment horizontal="center" readingOrder="0"/>
    </xf>
    <xf borderId="0" fillId="10" fontId="9" numFmtId="0" xfId="0" applyAlignment="1" applyFont="1">
      <alignment horizontal="center" readingOrder="0"/>
    </xf>
    <xf borderId="0" fillId="19" fontId="9" numFmtId="49" xfId="0" applyAlignment="1" applyFill="1" applyFont="1" applyNumberFormat="1">
      <alignment horizontal="center"/>
    </xf>
    <xf borderId="0" fillId="9" fontId="9" numFmtId="49" xfId="0" applyAlignment="1" applyFont="1" applyNumberFormat="1">
      <alignment horizontal="center"/>
    </xf>
    <xf borderId="0" fillId="20" fontId="9" numFmtId="49" xfId="0" applyAlignment="1" applyFill="1" applyFont="1" applyNumberFormat="1">
      <alignment horizontal="center"/>
    </xf>
    <xf borderId="0" fillId="10" fontId="9" numFmtId="0" xfId="0" applyAlignment="1" applyFont="1">
      <alignment horizontal="center"/>
    </xf>
    <xf borderId="0" fillId="0" fontId="34" numFmtId="0" xfId="0" applyAlignment="1" applyFont="1">
      <alignment horizontal="center" readingOrder="0"/>
    </xf>
    <xf borderId="0" fillId="6" fontId="29" numFmtId="49" xfId="0" applyAlignment="1" applyFont="1" applyNumberFormat="1">
      <alignment horizontal="center"/>
    </xf>
    <xf borderId="0" fillId="6" fontId="10" numFmtId="0" xfId="0" applyAlignment="1" applyFont="1">
      <alignment horizontal="center"/>
    </xf>
    <xf borderId="0" fillId="4" fontId="29" numFmtId="0" xfId="0" applyAlignment="1" applyFont="1">
      <alignment horizontal="center" shrinkToFit="0" wrapText="0"/>
    </xf>
    <xf borderId="0" fillId="0" fontId="11" numFmtId="0" xfId="0" applyAlignment="1" applyFont="1">
      <alignment horizontal="center"/>
    </xf>
    <xf borderId="0" fillId="11" fontId="12" numFmtId="0" xfId="0" applyAlignment="1" applyFont="1">
      <alignment horizontal="center"/>
    </xf>
    <xf borderId="0" fillId="8" fontId="12" numFmtId="0" xfId="0" applyAlignment="1" applyFont="1">
      <alignment horizontal="center"/>
    </xf>
    <xf borderId="0" fillId="6" fontId="10" numFmtId="0" xfId="0" applyAlignment="1" applyFont="1">
      <alignment horizontal="left"/>
    </xf>
    <xf borderId="0" fillId="4" fontId="10" numFmtId="0" xfId="0" applyAlignment="1" applyFont="1">
      <alignment horizontal="left"/>
    </xf>
    <xf borderId="0" fillId="0" fontId="9" numFmtId="0" xfId="0" applyAlignment="1" applyFont="1">
      <alignment horizontal="right" readingOrder="0" vertical="bottom"/>
    </xf>
    <xf borderId="0" fillId="0" fontId="9" numFmtId="0" xfId="0" applyAlignment="1" applyFont="1">
      <alignment horizontal="right" vertical="bottom"/>
    </xf>
    <xf borderId="0" fillId="0" fontId="36" numFmtId="0" xfId="0" applyAlignment="1" applyFont="1">
      <alignment readingOrder="0"/>
    </xf>
    <xf borderId="0" fillId="16" fontId="12" numFmtId="0" xfId="0" applyAlignment="1" applyFont="1">
      <alignment horizontal="center" vertical="bottom"/>
    </xf>
    <xf borderId="0" fillId="16" fontId="10" numFmtId="0" xfId="0" applyAlignment="1" applyFont="1">
      <alignment horizontal="center" readingOrder="0"/>
    </xf>
    <xf borderId="0" fillId="3" fontId="10" numFmtId="0" xfId="0" applyAlignment="1" applyFont="1">
      <alignment horizontal="center" readingOrder="0"/>
    </xf>
    <xf borderId="0" fillId="3" fontId="10" numFmtId="0" xfId="0" applyAlignment="1" applyFont="1">
      <alignment horizontal="left" readingOrder="0"/>
    </xf>
    <xf borderId="0" fillId="13" fontId="25" numFmtId="0" xfId="0" applyAlignment="1" applyFont="1">
      <alignment horizontal="center" vertical="bottom"/>
    </xf>
    <xf borderId="0" fillId="12" fontId="9" numFmtId="0" xfId="0" applyAlignment="1" applyFont="1">
      <alignment readingOrder="0"/>
    </xf>
    <xf borderId="0" fillId="4" fontId="9" numFmtId="0" xfId="0" applyAlignment="1" applyFont="1">
      <alignment readingOrder="0"/>
    </xf>
    <xf borderId="0" fillId="5" fontId="9" numFmtId="0" xfId="0" applyAlignment="1" applyFont="1">
      <alignment readingOrder="0"/>
    </xf>
    <xf borderId="0" fillId="6" fontId="9" numFmtId="0" xfId="0" applyAlignment="1" applyFont="1">
      <alignment horizontal="left" readingOrder="0"/>
    </xf>
    <xf borderId="0" fillId="10" fontId="37" numFmtId="0" xfId="0" applyAlignment="1" applyFont="1">
      <alignment readingOrder="0"/>
    </xf>
    <xf borderId="0" fillId="21" fontId="9" numFmtId="0" xfId="0" applyAlignment="1" applyFill="1" applyFont="1">
      <alignment readingOrder="0"/>
    </xf>
    <xf borderId="0" fillId="0" fontId="9" numFmtId="0" xfId="0" applyAlignment="1" applyFont="1">
      <alignment horizontal="center" vertical="bottom"/>
    </xf>
    <xf borderId="0" fillId="16" fontId="12" numFmtId="166" xfId="0" applyAlignment="1" applyFont="1" applyNumberFormat="1">
      <alignment horizontal="center" vertical="bottom"/>
    </xf>
    <xf borderId="0" fillId="16" fontId="12" numFmtId="0" xfId="0" applyAlignment="1" applyFont="1">
      <alignment horizontal="center" readingOrder="0"/>
    </xf>
    <xf borderId="0" fillId="15" fontId="9" numFmtId="0" xfId="0" applyAlignment="1" applyFont="1">
      <alignment readingOrder="0"/>
    </xf>
    <xf borderId="0" fillId="12" fontId="9" numFmtId="0" xfId="0" applyAlignment="1" applyFont="1">
      <alignment horizontal="center" vertical="bottom"/>
    </xf>
    <xf borderId="0" fillId="13" fontId="9" numFmtId="0" xfId="0" applyAlignment="1" applyFont="1">
      <alignment horizontal="center" vertical="bottom"/>
    </xf>
    <xf borderId="0" fillId="6" fontId="38" numFmtId="0" xfId="0" applyAlignment="1" applyFont="1">
      <alignment horizontal="left" vertical="bottom"/>
    </xf>
    <xf borderId="0" fillId="22" fontId="9" numFmtId="0" xfId="0" applyAlignment="1" applyFill="1" applyFont="1">
      <alignment readingOrder="0"/>
    </xf>
    <xf borderId="0" fillId="10" fontId="9" numFmtId="0" xfId="0" applyFont="1"/>
    <xf borderId="0" fillId="11" fontId="9" numFmtId="177" xfId="0" applyAlignment="1" applyFont="1" applyNumberFormat="1">
      <alignment horizontal="center" vertical="bottom"/>
    </xf>
    <xf borderId="0" fillId="8" fontId="9" numFmtId="166" xfId="0" applyAlignment="1" applyFont="1" applyNumberFormat="1">
      <alignment horizontal="center" vertical="bottom"/>
    </xf>
    <xf borderId="0" fillId="6" fontId="9" numFmtId="0" xfId="0" applyAlignment="1" applyFont="1">
      <alignment horizontal="left"/>
    </xf>
    <xf borderId="0" fillId="6" fontId="9" numFmtId="0" xfId="0" applyAlignment="1" applyFont="1">
      <alignment horizontal="center"/>
    </xf>
    <xf borderId="0" fillId="10" fontId="9" numFmtId="0" xfId="0" applyFont="1"/>
    <xf borderId="0" fillId="4" fontId="9" numFmtId="0" xfId="0" applyFont="1"/>
    <xf borderId="0" fillId="0" fontId="9" numFmtId="0" xfId="0" applyFont="1"/>
    <xf borderId="0" fillId="16" fontId="12" numFmtId="49" xfId="0" applyAlignment="1" applyFont="1" applyNumberFormat="1">
      <alignment horizontal="center" readingOrder="0" vertical="center"/>
    </xf>
    <xf borderId="0" fillId="5" fontId="39" numFmtId="0" xfId="0" applyAlignment="1" applyFont="1">
      <alignment horizontal="center" readingOrder="0" vertical="center"/>
    </xf>
    <xf borderId="0" fillId="7" fontId="12" numFmtId="166" xfId="0" applyAlignment="1" applyFont="1" applyNumberFormat="1">
      <alignment horizontal="center" readingOrder="0" vertical="center"/>
    </xf>
    <xf borderId="0" fillId="7" fontId="12" numFmtId="0" xfId="0" applyAlignment="1" applyFont="1">
      <alignment horizontal="center" readingOrder="0" shrinkToFit="0" vertical="center" wrapText="1"/>
    </xf>
    <xf borderId="0" fillId="7" fontId="9" numFmtId="0" xfId="0" applyAlignment="1" applyFont="1">
      <alignment horizontal="center" readingOrder="0"/>
    </xf>
    <xf borderId="0" fillId="5" fontId="9" numFmtId="0" xfId="0" applyAlignment="1" applyFont="1">
      <alignment horizontal="center"/>
    </xf>
    <xf borderId="0" fillId="16" fontId="12" numFmtId="0" xfId="0" applyAlignment="1" applyFont="1">
      <alignment horizontal="center" readingOrder="0" vertical="bottom"/>
    </xf>
    <xf borderId="0" fillId="0" fontId="12" numFmtId="166" xfId="0" applyAlignment="1" applyFont="1" applyNumberFormat="1">
      <alignment horizontal="center" vertical="bottom"/>
    </xf>
    <xf borderId="0" fillId="3" fontId="40" numFmtId="166" xfId="0" applyAlignment="1" applyFont="1" applyNumberFormat="1">
      <alignment horizontal="center" readingOrder="0" vertical="bottom"/>
    </xf>
    <xf borderId="0" fillId="11" fontId="9" numFmtId="0" xfId="0" applyAlignment="1" applyFont="1">
      <alignment horizontal="center" readingOrder="0"/>
    </xf>
    <xf borderId="0" fillId="14" fontId="9" numFmtId="0" xfId="0" applyAlignment="1" applyFont="1">
      <alignment horizontal="center"/>
    </xf>
    <xf borderId="0" fillId="4" fontId="9" numFmtId="0" xfId="0" applyAlignment="1" applyFont="1">
      <alignment horizontal="center" vertical="bottom"/>
    </xf>
    <xf borderId="0" fillId="0" fontId="25" numFmtId="0" xfId="0" applyAlignment="1" applyFont="1">
      <alignment horizontal="center" vertical="bottom"/>
    </xf>
    <xf borderId="0" fillId="3" fontId="12" numFmtId="0" xfId="0" applyAlignment="1" applyFont="1">
      <alignment horizontal="center" readingOrder="0" vertical="bottom"/>
    </xf>
    <xf borderId="0" fillId="0" fontId="9" numFmtId="0" xfId="0" applyAlignment="1" applyFont="1">
      <alignment horizontal="right" readingOrder="0" shrinkToFit="0" vertical="center" wrapText="1"/>
    </xf>
    <xf borderId="0" fillId="5" fontId="9" numFmtId="0" xfId="0" applyAlignment="1" applyFont="1">
      <alignment horizontal="center" readingOrder="0"/>
    </xf>
    <xf borderId="0" fillId="8" fontId="37" numFmtId="166" xfId="0" applyAlignment="1" applyFont="1" applyNumberFormat="1">
      <alignment horizontal="center" vertical="bottom"/>
    </xf>
    <xf borderId="0" fillId="5" fontId="0" numFmtId="0" xfId="0" applyAlignment="1" applyFont="1">
      <alignment horizontal="center"/>
    </xf>
    <xf borderId="0" fillId="23" fontId="12" numFmtId="0" xfId="0" applyAlignment="1" applyFill="1" applyFont="1">
      <alignment horizontal="center" readingOrder="0" shrinkToFit="0" vertical="center" wrapText="1"/>
    </xf>
    <xf borderId="0" fillId="23" fontId="9" numFmtId="0" xfId="0" applyAlignment="1" applyFont="1">
      <alignment horizontal="center" readingOrder="0"/>
    </xf>
    <xf borderId="0" fillId="3" fontId="12" numFmtId="0" xfId="0" applyAlignment="1" applyFont="1">
      <alignment horizontal="center" vertical="center"/>
    </xf>
    <xf borderId="0" fillId="3" fontId="12" numFmtId="0" xfId="0" applyAlignment="1" applyFont="1">
      <alignment horizontal="center" readingOrder="0" vertical="center"/>
    </xf>
    <xf borderId="0" fillId="3" fontId="12" numFmtId="0" xfId="0" applyAlignment="1" applyFont="1">
      <alignment horizontal="center" readingOrder="0" shrinkToFit="0" vertical="center" wrapText="0"/>
    </xf>
    <xf borderId="0" fillId="3" fontId="41" numFmtId="4" xfId="0" applyAlignment="1" applyFont="1" applyNumberFormat="1">
      <alignment horizontal="center" readingOrder="0" vertical="center"/>
    </xf>
    <xf borderId="0" fillId="3" fontId="12" numFmtId="4" xfId="0" applyAlignment="1" applyFont="1" applyNumberFormat="1">
      <alignment horizontal="center" vertical="center"/>
    </xf>
    <xf borderId="0" fillId="4" fontId="9" numFmtId="0" xfId="0" applyAlignment="1" applyFont="1">
      <alignment vertical="bottom"/>
    </xf>
    <xf borderId="0" fillId="4" fontId="9" numFmtId="0" xfId="0" applyAlignment="1" applyFont="1">
      <alignment horizontal="center" vertical="bottom"/>
    </xf>
    <xf borderId="0" fillId="4" fontId="9" numFmtId="176" xfId="0" applyAlignment="1" applyFont="1" applyNumberFormat="1">
      <alignment horizontal="center" vertical="bottom"/>
    </xf>
    <xf borderId="0" fillId="4" fontId="9" numFmtId="49" xfId="0" applyAlignment="1" applyFont="1" applyNumberFormat="1">
      <alignment horizontal="center" vertical="bottom"/>
    </xf>
    <xf borderId="0" fillId="4" fontId="9" numFmtId="4" xfId="0" applyAlignment="1" applyFont="1" applyNumberFormat="1">
      <alignment vertical="bottom"/>
    </xf>
    <xf borderId="0" fillId="4" fontId="42" numFmtId="0" xfId="0" applyAlignment="1" applyFont="1">
      <alignment horizontal="center" vertical="bottom"/>
    </xf>
    <xf borderId="0" fillId="4" fontId="12" numFmtId="49" xfId="0" applyAlignment="1" applyFont="1" applyNumberFormat="1">
      <alignment horizontal="center" vertical="bottom"/>
    </xf>
    <xf borderId="0" fillId="4" fontId="12" numFmtId="176" xfId="0" applyAlignment="1" applyFont="1" applyNumberFormat="1">
      <alignment horizontal="center" vertical="bottom"/>
    </xf>
    <xf borderId="0" fillId="0" fontId="9" numFmtId="0" xfId="0" applyAlignment="1" applyFont="1">
      <alignment horizontal="left" vertical="center"/>
    </xf>
    <xf borderId="0" fillId="0" fontId="9" numFmtId="176" xfId="0" applyAlignment="1" applyFont="1" applyNumberFormat="1">
      <alignment horizontal="center" vertical="center"/>
    </xf>
    <xf borderId="0" fillId="0" fontId="9" numFmtId="178" xfId="0" applyAlignment="1" applyFont="1" applyNumberFormat="1">
      <alignment horizontal="center" vertical="center"/>
    </xf>
    <xf borderId="0" fillId="0" fontId="9" numFmtId="179" xfId="0" applyAlignment="1" applyFont="1" applyNumberFormat="1">
      <alignment horizontal="center" vertical="center"/>
    </xf>
    <xf borderId="0" fillId="0" fontId="9" numFmtId="180" xfId="0" applyAlignment="1" applyFont="1" applyNumberFormat="1">
      <alignment horizontal="center" readingOrder="0" vertical="center"/>
    </xf>
    <xf borderId="0" fillId="0" fontId="9" numFmtId="181" xfId="0" applyAlignment="1" applyFont="1" applyNumberFormat="1">
      <alignment horizontal="center" readingOrder="0" vertical="center"/>
    </xf>
    <xf borderId="0" fillId="0" fontId="29" numFmtId="4" xfId="0" applyAlignment="1" applyFont="1" applyNumberFormat="1">
      <alignment horizontal="left" readingOrder="0" vertical="center"/>
    </xf>
    <xf borderId="0" fillId="0" fontId="9" numFmtId="4" xfId="0" applyAlignment="1" applyFont="1" applyNumberFormat="1">
      <alignment vertical="bottom"/>
    </xf>
    <xf borderId="0" fillId="0" fontId="9" numFmtId="0" xfId="0" applyAlignment="1" applyFont="1">
      <alignment horizontal="left" vertical="center"/>
    </xf>
    <xf borderId="0" fillId="0" fontId="9" numFmtId="176" xfId="0" applyAlignment="1" applyFont="1" applyNumberFormat="1">
      <alignment horizontal="center" vertical="center"/>
    </xf>
    <xf borderId="0" fillId="0" fontId="9" numFmtId="180" xfId="0" applyAlignment="1" applyFont="1" applyNumberFormat="1">
      <alignment horizontal="center" vertical="center"/>
    </xf>
    <xf borderId="0" fillId="0" fontId="9" numFmtId="0" xfId="0" applyAlignment="1" applyFont="1">
      <alignment horizontal="center" readingOrder="0" vertical="center"/>
    </xf>
    <xf borderId="0" fillId="0" fontId="29" numFmtId="0" xfId="0" applyAlignment="1" applyFont="1">
      <alignment horizontal="left" readingOrder="0" vertical="center"/>
    </xf>
    <xf borderId="0" fillId="0" fontId="9" numFmtId="178" xfId="0" applyAlignment="1" applyFont="1" applyNumberFormat="1">
      <alignment horizontal="center" readingOrder="0" vertical="center"/>
    </xf>
    <xf borderId="0" fillId="0" fontId="29" numFmtId="0" xfId="0" applyAlignment="1" applyFont="1">
      <alignment readingOrder="0" vertical="bottom"/>
    </xf>
    <xf borderId="0" fillId="0" fontId="9" numFmtId="0" xfId="0" applyAlignment="1" applyFont="1">
      <alignment horizontal="left" readingOrder="0" vertical="center"/>
    </xf>
    <xf borderId="0" fillId="0" fontId="9" numFmtId="176" xfId="0" applyAlignment="1" applyFont="1" applyNumberFormat="1">
      <alignment horizontal="center" readingOrder="0" vertical="center"/>
    </xf>
    <xf borderId="0" fillId="0" fontId="9" numFmtId="4" xfId="0" applyAlignment="1" applyFont="1" applyNumberFormat="1">
      <alignment readingOrder="0" vertical="bottom"/>
    </xf>
    <xf borderId="0" fillId="0" fontId="29" numFmtId="4" xfId="0" applyAlignment="1" applyFont="1" applyNumberFormat="1">
      <alignment vertical="bottom"/>
    </xf>
    <xf borderId="0" fillId="0" fontId="9" numFmtId="0" xfId="0" applyAlignment="1" applyFont="1">
      <alignment readingOrder="0" vertical="bottom"/>
    </xf>
    <xf borderId="0" fillId="0" fontId="29" numFmtId="4" xfId="0" applyAlignment="1" applyFont="1" applyNumberFormat="1">
      <alignment readingOrder="0" vertical="bottom"/>
    </xf>
    <xf borderId="0" fillId="0" fontId="29" numFmtId="0" xfId="0" applyAlignment="1" applyFont="1">
      <alignment vertical="bottom"/>
    </xf>
    <xf borderId="0" fillId="0" fontId="9" numFmtId="0" xfId="0" applyAlignment="1" applyFont="1">
      <alignment vertical="bottom"/>
    </xf>
    <xf borderId="0" fillId="0" fontId="9" numFmtId="0" xfId="0" applyAlignment="1" applyFont="1">
      <alignment vertical="bottom"/>
    </xf>
    <xf borderId="0" fillId="0" fontId="9" numFmtId="179" xfId="0" applyAlignment="1" applyFont="1" applyNumberFormat="1">
      <alignment horizontal="center" readingOrder="0" vertical="center"/>
    </xf>
    <xf borderId="0" fillId="3" fontId="43" numFmtId="0" xfId="0" applyAlignment="1" applyFont="1">
      <alignment horizontal="center" readingOrder="0" vertical="center"/>
    </xf>
    <xf borderId="0" fillId="3" fontId="44" numFmtId="0" xfId="0" applyAlignment="1" applyFont="1">
      <alignment horizontal="center" vertical="center"/>
    </xf>
    <xf borderId="0" fillId="3" fontId="44" numFmtId="0" xfId="0" applyAlignment="1" applyFont="1">
      <alignment horizontal="left" readingOrder="0" vertical="center"/>
    </xf>
    <xf borderId="0" fillId="3" fontId="44" numFmtId="167" xfId="0" applyAlignment="1" applyFont="1" applyNumberFormat="1">
      <alignment horizontal="center" readingOrder="0" vertical="center"/>
    </xf>
    <xf borderId="0" fillId="3" fontId="44" numFmtId="0" xfId="0" applyAlignment="1" applyFont="1">
      <alignment horizontal="center" readingOrder="0" vertical="center"/>
    </xf>
    <xf borderId="0" fillId="5" fontId="9" numFmtId="0" xfId="0" applyAlignment="1" applyFont="1">
      <alignment vertical="center"/>
    </xf>
    <xf borderId="0" fillId="5" fontId="9" numFmtId="0" xfId="0" applyAlignment="1" applyFont="1">
      <alignment horizontal="center" readingOrder="0" vertical="center"/>
    </xf>
    <xf borderId="0" fillId="5" fontId="9" numFmtId="0" xfId="0" applyAlignment="1" applyFont="1">
      <alignment horizontal="center" vertical="center"/>
    </xf>
    <xf borderId="0" fillId="5" fontId="9" numFmtId="0" xfId="0" applyAlignment="1" applyFont="1">
      <alignment horizontal="left" readingOrder="0" vertical="center"/>
    </xf>
    <xf borderId="0" fillId="5" fontId="9" numFmtId="167" xfId="0" applyAlignment="1" applyFont="1" applyNumberFormat="1">
      <alignment horizontal="center" readingOrder="0" vertical="center"/>
    </xf>
    <xf borderId="0" fillId="5" fontId="9" numFmtId="182" xfId="0" applyAlignment="1" applyFont="1" applyNumberFormat="1">
      <alignment horizontal="center" vertical="center"/>
    </xf>
    <xf borderId="0" fillId="5" fontId="9" numFmtId="0" xfId="0" applyAlignment="1" applyFont="1">
      <alignment horizontal="center" readingOrder="0" vertical="center"/>
    </xf>
    <xf borderId="0" fillId="2" fontId="9" numFmtId="0" xfId="0" applyAlignment="1" applyFont="1">
      <alignment horizontal="center" vertical="center"/>
    </xf>
    <xf borderId="0" fillId="5" fontId="9" numFmtId="0" xfId="0" applyAlignment="1" applyFont="1">
      <alignment vertical="center"/>
    </xf>
    <xf borderId="0" fillId="5" fontId="9" numFmtId="167" xfId="0" applyAlignment="1" applyFont="1" applyNumberFormat="1">
      <alignment horizontal="center" readingOrder="0" vertical="center"/>
    </xf>
    <xf borderId="0" fillId="5" fontId="45" numFmtId="0" xfId="0" applyAlignment="1" applyFont="1">
      <alignment horizontal="center" readingOrder="0" shrinkToFit="0" vertical="center" wrapText="0"/>
    </xf>
    <xf borderId="0" fillId="2" fontId="9" numFmtId="0" xfId="0" applyAlignment="1" applyFont="1">
      <alignment horizontal="center" readingOrder="0" vertical="center"/>
    </xf>
    <xf borderId="0" fillId="6" fontId="9" numFmtId="0" xfId="0" applyAlignment="1" applyFont="1">
      <alignment horizontal="center" readingOrder="0" vertical="center"/>
    </xf>
    <xf borderId="0" fillId="2" fontId="37" numFmtId="49" xfId="0" applyAlignment="1" applyFont="1" applyNumberFormat="1">
      <alignment horizontal="left" shrinkToFit="0" vertical="center" wrapText="1"/>
    </xf>
    <xf borderId="0" fillId="24" fontId="9" numFmtId="0" xfId="0" applyAlignment="1" applyFill="1" applyFont="1">
      <alignment horizontal="center" vertical="center"/>
    </xf>
    <xf borderId="0" fillId="24" fontId="37" numFmtId="49" xfId="0" applyAlignment="1" applyFont="1" applyNumberFormat="1">
      <alignment horizontal="left" shrinkToFit="0" vertical="center" wrapText="1"/>
    </xf>
    <xf borderId="0" fillId="24" fontId="9" numFmtId="0" xfId="0" applyAlignment="1" applyFont="1">
      <alignment horizontal="center" readingOrder="0" vertical="center"/>
    </xf>
    <xf borderId="0" fillId="5" fontId="37" numFmtId="49" xfId="0" applyAlignment="1" applyFont="1" applyNumberFormat="1">
      <alignment horizontal="left" shrinkToFit="0" vertical="center" wrapText="1"/>
    </xf>
    <xf borderId="0" fillId="5" fontId="9" numFmtId="0" xfId="0" applyAlignment="1" applyFont="1">
      <alignment readingOrder="0" vertical="center"/>
    </xf>
    <xf borderId="0" fillId="2" fontId="46" numFmtId="167" xfId="0" applyAlignment="1" applyFont="1" applyNumberFormat="1">
      <alignment readingOrder="0" shrinkToFit="0" vertical="center" wrapText="1"/>
    </xf>
    <xf borderId="0" fillId="2" fontId="46" numFmtId="0" xfId="0" applyAlignment="1" applyFont="1">
      <alignment horizontal="left" vertical="center"/>
    </xf>
    <xf borderId="0" fillId="2" fontId="46" numFmtId="0" xfId="0" applyAlignment="1" applyFont="1">
      <alignment readingOrder="0" vertical="center"/>
    </xf>
    <xf borderId="0" fillId="2" fontId="46" numFmtId="0" xfId="0" applyAlignment="1" applyFont="1">
      <alignment horizontal="center" readingOrder="0" vertical="center"/>
    </xf>
    <xf borderId="0" fillId="5" fontId="0" numFmtId="49" xfId="0" applyAlignment="1" applyFont="1" applyNumberFormat="1">
      <alignment horizontal="left" readingOrder="0" shrinkToFit="0" vertical="center" wrapText="1"/>
    </xf>
    <xf borderId="0" fillId="5" fontId="37" numFmtId="0" xfId="0" applyAlignment="1" applyFont="1">
      <alignment horizontal="left" vertical="center"/>
    </xf>
    <xf borderId="0" fillId="5" fontId="37" numFmtId="0" xfId="0" applyAlignment="1" applyFont="1">
      <alignment horizontal="center" readingOrder="0" vertical="center"/>
    </xf>
    <xf borderId="0" fillId="5" fontId="37" numFmtId="0" xfId="0" applyAlignment="1" applyFont="1">
      <alignment horizontal="center" vertical="center"/>
    </xf>
    <xf borderId="0" fillId="5" fontId="37" numFmtId="0" xfId="0" applyAlignment="1" applyFont="1">
      <alignment horizontal="left" readingOrder="0" vertical="center"/>
    </xf>
    <xf borderId="0" fillId="2" fontId="37" numFmtId="167" xfId="0" applyAlignment="1" applyFont="1" applyNumberFormat="1">
      <alignment horizontal="center" shrinkToFit="0" vertical="center" wrapText="1"/>
    </xf>
    <xf borderId="0" fillId="2" fontId="37" numFmtId="0" xfId="0" applyAlignment="1" applyFont="1">
      <alignment horizontal="left" vertical="center"/>
    </xf>
    <xf borderId="0" fillId="2" fontId="37" numFmtId="0" xfId="0" applyAlignment="1" applyFont="1">
      <alignment horizontal="center" vertical="center"/>
    </xf>
    <xf borderId="0" fillId="2" fontId="37" numFmtId="0" xfId="0" applyAlignment="1" applyFont="1">
      <alignment horizontal="center" readingOrder="0" vertical="center"/>
    </xf>
    <xf borderId="0" fillId="5" fontId="37" numFmtId="182" xfId="0" applyAlignment="1" applyFont="1" applyNumberFormat="1">
      <alignment horizontal="center" vertical="center"/>
    </xf>
    <xf borderId="0" fillId="6" fontId="37" numFmtId="0" xfId="0" applyAlignment="1" applyFont="1">
      <alignment horizontal="center" vertical="center"/>
    </xf>
    <xf borderId="0" fillId="0" fontId="37" numFmtId="49" xfId="0" applyAlignment="1" applyFont="1" applyNumberFormat="1">
      <alignment horizontal="left" shrinkToFit="0" vertical="center" wrapText="1"/>
    </xf>
    <xf borderId="0" fillId="5" fontId="37" numFmtId="0" xfId="0" applyAlignment="1" applyFont="1">
      <alignment horizontal="left" readingOrder="0" vertical="center"/>
    </xf>
    <xf borderId="0" fillId="0" fontId="37" numFmtId="167" xfId="0" applyAlignment="1" applyFont="1" applyNumberFormat="1">
      <alignment horizontal="center" shrinkToFit="0" vertical="center" wrapText="1"/>
    </xf>
    <xf borderId="0" fillId="0" fontId="37" numFmtId="0" xfId="0" applyAlignment="1" applyFont="1">
      <alignment horizontal="center" vertical="center"/>
    </xf>
    <xf borderId="0" fillId="5" fontId="37" numFmtId="167" xfId="0" applyAlignment="1" applyFont="1" applyNumberFormat="1">
      <alignment horizontal="center" shrinkToFit="0" vertical="center" wrapText="1"/>
    </xf>
    <xf borderId="0" fillId="5" fontId="37" numFmtId="0" xfId="0" applyAlignment="1" applyFont="1">
      <alignment horizontal="left" vertical="center"/>
    </xf>
    <xf borderId="0" fillId="5" fontId="0" numFmtId="0" xfId="0" applyAlignment="1" applyFont="1">
      <alignment horizontal="center" shrinkToFit="0" vertical="center" wrapText="1"/>
    </xf>
    <xf borderId="0" fillId="0" fontId="47" numFmtId="0" xfId="0" applyAlignment="1" applyFont="1">
      <alignment horizontal="center" readingOrder="0" shrinkToFit="0" vertical="center" wrapText="0"/>
    </xf>
    <xf borderId="0" fillId="5" fontId="9" numFmtId="0" xfId="0" applyAlignment="1" applyFont="1">
      <alignment readingOrder="0" vertical="center"/>
    </xf>
    <xf borderId="0" fillId="5" fontId="9" numFmtId="182" xfId="0" applyAlignment="1" applyFont="1" applyNumberFormat="1">
      <alignment horizontal="center" readingOrder="0" vertical="center"/>
    </xf>
    <xf borderId="0" fillId="0" fontId="37" numFmtId="0" xfId="0" applyAlignment="1" applyFont="1">
      <alignment horizontal="left" vertical="center"/>
    </xf>
    <xf borderId="0" fillId="0" fontId="37" numFmtId="0" xfId="0" applyAlignment="1" applyFont="1">
      <alignment horizontal="center" readingOrder="0" vertical="center"/>
    </xf>
    <xf borderId="0" fillId="0" fontId="0" numFmtId="49" xfId="0" applyAlignment="1" applyFont="1" applyNumberFormat="1">
      <alignment horizontal="left" readingOrder="0" shrinkToFit="0" vertical="center" wrapText="1"/>
    </xf>
    <xf borderId="0" fillId="6" fontId="37" numFmtId="0" xfId="0" applyAlignment="1" applyFont="1">
      <alignment horizontal="center" readingOrder="0" vertical="center"/>
    </xf>
    <xf borderId="0" fillId="5" fontId="37" numFmtId="167" xfId="0" applyAlignment="1" applyFont="1" applyNumberFormat="1">
      <alignment horizontal="center" readingOrder="0" vertical="center"/>
    </xf>
    <xf borderId="0" fillId="0" fontId="0" numFmtId="0" xfId="0" applyAlignment="1" applyFont="1">
      <alignment horizontal="center" shrinkToFit="0" vertical="center" wrapText="1"/>
    </xf>
    <xf borderId="0" fillId="0" fontId="46" numFmtId="167" xfId="0" applyAlignment="1" applyFont="1" applyNumberFormat="1">
      <alignment shrinkToFit="0" vertical="center" wrapText="1"/>
    </xf>
    <xf borderId="0" fillId="0" fontId="46" numFmtId="0" xfId="0" applyAlignment="1" applyFont="1">
      <alignment horizontal="left" vertical="center"/>
    </xf>
    <xf borderId="0" fillId="0" fontId="46" numFmtId="0" xfId="0" applyAlignment="1" applyFont="1">
      <alignment readingOrder="0" vertical="center"/>
    </xf>
    <xf borderId="0" fillId="0" fontId="46" numFmtId="0" xfId="0" applyAlignment="1" applyFont="1">
      <alignment horizontal="center" readingOrder="0" vertical="center"/>
    </xf>
    <xf borderId="0" fillId="0" fontId="46" numFmtId="0" xfId="0" applyAlignment="1" applyFont="1">
      <alignment horizontal="center" readingOrder="0" shrinkToFit="0" vertical="center" wrapText="1"/>
    </xf>
    <xf borderId="0" fillId="5" fontId="37" numFmtId="183" xfId="0" applyAlignment="1" applyFont="1" applyNumberFormat="1">
      <alignment horizontal="left" vertical="center"/>
    </xf>
    <xf borderId="0" fillId="0" fontId="0" numFmtId="0" xfId="0" applyAlignment="1" applyFont="1">
      <alignment horizontal="center" readingOrder="0" shrinkToFit="0" vertical="center" wrapText="1"/>
    </xf>
    <xf borderId="0" fillId="5" fontId="9" numFmtId="0" xfId="0" applyAlignment="1" applyFont="1">
      <alignment vertical="center"/>
    </xf>
    <xf borderId="0" fillId="5" fontId="9" numFmtId="0" xfId="0" applyAlignment="1" applyFont="1">
      <alignment horizontal="center" vertical="center"/>
    </xf>
    <xf borderId="0" fillId="0" fontId="9" numFmtId="0" xfId="0" applyAlignment="1" applyFont="1">
      <alignment horizontal="center" vertical="center"/>
    </xf>
    <xf borderId="0" fillId="6" fontId="9" numFmtId="0" xfId="0" applyAlignment="1" applyFont="1">
      <alignment horizontal="center" vertical="center"/>
    </xf>
    <xf borderId="0" fillId="0" fontId="44" numFmtId="0" xfId="0" applyAlignment="1" applyFont="1">
      <alignment readingOrder="0" vertical="center"/>
    </xf>
    <xf borderId="0" fillId="5" fontId="37" numFmtId="0" xfId="0" applyAlignment="1" applyFont="1">
      <alignment readingOrder="0" shrinkToFit="0" vertical="top" wrapText="1"/>
    </xf>
    <xf borderId="0" fillId="5" fontId="37" numFmtId="0" xfId="0" applyAlignment="1" applyFont="1">
      <alignment readingOrder="0" shrinkToFit="0" vertical="center" wrapText="1"/>
    </xf>
    <xf borderId="0" fillId="6" fontId="12" numFmtId="0" xfId="0" applyAlignment="1" applyFont="1">
      <alignment horizontal="center" readingOrder="0" vertical="center"/>
    </xf>
    <xf borderId="0" fillId="4" fontId="12" numFmtId="0" xfId="0" applyAlignment="1" applyFont="1">
      <alignment horizontal="center" readingOrder="0" vertical="center"/>
    </xf>
    <xf borderId="0" fillId="25" fontId="12" numFmtId="0" xfId="0" applyAlignment="1" applyFill="1" applyFont="1">
      <alignment horizontal="center" readingOrder="0" vertical="center"/>
    </xf>
    <xf borderId="0" fillId="26" fontId="12" numFmtId="0" xfId="0" applyAlignment="1" applyFill="1" applyFont="1">
      <alignment horizontal="center" readingOrder="0" vertical="center"/>
    </xf>
    <xf borderId="0" fillId="6" fontId="29" numFmtId="0" xfId="0" applyAlignment="1" applyFont="1">
      <alignment horizontal="center" vertical="center"/>
    </xf>
    <xf borderId="0" fillId="4" fontId="29" numFmtId="0" xfId="0" applyAlignment="1" applyFont="1">
      <alignment horizontal="center" readingOrder="0" vertical="center"/>
    </xf>
    <xf borderId="0" fillId="25" fontId="29" numFmtId="0" xfId="0" applyAlignment="1" applyFont="1">
      <alignment horizontal="center" vertical="center"/>
    </xf>
    <xf borderId="0" fillId="26" fontId="29" numFmtId="0" xfId="0" applyAlignment="1" applyFont="1">
      <alignment horizontal="center" vertical="center"/>
    </xf>
    <xf borderId="0" fillId="0" fontId="37" numFmtId="0" xfId="0" applyAlignment="1" applyFont="1">
      <alignment vertical="center"/>
    </xf>
    <xf borderId="0" fillId="0" fontId="44" numFmtId="0" xfId="0" applyAlignment="1" applyFont="1">
      <alignment horizontal="center" readingOrder="0" vertical="center"/>
    </xf>
    <xf borderId="0" fillId="0" fontId="37" numFmtId="0" xfId="0" applyAlignment="1" applyFont="1">
      <alignment horizontal="left" shrinkToFit="0" vertical="center" wrapText="1"/>
    </xf>
    <xf borderId="0" fillId="27" fontId="0" numFmtId="0" xfId="0" applyAlignment="1" applyFill="1" applyFont="1">
      <alignment horizontal="center" readingOrder="0" vertical="center"/>
    </xf>
    <xf borderId="0" fillId="7" fontId="48" numFmtId="0" xfId="0" applyAlignment="1" applyFont="1">
      <alignment horizontal="center" readingOrder="0" vertical="center"/>
    </xf>
    <xf borderId="0" fillId="0" fontId="37" numFmtId="0" xfId="0" applyAlignment="1" applyFont="1">
      <alignment horizontal="center" vertical="center"/>
    </xf>
    <xf borderId="0" fillId="0" fontId="0" numFmtId="0" xfId="0" applyAlignment="1" applyFont="1">
      <alignment horizontal="center" readingOrder="0" vertical="center"/>
    </xf>
    <xf borderId="0" fillId="16" fontId="49" numFmtId="0" xfId="0" applyAlignment="1" applyFont="1">
      <alignment vertical="center"/>
    </xf>
    <xf borderId="0" fillId="16" fontId="49" numFmtId="0" xfId="0" applyAlignment="1" applyFont="1">
      <alignment vertical="center"/>
    </xf>
    <xf borderId="0" fillId="0" fontId="50" numFmtId="0" xfId="0" applyAlignment="1" applyFont="1">
      <alignment vertical="center"/>
    </xf>
    <xf borderId="0" fillId="0" fontId="50" numFmtId="0" xfId="0" applyAlignment="1" applyFont="1">
      <alignment vertical="center"/>
    </xf>
    <xf borderId="0" fillId="0" fontId="50" numFmtId="0" xfId="0" applyAlignment="1" applyFont="1">
      <alignment readingOrder="0" vertical="center"/>
    </xf>
    <xf borderId="33" fillId="28" fontId="51" numFmtId="0" xfId="0" applyAlignment="1" applyBorder="1" applyFill="1" applyFont="1">
      <alignment vertical="center"/>
    </xf>
    <xf borderId="0" fillId="3" fontId="44" numFmtId="0" xfId="0" applyAlignment="1" applyFont="1">
      <alignment horizontal="center" vertical="center"/>
    </xf>
    <xf borderId="0" fillId="29" fontId="37" numFmtId="0" xfId="0" applyAlignment="1" applyFill="1" applyFont="1">
      <alignment horizontal="center" vertical="center"/>
    </xf>
    <xf borderId="0" fillId="3" fontId="44" numFmtId="0" xfId="0" applyAlignment="1" applyFont="1">
      <alignment horizontal="center"/>
    </xf>
    <xf borderId="0" fillId="0" fontId="9" numFmtId="0" xfId="0" applyAlignment="1" applyFont="1">
      <alignment vertical="center"/>
    </xf>
    <xf borderId="0" fillId="30" fontId="37" numFmtId="0" xfId="0" applyAlignment="1" applyFill="1" applyFont="1">
      <alignment vertical="center"/>
    </xf>
    <xf borderId="0" fillId="4" fontId="0" numFmtId="0" xfId="0" applyAlignment="1" applyFont="1">
      <alignment horizontal="center" vertical="center"/>
    </xf>
    <xf borderId="0" fillId="4" fontId="37" numFmtId="0" xfId="0" applyAlignment="1" applyFont="1">
      <alignment horizontal="center" vertical="center"/>
    </xf>
    <xf borderId="0" fillId="4" fontId="37" numFmtId="9" xfId="0" applyAlignment="1" applyFont="1" applyNumberFormat="1">
      <alignment horizontal="center" vertical="center"/>
    </xf>
    <xf borderId="0" fillId="4" fontId="37" numFmtId="0" xfId="0" applyAlignment="1" applyFont="1">
      <alignment horizontal="center" vertical="center"/>
    </xf>
    <xf borderId="0" fillId="4" fontId="37" numFmtId="2" xfId="0" applyAlignment="1" applyFont="1" applyNumberFormat="1">
      <alignment horizontal="center" vertical="center"/>
    </xf>
    <xf borderId="0" fillId="24" fontId="37" numFmtId="1" xfId="0" applyAlignment="1" applyFont="1" applyNumberFormat="1">
      <alignment horizontal="center" vertical="center"/>
    </xf>
    <xf borderId="0" fillId="25" fontId="0" numFmtId="0" xfId="0" applyAlignment="1" applyFont="1">
      <alignment horizontal="center" vertical="center"/>
    </xf>
    <xf borderId="0" fillId="25" fontId="37" numFmtId="0" xfId="0" applyAlignment="1" applyFont="1">
      <alignment horizontal="center" vertical="center"/>
    </xf>
    <xf borderId="0" fillId="25" fontId="37" numFmtId="9" xfId="0" applyAlignment="1" applyFont="1" applyNumberFormat="1">
      <alignment horizontal="center" vertical="center"/>
    </xf>
    <xf borderId="0" fillId="25" fontId="37" numFmtId="0" xfId="0" applyAlignment="1" applyFont="1">
      <alignment horizontal="center" vertical="center"/>
    </xf>
    <xf borderId="0" fillId="3" fontId="44" numFmtId="0" xfId="0" applyAlignment="1" applyFont="1">
      <alignment readingOrder="0" vertical="center"/>
    </xf>
    <xf borderId="0" fillId="0" fontId="27" numFmtId="0" xfId="0" applyAlignment="1" applyFont="1">
      <alignment readingOrder="0" vertical="center"/>
    </xf>
    <xf borderId="0" fillId="31" fontId="37" numFmtId="0" xfId="0" applyAlignment="1" applyFill="1" applyFont="1">
      <alignment readingOrder="0" vertical="center"/>
    </xf>
    <xf borderId="0" fillId="0" fontId="44" numFmtId="0" xfId="0" applyAlignment="1" applyFont="1">
      <alignment vertical="center"/>
    </xf>
    <xf borderId="0" fillId="32" fontId="44" numFmtId="0" xfId="0" applyAlignment="1" applyFill="1" applyFont="1">
      <alignment horizontal="center" vertical="center"/>
    </xf>
    <xf borderId="0" fillId="32" fontId="44" numFmtId="0" xfId="0" applyAlignment="1" applyFont="1">
      <alignment horizontal="center" vertical="center"/>
    </xf>
    <xf borderId="0" fillId="32" fontId="44" numFmtId="1" xfId="0" applyAlignment="1" applyFont="1" applyNumberFormat="1">
      <alignment horizontal="center" vertical="center"/>
    </xf>
    <xf borderId="0" fillId="25" fontId="37" numFmtId="2" xfId="0" applyAlignment="1" applyFont="1" applyNumberFormat="1">
      <alignment horizontal="center" vertical="center"/>
    </xf>
    <xf borderId="0" fillId="5" fontId="52" numFmtId="49" xfId="0" applyAlignment="1" applyFont="1" applyNumberFormat="1">
      <alignment horizontal="center" vertical="center"/>
    </xf>
    <xf borderId="0" fillId="32" fontId="9" numFmtId="0" xfId="0" applyFont="1"/>
    <xf borderId="0" fillId="14" fontId="27" numFmtId="0" xfId="0" applyAlignment="1" applyFont="1">
      <alignment horizontal="center" vertical="center"/>
    </xf>
    <xf borderId="0" fillId="2" fontId="0" numFmtId="0" xfId="0" applyAlignment="1" applyFont="1">
      <alignment horizontal="left" readingOrder="0" shrinkToFit="0" vertical="center" wrapText="1"/>
    </xf>
    <xf borderId="0" fillId="14" fontId="27" numFmtId="0" xfId="0" applyAlignment="1" applyFont="1">
      <alignment horizontal="center" readingOrder="0" vertical="center"/>
    </xf>
    <xf borderId="0" fillId="2" fontId="37" numFmtId="0" xfId="0" applyAlignment="1" applyFont="1">
      <alignment horizontal="left" readingOrder="0" shrinkToFit="0" vertical="center" wrapText="1"/>
    </xf>
    <xf borderId="0" fillId="16" fontId="53" numFmtId="0" xfId="0" applyAlignment="1" applyFont="1">
      <alignment horizontal="center" readingOrder="0" shrinkToFit="0" vertical="bottom" wrapText="0"/>
    </xf>
    <xf borderId="0" fillId="9" fontId="9" numFmtId="0" xfId="0" applyAlignment="1" applyFont="1">
      <alignment horizontal="center" vertical="bottom"/>
    </xf>
    <xf borderId="0" fillId="26" fontId="9" numFmtId="0" xfId="0" applyAlignment="1" applyFont="1">
      <alignment horizontal="center" readingOrder="0" vertical="bottom"/>
    </xf>
    <xf borderId="0" fillId="0" fontId="54" numFmtId="0" xfId="0" applyAlignment="1" applyFont="1">
      <alignment readingOrder="0"/>
    </xf>
    <xf borderId="0" fillId="0" fontId="55" numFmtId="0" xfId="0" applyAlignment="1" applyFont="1">
      <alignment horizontal="left" readingOrder="0"/>
    </xf>
    <xf borderId="0" fillId="26" fontId="9" numFmtId="3" xfId="0" applyAlignment="1" applyFont="1" applyNumberFormat="1">
      <alignment horizontal="center" readingOrder="0" vertical="bottom"/>
    </xf>
    <xf borderId="0" fillId="0" fontId="56" numFmtId="0" xfId="0" applyAlignment="1" applyFont="1">
      <alignment horizontal="center" readingOrder="0"/>
    </xf>
    <xf borderId="0" fillId="0" fontId="57" numFmtId="0" xfId="0" applyAlignment="1" applyFont="1">
      <alignment horizontal="left" readingOrder="0" shrinkToFit="0" vertical="bottom" wrapText="0"/>
    </xf>
    <xf borderId="0" fillId="0" fontId="9" numFmtId="0" xfId="0" applyAlignment="1" applyFont="1">
      <alignment horizontal="center"/>
    </xf>
    <xf borderId="0" fillId="16" fontId="12" numFmtId="0" xfId="0" applyAlignment="1" applyFont="1">
      <alignment horizontal="center" readingOrder="0" shrinkToFit="0" vertical="bottom" wrapText="0"/>
    </xf>
    <xf borderId="0" fillId="11" fontId="9" numFmtId="0" xfId="0" applyAlignment="1" applyFont="1">
      <alignment horizontal="center" vertical="bottom"/>
    </xf>
    <xf borderId="0" fillId="24" fontId="9" numFmtId="0" xfId="0" applyAlignment="1" applyFont="1">
      <alignment horizontal="center" readingOrder="0" vertical="bottom"/>
    </xf>
    <xf borderId="0" fillId="24" fontId="9" numFmtId="3" xfId="0" applyAlignment="1" applyFont="1" applyNumberFormat="1">
      <alignment horizontal="center" readingOrder="0" vertical="bottom"/>
    </xf>
    <xf borderId="0" fillId="16" fontId="12" numFmtId="0" xfId="0" applyAlignment="1" applyFont="1">
      <alignment horizontal="center" vertical="bottom"/>
    </xf>
    <xf borderId="0" fillId="3" fontId="12" numFmtId="0" xfId="0" applyAlignment="1" applyFont="1">
      <alignment horizontal="center"/>
    </xf>
    <xf borderId="0" fillId="3" fontId="12" numFmtId="0" xfId="0" applyAlignment="1" applyFont="1">
      <alignment horizontal="center" readingOrder="0"/>
    </xf>
    <xf borderId="0" fillId="19" fontId="9" numFmtId="0" xfId="0" applyAlignment="1" applyFont="1">
      <alignment horizontal="center" vertical="bottom"/>
    </xf>
    <xf borderId="0" fillId="22" fontId="9" numFmtId="0" xfId="0" applyAlignment="1" applyFont="1">
      <alignment horizontal="center" readingOrder="0" vertical="bottom"/>
    </xf>
    <xf borderId="0" fillId="12" fontId="9" numFmtId="0" xfId="0" applyAlignment="1" applyFont="1">
      <alignment horizontal="center"/>
    </xf>
    <xf borderId="0" fillId="6" fontId="9" numFmtId="0" xfId="0" applyAlignment="1" applyFont="1">
      <alignment horizontal="center" readingOrder="0"/>
    </xf>
    <xf borderId="0" fillId="22" fontId="9" numFmtId="3" xfId="0" applyAlignment="1" applyFont="1" applyNumberFormat="1">
      <alignment horizontal="center" readingOrder="0" vertical="bottom"/>
    </xf>
    <xf borderId="0" fillId="6" fontId="9" numFmtId="3" xfId="0" applyAlignment="1" applyFont="1" applyNumberFormat="1">
      <alignment horizontal="center" readingOrder="0"/>
    </xf>
    <xf borderId="0" fillId="22" fontId="9" numFmtId="0" xfId="0" applyAlignment="1" applyFont="1">
      <alignment horizontal="center" vertical="bottom"/>
    </xf>
    <xf borderId="0" fillId="0" fontId="58" numFmtId="0" xfId="0" applyAlignment="1" applyFont="1">
      <alignment horizontal="center" readingOrder="0" vertical="center"/>
    </xf>
    <xf borderId="0" fillId="0" fontId="59" numFmtId="0" xfId="0" applyAlignment="1" applyFont="1">
      <alignment horizontal="center" readingOrder="0" vertical="center"/>
    </xf>
    <xf borderId="0" fillId="0" fontId="60" numFmtId="0" xfId="0" applyAlignment="1" applyFont="1">
      <alignment horizontal="center" readingOrder="0" vertical="center"/>
    </xf>
    <xf borderId="0" fillId="0" fontId="12" numFmtId="0" xfId="0" applyAlignment="1" applyFont="1">
      <alignment shrinkToFit="0" vertical="bottom" wrapText="0"/>
    </xf>
    <xf borderId="34" fillId="0" fontId="8" numFmtId="0" xfId="0" applyBorder="1" applyFont="1"/>
    <xf borderId="0" fillId="3" fontId="12" numFmtId="0" xfId="0" applyAlignment="1" applyFont="1">
      <alignment shrinkToFit="0" vertical="center" wrapText="1"/>
    </xf>
    <xf borderId="0" fillId="3" fontId="12" numFmtId="0" xfId="0" applyAlignment="1" applyFont="1">
      <alignment vertical="center"/>
    </xf>
    <xf borderId="0" fillId="3" fontId="12" numFmtId="0" xfId="0" applyAlignment="1" applyFont="1">
      <alignment readingOrder="0" vertical="center"/>
    </xf>
    <xf borderId="0" fillId="13" fontId="9" numFmtId="0" xfId="0" applyAlignment="1" applyFont="1">
      <alignment horizontal="center" vertical="bottom"/>
    </xf>
    <xf borderId="0" fillId="25" fontId="9" numFmtId="0" xfId="0" applyAlignment="1" applyFont="1">
      <alignment vertical="bottom"/>
    </xf>
    <xf borderId="0" fillId="3" fontId="12" numFmtId="0" xfId="0" applyAlignment="1" applyFont="1">
      <alignment horizontal="center" vertical="center"/>
    </xf>
    <xf borderId="0" fillId="3" fontId="12" numFmtId="0" xfId="0" applyAlignment="1" applyFont="1">
      <alignment horizontal="center" vertical="center"/>
    </xf>
    <xf borderId="0" fillId="12" fontId="12" numFmtId="0" xfId="0" applyAlignment="1" applyFont="1">
      <alignment horizontal="center" vertical="center"/>
    </xf>
    <xf borderId="0" fillId="33" fontId="9" numFmtId="0" xfId="0" applyAlignment="1" applyFill="1" applyFont="1">
      <alignment horizontal="center" vertical="center"/>
    </xf>
    <xf borderId="0" fillId="9" fontId="9" numFmtId="0" xfId="0" applyAlignment="1" applyFont="1">
      <alignment horizontal="center" vertical="center"/>
    </xf>
    <xf borderId="0" fillId="7" fontId="12" numFmtId="0" xfId="0" applyAlignment="1" applyFont="1">
      <alignment horizontal="center" vertical="center"/>
    </xf>
    <xf borderId="0" fillId="14" fontId="12" numFmtId="1" xfId="0" applyAlignment="1" applyFont="1" applyNumberFormat="1">
      <alignment horizontal="center" vertical="center"/>
    </xf>
    <xf borderId="0" fillId="19" fontId="9" numFmtId="3" xfId="0" applyAlignment="1" applyFont="1" applyNumberFormat="1">
      <alignment horizontal="center" vertical="center"/>
    </xf>
    <xf borderId="0" fillId="6" fontId="12" numFmtId="0" xfId="0" applyAlignment="1" applyFont="1">
      <alignment horizontal="center" vertical="center"/>
    </xf>
    <xf borderId="0" fillId="26" fontId="9" numFmtId="0" xfId="0" applyAlignment="1" applyFont="1">
      <alignment horizontal="center" vertical="center"/>
    </xf>
    <xf borderId="0" fillId="25" fontId="9" numFmtId="0" xfId="0" applyAlignment="1" applyFont="1">
      <alignment horizontal="center" vertical="center"/>
    </xf>
    <xf borderId="0" fillId="22" fontId="9" numFmtId="0" xfId="0" applyAlignment="1" applyFont="1">
      <alignment horizontal="center" vertical="center"/>
    </xf>
    <xf borderId="0" fillId="12" fontId="12" numFmtId="0" xfId="0" applyAlignment="1" applyFont="1">
      <alignment horizontal="center" vertical="center"/>
    </xf>
    <xf borderId="0" fillId="33" fontId="9" numFmtId="0" xfId="0" applyAlignment="1" applyFont="1">
      <alignment horizontal="center" vertical="center"/>
    </xf>
    <xf borderId="0" fillId="10" fontId="9" numFmtId="3" xfId="0" applyAlignment="1" applyFont="1" applyNumberFormat="1">
      <alignment horizontal="center" vertical="center"/>
    </xf>
    <xf borderId="0" fillId="13" fontId="9" numFmtId="3" xfId="0" applyAlignment="1" applyFont="1" applyNumberFormat="1">
      <alignment horizontal="center" vertical="center"/>
    </xf>
    <xf borderId="0" fillId="11" fontId="9" numFmtId="3" xfId="0" applyAlignment="1" applyFont="1" applyNumberFormat="1">
      <alignment horizontal="center" vertical="center"/>
    </xf>
    <xf borderId="0" fillId="8" fontId="9" numFmtId="3" xfId="0" applyAlignment="1" applyFont="1" applyNumberFormat="1">
      <alignment horizontal="center" vertical="center"/>
    </xf>
    <xf borderId="0" fillId="14" fontId="12" numFmtId="49" xfId="0" applyAlignment="1" applyFont="1" applyNumberFormat="1">
      <alignment horizontal="center" vertical="center"/>
    </xf>
    <xf borderId="0" fillId="33" fontId="9" numFmtId="3" xfId="0" applyAlignment="1" applyFont="1" applyNumberFormat="1">
      <alignment horizontal="center" vertical="center"/>
    </xf>
    <xf borderId="0" fillId="22" fontId="9" numFmtId="49" xfId="0" applyAlignment="1" applyFont="1" applyNumberFormat="1">
      <alignment horizontal="center" vertical="center"/>
    </xf>
    <xf borderId="0" fillId="26" fontId="9" numFmtId="0" xfId="0" applyAlignment="1" applyFont="1">
      <alignment horizontal="center" readingOrder="0" vertical="center"/>
    </xf>
    <xf borderId="0" fillId="0" fontId="61" numFmtId="0" xfId="0" applyAlignment="1" applyFont="1">
      <alignment vertical="center"/>
    </xf>
    <xf borderId="0" fillId="3" fontId="62" numFmtId="0" xfId="0" applyAlignment="1" applyFont="1">
      <alignment horizontal="center" readingOrder="0"/>
    </xf>
    <xf borderId="0" fillId="0" fontId="9" numFmtId="0" xfId="0" applyAlignment="1" applyFont="1">
      <alignment shrinkToFit="0" vertical="center" wrapText="1"/>
    </xf>
    <xf borderId="0" fillId="26" fontId="0" numFmtId="0" xfId="0" applyAlignment="1" applyFont="1">
      <alignment horizontal="center" readingOrder="0"/>
    </xf>
    <xf borderId="0" fillId="10" fontId="12" numFmtId="0" xfId="0" applyAlignment="1" applyFont="1">
      <alignment horizontal="center" vertical="center"/>
    </xf>
    <xf borderId="0" fillId="26" fontId="0" numFmtId="3" xfId="0" applyAlignment="1" applyFont="1" applyNumberFormat="1">
      <alignment horizontal="center" readingOrder="0"/>
    </xf>
    <xf borderId="0" fillId="3" fontId="63" numFmtId="0" xfId="0" applyAlignment="1" applyFont="1">
      <alignment horizontal="center" readingOrder="0" shrinkToFit="0" vertical="center" wrapText="1"/>
    </xf>
    <xf borderId="0" fillId="34" fontId="9" numFmtId="0" xfId="0" applyAlignment="1" applyFill="1" applyFont="1">
      <alignment horizontal="center" shrinkToFit="0" wrapText="1"/>
    </xf>
    <xf borderId="0" fillId="7" fontId="57" numFmtId="0" xfId="0" applyAlignment="1" applyFont="1">
      <alignment horizontal="center" readingOrder="0" shrinkToFit="0" vertical="center" wrapText="1"/>
    </xf>
    <xf borderId="0" fillId="5" fontId="9" numFmtId="0" xfId="0" applyAlignment="1" applyFont="1">
      <alignment horizontal="center" shrinkToFit="0" wrapText="1"/>
    </xf>
    <xf borderId="0" fillId="2" fontId="9" numFmtId="184" xfId="0" applyAlignment="1" applyFont="1" applyNumberFormat="1">
      <alignment horizontal="center" readingOrder="0" shrinkToFit="0" wrapText="1"/>
    </xf>
    <xf borderId="0" fillId="14" fontId="9" numFmtId="0" xfId="0" applyAlignment="1" applyFont="1">
      <alignment shrinkToFit="0" wrapText="1"/>
    </xf>
    <xf borderId="0" fillId="5" fontId="9" numFmtId="0" xfId="0" applyAlignment="1" applyFont="1">
      <alignment readingOrder="0" shrinkToFit="0" wrapText="1"/>
    </xf>
    <xf borderId="0" fillId="6" fontId="9" numFmtId="184" xfId="0" applyAlignment="1" applyFont="1" applyNumberFormat="1">
      <alignment horizontal="center" readingOrder="0" shrinkToFit="0" wrapText="1"/>
    </xf>
    <xf borderId="0" fillId="20" fontId="9" numFmtId="0" xfId="0" applyAlignment="1" applyFont="1">
      <alignment shrinkToFit="0" wrapText="1"/>
    </xf>
    <xf borderId="0" fillId="2" fontId="9" numFmtId="184" xfId="0" applyAlignment="1" applyFont="1" applyNumberFormat="1">
      <alignment horizontal="center" readingOrder="0" shrinkToFit="0" wrapText="1"/>
    </xf>
    <xf borderId="0" fillId="6" fontId="9" numFmtId="184" xfId="0" applyAlignment="1" applyFont="1" applyNumberFormat="1">
      <alignment horizontal="center" readingOrder="0" shrinkToFit="0" wrapText="1"/>
    </xf>
    <xf borderId="0" fillId="5" fontId="9" numFmtId="0" xfId="0" applyAlignment="1" applyFont="1">
      <alignment shrinkToFit="0" wrapText="1"/>
    </xf>
    <xf borderId="0" fillId="14" fontId="9" numFmtId="0" xfId="0" applyAlignment="1" applyFont="1">
      <alignment readingOrder="0" shrinkToFit="0" wrapText="1"/>
    </xf>
    <xf borderId="0" fillId="14" fontId="9" numFmtId="0" xfId="0" applyAlignment="1" applyFont="1">
      <alignment readingOrder="0"/>
    </xf>
    <xf borderId="0" fillId="14" fontId="9" numFmtId="0" xfId="0" applyAlignment="1" applyFont="1">
      <alignment shrinkToFit="0" wrapText="1"/>
    </xf>
    <xf borderId="0" fillId="35" fontId="44" numFmtId="0" xfId="0" applyAlignment="1" applyFill="1" applyFont="1">
      <alignment vertical="bottom"/>
    </xf>
    <xf borderId="0" fillId="35" fontId="44" numFmtId="0" xfId="0" applyAlignment="1" applyFont="1">
      <alignment readingOrder="0" vertical="bottom"/>
    </xf>
    <xf borderId="0" fillId="29" fontId="37" numFmtId="0" xfId="0" applyFont="1"/>
    <xf borderId="0" fillId="35" fontId="44" numFmtId="0" xfId="0" applyAlignment="1" applyFont="1">
      <alignment horizontal="center" readingOrder="0" vertical="bottom"/>
    </xf>
    <xf borderId="0" fillId="0" fontId="37" numFmtId="0" xfId="0" applyFont="1"/>
    <xf borderId="0" fillId="27" fontId="37" numFmtId="9" xfId="0" applyAlignment="1" applyFont="1" applyNumberFormat="1">
      <alignment horizontal="center" vertical="center"/>
    </xf>
    <xf borderId="0" fillId="27" fontId="37" numFmtId="0" xfId="0" applyAlignment="1" applyFont="1">
      <alignment horizontal="center" readingOrder="0"/>
    </xf>
    <xf borderId="0" fillId="0" fontId="44" numFmtId="0" xfId="0" applyAlignment="1" applyFont="1">
      <alignment horizontal="left" readingOrder="0" vertical="center"/>
    </xf>
    <xf borderId="0" fillId="0" fontId="44" numFmtId="0" xfId="0" applyAlignment="1" applyFont="1">
      <alignment horizontal="center" vertical="center"/>
    </xf>
    <xf borderId="0" fillId="5" fontId="44" numFmtId="0" xfId="0" applyAlignment="1" applyFont="1">
      <alignment horizontal="left" readingOrder="0" vertical="center"/>
    </xf>
    <xf borderId="0" fillId="5" fontId="44" numFmtId="0" xfId="0" applyAlignment="1" applyFont="1">
      <alignment horizontal="center" vertical="center"/>
    </xf>
    <xf borderId="0" fillId="5" fontId="37" numFmtId="0" xfId="0" applyFont="1"/>
    <xf borderId="0" fillId="5" fontId="44" numFmtId="0" xfId="0" applyAlignment="1" applyFont="1">
      <alignment horizontal="center" readingOrder="0" vertical="center"/>
    </xf>
    <xf borderId="0" fillId="0" fontId="37" numFmtId="0" xfId="0" applyAlignment="1" applyFont="1">
      <alignment readingOrder="0"/>
    </xf>
    <xf borderId="0" fillId="4" fontId="37" numFmtId="2" xfId="0" applyAlignment="1" applyFont="1" applyNumberFormat="1">
      <alignment horizontal="center" vertical="bottom"/>
    </xf>
    <xf borderId="0" fillId="36" fontId="37" numFmtId="9" xfId="0" applyAlignment="1" applyFill="1" applyFont="1" applyNumberFormat="1">
      <alignment horizontal="center" vertical="center"/>
    </xf>
    <xf borderId="0" fillId="36" fontId="37" numFmtId="0" xfId="0" applyAlignment="1" applyFont="1">
      <alignment horizontal="center" readingOrder="0"/>
    </xf>
    <xf borderId="0" fillId="16" fontId="44" numFmtId="0" xfId="0" applyAlignment="1" applyFont="1">
      <alignment horizontal="center" vertical="center"/>
    </xf>
    <xf borderId="0" fillId="14" fontId="37" numFmtId="3" xfId="0" applyAlignment="1" applyFont="1" applyNumberFormat="1">
      <alignment horizontal="center"/>
    </xf>
    <xf borderId="0" fillId="0" fontId="37" numFmtId="9" xfId="0" applyAlignment="1" applyFont="1" applyNumberFormat="1">
      <alignment horizontal="center" vertical="top"/>
    </xf>
    <xf borderId="0" fillId="0" fontId="37" numFmtId="2" xfId="0" applyFont="1" applyNumberFormat="1"/>
    <xf borderId="0" fillId="0" fontId="37" numFmtId="0" xfId="0" applyFont="1"/>
    <xf borderId="0" fillId="2" fontId="37" numFmtId="3" xfId="0" applyAlignment="1" applyFont="1" applyNumberFormat="1">
      <alignment horizontal="center"/>
    </xf>
    <xf borderId="0" fillId="16" fontId="44" numFmtId="0" xfId="0" applyAlignment="1" applyFont="1">
      <alignment horizontal="center" readingOrder="0" vertical="center"/>
    </xf>
    <xf borderId="0" fillId="27" fontId="37" numFmtId="0" xfId="0" applyAlignment="1" applyFont="1">
      <alignment horizontal="center" readingOrder="0" vertical="center"/>
    </xf>
    <xf borderId="0" fillId="18" fontId="37" numFmtId="9" xfId="0" applyAlignment="1" applyFont="1" applyNumberFormat="1">
      <alignment horizontal="right" vertical="bottom"/>
    </xf>
    <xf borderId="0" fillId="25" fontId="37" numFmtId="2" xfId="0" applyAlignment="1" applyFont="1" applyNumberFormat="1">
      <alignment horizontal="center" vertical="bottom"/>
    </xf>
    <xf borderId="0" fillId="0" fontId="44" numFmtId="0" xfId="0" applyAlignment="1" applyFont="1">
      <alignment horizontal="left" vertical="center"/>
    </xf>
    <xf borderId="0" fillId="5" fontId="44" numFmtId="0" xfId="0" applyAlignment="1" applyFont="1">
      <alignment horizontal="left" vertical="center"/>
    </xf>
    <xf borderId="0" fillId="30" fontId="37" numFmtId="2" xfId="0" applyAlignment="1" applyFont="1" applyNumberFormat="1">
      <alignment horizontal="right" vertical="bottom"/>
    </xf>
    <xf borderId="0" fillId="30" fontId="37" numFmtId="0" xfId="0" applyAlignment="1" applyFont="1">
      <alignment horizontal="center"/>
    </xf>
    <xf borderId="0" fillId="27" fontId="37" numFmtId="185" xfId="0" applyAlignment="1" applyFont="1" applyNumberFormat="1">
      <alignment horizontal="center" readingOrder="0"/>
    </xf>
    <xf borderId="0" fillId="30" fontId="37" numFmtId="2" xfId="0" applyAlignment="1" applyFont="1" applyNumberFormat="1">
      <alignment vertical="bottom"/>
    </xf>
    <xf borderId="0" fillId="36" fontId="37" numFmtId="185" xfId="0" applyAlignment="1" applyFont="1" applyNumberFormat="1">
      <alignment horizontal="center" readingOrder="0"/>
    </xf>
    <xf borderId="0" fillId="27" fontId="37" numFmtId="0" xfId="0" applyAlignment="1" applyFont="1">
      <alignment horizontal="center"/>
    </xf>
    <xf borderId="0" fillId="0" fontId="37" numFmtId="0" xfId="0" applyAlignment="1" applyFont="1">
      <alignment horizontal="center" vertical="top"/>
    </xf>
    <xf borderId="0" fillId="5" fontId="37" numFmtId="0" xfId="0" applyAlignment="1" applyFont="1">
      <alignment horizontal="center" vertical="bottom"/>
    </xf>
    <xf borderId="0" fillId="36" fontId="37" numFmtId="0" xfId="0" applyAlignment="1" applyFont="1">
      <alignment horizontal="center"/>
    </xf>
    <xf borderId="0" fillId="27" fontId="37" numFmtId="3" xfId="0" applyAlignment="1" applyFont="1" applyNumberFormat="1">
      <alignment horizontal="center" readingOrder="0" vertical="center"/>
    </xf>
    <xf borderId="0" fillId="36" fontId="37" numFmtId="3" xfId="0" applyAlignment="1" applyFont="1" applyNumberFormat="1">
      <alignment horizontal="center" readingOrder="0" vertical="center"/>
    </xf>
    <xf borderId="0" fillId="18" fontId="37" numFmtId="9" xfId="0" applyFont="1" applyNumberFormat="1"/>
    <xf borderId="0" fillId="0" fontId="37" numFmtId="0" xfId="0" applyAlignment="1" applyFont="1">
      <alignment vertical="bottom"/>
    </xf>
    <xf borderId="0" fillId="30" fontId="37" numFmtId="0" xfId="0" applyAlignment="1" applyFont="1">
      <alignment horizontal="center" readingOrder="0"/>
    </xf>
    <xf borderId="0" fillId="0" fontId="37" numFmtId="9" xfId="0" applyFont="1" applyNumberFormat="1"/>
    <xf borderId="0" fillId="0" fontId="37" numFmtId="0" xfId="0" applyAlignment="1" applyFont="1">
      <alignment readingOrder="0" shrinkToFit="0" wrapText="1"/>
    </xf>
    <xf borderId="0" fillId="0" fontId="37" numFmtId="0" xfId="0" applyAlignment="1" applyFont="1">
      <alignment readingOrder="0"/>
    </xf>
    <xf borderId="0" fillId="30" fontId="37" numFmtId="9" xfId="0" applyAlignment="1" applyFont="1" applyNumberFormat="1">
      <alignment horizontal="center"/>
    </xf>
    <xf borderId="0" fillId="0" fontId="37" numFmtId="0" xfId="0" applyAlignment="1" applyFont="1">
      <alignment horizontal="center"/>
    </xf>
    <xf borderId="0" fillId="0" fontId="64" numFmtId="0" xfId="0" applyFont="1"/>
    <xf borderId="0" fillId="3" fontId="65" numFmtId="0" xfId="0" applyFont="1"/>
    <xf borderId="0" fillId="0" fontId="66" numFmtId="2" xfId="0" applyFont="1" applyNumberFormat="1"/>
    <xf borderId="0" fillId="0" fontId="66" numFmtId="1" xfId="0" applyFont="1" applyNumberFormat="1"/>
    <xf borderId="0" fillId="5" fontId="52" numFmtId="49" xfId="0" applyAlignment="1" applyFont="1" applyNumberFormat="1">
      <alignment horizontal="center"/>
    </xf>
    <xf borderId="0" fillId="0" fontId="66" numFmtId="0" xfId="0" applyAlignment="1" applyFont="1">
      <alignment vertical="bottom"/>
    </xf>
    <xf borderId="0" fillId="0" fontId="66" numFmtId="186" xfId="0" applyFont="1" applyNumberFormat="1"/>
    <xf borderId="0" fillId="0" fontId="66" numFmtId="186" xfId="0" applyFont="1" applyNumberFormat="1"/>
    <xf borderId="0" fillId="0" fontId="67" numFmtId="0" xfId="0" applyAlignment="1" applyFont="1">
      <alignment readingOrder="0"/>
    </xf>
  </cellXfs>
  <cellStyles count="1">
    <cellStyle xfId="0" name="Normal" builtinId="0"/>
  </cellStyles>
  <dxfs count="22">
    <dxf>
      <font/>
      <fill>
        <patternFill patternType="solid">
          <fgColor rgb="FFB7E1CD"/>
          <bgColor rgb="FFB7E1CD"/>
        </patternFill>
      </fill>
      <border/>
    </dxf>
    <dxf>
      <font/>
      <fill>
        <patternFill patternType="solid">
          <fgColor rgb="FFFFF2CC"/>
          <bgColor rgb="FFFFF2CC"/>
        </patternFill>
      </fill>
      <border/>
    </dxf>
    <dxf>
      <font>
        <color rgb="FFFF0000"/>
      </font>
      <fill>
        <patternFill patternType="solid">
          <fgColor rgb="FF000000"/>
          <bgColor rgb="FF000000"/>
        </patternFill>
      </fill>
      <border/>
    </dxf>
    <dxf>
      <font>
        <color rgb="FF000000"/>
      </font>
      <fill>
        <patternFill patternType="solid">
          <fgColor rgb="FF980000"/>
          <bgColor rgb="FF980000"/>
        </patternFill>
      </fill>
      <border/>
    </dxf>
    <dxf>
      <font/>
      <fill>
        <patternFill patternType="solid">
          <fgColor rgb="FF00FF00"/>
          <bgColor rgb="FF00FF00"/>
        </patternFill>
      </fill>
      <border/>
    </dxf>
    <dxf>
      <font/>
      <fill>
        <patternFill patternType="solid">
          <fgColor rgb="FF6AA84F"/>
          <bgColor rgb="FF6AA84F"/>
        </patternFill>
      </fill>
      <border/>
    </dxf>
    <dxf>
      <font/>
      <fill>
        <patternFill patternType="solid">
          <fgColor rgb="FF93C47D"/>
          <bgColor rgb="FF93C47D"/>
        </patternFill>
      </fill>
      <border/>
    </dxf>
    <dxf>
      <font/>
      <fill>
        <patternFill patternType="solid">
          <fgColor rgb="FFD6E98E"/>
          <bgColor rgb="FFD6E98E"/>
        </patternFill>
      </fill>
      <border/>
    </dxf>
    <dxf>
      <font/>
      <fill>
        <patternFill patternType="solid">
          <fgColor rgb="FFFFE083"/>
          <bgColor rgb="FFFFE083"/>
        </patternFill>
      </fill>
      <border/>
    </dxf>
    <dxf>
      <font/>
      <fill>
        <patternFill patternType="solid">
          <fgColor rgb="FFF6B26B"/>
          <bgColor rgb="FFF6B26B"/>
        </patternFill>
      </fill>
      <border/>
    </dxf>
    <dxf>
      <font/>
      <fill>
        <patternFill patternType="solid">
          <fgColor rgb="FFEA9999"/>
          <bgColor rgb="FFEA9999"/>
        </patternFill>
      </fill>
      <border/>
    </dxf>
    <dxf>
      <font/>
      <fill>
        <patternFill patternType="solid">
          <fgColor rgb="FFB6D7A8"/>
          <bgColor rgb="FFB6D7A8"/>
        </patternFill>
      </fill>
      <border/>
    </dxf>
    <dxf>
      <font/>
      <fill>
        <patternFill patternType="solid">
          <fgColor rgb="FFF9CB9C"/>
          <bgColor rgb="FFF9CB9C"/>
        </patternFill>
      </fill>
      <border/>
    </dxf>
    <dxf>
      <font/>
      <fill>
        <patternFill patternType="solid">
          <fgColor rgb="FFDD7E6B"/>
          <bgColor rgb="FFDD7E6B"/>
        </patternFill>
      </fill>
      <border/>
    </dxf>
    <dxf>
      <font>
        <color rgb="FFFFFFFF"/>
      </font>
      <fill>
        <patternFill patternType="solid">
          <fgColor rgb="FF1C4587"/>
          <bgColor rgb="FF1C4587"/>
        </patternFill>
      </fill>
      <border/>
    </dxf>
    <dxf>
      <font/>
      <fill>
        <patternFill patternType="none"/>
      </fill>
      <border/>
    </dxf>
    <dxf>
      <font/>
      <fill>
        <patternFill patternType="solid">
          <fgColor rgb="FFFCE5CD"/>
          <bgColor rgb="FFFCE5CD"/>
        </patternFill>
      </fill>
      <border/>
    </dxf>
    <dxf>
      <font/>
      <fill>
        <patternFill patternType="solid">
          <fgColor rgb="FFF4CCCC"/>
          <bgColor rgb="FFF4CCCC"/>
        </patternFill>
      </fill>
      <border/>
    </dxf>
    <dxf>
      <font/>
      <fill>
        <patternFill patternType="solid">
          <fgColor rgb="FFFFFFFF"/>
          <bgColor rgb="FFFFFFFF"/>
        </patternFill>
      </fill>
      <border/>
    </dxf>
    <dxf>
      <font/>
      <fill>
        <patternFill patternType="solid">
          <fgColor theme="4"/>
          <bgColor theme="4"/>
        </patternFill>
      </fill>
      <border/>
    </dxf>
    <dxf>
      <font/>
      <fill>
        <patternFill patternType="solid">
          <fgColor rgb="FFDEEAF6"/>
          <bgColor rgb="FFDEEAF6"/>
        </patternFill>
      </fill>
      <border/>
    </dxf>
    <dxf>
      <font/>
      <fill>
        <patternFill patternType="solid">
          <fgColor rgb="FFD9E2F3"/>
          <bgColor rgb="FFD9E2F3"/>
        </patternFill>
      </fill>
      <border/>
    </dxf>
  </dxfs>
  <tableStyles count="13">
    <tableStyle count="3" pivot="0" name="Weather Tables-style">
      <tableStyleElement dxfId="19" type="headerRow"/>
      <tableStyleElement dxfId="20" type="firstRowStripe"/>
      <tableStyleElement dxfId="20" type="secondRowStripe"/>
    </tableStyle>
    <tableStyle count="3" pivot="0" name="Weather Tables-style 2">
      <tableStyleElement dxfId="19" type="headerRow"/>
      <tableStyleElement dxfId="20" type="firstRowStripe"/>
      <tableStyleElement dxfId="20" type="secondRowStripe"/>
    </tableStyle>
    <tableStyle count="3" pivot="0" name="Weather Tables-style 3">
      <tableStyleElement dxfId="19" type="headerRow"/>
      <tableStyleElement dxfId="20" type="firstRowStripe"/>
      <tableStyleElement dxfId="20" type="secondRowStripe"/>
    </tableStyle>
    <tableStyle count="3" pivot="0" name="Weather Tables-style 4">
      <tableStyleElement dxfId="19" type="headerRow"/>
      <tableStyleElement dxfId="20" type="firstRowStripe"/>
      <tableStyleElement dxfId="20" type="secondRowStripe"/>
    </tableStyle>
    <tableStyle count="3" pivot="0" name="Weather Tables-style 5">
      <tableStyleElement dxfId="19" type="headerRow"/>
      <tableStyleElement dxfId="20" type="firstRowStripe"/>
      <tableStyleElement dxfId="20" type="secondRowStripe"/>
    </tableStyle>
    <tableStyle count="3" pivot="0" name="Weather Tables-style 6">
      <tableStyleElement dxfId="19" type="headerRow"/>
      <tableStyleElement dxfId="20" type="firstRowStripe"/>
      <tableStyleElement dxfId="20" type="secondRowStripe"/>
    </tableStyle>
    <tableStyle count="3" pivot="0" name="Weather Tables-style 7">
      <tableStyleElement dxfId="19" type="headerRow"/>
      <tableStyleElement dxfId="20" type="firstRowStripe"/>
      <tableStyleElement dxfId="20" type="secondRowStripe"/>
    </tableStyle>
    <tableStyle count="3" pivot="0" name="Weather Tables-style 8">
      <tableStyleElement dxfId="19" type="headerRow"/>
      <tableStyleElement dxfId="20" type="firstRowStripe"/>
      <tableStyleElement dxfId="20" type="secondRowStripe"/>
    </tableStyle>
    <tableStyle count="3" pivot="0" name="Weather Tables-style 9">
      <tableStyleElement dxfId="19" type="headerRow"/>
      <tableStyleElement dxfId="20" type="firstRowStripe"/>
      <tableStyleElement dxfId="20" type="secondRowStripe"/>
    </tableStyle>
    <tableStyle count="3" pivot="0" name="Travel Tables-style">
      <tableStyleElement dxfId="19" type="headerRow"/>
      <tableStyleElement dxfId="21" type="firstRowStripe"/>
      <tableStyleElement dxfId="21" type="secondRowStripe"/>
    </tableStyle>
    <tableStyle count="3" pivot="0" name="Travel Tables-style 2">
      <tableStyleElement dxfId="19" type="headerRow"/>
      <tableStyleElement dxfId="21" type="firstRowStripe"/>
      <tableStyleElement dxfId="21" type="secondRowStripe"/>
    </tableStyle>
    <tableStyle count="3" pivot="0" name="Travel Tables-style 3">
      <tableStyleElement dxfId="19" type="headerRow"/>
      <tableStyleElement dxfId="21" type="firstRowStripe"/>
      <tableStyleElement dxfId="21" type="secondRowStripe"/>
    </tableStyle>
    <tableStyle count="3" pivot="0" name="Travel Tables-style 4">
      <tableStyleElement dxfId="19" type="headerRow"/>
      <tableStyleElement dxfId="21" type="firstRowStripe"/>
      <tableStyleElement dxfId="21"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Ability Scores</a:t>
            </a:r>
          </a:p>
        </c:rich>
      </c:tx>
      <c:overlay val="0"/>
    </c:title>
    <c:plotArea>
      <c:layout/>
      <c:radarChart>
        <c:radarStyle val="marker"/>
        <c:ser>
          <c:idx val="0"/>
          <c:order val="0"/>
          <c:tx>
            <c:strRef>
              <c:f>'Players Graphs'!$J$3</c:f>
            </c:strRef>
          </c:tx>
          <c:spPr>
            <a:ln cmpd="sng" w="9525">
              <a:solidFill>
                <a:schemeClr val="accent1"/>
              </a:solidFill>
            </a:ln>
          </c:spPr>
          <c:marker>
            <c:symbol val="none"/>
          </c:marker>
          <c:cat>
            <c:strRef>
              <c:f>'Players Graphs'!$I$4:$I$9</c:f>
            </c:strRef>
          </c:cat>
          <c:val>
            <c:numRef>
              <c:f>'Players Graphs'!$J$4:$J$9</c:f>
              <c:numCache/>
            </c:numRef>
          </c:val>
        </c:ser>
        <c:ser>
          <c:idx val="1"/>
          <c:order val="1"/>
          <c:tx>
            <c:strRef>
              <c:f>'Players Graphs'!$K$3</c:f>
            </c:strRef>
          </c:tx>
          <c:spPr>
            <a:ln cmpd="sng" w="9525">
              <a:solidFill>
                <a:schemeClr val="accent2"/>
              </a:solidFill>
            </a:ln>
          </c:spPr>
          <c:marker>
            <c:symbol val="none"/>
          </c:marker>
          <c:cat>
            <c:strRef>
              <c:f>'Players Graphs'!$I$4:$I$9</c:f>
            </c:strRef>
          </c:cat>
          <c:val>
            <c:numRef>
              <c:f>'Players Graphs'!$K$4:$K$9</c:f>
              <c:numCache/>
            </c:numRef>
          </c:val>
        </c:ser>
        <c:ser>
          <c:idx val="2"/>
          <c:order val="2"/>
          <c:tx>
            <c:strRef>
              <c:f>'Players Graphs'!$L$3</c:f>
            </c:strRef>
          </c:tx>
          <c:spPr>
            <a:ln cmpd="sng" w="9525">
              <a:solidFill>
                <a:schemeClr val="accent3"/>
              </a:solidFill>
            </a:ln>
          </c:spPr>
          <c:marker>
            <c:symbol val="none"/>
          </c:marker>
          <c:cat>
            <c:strRef>
              <c:f>'Players Graphs'!$I$4:$I$9</c:f>
            </c:strRef>
          </c:cat>
          <c:val>
            <c:numRef>
              <c:f>'Players Graphs'!$L$4:$L$9</c:f>
              <c:numCache/>
            </c:numRef>
          </c:val>
        </c:ser>
        <c:axId val="1326211576"/>
        <c:axId val="1411918558"/>
      </c:radarChart>
      <c:catAx>
        <c:axId val="132621157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411918558"/>
      </c:catAx>
      <c:valAx>
        <c:axId val="141191855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26211576"/>
      </c:valAx>
    </c:plotArea>
    <c:legend>
      <c:legendPos val="t"/>
      <c:overlay val="0"/>
      <c:txPr>
        <a:bodyPr/>
        <a:lstStyle/>
        <a:p>
          <a:pPr lvl="0">
            <a:defRPr b="0" i="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Saving Throws</a:t>
            </a:r>
          </a:p>
        </c:rich>
      </c:tx>
      <c:overlay val="0"/>
    </c:title>
    <c:plotArea>
      <c:layout/>
      <c:radarChart>
        <c:radarStyle val="marker"/>
        <c:ser>
          <c:idx val="0"/>
          <c:order val="0"/>
          <c:tx>
            <c:strRef>
              <c:f>'Players Graphs'!$J$31</c:f>
            </c:strRef>
          </c:tx>
          <c:spPr>
            <a:ln cmpd="sng" w="9525">
              <a:solidFill>
                <a:schemeClr val="accent1"/>
              </a:solidFill>
            </a:ln>
          </c:spPr>
          <c:marker>
            <c:symbol val="none"/>
          </c:marker>
          <c:cat>
            <c:strRef>
              <c:f>'Players Graphs'!$I$32:$I$37</c:f>
            </c:strRef>
          </c:cat>
          <c:val>
            <c:numRef>
              <c:f>'Players Graphs'!$J$32:$J$37</c:f>
              <c:numCache/>
            </c:numRef>
          </c:val>
        </c:ser>
        <c:ser>
          <c:idx val="1"/>
          <c:order val="1"/>
          <c:tx>
            <c:strRef>
              <c:f>'Players Graphs'!$K$31</c:f>
            </c:strRef>
          </c:tx>
          <c:spPr>
            <a:ln cmpd="sng" w="9525">
              <a:solidFill>
                <a:schemeClr val="accent2"/>
              </a:solidFill>
            </a:ln>
          </c:spPr>
          <c:marker>
            <c:symbol val="none"/>
          </c:marker>
          <c:cat>
            <c:strRef>
              <c:f>'Players Graphs'!$I$32:$I$37</c:f>
            </c:strRef>
          </c:cat>
          <c:val>
            <c:numRef>
              <c:f>'Players Graphs'!$K$32:$K$37</c:f>
              <c:numCache/>
            </c:numRef>
          </c:val>
        </c:ser>
        <c:ser>
          <c:idx val="2"/>
          <c:order val="2"/>
          <c:tx>
            <c:strRef>
              <c:f>'Players Graphs'!$L$31</c:f>
            </c:strRef>
          </c:tx>
          <c:spPr>
            <a:ln cmpd="sng" w="9525">
              <a:solidFill>
                <a:schemeClr val="accent3"/>
              </a:solidFill>
            </a:ln>
          </c:spPr>
          <c:marker>
            <c:symbol val="none"/>
          </c:marker>
          <c:cat>
            <c:strRef>
              <c:f>'Players Graphs'!$I$32:$I$37</c:f>
            </c:strRef>
          </c:cat>
          <c:val>
            <c:numRef>
              <c:f>'Players Graphs'!$L$32:$L$37</c:f>
              <c:numCache/>
            </c:numRef>
          </c:val>
        </c:ser>
        <c:axId val="206251425"/>
        <c:axId val="859266682"/>
      </c:radarChart>
      <c:catAx>
        <c:axId val="20625142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59266682"/>
      </c:catAx>
      <c:valAx>
        <c:axId val="859266682"/>
        <c:scaling>
          <c:orientation val="minMax"/>
          <c:min val="-2.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6251425"/>
      </c:valAx>
    </c:plotArea>
    <c:legend>
      <c:legendPos val="t"/>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Skills coverage</a:t>
            </a:r>
          </a:p>
        </c:rich>
      </c:tx>
      <c:overlay val="0"/>
    </c:title>
    <c:plotArea>
      <c:layout/>
      <c:radarChart>
        <c:radarStyle val="marker"/>
        <c:ser>
          <c:idx val="0"/>
          <c:order val="0"/>
          <c:tx>
            <c:strRef>
              <c:f>'Players Graphs'!$J$11</c:f>
            </c:strRef>
          </c:tx>
          <c:spPr>
            <a:ln cmpd="sng" w="9525">
              <a:solidFill>
                <a:schemeClr val="accent1"/>
              </a:solidFill>
            </a:ln>
          </c:spPr>
          <c:marker>
            <c:symbol val="none"/>
          </c:marker>
          <c:cat>
            <c:strRef>
              <c:f>'Players Graphs'!$I$12:$I$29</c:f>
            </c:strRef>
          </c:cat>
          <c:val>
            <c:numRef>
              <c:f>'Players Graphs'!$J$12:$J$29</c:f>
              <c:numCache/>
            </c:numRef>
          </c:val>
        </c:ser>
        <c:ser>
          <c:idx val="1"/>
          <c:order val="1"/>
          <c:tx>
            <c:strRef>
              <c:f>'Players Graphs'!$K$11</c:f>
            </c:strRef>
          </c:tx>
          <c:spPr>
            <a:ln cmpd="sng" w="9525">
              <a:solidFill>
                <a:schemeClr val="accent2"/>
              </a:solidFill>
            </a:ln>
          </c:spPr>
          <c:marker>
            <c:symbol val="none"/>
          </c:marker>
          <c:cat>
            <c:strRef>
              <c:f>'Players Graphs'!$I$12:$I$29</c:f>
            </c:strRef>
          </c:cat>
          <c:val>
            <c:numRef>
              <c:f>'Players Graphs'!$K$12:$K$29</c:f>
              <c:numCache/>
            </c:numRef>
          </c:val>
        </c:ser>
        <c:ser>
          <c:idx val="2"/>
          <c:order val="2"/>
          <c:tx>
            <c:strRef>
              <c:f>'Players Graphs'!$L$11</c:f>
            </c:strRef>
          </c:tx>
          <c:spPr>
            <a:ln cmpd="sng" w="9525">
              <a:solidFill>
                <a:schemeClr val="accent3"/>
              </a:solidFill>
            </a:ln>
          </c:spPr>
          <c:marker>
            <c:symbol val="none"/>
          </c:marker>
          <c:cat>
            <c:strRef>
              <c:f>'Players Graphs'!$I$12:$I$29</c:f>
            </c:strRef>
          </c:cat>
          <c:val>
            <c:numRef>
              <c:f>'Players Graphs'!$L$12:$L$29</c:f>
              <c:numCache/>
            </c:numRef>
          </c:val>
        </c:ser>
        <c:axId val="756718409"/>
        <c:axId val="787964426"/>
      </c:radarChart>
      <c:catAx>
        <c:axId val="75671840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787964426"/>
      </c:catAx>
      <c:valAx>
        <c:axId val="787964426"/>
        <c:scaling>
          <c:orientation val="minMax"/>
          <c:min val="-2.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56718409"/>
      </c:valAx>
    </c:plotArea>
    <c:legend>
      <c:legendPos val="l"/>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257175</xdr:colOff>
      <xdr:row>10</xdr:row>
      <xdr:rowOff>28575</xdr:rowOff>
    </xdr:from>
    <xdr:ext cx="247650" cy="200025"/>
    <xdr:grpSp>
      <xdr:nvGrpSpPr>
        <xdr:cNvPr id="2" name="Shape 2" title="Drawing"/>
        <xdr:cNvGrpSpPr/>
      </xdr:nvGrpSpPr>
      <xdr:grpSpPr>
        <a:xfrm>
          <a:off x="2025922" y="1485025"/>
          <a:ext cx="432602" cy="363875"/>
          <a:chOff x="2025922" y="1485025"/>
          <a:chExt cx="432602" cy="363875"/>
        </a:xfrm>
      </xdr:grpSpPr>
      <xdr:cxnSp>
        <xdr:nvCxnSpPr>
          <xdr:cNvPr id="3" name="Shape 3"/>
          <xdr:cNvCxnSpPr/>
        </xdr:nvCxnSpPr>
        <xdr:spPr>
          <a:xfrm>
            <a:off x="2025924" y="1485025"/>
            <a:ext cx="432600" cy="0"/>
          </a:xfrm>
          <a:prstGeom prst="straightConnector1">
            <a:avLst/>
          </a:prstGeom>
          <a:noFill/>
          <a:ln cap="flat" cmpd="sng" w="19050">
            <a:solidFill>
              <a:srgbClr val="000000"/>
            </a:solidFill>
            <a:prstDash val="solid"/>
            <a:round/>
            <a:headEnd len="med" w="med" type="none"/>
            <a:tailEnd len="med" w="med" type="none"/>
          </a:ln>
        </xdr:spPr>
      </xdr:cxnSp>
      <xdr:cxnSp>
        <xdr:nvCxnSpPr>
          <xdr:cNvPr id="4" name="Shape 4"/>
          <xdr:cNvCxnSpPr/>
        </xdr:nvCxnSpPr>
        <xdr:spPr>
          <a:xfrm>
            <a:off x="2028042" y="1609733"/>
            <a:ext cx="428400" cy="0"/>
          </a:xfrm>
          <a:prstGeom prst="straightConnector1">
            <a:avLst/>
          </a:prstGeom>
          <a:noFill/>
          <a:ln cap="flat" cmpd="sng" w="19050">
            <a:solidFill>
              <a:srgbClr val="000000"/>
            </a:solidFill>
            <a:prstDash val="solid"/>
            <a:round/>
            <a:headEnd len="med" w="med" type="none"/>
            <a:tailEnd len="med" w="med" type="none"/>
          </a:ln>
        </xdr:spPr>
      </xdr:cxnSp>
      <xdr:cxnSp>
        <xdr:nvCxnSpPr>
          <xdr:cNvPr id="5" name="Shape 5"/>
          <xdr:cNvCxnSpPr/>
        </xdr:nvCxnSpPr>
        <xdr:spPr>
          <a:xfrm>
            <a:off x="2025922" y="1726458"/>
            <a:ext cx="432600" cy="0"/>
          </a:xfrm>
          <a:prstGeom prst="straightConnector1">
            <a:avLst/>
          </a:prstGeom>
          <a:noFill/>
          <a:ln cap="flat" cmpd="sng" w="19050">
            <a:solidFill>
              <a:srgbClr val="000000"/>
            </a:solidFill>
            <a:prstDash val="solid"/>
            <a:round/>
            <a:headEnd len="med" w="med" type="none"/>
            <a:tailEnd len="med" w="med" type="none"/>
          </a:ln>
        </xdr:spPr>
      </xdr:cxnSp>
      <xdr:cxnSp>
        <xdr:nvCxnSpPr>
          <xdr:cNvPr id="6" name="Shape 6"/>
          <xdr:cNvCxnSpPr/>
        </xdr:nvCxnSpPr>
        <xdr:spPr>
          <a:xfrm flipH="1" rot="10800000">
            <a:off x="2030673" y="1843200"/>
            <a:ext cx="423300" cy="5700"/>
          </a:xfrm>
          <a:prstGeom prst="straightConnector1">
            <a:avLst/>
          </a:prstGeom>
          <a:noFill/>
          <a:ln cap="flat" cmpd="sng" w="19050">
            <a:solidFill>
              <a:srgbClr val="000000"/>
            </a:solidFill>
            <a:prstDash val="solid"/>
            <a:round/>
            <a:headEnd len="med" w="med" type="none"/>
            <a:tailEnd len="med" w="med" type="none"/>
          </a:ln>
        </xdr:spPr>
      </xdr:cxnSp>
    </xdr:grp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9525</xdr:rowOff>
    </xdr:from>
    <xdr:ext cx="4038600" cy="4238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952500</xdr:colOff>
      <xdr:row>2</xdr:row>
      <xdr:rowOff>9525</xdr:rowOff>
    </xdr:from>
    <xdr:ext cx="3829050" cy="4314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-66675</xdr:colOff>
      <xdr:row>19</xdr:row>
      <xdr:rowOff>76200</xdr:rowOff>
    </xdr:from>
    <xdr:ext cx="7934325" cy="423862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180975</xdr:colOff>
      <xdr:row>23</xdr:row>
      <xdr:rowOff>19050</xdr:rowOff>
    </xdr:from>
    <xdr:ext cx="885825" cy="190500"/>
    <xdr:grpSp>
      <xdr:nvGrpSpPr>
        <xdr:cNvPr id="2" name="Shape 2" title="Drawing"/>
        <xdr:cNvGrpSpPr/>
      </xdr:nvGrpSpPr>
      <xdr:grpSpPr>
        <a:xfrm>
          <a:off x="1383125" y="1977350"/>
          <a:ext cx="6643200" cy="1129800"/>
          <a:chOff x="1383125" y="1977350"/>
          <a:chExt cx="6643200" cy="1129800"/>
        </a:xfrm>
      </xdr:grpSpPr>
      <xdr:sp>
        <xdr:nvSpPr>
          <xdr:cNvPr id="7" name="Shape 7"/>
          <xdr:cNvSpPr/>
        </xdr:nvSpPr>
        <xdr:spPr>
          <a:xfrm>
            <a:off x="1383125" y="1977350"/>
            <a:ext cx="6643200" cy="1129800"/>
          </a:xfrm>
          <a:prstGeom prst="roundRect">
            <a:avLst>
              <a:gd fmla="val 16667" name="adj"/>
            </a:avLst>
          </a:prstGeom>
          <a:solidFill>
            <a:srgbClr val="FFE599"/>
          </a:solidFill>
          <a:ln cap="flat" cmpd="sng" w="38100">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8" name="Shape 8"/>
          <xdr:cNvSpPr txBox="1"/>
        </xdr:nvSpPr>
        <xdr:spPr>
          <a:xfrm>
            <a:off x="1383125" y="2026050"/>
            <a:ext cx="6643200" cy="983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rPr b="1" lang="en-US" sz="7200"/>
              <a:t>Clear Non-PCs</a:t>
            </a:r>
            <a:endParaRPr b="1" sz="7200"/>
          </a:p>
        </xdr:txBody>
      </xdr:sp>
    </xdr:grpSp>
    <xdr:clientData fLocksWithSheet="0"/>
  </xdr:oneCellAnchor>
  <xdr:oneCellAnchor>
    <xdr:from>
      <xdr:col>0</xdr:col>
      <xdr:colOff>0</xdr:colOff>
      <xdr:row>23</xdr:row>
      <xdr:rowOff>19050</xdr:rowOff>
    </xdr:from>
    <xdr:ext cx="571500" cy="190500"/>
    <xdr:grpSp>
      <xdr:nvGrpSpPr>
        <xdr:cNvPr id="2" name="Shape 2" title="Drawing"/>
        <xdr:cNvGrpSpPr/>
      </xdr:nvGrpSpPr>
      <xdr:grpSpPr>
        <a:xfrm>
          <a:off x="2181775" y="1772800"/>
          <a:ext cx="3935225" cy="1032600"/>
          <a:chOff x="2181775" y="1772800"/>
          <a:chExt cx="3935225" cy="1032600"/>
        </a:xfrm>
      </xdr:grpSpPr>
      <xdr:sp>
        <xdr:nvSpPr>
          <xdr:cNvPr id="9" name="Shape 9"/>
          <xdr:cNvSpPr/>
        </xdr:nvSpPr>
        <xdr:spPr>
          <a:xfrm>
            <a:off x="2181775" y="1772800"/>
            <a:ext cx="3935100" cy="1032600"/>
          </a:xfrm>
          <a:prstGeom prst="roundRect">
            <a:avLst>
              <a:gd fmla="val 16667" name="adj"/>
            </a:avLst>
          </a:prstGeom>
          <a:solidFill>
            <a:srgbClr val="F6B26B"/>
          </a:solidFill>
          <a:ln cap="flat" cmpd="sng" w="38100">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0" name="Shape 10"/>
          <xdr:cNvSpPr txBox="1"/>
        </xdr:nvSpPr>
        <xdr:spPr>
          <a:xfrm>
            <a:off x="2181900" y="1772800"/>
            <a:ext cx="3935100" cy="1032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rPr b="1" lang="en-US" sz="7200"/>
              <a:t>Clear All</a:t>
            </a:r>
            <a:endParaRPr b="1" sz="7200"/>
          </a:p>
        </xdr:txBody>
      </xdr:sp>
    </xdr:grpSp>
    <xdr:clientData fLocksWithSheet="0"/>
  </xdr:oneCellAnchor>
  <xdr:oneCellAnchor>
    <xdr:from>
      <xdr:col>2</xdr:col>
      <xdr:colOff>390525</xdr:colOff>
      <xdr:row>23</xdr:row>
      <xdr:rowOff>19050</xdr:rowOff>
    </xdr:from>
    <xdr:ext cx="638175" cy="190500"/>
    <xdr:grpSp>
      <xdr:nvGrpSpPr>
        <xdr:cNvPr id="2" name="Shape 2" title="Drawing"/>
        <xdr:cNvGrpSpPr/>
      </xdr:nvGrpSpPr>
      <xdr:grpSpPr>
        <a:xfrm>
          <a:off x="1821500" y="1772800"/>
          <a:ext cx="4207800" cy="1061700"/>
          <a:chOff x="1821500" y="1772800"/>
          <a:chExt cx="4207800" cy="1061700"/>
        </a:xfrm>
      </xdr:grpSpPr>
      <xdr:sp>
        <xdr:nvSpPr>
          <xdr:cNvPr id="11" name="Shape 11"/>
          <xdr:cNvSpPr/>
        </xdr:nvSpPr>
        <xdr:spPr>
          <a:xfrm>
            <a:off x="1821500" y="1772800"/>
            <a:ext cx="4207800" cy="1061700"/>
          </a:xfrm>
          <a:prstGeom prst="roundRect">
            <a:avLst>
              <a:gd fmla="val 16667" name="adj"/>
            </a:avLst>
          </a:prstGeom>
          <a:solidFill>
            <a:srgbClr val="CFE2F3"/>
          </a:solidFill>
          <a:ln cap="flat" cmpd="sng" w="38100">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2" name="Shape 12"/>
          <xdr:cNvSpPr txBox="1"/>
        </xdr:nvSpPr>
        <xdr:spPr>
          <a:xfrm>
            <a:off x="1821500" y="1772800"/>
            <a:ext cx="4207800" cy="1061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rPr b="1" lang="en-US" sz="7200"/>
              <a:t>Reset HP</a:t>
            </a:r>
            <a:endParaRPr b="1" sz="7200"/>
          </a:p>
        </xdr:txBody>
      </xdr:sp>
    </xdr:grp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85725</xdr:colOff>
      <xdr:row>0</xdr:row>
      <xdr:rowOff>66675</xdr:rowOff>
    </xdr:from>
    <xdr:ext cx="1943100" cy="314325"/>
    <xdr:grpSp>
      <xdr:nvGrpSpPr>
        <xdr:cNvPr id="2" name="Shape 2" title="Drawing"/>
        <xdr:cNvGrpSpPr/>
      </xdr:nvGrpSpPr>
      <xdr:grpSpPr>
        <a:xfrm>
          <a:off x="152400" y="1776350"/>
          <a:ext cx="9144000" cy="1440650"/>
          <a:chOff x="152400" y="1776350"/>
          <a:chExt cx="9144000" cy="1440650"/>
        </a:xfrm>
      </xdr:grpSpPr>
      <xdr:pic>
        <xdr:nvPicPr>
          <xdr:cNvPr descr="Orange Button - Free vector graphic on Pixabay" id="13" name="Shape 13"/>
          <xdr:cNvPicPr preferRelativeResize="0"/>
        </xdr:nvPicPr>
        <xdr:blipFill rotWithShape="1">
          <a:blip r:embed="rId1">
            <a:alphaModFix/>
          </a:blip>
          <a:srcRect b="24240" l="0" r="0" t="23741"/>
          <a:stretch/>
        </xdr:blipFill>
        <xdr:spPr>
          <a:xfrm>
            <a:off x="152400" y="1776350"/>
            <a:ext cx="9144000" cy="1440650"/>
          </a:xfrm>
          <a:prstGeom prst="rect">
            <a:avLst/>
          </a:prstGeom>
          <a:noFill/>
          <a:ln cap="flat" cmpd="sng" w="9525">
            <a:solidFill>
              <a:srgbClr val="000000"/>
            </a:solidFill>
            <a:prstDash val="solid"/>
            <a:round/>
            <a:headEnd len="sm" w="sm" type="none"/>
            <a:tailEnd len="sm" w="sm" type="none"/>
          </a:ln>
        </xdr:spPr>
      </xdr:pic>
      <xdr:sp>
        <xdr:nvSpPr>
          <xdr:cNvPr id="14" name="Shape 14"/>
          <xdr:cNvSpPr txBox="1"/>
        </xdr:nvSpPr>
        <xdr:spPr>
          <a:xfrm>
            <a:off x="838200" y="1981200"/>
            <a:ext cx="7695000" cy="1052100"/>
          </a:xfrm>
          <a:prstGeom prst="rect">
            <a:avLst/>
          </a:prstGeom>
          <a:noFill/>
          <a:ln>
            <a:noFill/>
          </a:ln>
        </xdr:spPr>
        <xdr:txBody>
          <a:bodyPr anchorCtr="0" anchor="t" bIns="91425" lIns="91425" spcFirstLastPara="1" rIns="91425" wrap="square" tIns="91425">
            <a:noAutofit/>
          </a:bodyPr>
          <a:lstStyle/>
          <a:p>
            <a:pPr indent="0" lvl="0" marL="0" rtl="0" algn="ctr">
              <a:spcBef>
                <a:spcPts val="0"/>
              </a:spcBef>
              <a:spcAft>
                <a:spcPts val="0"/>
              </a:spcAft>
              <a:buNone/>
            </a:pPr>
            <a:r>
              <a:rPr b="1" i="1" lang="en-US" sz="6000"/>
              <a:t>Randomise Weather</a:t>
            </a:r>
            <a:endParaRPr b="1" i="1" sz="6000"/>
          </a:p>
        </xdr:txBody>
      </xdr:sp>
    </xdr:grp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M8:O11" displayName="Table_1" id="1">
  <tableColumns count="3">
    <tableColumn name="No Wind" id="1"/>
    <tableColumn name="Low Winds" id="2"/>
    <tableColumn name="High Winds" id="3"/>
  </tableColumns>
  <tableStyleInfo name="Weather Tables-style" showColumnStripes="0" showFirstColumn="1" showLastColumn="1" showRowStripes="1"/>
</table>
</file>

<file path=xl/tables/table2.xml><?xml version="1.0" encoding="utf-8"?>
<table xmlns="http://schemas.openxmlformats.org/spreadsheetml/2006/main" ref="M2:O5" displayName="Table_2" id="2">
  <tableColumns count="3">
    <tableColumn name="Clear Skies" id="1"/>
    <tableColumn name="Light Rain" id="2"/>
    <tableColumn name="Heavy Rain" id="3"/>
  </tableColumns>
  <tableStyleInfo name="Weather Tables-style 2" showColumnStripes="0" showFirstColumn="1" showLastColumn="1" showRowStripes="1"/>
</table>
</file>

<file path=xl/tables/table3.xml><?xml version="1.0" encoding="utf-8"?>
<table xmlns="http://schemas.openxmlformats.org/spreadsheetml/2006/main" ref="R2:T5" displayName="Table_3" id="3">
  <tableColumns count="3">
    <tableColumn name="Clear Skies" id="1"/>
    <tableColumn name="Light Rain" id="2"/>
    <tableColumn name="Heavy Rain" id="3"/>
  </tableColumns>
  <tableStyleInfo name="Weather Tables-style 3" showColumnStripes="0" showFirstColumn="1" showLastColumn="1" showRowStripes="1"/>
</table>
</file>

<file path=xl/tables/table4.xml><?xml version="1.0" encoding="utf-8"?>
<table xmlns="http://schemas.openxmlformats.org/spreadsheetml/2006/main" ref="R8:T11" displayName="Table_4" id="4">
  <tableColumns count="3">
    <tableColumn name="No Wind" id="1"/>
    <tableColumn name="Low Winds" id="2"/>
    <tableColumn name="High Winds" id="3"/>
  </tableColumns>
  <tableStyleInfo name="Weather Tables-style 4" showColumnStripes="0" showFirstColumn="1" showLastColumn="1" showRowStripes="1"/>
</table>
</file>

<file path=xl/tables/table5.xml><?xml version="1.0" encoding="utf-8"?>
<table xmlns="http://schemas.openxmlformats.org/spreadsheetml/2006/main" ref="R21:T24" displayName="Table_5" id="5">
  <tableColumns count="3">
    <tableColumn name="No Wind" id="1"/>
    <tableColumn name="Low Winds" id="2"/>
    <tableColumn name="High Winds" id="3"/>
  </tableColumns>
  <tableStyleInfo name="Weather Tables-style 5" showColumnStripes="0" showFirstColumn="1" showLastColumn="1" showRowStripes="1"/>
</table>
</file>

<file path=xl/tables/table6.xml><?xml version="1.0" encoding="utf-8"?>
<table xmlns="http://schemas.openxmlformats.org/spreadsheetml/2006/main" ref="M21:O24" displayName="Table_6" id="6">
  <tableColumns count="3">
    <tableColumn name="No Wind" id="1"/>
    <tableColumn name="Low Winds" id="2"/>
    <tableColumn name="High Winds" id="3"/>
  </tableColumns>
  <tableStyleInfo name="Weather Tables-style 6" showColumnStripes="0" showFirstColumn="1" showLastColumn="1" showRowStripes="1"/>
</table>
</file>

<file path=xl/tables/table7.xml><?xml version="1.0" encoding="utf-8"?>
<table xmlns="http://schemas.openxmlformats.org/spreadsheetml/2006/main" headerRowCount="0" ref="A1:D8" displayName="Table_7" id="7">
  <tableColumns count="4">
    <tableColumn name="Column1" id="1"/>
    <tableColumn name="Column2" id="2"/>
    <tableColumn name="Column3" id="3"/>
    <tableColumn name="Column4" id="4"/>
  </tableColumns>
  <tableStyleInfo name="Weather Tables-style 7"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ref="R15:T18" displayName="Table_8" id="8">
  <tableColumns count="3">
    <tableColumn name="Clear Skies" id="1"/>
    <tableColumn name="Light Rain" id="2"/>
    <tableColumn name="Heavy Rain" id="3"/>
  </tableColumns>
  <tableStyleInfo name="Weather Tables-style 8" showColumnStripes="0" showFirstColumn="1" showLastColumn="1" showRowStripes="1"/>
</table>
</file>

<file path=xl/tables/table9.xml><?xml version="1.0" encoding="utf-8"?>
<table xmlns="http://schemas.openxmlformats.org/spreadsheetml/2006/main" ref="M15:O18" displayName="Table_9" id="9">
  <tableColumns count="3">
    <tableColumn name="Clear Skies" id="1"/>
    <tableColumn name="Light Rain" id="2"/>
    <tableColumn name="Heavy Rain" id="3"/>
  </tableColumns>
  <tableStyleInfo name="Weather Tables-style 9" showColumnStripes="0" showFirstColumn="1" showLastColumn="1" showRowStripes="1"/>
</table>
</file>

<file path=xl/tables/table10.xml><?xml version="1.0" encoding="utf-8"?>
<table xmlns="http://schemas.openxmlformats.org/spreadsheetml/2006/main" ref="A45:D50" displayName="Table_10" id="10">
  <tableColumns count="4">
    <tableColumn name="TravelEffort" id="1"/>
    <tableColumn name="SpeedMod" id="2"/>
    <tableColumn name="NavMod" id="3"/>
    <tableColumn name="ForageHuntMod" id="4"/>
  </tableColumns>
  <tableStyleInfo name="Travel Tables-style" showColumnStripes="0" showFirstColumn="1" showLastColumn="1" showRowStripes="1"/>
</table>
</file>

<file path=xl/tables/table11.xml><?xml version="1.0" encoding="utf-8"?>
<table xmlns="http://schemas.openxmlformats.org/spreadsheetml/2006/main" ref="A1:F13" displayName="Table_11" id="11">
  <tableColumns count="6">
    <tableColumn name="TERRAIN" id="1"/>
    <tableColumn name="HIGHWAY" id="2"/>
    <tableColumn name="ROAD" id="3"/>
    <tableColumn name="WILD" id="4"/>
    <tableColumn name="NavDC" id="5"/>
    <tableColumn name="ForageHuntDC" id="6"/>
  </tableColumns>
  <tableStyleInfo name="Travel Tables-style 2" showColumnStripes="0" showFirstColumn="1" showLastColumn="1" showRowStripes="1"/>
</table>
</file>

<file path=xl/tables/table12.xml><?xml version="1.0" encoding="utf-8"?>
<table xmlns="http://schemas.openxmlformats.org/spreadsheetml/2006/main" ref="A15:D25" displayName="Table_12" id="12">
  <tableColumns count="4">
    <tableColumn name="Weather" id="1"/>
    <tableColumn name="SpeedMod" id="2"/>
    <tableColumn name="NavMod" id="3"/>
    <tableColumn name="ForageHuntMod" id="4"/>
  </tableColumns>
  <tableStyleInfo name="Travel Tables-style 3" showColumnStripes="0" showFirstColumn="1" showLastColumn="1" showRowStripes="1"/>
</table>
</file>

<file path=xl/tables/table13.xml><?xml version="1.0" encoding="utf-8"?>
<table xmlns="http://schemas.openxmlformats.org/spreadsheetml/2006/main" ref="A27:D43" displayName="Table_13" id="13">
  <tableColumns count="4">
    <tableColumn name="ModeOfTravel" id="1"/>
    <tableColumn name="SpeedMod" id="2"/>
    <tableColumn name="NavMod" id="3"/>
    <tableColumn name="ForageHuntMod" id="4"/>
  </tableColumns>
  <tableStyleInfo name="Travel Tables-style 4"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reddit.com/r/DnDBehindTheScreen/comments/icpf1k/the_ultimate_dm_screentracker_massive_update_with/" TargetMode="External"/><Relationship Id="rId2" Type="http://schemas.openxmlformats.org/officeDocument/2006/relationships/hyperlink" Target="https://gsheet2.avrae.io/" TargetMode="External"/><Relationship Id="rId3" Type="http://schemas.openxmlformats.org/officeDocument/2006/relationships/hyperlink" Target="https://www.reddit.com/r/DnDBehindTheScreen/comments/hoonim/dmtools_random_weather_generator/" TargetMode="External"/><Relationship Id="rId4" Type="http://schemas.openxmlformats.org/officeDocument/2006/relationships/hyperlink" Target="https://drive.google.com/file/d/1wFmf9HENKKDl1i3UNeH-ZVRata4_dFt2/view?usp=sharing" TargetMode="External"/><Relationship Id="rId11" Type="http://schemas.openxmlformats.org/officeDocument/2006/relationships/hyperlink" Target="https://www.rjd20.com/2020/02/how-to-keep-track-of-your-d-campaign.html" TargetMode="External"/><Relationship Id="rId10" Type="http://schemas.openxmlformats.org/officeDocument/2006/relationships/hyperlink" Target="https://www.reddit.com/r/DMAcademy/comments/hyilfk/using_defined_enemy_roles_to_make_combat_more/" TargetMode="External"/><Relationship Id="rId12" Type="http://schemas.openxmlformats.org/officeDocument/2006/relationships/drawing" Target="../drawings/drawing1.xml"/><Relationship Id="rId9" Type="http://schemas.openxmlformats.org/officeDocument/2006/relationships/hyperlink" Target="https://www.reddit.com/r/DnD/comments/g7a751/oc_party_overview_sheet_fill_in_the_dark_cells/" TargetMode="External"/><Relationship Id="rId5" Type="http://schemas.openxmlformats.org/officeDocument/2006/relationships/hyperlink" Target="https://www.reddit.com/r/DnDBehindTheScreen/comments/hwv2nx/pc_tracker_for_dms/" TargetMode="External"/><Relationship Id="rId6" Type="http://schemas.openxmlformats.org/officeDocument/2006/relationships/hyperlink" Target="https://www.reddit.com/r/DMToolkit/comments/hvwgb4/dms_utilities_year_3/" TargetMode="External"/><Relationship Id="rId7" Type="http://schemas.openxmlformats.org/officeDocument/2006/relationships/hyperlink" Target="https://www.rjd20.com/2020/02/how-to-keep-track-of-your-d-campaign.html" TargetMode="External"/><Relationship Id="rId8" Type="http://schemas.openxmlformats.org/officeDocument/2006/relationships/hyperlink" Target="https://songoftheblade.wordpress.com/2015/09/09/improved-monster-stats-table-for-dd-5th-edition/"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www.reddit.com/r/dndnext/comments/hlni94/making_languages_more_special_with_worldbuilding/" TargetMode="External"/><Relationship Id="rId10" Type="http://schemas.openxmlformats.org/officeDocument/2006/relationships/hyperlink" Target="https://www.dndbeyond.com/classes/cleric" TargetMode="External"/><Relationship Id="rId13" Type="http://schemas.openxmlformats.org/officeDocument/2006/relationships/vmlDrawing" Target="../drawings/vmlDrawing1.vml"/><Relationship Id="rId12" Type="http://schemas.openxmlformats.org/officeDocument/2006/relationships/drawing" Target="../drawings/drawing2.xml"/><Relationship Id="rId1" Type="http://schemas.openxmlformats.org/officeDocument/2006/relationships/comments" Target="../comments1.xml"/><Relationship Id="rId2" Type="http://schemas.openxmlformats.org/officeDocument/2006/relationships/hyperlink" Target="https://drive.google.com/file/d/1fQPNHpU6WoxTEhsefS3bCQGkh-OY0Y9Y/view?usp=sharing" TargetMode="External"/><Relationship Id="rId3" Type="http://schemas.openxmlformats.org/officeDocument/2006/relationships/hyperlink" Target="https://www.dndbeyond.com/profile/lulawula/characters/26452315" TargetMode="External"/><Relationship Id="rId4" Type="http://schemas.openxmlformats.org/officeDocument/2006/relationships/hyperlink" Target="https://www.dndbeyond.com/profile/JosephTheBarber/characters/26524767" TargetMode="External"/><Relationship Id="rId9" Type="http://schemas.openxmlformats.org/officeDocument/2006/relationships/hyperlink" Target="https://www.dndbeyond.com/classes/barbarian" TargetMode="External"/><Relationship Id="rId5" Type="http://schemas.openxmlformats.org/officeDocument/2006/relationships/hyperlink" Target="https://www.dndbeyond.com/profile/jennyebarrett/characters/26664394" TargetMode="External"/><Relationship Id="rId6" Type="http://schemas.openxmlformats.org/officeDocument/2006/relationships/hyperlink" Target="https://www.dndbeyond.com/monsters/873908-raymo" TargetMode="External"/><Relationship Id="rId7" Type="http://schemas.openxmlformats.org/officeDocument/2006/relationships/hyperlink" Target="https://www.dndbeyond.com/monsters/985991-wearboar-gundren" TargetMode="External"/><Relationship Id="rId8" Type="http://schemas.openxmlformats.org/officeDocument/2006/relationships/hyperlink" Target="https://www.dndbeyond.com/classes/druid"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drive.google.com/file/d/1fQPNHpU6WoxTEhsefS3bCQGkh-OY0Y9Y/view?usp=sharing" TargetMode="External"/><Relationship Id="rId3" Type="http://schemas.openxmlformats.org/officeDocument/2006/relationships/hyperlink" Target="https://www.reddit.com/r/dndnext/comments/hlni94/making_languages_more_special_with_worldbuilding/" TargetMode="External"/><Relationship Id="rId4" Type="http://schemas.openxmlformats.org/officeDocument/2006/relationships/hyperlink" Target="https://docs.google.com/spreadsheets/d/1QwfiFWeKa1W9vO5bWiIcFYWfnOO3CVkbH2gHQTBJXT0/edit?usp=sharing" TargetMode="External"/><Relationship Id="rId5" Type="http://schemas.openxmlformats.org/officeDocument/2006/relationships/drawing" Target="../drawings/drawing3.xml"/><Relationship Id="rId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kobold.club/fight/" TargetMode="External"/><Relationship Id="rId3" Type="http://schemas.openxmlformats.org/officeDocument/2006/relationships/hyperlink" Target="https://crobi.github.io/dnd5e-quickref/preview/quickref.html" TargetMode="External"/><Relationship Id="rId4" Type="http://schemas.openxmlformats.org/officeDocument/2006/relationships/hyperlink" Target="https://www.reddit.com/r/DMAcademy/comments/hyilfk/using_defined_enemy_roles_to_make_combat_more/" TargetMode="External"/><Relationship Id="rId5" Type="http://schemas.openxmlformats.org/officeDocument/2006/relationships/hyperlink" Target="https://www.dndbeyond.com/sources/basic-rules/spellcasting" TargetMode="External"/><Relationship Id="rId6" Type="http://schemas.openxmlformats.org/officeDocument/2006/relationships/hyperlink" Target="https://thinkdm.org/2020/08/01/death-saves-revived/" TargetMode="External"/><Relationship Id="rId7" Type="http://schemas.openxmlformats.org/officeDocument/2006/relationships/drawing" Target="../drawings/drawing5.xml"/><Relationship Id="rId8"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kobold.club/fight/" TargetMode="External"/><Relationship Id="rId3" Type="http://schemas.openxmlformats.org/officeDocument/2006/relationships/hyperlink" Target="https://www.dndbeyond.com/sources/basic-rules/building-combat-encounters" TargetMode="External"/><Relationship Id="rId4" Type="http://schemas.openxmlformats.org/officeDocument/2006/relationships/drawing" Target="../drawings/drawing6.xml"/><Relationship Id="rId5"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dndbeyond.com/monsters" TargetMode="External"/><Relationship Id="rId3" Type="http://schemas.openxmlformats.org/officeDocument/2006/relationships/hyperlink" Target="https://kobold.club/fight/" TargetMode="External"/><Relationship Id="rId4" Type="http://schemas.openxmlformats.org/officeDocument/2006/relationships/drawing" Target="../drawings/drawing7.xml"/><Relationship Id="rId5"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dndbeyond.com/spells" TargetMode="External"/><Relationship Id="rId3" Type="http://schemas.openxmlformats.org/officeDocument/2006/relationships/drawing" Target="../drawings/drawing8.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hyperlink" Target="https://www.dndbeyond.com/sources/basic-rules/adventuring"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s://www.dndbeyond.com/sources/basic-rules/equipment" TargetMode="External"/><Relationship Id="rId10" Type="http://schemas.openxmlformats.org/officeDocument/2006/relationships/hyperlink" Target="https://www.dndbeyond.com/sources/basic-rules/equipment" TargetMode="External"/><Relationship Id="rId13" Type="http://schemas.openxmlformats.org/officeDocument/2006/relationships/hyperlink" Target="https://www.dndbeyond.com/sources/basic-rules/equipment" TargetMode="External"/><Relationship Id="rId12" Type="http://schemas.openxmlformats.org/officeDocument/2006/relationships/hyperlink" Target="https://www.dndbeyond.com/sources/basic-rules/equipment" TargetMode="External"/><Relationship Id="rId1" Type="http://schemas.openxmlformats.org/officeDocument/2006/relationships/hyperlink" Target="https://www.dndbeyond.com/magic-items" TargetMode="External"/><Relationship Id="rId2" Type="http://schemas.openxmlformats.org/officeDocument/2006/relationships/hyperlink" Target="https://drive.google.com/file/d/1QEN7OXlSPWeDoW2TUuG1LZ0a-sqyn0eT/view?usp=sharing" TargetMode="External"/><Relationship Id="rId3" Type="http://schemas.openxmlformats.org/officeDocument/2006/relationships/hyperlink" Target="https://drive.google.com/file/d/1DDjY3e2Fkd0igoldp-iKyVZLO53SPDXC/view?usp=sharing" TargetMode="External"/><Relationship Id="rId4" Type="http://schemas.openxmlformats.org/officeDocument/2006/relationships/hyperlink" Target="https://docs.google.com/document/d/1cwLa3sKHT41cIoxXnx5IvWD75KYCH_cJK4MvGv3HhHM/edit?usp=sharing" TargetMode="External"/><Relationship Id="rId9" Type="http://schemas.openxmlformats.org/officeDocument/2006/relationships/hyperlink" Target="https://www.dndbeyond.com/sources/basic-rules/equipment" TargetMode="External"/><Relationship Id="rId15" Type="http://schemas.openxmlformats.org/officeDocument/2006/relationships/hyperlink" Target="https://www.dndbeyond.com/sources/basic-rules/equipment" TargetMode="External"/><Relationship Id="rId14" Type="http://schemas.openxmlformats.org/officeDocument/2006/relationships/hyperlink" Target="https://www.dndbeyond.com/sources/basic-rules/equipment" TargetMode="External"/><Relationship Id="rId16" Type="http://schemas.openxmlformats.org/officeDocument/2006/relationships/drawing" Target="../drawings/drawing10.xml"/><Relationship Id="rId5" Type="http://schemas.openxmlformats.org/officeDocument/2006/relationships/hyperlink" Target="https://www.fantasynamegenerators.com/" TargetMode="External"/><Relationship Id="rId6" Type="http://schemas.openxmlformats.org/officeDocument/2006/relationships/hyperlink" Target="https://www.dndbeyond.com/equipment" TargetMode="External"/><Relationship Id="rId7" Type="http://schemas.openxmlformats.org/officeDocument/2006/relationships/hyperlink" Target="https://www.dndbeyond.com/sources/basic-rules/equipment" TargetMode="External"/><Relationship Id="rId8" Type="http://schemas.openxmlformats.org/officeDocument/2006/relationships/hyperlink" Target="https://www.dndbeyond.com/sources/basic-rules/equipment" TargetMode="External"/></Relationships>
</file>

<file path=xl/worksheets/_rels/sheet11.xml.rels><?xml version="1.0" encoding="UTF-8" standalone="yes"?><Relationships xmlns="http://schemas.openxmlformats.org/package/2006/relationships"><Relationship Id="rId11" Type="http://schemas.openxmlformats.org/officeDocument/2006/relationships/hyperlink" Target="https://donjon.bin.sh/fantasy/town/" TargetMode="External"/><Relationship Id="rId10" Type="http://schemas.openxmlformats.org/officeDocument/2006/relationships/hyperlink" Target="https://everweird.app/build-a-town/" TargetMode="External"/><Relationship Id="rId13" Type="http://schemas.openxmlformats.org/officeDocument/2006/relationships/hyperlink" Target="https://www.kassoon.com/dnd/town-generator/" TargetMode="External"/><Relationship Id="rId12" Type="http://schemas.openxmlformats.org/officeDocument/2006/relationships/hyperlink" Target="https://eigengrausgenerator.com/" TargetMode="External"/><Relationship Id="rId1" Type="http://schemas.openxmlformats.org/officeDocument/2006/relationships/hyperlink" Target="https://www.fantasynamegenerators.com/" TargetMode="External"/><Relationship Id="rId2" Type="http://schemas.openxmlformats.org/officeDocument/2006/relationships/hyperlink" Target="https://donjon.bin.sh/fantasy/name/" TargetMode="External"/><Relationship Id="rId3" Type="http://schemas.openxmlformats.org/officeDocument/2006/relationships/hyperlink" Target="https://drive.google.com/file/d/1fDUtCd2uRCaylbYavRFoL2u4glcQ1Iwz/view?usp=sharing" TargetMode="External"/><Relationship Id="rId4" Type="http://schemas.openxmlformats.org/officeDocument/2006/relationships/hyperlink" Target="https://drive.google.com/file/d/1XoZDrsAcQLB9__uIKzy6GfeIHhD_WYBM/view?usp=sharing" TargetMode="External"/><Relationship Id="rId9" Type="http://schemas.openxmlformats.org/officeDocument/2006/relationships/hyperlink" Target="https://drive.google.com/file/d/0B_vatXlRE-gvREt3VmJjMExDWjQ/view?usp=sharing" TargetMode="External"/><Relationship Id="rId15" Type="http://schemas.openxmlformats.org/officeDocument/2006/relationships/hyperlink" Target="https://donjon.bin.sh/5e/random/" TargetMode="External"/><Relationship Id="rId14" Type="http://schemas.openxmlformats.org/officeDocument/2006/relationships/hyperlink" Target="https://watabou.itch.io/medieval-fantasy-city-generator" TargetMode="External"/><Relationship Id="rId17" Type="http://schemas.openxmlformats.org/officeDocument/2006/relationships/hyperlink" Target="https://thecoppersanctum.github.io/thecoppersanctum/taverns.html" TargetMode="External"/><Relationship Id="rId16" Type="http://schemas.openxmlformats.org/officeDocument/2006/relationships/hyperlink" Target="http://tools.goblinist.com/5enc" TargetMode="External"/><Relationship Id="rId5" Type="http://schemas.openxmlformats.org/officeDocument/2006/relationships/hyperlink" Target="https://drive.google.com/file/d/1XLwGF9Mmpo_l4WR_38iGXrFBgzy3ZkoK/view?usp=sharing" TargetMode="External"/><Relationship Id="rId6" Type="http://schemas.openxmlformats.org/officeDocument/2006/relationships/hyperlink" Target="https://everweird.app/build-an-npc/" TargetMode="External"/><Relationship Id="rId18" Type="http://schemas.openxmlformats.org/officeDocument/2006/relationships/drawing" Target="../drawings/drawing11.xml"/><Relationship Id="rId7" Type="http://schemas.openxmlformats.org/officeDocument/2006/relationships/hyperlink" Target="https://rpgtinker.com/" TargetMode="External"/><Relationship Id="rId8" Type="http://schemas.openxmlformats.org/officeDocument/2006/relationships/hyperlink" Target="https://www.kassoon.com/dnd/npc-generator/" TargetMode="External"/></Relationships>
</file>

<file path=xl/worksheets/_rels/sheet12.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songoftheblade.wordpress.com/2015/09/09/improved-monster-stats-table-for-dd-5th-edition/" TargetMode="External"/><Relationship Id="rId3" Type="http://schemas.openxmlformats.org/officeDocument/2006/relationships/drawing" Target="../drawings/drawing12.xml"/><Relationship Id="rId4"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docs.google.com/spreadsheets/d/1JscU_4NDsT9lqIhA6aXZaOkFQp7HB5sgMLgne2PmDrQ/edit?usp=sharing" TargetMode="External"/><Relationship Id="rId3" Type="http://schemas.openxmlformats.org/officeDocument/2006/relationships/drawing" Target="../drawings/drawing13.xml"/><Relationship Id="rId4" Type="http://schemas.openxmlformats.org/officeDocument/2006/relationships/vmlDrawing" Target="../drawings/vmlDrawing9.vml"/></Relationships>
</file>

<file path=xl/worksheets/_rels/sheet14.xml.rels><?xml version="1.0" encoding="UTF-8" standalone="yes"?><Relationships xmlns="http://schemas.openxmlformats.org/package/2006/relationships"><Relationship Id="rId20" Type="http://schemas.openxmlformats.org/officeDocument/2006/relationships/table" Target="../tables/table8.xml"/><Relationship Id="rId21" Type="http://schemas.openxmlformats.org/officeDocument/2006/relationships/table" Target="../tables/table9.xml"/><Relationship Id="rId13" Type="http://schemas.openxmlformats.org/officeDocument/2006/relationships/table" Target="../tables/table1.xml"/><Relationship Id="rId1" Type="http://schemas.openxmlformats.org/officeDocument/2006/relationships/comments" Target="../comments10.xml"/><Relationship Id="rId2" Type="http://schemas.openxmlformats.org/officeDocument/2006/relationships/drawing" Target="../drawings/drawing14.xml"/><Relationship Id="rId3" Type="http://schemas.openxmlformats.org/officeDocument/2006/relationships/vmlDrawing" Target="../drawings/vmlDrawing10.vml"/><Relationship Id="rId15" Type="http://schemas.openxmlformats.org/officeDocument/2006/relationships/table" Target="../tables/table3.xml"/><Relationship Id="rId14" Type="http://schemas.openxmlformats.org/officeDocument/2006/relationships/table" Target="../tables/table2.xml"/><Relationship Id="rId17" Type="http://schemas.openxmlformats.org/officeDocument/2006/relationships/table" Target="../tables/table5.xml"/><Relationship Id="rId16" Type="http://schemas.openxmlformats.org/officeDocument/2006/relationships/table" Target="../tables/table4.xml"/><Relationship Id="rId19" Type="http://schemas.openxmlformats.org/officeDocument/2006/relationships/table" Target="../tables/table7.xml"/><Relationship Id="rId18" Type="http://schemas.openxmlformats.org/officeDocument/2006/relationships/table" Target="../tables/table6.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 Id="rId9" Type="http://schemas.openxmlformats.org/officeDocument/2006/relationships/table" Target="../tables/table13.xml"/><Relationship Id="rId6" Type="http://schemas.openxmlformats.org/officeDocument/2006/relationships/table" Target="../tables/table10.xml"/><Relationship Id="rId7" Type="http://schemas.openxmlformats.org/officeDocument/2006/relationships/table" Target="../tables/table11.xml"/><Relationship Id="rId8"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sheetViews>
  <sheetFormatPr customHeight="1" defaultColWidth="14.43" defaultRowHeight="15.75"/>
  <cols>
    <col customWidth="1" min="1" max="1" width="7.29"/>
  </cols>
  <sheetData>
    <row r="1" ht="18.75" customHeight="1">
      <c r="A1" s="1" t="s">
        <v>0</v>
      </c>
    </row>
    <row r="2" ht="18.75" customHeight="1"/>
    <row r="3" ht="18.75" customHeight="1">
      <c r="A3" s="2" t="s">
        <v>1</v>
      </c>
    </row>
    <row r="4" ht="18.75" customHeight="1"/>
    <row r="5" ht="18.75" customHeight="1">
      <c r="A5" s="3"/>
    </row>
    <row r="6" ht="18.75" customHeight="1">
      <c r="A6" s="4" t="s">
        <v>2</v>
      </c>
    </row>
    <row r="7" ht="18.75" customHeight="1"/>
    <row r="8" ht="22.5" customHeight="1">
      <c r="A8" s="5" t="s">
        <v>3</v>
      </c>
      <c r="B8" s="5"/>
      <c r="C8" s="5"/>
      <c r="D8" s="5"/>
      <c r="E8" s="5"/>
      <c r="F8" s="5"/>
      <c r="G8" s="5"/>
      <c r="H8" s="5"/>
      <c r="I8" s="5"/>
      <c r="J8" s="5"/>
      <c r="K8" s="5"/>
      <c r="L8" s="5"/>
      <c r="M8" s="5"/>
      <c r="N8" s="5"/>
      <c r="O8" s="5"/>
      <c r="P8" s="5"/>
      <c r="Q8" s="5"/>
      <c r="R8" s="5"/>
    </row>
    <row r="9" ht="22.5" customHeight="1">
      <c r="A9" s="5" t="s">
        <v>4</v>
      </c>
      <c r="B9" s="5"/>
      <c r="C9" s="5"/>
      <c r="D9" s="5"/>
      <c r="E9" s="5"/>
      <c r="F9" s="5"/>
      <c r="G9" s="5"/>
      <c r="H9" s="5"/>
      <c r="I9" s="5"/>
      <c r="J9" s="5"/>
      <c r="K9" s="5"/>
      <c r="L9" s="5"/>
      <c r="M9" s="5"/>
      <c r="N9" s="5"/>
      <c r="O9" s="5"/>
      <c r="P9" s="5"/>
      <c r="Q9" s="5"/>
      <c r="R9" s="5"/>
    </row>
    <row r="10" ht="22.5" customHeight="1">
      <c r="A10" s="5" t="s">
        <v>5</v>
      </c>
      <c r="B10" s="6"/>
      <c r="C10" s="6"/>
      <c r="D10" s="6"/>
      <c r="E10" s="6"/>
      <c r="F10" s="6"/>
      <c r="G10" s="6"/>
      <c r="H10" s="6"/>
      <c r="I10" s="6"/>
      <c r="J10" s="6"/>
      <c r="K10" s="6"/>
      <c r="L10" s="6"/>
      <c r="M10" s="6"/>
      <c r="N10" s="6"/>
      <c r="O10" s="6"/>
      <c r="P10" s="6"/>
      <c r="Q10" s="6"/>
      <c r="R10" s="6"/>
    </row>
    <row r="11" ht="22.5" customHeight="1">
      <c r="A11" s="7" t="s">
        <v>6</v>
      </c>
    </row>
    <row r="12" ht="22.5" customHeight="1">
      <c r="A12" s="7" t="s">
        <v>7</v>
      </c>
      <c r="B12" s="7"/>
      <c r="C12" s="7"/>
      <c r="D12" s="7"/>
      <c r="E12" s="7"/>
      <c r="F12" s="7"/>
      <c r="G12" s="7"/>
      <c r="H12" s="7"/>
      <c r="I12" s="7"/>
      <c r="J12" s="7"/>
      <c r="K12" s="7"/>
      <c r="L12" s="7"/>
      <c r="M12" s="7"/>
      <c r="N12" s="7"/>
      <c r="O12" s="7"/>
      <c r="P12" s="7"/>
      <c r="Q12" s="7"/>
      <c r="R12" s="7"/>
    </row>
    <row r="13" ht="22.5" customHeight="1">
      <c r="A13" s="7" t="s">
        <v>8</v>
      </c>
      <c r="B13" s="7"/>
      <c r="C13" s="7"/>
      <c r="D13" s="7"/>
      <c r="E13" s="7"/>
      <c r="F13" s="7"/>
      <c r="G13" s="7"/>
      <c r="H13" s="7"/>
      <c r="I13" s="7"/>
      <c r="J13" s="7"/>
      <c r="K13" s="7"/>
      <c r="L13" s="7"/>
      <c r="M13" s="7"/>
      <c r="N13" s="7"/>
      <c r="O13" s="7"/>
      <c r="P13" s="7"/>
      <c r="Q13" s="7"/>
      <c r="R13" s="7"/>
    </row>
    <row r="14" ht="22.5" customHeight="1">
      <c r="A14" s="7" t="s">
        <v>9</v>
      </c>
      <c r="B14" s="7"/>
      <c r="C14" s="7"/>
      <c r="D14" s="7"/>
      <c r="E14" s="7"/>
      <c r="F14" s="7"/>
      <c r="G14" s="7"/>
      <c r="H14" s="7"/>
      <c r="I14" s="7"/>
      <c r="J14" s="7"/>
      <c r="K14" s="7"/>
      <c r="L14" s="7"/>
      <c r="M14" s="7"/>
      <c r="N14" s="7"/>
      <c r="O14" s="7"/>
      <c r="P14" s="7"/>
      <c r="Q14" s="7"/>
      <c r="R14" s="7"/>
    </row>
    <row r="15" ht="22.5" customHeight="1">
      <c r="A15" s="7" t="s">
        <v>10</v>
      </c>
      <c r="B15" s="7"/>
      <c r="C15" s="7"/>
      <c r="D15" s="7"/>
      <c r="E15" s="7"/>
      <c r="F15" s="7"/>
      <c r="G15" s="7"/>
      <c r="H15" s="7"/>
      <c r="I15" s="7"/>
      <c r="J15" s="7"/>
      <c r="K15" s="7"/>
      <c r="L15" s="7"/>
      <c r="M15" s="7"/>
      <c r="N15" s="7"/>
      <c r="O15" s="7"/>
      <c r="P15" s="7"/>
      <c r="Q15" s="7"/>
      <c r="R15" s="7"/>
    </row>
    <row r="16" ht="22.5" customHeight="1">
      <c r="A16" s="7" t="s">
        <v>11</v>
      </c>
      <c r="B16" s="7"/>
      <c r="C16" s="7"/>
      <c r="D16" s="7"/>
      <c r="E16" s="7"/>
      <c r="F16" s="7"/>
      <c r="G16" s="7"/>
      <c r="H16" s="7"/>
      <c r="I16" s="7"/>
      <c r="J16" s="7"/>
      <c r="K16" s="7"/>
      <c r="L16" s="7"/>
      <c r="M16" s="7"/>
      <c r="N16" s="7"/>
      <c r="O16" s="7"/>
      <c r="P16" s="7"/>
      <c r="Q16" s="7"/>
      <c r="R16" s="7"/>
    </row>
    <row r="17" ht="22.5" customHeight="1">
      <c r="A17" s="8" t="s">
        <v>12</v>
      </c>
      <c r="B17" s="7"/>
      <c r="C17" s="7"/>
      <c r="D17" s="7"/>
      <c r="E17" s="7"/>
      <c r="F17" s="7"/>
      <c r="G17" s="7"/>
      <c r="H17" s="7"/>
      <c r="I17" s="7"/>
      <c r="J17" s="7"/>
      <c r="K17" s="7"/>
      <c r="L17" s="7"/>
      <c r="M17" s="7"/>
      <c r="N17" s="7"/>
      <c r="O17" s="7"/>
      <c r="P17" s="7"/>
      <c r="Q17" s="7"/>
      <c r="R17" s="7"/>
    </row>
    <row r="18" ht="22.5" customHeight="1">
      <c r="A18" s="7" t="s">
        <v>13</v>
      </c>
      <c r="B18" s="7"/>
      <c r="C18" s="7"/>
      <c r="D18" s="7"/>
      <c r="E18" s="7"/>
      <c r="F18" s="7"/>
      <c r="G18" s="7"/>
      <c r="H18" s="7"/>
      <c r="I18" s="7"/>
      <c r="J18" s="7"/>
      <c r="K18" s="7"/>
      <c r="L18" s="7"/>
      <c r="M18" s="7"/>
      <c r="N18" s="7"/>
      <c r="O18" s="7"/>
      <c r="P18" s="7"/>
      <c r="Q18" s="7"/>
      <c r="R18" s="7"/>
    </row>
    <row r="19" ht="22.5" customHeight="1">
      <c r="A19" s="9" t="s">
        <v>14</v>
      </c>
      <c r="H19" s="7"/>
      <c r="I19" s="7"/>
      <c r="J19" s="7"/>
      <c r="K19" s="7"/>
      <c r="L19" s="7"/>
      <c r="M19" s="7"/>
      <c r="N19" s="7"/>
      <c r="O19" s="7"/>
      <c r="P19" s="7"/>
      <c r="Q19" s="7"/>
      <c r="R19" s="7"/>
    </row>
    <row r="20" ht="22.5" customHeight="1">
      <c r="A20" s="7" t="s">
        <v>15</v>
      </c>
      <c r="B20" s="7"/>
      <c r="C20" s="7"/>
      <c r="D20" s="7"/>
      <c r="E20" s="7"/>
      <c r="F20" s="7"/>
      <c r="G20" s="7"/>
      <c r="H20" s="7"/>
      <c r="I20" s="7"/>
      <c r="J20" s="7"/>
      <c r="K20" s="7"/>
      <c r="L20" s="7"/>
      <c r="M20" s="7"/>
      <c r="N20" s="7"/>
      <c r="O20" s="7"/>
      <c r="P20" s="7"/>
      <c r="Q20" s="7"/>
      <c r="R20" s="7"/>
    </row>
    <row r="21" ht="18.75" customHeight="1">
      <c r="A21" s="10"/>
    </row>
    <row r="22" ht="18.75" customHeight="1">
      <c r="A22" s="11" t="s">
        <v>16</v>
      </c>
    </row>
    <row r="23" ht="18.75" customHeight="1"/>
    <row r="24" ht="18.75" customHeight="1">
      <c r="A24" s="7"/>
      <c r="B24" s="7"/>
      <c r="C24" s="12"/>
      <c r="D24" s="12"/>
      <c r="E24" s="12"/>
      <c r="F24" s="12"/>
      <c r="G24" s="12"/>
      <c r="H24" s="12"/>
      <c r="I24" s="12"/>
      <c r="J24" s="7"/>
      <c r="K24" s="7"/>
      <c r="L24" s="7"/>
      <c r="M24" s="7"/>
      <c r="N24" s="7"/>
      <c r="O24" s="7"/>
      <c r="P24" s="7"/>
      <c r="Q24" s="7"/>
      <c r="R24" s="7"/>
    </row>
    <row r="25" ht="54.75" customHeight="1">
      <c r="A25" s="7"/>
      <c r="B25" s="13" t="s">
        <v>17</v>
      </c>
      <c r="C25" s="14" t="s">
        <v>18</v>
      </c>
      <c r="D25" s="15"/>
      <c r="E25" s="15"/>
      <c r="F25" s="15"/>
      <c r="G25" s="15"/>
      <c r="H25" s="15"/>
      <c r="I25" s="16"/>
      <c r="J25" s="7"/>
      <c r="K25" s="7"/>
      <c r="L25" s="7"/>
      <c r="M25" s="7"/>
      <c r="N25" s="7"/>
      <c r="O25" s="7"/>
      <c r="P25" s="7"/>
      <c r="Q25" s="7"/>
      <c r="R25" s="7"/>
    </row>
    <row r="26" ht="18.75" customHeight="1">
      <c r="A26" s="17"/>
      <c r="B26" s="18"/>
      <c r="C26" s="19" t="s">
        <v>19</v>
      </c>
      <c r="L26" s="20"/>
    </row>
    <row r="27" ht="18.75" customHeight="1">
      <c r="A27" s="17"/>
      <c r="B27" s="18"/>
      <c r="L27" s="20"/>
    </row>
    <row r="28" ht="18.75" customHeight="1">
      <c r="A28" s="17"/>
      <c r="B28" s="18"/>
      <c r="C28" s="21"/>
      <c r="D28" s="21"/>
      <c r="E28" s="22"/>
      <c r="F28" s="23"/>
      <c r="I28" s="23"/>
      <c r="L28" s="20"/>
    </row>
    <row r="29" ht="110.25" customHeight="1">
      <c r="A29" s="17"/>
      <c r="B29" s="24" t="s">
        <v>20</v>
      </c>
      <c r="C29" s="25" t="s">
        <v>21</v>
      </c>
      <c r="D29" s="26"/>
      <c r="E29" s="26"/>
      <c r="F29" s="26"/>
      <c r="G29" s="26"/>
      <c r="H29" s="26"/>
      <c r="I29" s="27"/>
      <c r="L29" s="20"/>
    </row>
    <row r="30" ht="18.75" customHeight="1">
      <c r="A30" s="17"/>
      <c r="B30" s="18"/>
      <c r="C30" s="21"/>
      <c r="D30" s="21"/>
      <c r="E30" s="22"/>
      <c r="F30" s="23"/>
      <c r="I30" s="23"/>
      <c r="L30" s="20"/>
    </row>
    <row r="31" ht="18.75" customHeight="1">
      <c r="A31" s="28" t="s">
        <v>22</v>
      </c>
    </row>
    <row r="32" ht="18.75" customHeight="1"/>
    <row r="33" ht="18.75" customHeight="1">
      <c r="A33" s="17"/>
      <c r="B33" s="18"/>
      <c r="C33" s="21"/>
      <c r="D33" s="21"/>
      <c r="E33" s="22"/>
      <c r="F33" s="23"/>
      <c r="I33" s="23"/>
      <c r="L33" s="20"/>
    </row>
    <row r="34" ht="63.0" customHeight="1">
      <c r="A34" s="7"/>
      <c r="B34" s="29" t="s">
        <v>23</v>
      </c>
      <c r="C34" s="30" t="s">
        <v>24</v>
      </c>
      <c r="D34" s="31"/>
      <c r="E34" s="31"/>
      <c r="F34" s="31"/>
      <c r="G34" s="31"/>
      <c r="H34" s="31"/>
      <c r="I34" s="32"/>
      <c r="J34" s="7"/>
      <c r="K34" s="7"/>
      <c r="L34" s="7"/>
      <c r="M34" s="7"/>
      <c r="N34" s="7"/>
      <c r="O34" s="7"/>
      <c r="P34" s="7"/>
      <c r="Q34" s="7"/>
      <c r="R34" s="7"/>
    </row>
    <row r="35" ht="18.75" customHeight="1">
      <c r="A35" s="17"/>
      <c r="B35" s="18"/>
      <c r="C35" s="21"/>
      <c r="D35" s="21"/>
      <c r="E35" s="22"/>
      <c r="F35" s="23"/>
      <c r="I35" s="23"/>
      <c r="L35" s="20"/>
    </row>
    <row r="36" ht="63.0" customHeight="1">
      <c r="A36" s="7"/>
      <c r="B36" s="33" t="s">
        <v>25</v>
      </c>
      <c r="C36" s="34" t="s">
        <v>26</v>
      </c>
      <c r="D36" s="35"/>
      <c r="E36" s="35"/>
      <c r="F36" s="35"/>
      <c r="G36" s="35"/>
      <c r="H36" s="35"/>
      <c r="I36" s="36"/>
      <c r="J36" s="7"/>
      <c r="K36" s="7"/>
      <c r="L36" s="7"/>
      <c r="M36" s="7"/>
      <c r="N36" s="7"/>
      <c r="O36" s="7"/>
      <c r="P36" s="7"/>
      <c r="Q36" s="7"/>
      <c r="R36" s="7"/>
    </row>
    <row r="37" ht="18.75" customHeight="1">
      <c r="A37" s="17"/>
      <c r="B37" s="18"/>
      <c r="C37" s="21"/>
      <c r="D37" s="21"/>
      <c r="E37" s="22"/>
      <c r="F37" s="23"/>
      <c r="I37" s="23"/>
      <c r="L37" s="20"/>
    </row>
    <row r="38" ht="54.75" customHeight="1">
      <c r="A38" s="7"/>
      <c r="B38" s="37" t="s">
        <v>27</v>
      </c>
      <c r="C38" s="38" t="s">
        <v>28</v>
      </c>
      <c r="D38" s="39"/>
      <c r="E38" s="39"/>
      <c r="F38" s="39"/>
      <c r="G38" s="39"/>
      <c r="H38" s="39"/>
      <c r="I38" s="40"/>
      <c r="J38" s="7"/>
      <c r="K38" s="7"/>
      <c r="L38" s="7"/>
      <c r="M38" s="7"/>
      <c r="N38" s="7"/>
      <c r="O38" s="7"/>
      <c r="P38" s="7"/>
      <c r="Q38" s="7"/>
      <c r="R38" s="7"/>
    </row>
    <row r="39" ht="18.75" customHeight="1">
      <c r="A39" s="17"/>
      <c r="B39" s="18"/>
      <c r="C39" s="21"/>
      <c r="D39" s="21"/>
      <c r="E39" s="22"/>
      <c r="F39" s="23"/>
      <c r="I39" s="23"/>
      <c r="L39" s="20"/>
    </row>
    <row r="40" ht="54.75" customHeight="1">
      <c r="A40" s="7"/>
      <c r="B40" s="37" t="s">
        <v>29</v>
      </c>
      <c r="C40" s="38" t="s">
        <v>30</v>
      </c>
      <c r="D40" s="39"/>
      <c r="E40" s="39"/>
      <c r="F40" s="39"/>
      <c r="G40" s="39"/>
      <c r="H40" s="39"/>
      <c r="I40" s="40"/>
      <c r="J40" s="7"/>
      <c r="K40" s="7"/>
      <c r="L40" s="7"/>
      <c r="M40" s="7"/>
      <c r="N40" s="7"/>
      <c r="O40" s="7"/>
      <c r="P40" s="7"/>
      <c r="Q40" s="7"/>
      <c r="R40" s="7"/>
    </row>
    <row r="41" ht="18.75" customHeight="1">
      <c r="A41" s="17"/>
      <c r="B41" s="18"/>
      <c r="C41" s="21"/>
      <c r="D41" s="21"/>
      <c r="E41" s="22"/>
      <c r="F41" s="23"/>
      <c r="I41" s="23"/>
      <c r="L41" s="20"/>
    </row>
    <row r="42" ht="54.75" customHeight="1">
      <c r="A42" s="7"/>
      <c r="B42" s="37" t="s">
        <v>31</v>
      </c>
      <c r="C42" s="38" t="s">
        <v>32</v>
      </c>
      <c r="D42" s="39"/>
      <c r="E42" s="39"/>
      <c r="F42" s="39"/>
      <c r="G42" s="39"/>
      <c r="H42" s="39"/>
      <c r="I42" s="40"/>
      <c r="J42" s="7"/>
      <c r="K42" s="7"/>
      <c r="L42" s="7"/>
      <c r="M42" s="7"/>
      <c r="N42" s="7"/>
      <c r="O42" s="7"/>
      <c r="P42" s="7"/>
      <c r="Q42" s="7"/>
      <c r="R42" s="7"/>
    </row>
    <row r="43" ht="18.75" customHeight="1">
      <c r="A43" s="17"/>
      <c r="B43" s="18"/>
      <c r="C43" s="21"/>
      <c r="D43" s="21"/>
      <c r="E43" s="22"/>
      <c r="F43" s="23"/>
      <c r="I43" s="23"/>
      <c r="L43" s="20"/>
    </row>
    <row r="44" ht="54.75" customHeight="1">
      <c r="A44" s="7"/>
      <c r="B44" s="41" t="s">
        <v>33</v>
      </c>
      <c r="C44" s="38" t="s">
        <v>34</v>
      </c>
      <c r="D44" s="39"/>
      <c r="E44" s="39"/>
      <c r="F44" s="39"/>
      <c r="G44" s="39"/>
      <c r="H44" s="39"/>
      <c r="I44" s="40"/>
      <c r="J44" s="7"/>
      <c r="K44" s="7"/>
      <c r="L44" s="7"/>
      <c r="M44" s="7"/>
      <c r="N44" s="7"/>
      <c r="O44" s="7"/>
      <c r="P44" s="7"/>
      <c r="Q44" s="7"/>
      <c r="R44" s="7"/>
    </row>
    <row r="45" ht="18.75" customHeight="1">
      <c r="A45" s="17"/>
      <c r="B45" s="18"/>
      <c r="C45" s="21"/>
      <c r="D45" s="21"/>
      <c r="E45" s="22"/>
      <c r="F45" s="23"/>
      <c r="I45" s="23"/>
      <c r="L45" s="20"/>
    </row>
    <row r="46" ht="54.75" customHeight="1">
      <c r="A46" s="7"/>
      <c r="B46" s="42" t="s">
        <v>35</v>
      </c>
      <c r="C46" s="43" t="s">
        <v>36</v>
      </c>
      <c r="D46" s="44"/>
      <c r="E46" s="44"/>
      <c r="F46" s="44"/>
      <c r="G46" s="44"/>
      <c r="H46" s="44"/>
      <c r="I46" s="45"/>
      <c r="J46" s="7"/>
      <c r="K46" s="7"/>
      <c r="L46" s="7"/>
      <c r="M46" s="7"/>
      <c r="N46" s="7"/>
      <c r="O46" s="7"/>
      <c r="P46" s="7"/>
      <c r="Q46" s="7"/>
      <c r="R46" s="7"/>
    </row>
    <row r="47" ht="18.75" customHeight="1">
      <c r="A47" s="17"/>
      <c r="B47" s="18"/>
      <c r="C47" s="21"/>
      <c r="D47" s="21"/>
      <c r="E47" s="22"/>
      <c r="F47" s="23"/>
      <c r="I47" s="23"/>
      <c r="L47" s="20"/>
    </row>
    <row r="48" ht="18.75" customHeight="1">
      <c r="A48" s="28" t="s">
        <v>37</v>
      </c>
    </row>
    <row r="49" ht="18.75" customHeight="1"/>
    <row r="50" ht="18.75" customHeight="1">
      <c r="A50" s="17"/>
      <c r="B50" s="18"/>
      <c r="C50" s="21"/>
      <c r="D50" s="21"/>
      <c r="E50" s="22"/>
      <c r="F50" s="23"/>
      <c r="I50" s="23"/>
      <c r="L50" s="20"/>
    </row>
    <row r="51" ht="63.0" customHeight="1">
      <c r="A51" s="7"/>
      <c r="B51" s="46" t="s">
        <v>38</v>
      </c>
      <c r="C51" s="47" t="s">
        <v>39</v>
      </c>
      <c r="D51" s="48"/>
      <c r="E51" s="48"/>
      <c r="F51" s="48"/>
      <c r="G51" s="48"/>
      <c r="H51" s="48"/>
      <c r="I51" s="49"/>
      <c r="J51" s="7"/>
      <c r="K51" s="7"/>
      <c r="L51" s="7"/>
      <c r="M51" s="7"/>
      <c r="N51" s="7"/>
      <c r="O51" s="7"/>
      <c r="P51" s="7"/>
      <c r="Q51" s="7"/>
      <c r="R51" s="7"/>
    </row>
    <row r="52" ht="18.75" customHeight="1">
      <c r="A52" s="17"/>
      <c r="B52" s="18"/>
      <c r="C52" s="21"/>
      <c r="D52" s="21"/>
      <c r="E52" s="22"/>
      <c r="F52" s="23"/>
      <c r="I52" s="23"/>
      <c r="L52" s="20"/>
    </row>
    <row r="53" ht="110.25" customHeight="1">
      <c r="A53" s="7"/>
      <c r="B53" s="50" t="s">
        <v>40</v>
      </c>
      <c r="C53" s="51" t="s">
        <v>41</v>
      </c>
      <c r="D53" s="52"/>
      <c r="E53" s="52"/>
      <c r="F53" s="52"/>
      <c r="G53" s="52"/>
      <c r="H53" s="52"/>
      <c r="I53" s="53"/>
      <c r="J53" s="7"/>
      <c r="K53" s="7"/>
      <c r="L53" s="7"/>
      <c r="M53" s="7"/>
      <c r="N53" s="7"/>
      <c r="O53" s="7"/>
      <c r="P53" s="7"/>
      <c r="Q53" s="7"/>
      <c r="R53" s="7"/>
    </row>
    <row r="54" ht="18.75" customHeight="1">
      <c r="A54" s="17"/>
      <c r="B54" s="18"/>
      <c r="C54" s="21"/>
      <c r="D54" s="21"/>
      <c r="E54" s="22"/>
      <c r="F54" s="23"/>
      <c r="I54" s="23"/>
      <c r="L54" s="20"/>
    </row>
    <row r="55" ht="54.75" customHeight="1">
      <c r="A55" s="7"/>
      <c r="B55" s="50" t="s">
        <v>42</v>
      </c>
      <c r="C55" s="54" t="s">
        <v>43</v>
      </c>
      <c r="D55" s="52"/>
      <c r="E55" s="52"/>
      <c r="F55" s="52"/>
      <c r="G55" s="52"/>
      <c r="H55" s="52"/>
      <c r="I55" s="53"/>
      <c r="J55" s="7"/>
      <c r="K55" s="7"/>
      <c r="L55" s="7"/>
      <c r="M55" s="7"/>
      <c r="N55" s="7"/>
      <c r="O55" s="7"/>
      <c r="P55" s="7"/>
      <c r="Q55" s="7"/>
      <c r="R55" s="7"/>
    </row>
    <row r="56" ht="18.75" customHeight="1">
      <c r="A56" s="17"/>
      <c r="B56" s="18"/>
      <c r="C56" s="21"/>
      <c r="D56" s="21"/>
      <c r="E56" s="22"/>
      <c r="F56" s="23"/>
      <c r="I56" s="23"/>
      <c r="L56" s="20"/>
    </row>
    <row r="57" ht="54.75" customHeight="1">
      <c r="A57" s="7"/>
      <c r="B57" s="41" t="s">
        <v>44</v>
      </c>
      <c r="C57" s="38" t="s">
        <v>45</v>
      </c>
      <c r="D57" s="39"/>
      <c r="E57" s="39"/>
      <c r="F57" s="39"/>
      <c r="G57" s="39"/>
      <c r="H57" s="39"/>
      <c r="I57" s="40"/>
      <c r="J57" s="7"/>
      <c r="K57" s="7"/>
      <c r="L57" s="7"/>
      <c r="M57" s="7"/>
      <c r="N57" s="7"/>
      <c r="O57" s="7"/>
      <c r="P57" s="7"/>
      <c r="Q57" s="7"/>
      <c r="R57" s="7"/>
    </row>
    <row r="58" ht="18.75" customHeight="1">
      <c r="A58" s="17"/>
      <c r="B58" s="18"/>
      <c r="C58" s="21"/>
      <c r="D58" s="21"/>
      <c r="E58" s="22"/>
      <c r="F58" s="23"/>
      <c r="I58" s="23"/>
      <c r="L58" s="20"/>
    </row>
    <row r="59" ht="54.75" customHeight="1">
      <c r="A59" s="7"/>
      <c r="B59" s="41" t="s">
        <v>46</v>
      </c>
      <c r="C59" s="38" t="s">
        <v>47</v>
      </c>
      <c r="D59" s="39"/>
      <c r="E59" s="39"/>
      <c r="F59" s="39"/>
      <c r="G59" s="39"/>
      <c r="H59" s="39"/>
      <c r="I59" s="40"/>
      <c r="J59" s="7"/>
      <c r="K59" s="7"/>
      <c r="L59" s="7"/>
      <c r="M59" s="7"/>
      <c r="N59" s="7"/>
      <c r="O59" s="7"/>
      <c r="P59" s="7"/>
      <c r="Q59" s="7"/>
      <c r="R59" s="7"/>
    </row>
    <row r="60" ht="18.75" customHeight="1">
      <c r="A60" s="17"/>
      <c r="B60" s="18"/>
      <c r="C60" s="21"/>
      <c r="D60" s="21"/>
      <c r="E60" s="22"/>
      <c r="F60" s="23"/>
      <c r="I60" s="23"/>
      <c r="L60" s="20"/>
    </row>
    <row r="61" ht="18.75" customHeight="1">
      <c r="A61" s="17"/>
      <c r="B61" s="18" t="s">
        <v>48</v>
      </c>
      <c r="C61" s="21"/>
      <c r="D61" s="21"/>
      <c r="E61" s="22"/>
      <c r="F61" s="23"/>
      <c r="I61" s="23"/>
      <c r="L61" s="20"/>
    </row>
    <row r="62" ht="18.75" customHeight="1">
      <c r="A62" s="17"/>
      <c r="B62" s="18"/>
      <c r="C62" s="21"/>
      <c r="D62" s="21"/>
      <c r="E62" s="22"/>
      <c r="F62" s="23"/>
      <c r="I62" s="23"/>
      <c r="L62" s="20"/>
    </row>
    <row r="63" ht="18.75" customHeight="1">
      <c r="A63" s="55"/>
    </row>
    <row r="64" ht="18.75" customHeight="1">
      <c r="B64" s="56"/>
      <c r="C64" s="21"/>
      <c r="D64" s="22"/>
      <c r="E64" s="22"/>
    </row>
    <row r="65" ht="18.75" customHeight="1">
      <c r="B65" s="23" t="s">
        <v>49</v>
      </c>
      <c r="E65" s="23" t="s">
        <v>50</v>
      </c>
      <c r="H65" s="20" t="s">
        <v>51</v>
      </c>
    </row>
    <row r="66" ht="18.75" customHeight="1">
      <c r="B66" s="23" t="s">
        <v>52</v>
      </c>
      <c r="C66" s="57"/>
      <c r="D66" s="57"/>
      <c r="E66" s="58" t="s">
        <v>53</v>
      </c>
      <c r="H66" s="59" t="s">
        <v>54</v>
      </c>
    </row>
    <row r="67" ht="18.75" customHeight="1">
      <c r="B67" s="60" t="s">
        <v>55</v>
      </c>
      <c r="E67" s="58" t="s">
        <v>56</v>
      </c>
      <c r="H67" s="60" t="s">
        <v>57</v>
      </c>
    </row>
    <row r="68" ht="18.75" customHeight="1">
      <c r="B68" s="60" t="s">
        <v>58</v>
      </c>
      <c r="E68" s="58" t="s">
        <v>59</v>
      </c>
      <c r="H68" s="60" t="s">
        <v>60</v>
      </c>
    </row>
    <row r="69" ht="18.75" customHeight="1">
      <c r="B69" s="60" t="s">
        <v>61</v>
      </c>
      <c r="E69" s="58" t="s">
        <v>62</v>
      </c>
      <c r="H69" s="60" t="s">
        <v>63</v>
      </c>
    </row>
    <row r="70" ht="18.75" customHeight="1">
      <c r="B70" s="60" t="s">
        <v>64</v>
      </c>
      <c r="E70" s="61" t="s">
        <v>65</v>
      </c>
      <c r="H70" s="60" t="s">
        <v>66</v>
      </c>
    </row>
    <row r="71" ht="18.75" customHeight="1">
      <c r="B71" s="60" t="s">
        <v>67</v>
      </c>
      <c r="E71" s="58" t="s">
        <v>68</v>
      </c>
      <c r="H71" s="60" t="s">
        <v>69</v>
      </c>
    </row>
    <row r="72" ht="18.75" customHeight="1">
      <c r="E72" s="58" t="s">
        <v>70</v>
      </c>
      <c r="H72" s="60" t="s">
        <v>71</v>
      </c>
    </row>
    <row r="73" ht="18.75" customHeight="1">
      <c r="B73" s="20" t="s">
        <v>72</v>
      </c>
      <c r="E73" s="23" t="s">
        <v>73</v>
      </c>
      <c r="H73" s="60" t="s">
        <v>74</v>
      </c>
    </row>
    <row r="74" ht="18.75" customHeight="1">
      <c r="B74" s="60" t="s">
        <v>75</v>
      </c>
      <c r="H74" s="60" t="s">
        <v>76</v>
      </c>
    </row>
    <row r="75" ht="18.75" customHeight="1">
      <c r="B75" s="60" t="s">
        <v>77</v>
      </c>
      <c r="E75" s="62" t="s">
        <v>78</v>
      </c>
      <c r="H75" s="63" t="s">
        <v>79</v>
      </c>
      <c r="I75" s="64"/>
      <c r="J75" s="64"/>
    </row>
    <row r="76" ht="18.75" customHeight="1">
      <c r="B76" s="60" t="s">
        <v>80</v>
      </c>
      <c r="H76" s="64"/>
      <c r="I76" s="64"/>
      <c r="J76" s="64"/>
    </row>
    <row r="77" ht="18.75" customHeight="1">
      <c r="B77" s="60" t="s">
        <v>81</v>
      </c>
    </row>
    <row r="78" ht="18.75" customHeight="1">
      <c r="B78" s="60" t="s">
        <v>82</v>
      </c>
    </row>
    <row r="79" ht="18.75" customHeight="1">
      <c r="B79" s="59" t="s">
        <v>83</v>
      </c>
    </row>
    <row r="80" ht="18.75" customHeight="1">
      <c r="B80" s="60" t="s">
        <v>84</v>
      </c>
    </row>
    <row r="81" ht="18.75" customHeight="1">
      <c r="B81" s="60" t="s">
        <v>85</v>
      </c>
    </row>
    <row r="82" ht="18.75" customHeight="1">
      <c r="B82" s="60" t="s">
        <v>86</v>
      </c>
    </row>
    <row r="83" ht="18.75" customHeight="1">
      <c r="B83" s="60" t="s">
        <v>87</v>
      </c>
    </row>
    <row r="84" ht="18.75" customHeight="1">
      <c r="B84" s="60" t="s">
        <v>88</v>
      </c>
    </row>
    <row r="85" ht="18.75" customHeight="1"/>
    <row r="86" ht="18.75" customHeight="1"/>
    <row r="87" ht="18.75" customHeight="1"/>
    <row r="88" ht="18.75" customHeight="1"/>
    <row r="89" ht="1.5" customHeight="1"/>
    <row r="90" ht="1.5" customHeight="1"/>
  </sheetData>
  <mergeCells count="27">
    <mergeCell ref="A1:R2"/>
    <mergeCell ref="A3:R4"/>
    <mergeCell ref="A5:R5"/>
    <mergeCell ref="A6:R7"/>
    <mergeCell ref="A11:R11"/>
    <mergeCell ref="A19:G19"/>
    <mergeCell ref="A21:R21"/>
    <mergeCell ref="A22:R23"/>
    <mergeCell ref="C25:I25"/>
    <mergeCell ref="C26:I27"/>
    <mergeCell ref="C29:I29"/>
    <mergeCell ref="A31:R32"/>
    <mergeCell ref="C34:I34"/>
    <mergeCell ref="C36:I36"/>
    <mergeCell ref="C53:I53"/>
    <mergeCell ref="C55:I55"/>
    <mergeCell ref="C57:I57"/>
    <mergeCell ref="C59:I59"/>
    <mergeCell ref="A63:R63"/>
    <mergeCell ref="E75:G78"/>
    <mergeCell ref="C38:I38"/>
    <mergeCell ref="C40:I40"/>
    <mergeCell ref="C42:I42"/>
    <mergeCell ref="C44:I44"/>
    <mergeCell ref="C46:I46"/>
    <mergeCell ref="A48:R49"/>
    <mergeCell ref="C51:I51"/>
  </mergeCells>
  <hyperlinks>
    <hyperlink r:id="rId1" ref="A19"/>
    <hyperlink r:id="rId2" ref="C53"/>
    <hyperlink r:id="rId3" ref="E66"/>
    <hyperlink r:id="rId4" ref="H66"/>
    <hyperlink r:id="rId5" ref="E67"/>
    <hyperlink r:id="rId6" ref="E68"/>
    <hyperlink r:id="rId7" ref="E69"/>
    <hyperlink r:id="rId8" ref="E70"/>
    <hyperlink r:id="rId9" ref="E71"/>
    <hyperlink r:id="rId10" ref="E72"/>
    <hyperlink r:id="rId11" ref="B79"/>
  </hyperlinks>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4.71"/>
    <col customWidth="1" min="2" max="2" width="1.57"/>
    <col customWidth="1" min="3" max="5" width="21.57"/>
    <col customWidth="1" hidden="1" min="6" max="12" width="21.57"/>
    <col customWidth="1" min="13" max="13" width="1.57"/>
    <col customWidth="1" min="14" max="15" width="21.57"/>
    <col customWidth="1" hidden="1" min="16" max="18" width="21.57"/>
    <col customWidth="1" min="19" max="19" width="1.57"/>
    <col customWidth="1" min="20" max="20" width="21.57"/>
  </cols>
  <sheetData>
    <row r="1" ht="18.75" customHeight="1">
      <c r="A1" s="65" t="s">
        <v>89</v>
      </c>
      <c r="B1" s="66"/>
      <c r="C1" s="67" t="s">
        <v>90</v>
      </c>
      <c r="D1" s="67" t="s">
        <v>91</v>
      </c>
      <c r="E1" s="67" t="s">
        <v>92</v>
      </c>
      <c r="F1" s="67"/>
      <c r="G1" s="67"/>
      <c r="H1" s="67"/>
      <c r="I1" s="67"/>
      <c r="J1" s="67"/>
      <c r="K1" s="67"/>
      <c r="L1" s="67"/>
      <c r="M1" s="66"/>
      <c r="N1" s="67" t="s">
        <v>93</v>
      </c>
      <c r="O1" s="67" t="s">
        <v>93</v>
      </c>
      <c r="P1" s="67" t="s">
        <v>93</v>
      </c>
      <c r="Q1" s="67" t="s">
        <v>93</v>
      </c>
      <c r="R1" s="67" t="s">
        <v>93</v>
      </c>
      <c r="S1" s="66"/>
      <c r="T1" s="68" t="s">
        <v>94</v>
      </c>
    </row>
    <row r="2" ht="18.75" customHeight="1">
      <c r="A2" s="69" t="s">
        <v>95</v>
      </c>
      <c r="B2" s="70"/>
      <c r="C2" s="71" t="s">
        <v>96</v>
      </c>
      <c r="D2" s="71" t="s">
        <v>97</v>
      </c>
      <c r="E2" s="71" t="s">
        <v>98</v>
      </c>
      <c r="F2" s="72"/>
      <c r="G2" s="72"/>
      <c r="H2" s="72"/>
      <c r="I2" s="72"/>
      <c r="J2" s="72"/>
      <c r="K2" s="72"/>
      <c r="L2" s="72"/>
      <c r="M2" s="73"/>
      <c r="N2" s="71" t="s">
        <v>99</v>
      </c>
      <c r="O2" s="71" t="s">
        <v>100</v>
      </c>
      <c r="P2" s="72"/>
      <c r="Q2" s="72"/>
      <c r="R2" s="72"/>
      <c r="S2" s="70"/>
      <c r="T2" s="74"/>
    </row>
    <row r="3" ht="18.75" customHeight="1">
      <c r="A3" s="75" t="s">
        <v>101</v>
      </c>
      <c r="B3" s="76"/>
      <c r="C3" s="77" t="s">
        <v>102</v>
      </c>
      <c r="D3" s="77" t="s">
        <v>103</v>
      </c>
      <c r="E3" s="77" t="s">
        <v>104</v>
      </c>
      <c r="F3" s="77"/>
      <c r="G3" s="77"/>
      <c r="H3" s="77"/>
      <c r="I3" s="77"/>
      <c r="J3" s="77"/>
      <c r="K3" s="77"/>
      <c r="L3" s="77"/>
      <c r="M3" s="76"/>
      <c r="N3" s="77" t="s">
        <v>105</v>
      </c>
      <c r="O3" s="77" t="s">
        <v>106</v>
      </c>
      <c r="P3" s="77"/>
      <c r="Q3" s="77"/>
      <c r="R3" s="77"/>
      <c r="S3" s="76"/>
      <c r="T3" s="78"/>
    </row>
    <row r="4" ht="18.75" customHeight="1">
      <c r="A4" s="79" t="s">
        <v>107</v>
      </c>
      <c r="C4" s="80" t="s">
        <v>108</v>
      </c>
      <c r="D4" s="80" t="s">
        <v>109</v>
      </c>
      <c r="E4" s="80" t="s">
        <v>110</v>
      </c>
      <c r="F4" s="81"/>
      <c r="G4" s="81"/>
      <c r="H4" s="81"/>
      <c r="I4" s="81"/>
      <c r="J4" s="81"/>
      <c r="K4" s="81"/>
      <c r="L4" s="81"/>
      <c r="N4" s="77" t="s">
        <v>111</v>
      </c>
      <c r="O4" s="77" t="s">
        <v>112</v>
      </c>
      <c r="P4" s="77"/>
      <c r="Q4" s="77"/>
      <c r="R4" s="77"/>
      <c r="T4" s="78"/>
    </row>
    <row r="5" ht="18.75" customHeight="1">
      <c r="A5" s="75" t="s">
        <v>113</v>
      </c>
      <c r="C5" s="77" t="s">
        <v>114</v>
      </c>
      <c r="D5" s="77" t="s">
        <v>115</v>
      </c>
      <c r="E5" s="77" t="s">
        <v>116</v>
      </c>
      <c r="F5" s="77"/>
      <c r="G5" s="77"/>
      <c r="H5" s="77"/>
      <c r="I5" s="77"/>
      <c r="J5" s="77"/>
      <c r="K5" s="77"/>
      <c r="L5" s="77"/>
      <c r="N5" s="77"/>
      <c r="O5" s="77"/>
      <c r="P5" s="77"/>
      <c r="Q5" s="77"/>
      <c r="R5" s="77"/>
      <c r="T5" s="82"/>
    </row>
    <row r="6" ht="18.75" customHeight="1">
      <c r="A6" s="75" t="s">
        <v>117</v>
      </c>
      <c r="B6" s="76"/>
      <c r="C6" s="77">
        <f t="array" ref="C6">IF(ISBLANK($C$2),"",INDEX('Level Tables'!$A$2:$A$22,MATCH($T$6,'Level Tables'!$B$2:$B$22,1)))</f>
        <v>5</v>
      </c>
      <c r="D6" s="77">
        <f t="array" ref="D6">IF(ISBLANK($D$2),"",INDEX('Level Tables'!$A$2:$A$22,MATCH($T$6,'Level Tables'!$B$2:$B$22,1)))</f>
        <v>5</v>
      </c>
      <c r="E6" s="77">
        <f t="array" ref="E6">IF(ISBLANK($E$2),"",INDEX('Level Tables'!$A$2:$A$22,MATCH($T$6,'Level Tables'!$B$2:$B$22,1)))</f>
        <v>5</v>
      </c>
      <c r="F6" s="77" t="str">
        <f t="array" ref="F6">IF(ISBLANK(F2),"",INDEX('Level Tables'!$A$2:$A$22,MATCH($T$6,'Level Tables'!$B$2:$B$22,1)))</f>
        <v/>
      </c>
      <c r="G6" s="77" t="str">
        <f t="array" ref="G6">IF(ISBLANK(G2),"",INDEX('Level Tables'!$A$2:$A$22,MATCH($T$6,'Level Tables'!$B$2:$B$22,1)))</f>
        <v/>
      </c>
      <c r="H6" s="77" t="str">
        <f t="array" ref="H6">IF(ISBLANK(H2),"",INDEX('Level Tables'!$A$2:$A$22,MATCH($T$6,'Level Tables'!$B$2:$B$22,1)))</f>
        <v/>
      </c>
      <c r="I6" s="77" t="str">
        <f t="array" ref="I6">IF(ISBLANK(I2),"",INDEX('Level Tables'!$A$2:$A$22,MATCH($T$6,'Level Tables'!$B$2:$B$22,1)))</f>
        <v/>
      </c>
      <c r="J6" s="77" t="str">
        <f t="array" ref="J6">IF(ISBLANK(J2),"",INDEX('Level Tables'!$A$2:$A$22,MATCH($T$6,'Level Tables'!$B$2:$B$22,1)))</f>
        <v/>
      </c>
      <c r="K6" s="77" t="str">
        <f t="array" ref="K6">IF(ISBLANK(K2),"",INDEX('Level Tables'!$A$2:$A$22,MATCH($T$6,'Level Tables'!$B$2:$B$22,1)))</f>
        <v/>
      </c>
      <c r="L6" s="77" t="str">
        <f t="array" ref="L6">IF(ISBLANK(L2),"",INDEX('Level Tables'!$A$2:$A$22,MATCH($T$6,'Level Tables'!$B$2:$B$22,1)))</f>
        <v/>
      </c>
      <c r="N6" s="77"/>
      <c r="O6" s="77"/>
      <c r="P6" s="77"/>
      <c r="Q6" s="77"/>
      <c r="R6" s="77"/>
      <c r="T6" s="83">
        <v>6500.0</v>
      </c>
    </row>
    <row r="7" ht="18.75" customHeight="1">
      <c r="A7" s="84"/>
      <c r="B7" s="85"/>
    </row>
    <row r="8" ht="18.75" customHeight="1">
      <c r="A8" s="86" t="s">
        <v>118</v>
      </c>
      <c r="B8" s="87"/>
      <c r="C8" s="88" t="s">
        <v>119</v>
      </c>
      <c r="D8" s="88" t="s">
        <v>120</v>
      </c>
      <c r="E8" s="88" t="s">
        <v>120</v>
      </c>
      <c r="F8" s="88"/>
      <c r="G8" s="88"/>
      <c r="H8" s="88"/>
      <c r="I8" s="88"/>
      <c r="J8" s="88"/>
      <c r="K8" s="88"/>
      <c r="L8" s="88"/>
      <c r="M8" s="87"/>
      <c r="N8" s="88"/>
      <c r="O8" s="88"/>
      <c r="P8" s="88"/>
      <c r="Q8" s="88"/>
      <c r="R8" s="88"/>
      <c r="S8" s="87"/>
      <c r="T8" s="89"/>
    </row>
    <row r="9" ht="18.75" customHeight="1">
      <c r="A9" s="86" t="s">
        <v>121</v>
      </c>
      <c r="C9" s="88"/>
      <c r="D9" s="90"/>
      <c r="E9" s="88" t="s">
        <v>122</v>
      </c>
      <c r="F9" s="88"/>
      <c r="G9" s="88"/>
      <c r="H9" s="88"/>
      <c r="I9" s="88"/>
      <c r="J9" s="88"/>
      <c r="K9" s="88"/>
      <c r="L9" s="88"/>
      <c r="N9" s="88" t="s">
        <v>122</v>
      </c>
      <c r="O9" s="88"/>
      <c r="P9" s="88"/>
      <c r="Q9" s="88"/>
      <c r="R9" s="88"/>
      <c r="T9" s="89"/>
    </row>
    <row r="10" ht="18.75" customHeight="1">
      <c r="A10" s="84"/>
      <c r="B10" s="85"/>
    </row>
    <row r="11" ht="18.75" customHeight="1">
      <c r="A11" s="91" t="s">
        <v>123</v>
      </c>
      <c r="B11" s="92"/>
      <c r="C11" s="92">
        <v>38.0</v>
      </c>
      <c r="D11" s="92">
        <v>55.0</v>
      </c>
      <c r="E11" s="92">
        <v>38.0</v>
      </c>
      <c r="F11" s="93"/>
      <c r="G11" s="92"/>
      <c r="H11" s="92"/>
      <c r="I11" s="92"/>
      <c r="J11" s="92"/>
      <c r="K11" s="92"/>
      <c r="L11" s="92"/>
      <c r="M11" s="92"/>
      <c r="N11" s="92">
        <v>28.0</v>
      </c>
      <c r="O11" s="92">
        <v>56.0</v>
      </c>
      <c r="P11" s="92"/>
      <c r="Q11" s="92"/>
      <c r="R11" s="92"/>
      <c r="S11" s="92"/>
      <c r="T11" s="94">
        <f>SUM(C11,D11,E11,N11,O11)</f>
        <v>215</v>
      </c>
    </row>
    <row r="12" ht="18.75" customHeight="1">
      <c r="A12" s="91" t="s">
        <v>124</v>
      </c>
      <c r="C12" s="95">
        <v>14.0</v>
      </c>
      <c r="D12" s="95">
        <v>18.0</v>
      </c>
      <c r="E12" s="95">
        <v>17.0</v>
      </c>
      <c r="F12" s="96"/>
      <c r="G12" s="95"/>
      <c r="H12" s="95"/>
      <c r="I12" s="95"/>
      <c r="J12" s="95"/>
      <c r="K12" s="95"/>
      <c r="L12" s="95"/>
      <c r="N12" s="96">
        <v>14.0</v>
      </c>
      <c r="O12" s="96">
        <v>11.0</v>
      </c>
      <c r="P12" s="96"/>
      <c r="Q12" s="96"/>
      <c r="R12" s="96"/>
      <c r="T12" s="97"/>
    </row>
    <row r="13" ht="18.75" customHeight="1">
      <c r="A13" s="91" t="s">
        <v>125</v>
      </c>
      <c r="C13" s="92" t="s">
        <v>126</v>
      </c>
      <c r="D13" s="92" t="s">
        <v>127</v>
      </c>
      <c r="E13" s="92" t="s">
        <v>128</v>
      </c>
      <c r="F13" s="92"/>
      <c r="G13" s="92"/>
      <c r="H13" s="92"/>
      <c r="I13" s="92"/>
      <c r="J13" s="92"/>
      <c r="K13" s="92"/>
      <c r="L13" s="92"/>
      <c r="N13" s="92" t="s">
        <v>129</v>
      </c>
      <c r="O13" s="92" t="s">
        <v>127</v>
      </c>
      <c r="P13" s="92"/>
      <c r="Q13" s="92"/>
      <c r="R13" s="92"/>
      <c r="T13" s="98"/>
    </row>
    <row r="14" ht="18.75" customHeight="1">
      <c r="A14" s="91" t="s">
        <v>130</v>
      </c>
      <c r="C14" s="92" t="s">
        <v>131</v>
      </c>
      <c r="D14" s="92" t="s">
        <v>132</v>
      </c>
      <c r="E14" s="92" t="s">
        <v>131</v>
      </c>
      <c r="F14" s="92"/>
      <c r="G14" s="92"/>
      <c r="H14" s="92"/>
      <c r="I14" s="92"/>
      <c r="J14" s="92"/>
      <c r="K14" s="92"/>
      <c r="L14" s="92"/>
      <c r="N14" s="92" t="s">
        <v>133</v>
      </c>
      <c r="O14" s="92" t="s">
        <v>132</v>
      </c>
      <c r="P14" s="92"/>
      <c r="Q14" s="92"/>
      <c r="R14" s="92"/>
      <c r="T14" s="98"/>
    </row>
    <row r="15" ht="18.75" customHeight="1">
      <c r="A15" s="84"/>
      <c r="B15" s="85"/>
    </row>
    <row r="16" ht="18.75" customHeight="1">
      <c r="A16" s="99" t="s">
        <v>134</v>
      </c>
      <c r="B16" s="100"/>
      <c r="C16" s="101">
        <v>17.0</v>
      </c>
      <c r="D16" s="101">
        <v>11.0</v>
      </c>
      <c r="E16" s="101">
        <v>16.0</v>
      </c>
      <c r="F16" s="101"/>
      <c r="G16" s="101"/>
      <c r="H16" s="101"/>
      <c r="I16" s="101"/>
      <c r="J16" s="101"/>
      <c r="K16" s="101"/>
      <c r="L16" s="101"/>
      <c r="M16" s="100"/>
      <c r="N16" s="102">
        <v>14.0</v>
      </c>
      <c r="O16" s="102">
        <v>12.0</v>
      </c>
      <c r="P16" s="103"/>
      <c r="Q16" s="103"/>
      <c r="R16" s="103"/>
      <c r="S16" s="100"/>
      <c r="T16" s="104">
        <f t="shared" ref="T16:T18" si="1">ROUND (AVERAGE(C16:L16),0)</f>
        <v>15</v>
      </c>
    </row>
    <row r="17" ht="18.75" customHeight="1">
      <c r="A17" s="99" t="s">
        <v>135</v>
      </c>
      <c r="C17" s="101">
        <v>13.0</v>
      </c>
      <c r="D17" s="101">
        <v>13.0</v>
      </c>
      <c r="E17" s="101">
        <v>13.0</v>
      </c>
      <c r="F17" s="101"/>
      <c r="G17" s="101"/>
      <c r="H17" s="101"/>
      <c r="I17" s="101"/>
      <c r="J17" s="101"/>
      <c r="K17" s="101"/>
      <c r="L17" s="101"/>
      <c r="N17" s="102">
        <v>16.0</v>
      </c>
      <c r="O17" s="102">
        <v>10.0</v>
      </c>
      <c r="P17" s="103"/>
      <c r="Q17" s="103"/>
      <c r="R17" s="103"/>
      <c r="T17" s="104">
        <f t="shared" si="1"/>
        <v>13</v>
      </c>
    </row>
    <row r="18" ht="18.75" customHeight="1">
      <c r="A18" s="99" t="s">
        <v>136</v>
      </c>
      <c r="C18" s="105">
        <v>11.0</v>
      </c>
      <c r="D18" s="105">
        <v>16.0</v>
      </c>
      <c r="E18" s="105">
        <v>14.0</v>
      </c>
      <c r="F18" s="105"/>
      <c r="G18" s="105"/>
      <c r="H18" s="105"/>
      <c r="I18" s="105"/>
      <c r="J18" s="105"/>
      <c r="K18" s="105"/>
      <c r="L18" s="105"/>
      <c r="N18" s="102">
        <v>12.0</v>
      </c>
      <c r="O18" s="102">
        <v>11.0</v>
      </c>
      <c r="P18" s="103"/>
      <c r="Q18" s="103"/>
      <c r="R18" s="103"/>
      <c r="T18" s="104">
        <f t="shared" si="1"/>
        <v>14</v>
      </c>
    </row>
    <row r="19" ht="18.75" customHeight="1">
      <c r="A19" s="84"/>
      <c r="B19" s="85"/>
    </row>
    <row r="20" ht="18.75" customHeight="1">
      <c r="A20" s="106" t="s">
        <v>137</v>
      </c>
      <c r="B20" s="107"/>
      <c r="C20" s="107" t="s">
        <v>138</v>
      </c>
      <c r="D20" s="107" t="s">
        <v>139</v>
      </c>
      <c r="E20" s="107" t="s">
        <v>140</v>
      </c>
      <c r="F20" s="107"/>
      <c r="G20" s="107"/>
      <c r="H20" s="107"/>
      <c r="I20" s="107"/>
      <c r="J20" s="107"/>
      <c r="K20" s="107"/>
      <c r="L20" s="107"/>
      <c r="M20" s="107"/>
      <c r="N20" s="108" t="s">
        <v>141</v>
      </c>
      <c r="O20" s="108" t="s">
        <v>141</v>
      </c>
      <c r="P20" s="108"/>
      <c r="Q20" s="108"/>
      <c r="R20" s="108"/>
      <c r="S20" s="107"/>
      <c r="T20" s="109" t="str">
        <f>"Prof. Bonus: "&amp;iferror(vlookup($C6,'Level Tables'!$A2:$C22,3,FALSE),"")</f>
        <v>Prof. Bonus: 3</v>
      </c>
    </row>
    <row r="21" ht="18.75" customHeight="1">
      <c r="A21" s="110"/>
      <c r="C21" s="107" t="s">
        <v>142</v>
      </c>
      <c r="D21" s="107" t="s">
        <v>143</v>
      </c>
      <c r="E21" s="107" t="s">
        <v>143</v>
      </c>
      <c r="F21" s="107"/>
      <c r="G21" s="107"/>
      <c r="H21" s="107"/>
      <c r="I21" s="107"/>
      <c r="J21" s="107"/>
      <c r="K21" s="107"/>
      <c r="L21" s="107"/>
      <c r="N21" s="107"/>
      <c r="O21" s="108" t="s">
        <v>144</v>
      </c>
      <c r="P21" s="108"/>
      <c r="Q21" s="108"/>
      <c r="R21" s="108"/>
      <c r="T21" s="111"/>
    </row>
    <row r="22" ht="18.75" customHeight="1">
      <c r="A22" s="110"/>
      <c r="C22" s="107" t="s">
        <v>145</v>
      </c>
      <c r="D22" s="107" t="s">
        <v>146</v>
      </c>
      <c r="E22" s="107" t="s">
        <v>141</v>
      </c>
      <c r="F22" s="107"/>
      <c r="G22" s="107"/>
      <c r="H22" s="107"/>
      <c r="I22" s="107"/>
      <c r="J22" s="107"/>
      <c r="K22" s="107"/>
      <c r="L22" s="107"/>
      <c r="N22" s="107"/>
      <c r="O22" s="107"/>
      <c r="P22" s="107"/>
      <c r="Q22" s="107"/>
      <c r="R22" s="107"/>
      <c r="T22" s="111"/>
    </row>
    <row r="23" ht="18.75" customHeight="1">
      <c r="A23" s="110"/>
      <c r="C23" s="107" t="s">
        <v>141</v>
      </c>
      <c r="D23" s="107" t="s">
        <v>147</v>
      </c>
      <c r="E23" s="107" t="s">
        <v>148</v>
      </c>
      <c r="F23" s="107"/>
      <c r="G23" s="107"/>
      <c r="H23" s="107"/>
      <c r="I23" s="107"/>
      <c r="J23" s="107"/>
      <c r="K23" s="107"/>
      <c r="L23" s="107"/>
      <c r="N23" s="107"/>
      <c r="O23" s="107"/>
      <c r="P23" s="107"/>
      <c r="Q23" s="107"/>
      <c r="R23" s="107"/>
      <c r="T23" s="111"/>
    </row>
    <row r="24" ht="18.75" customHeight="1">
      <c r="A24" s="110"/>
      <c r="C24" s="107"/>
      <c r="D24" s="107"/>
      <c r="E24" s="107" t="s">
        <v>147</v>
      </c>
      <c r="F24" s="107"/>
      <c r="G24" s="107"/>
      <c r="H24" s="107"/>
      <c r="I24" s="107"/>
      <c r="J24" s="107"/>
      <c r="K24" s="107"/>
      <c r="L24" s="107"/>
      <c r="N24" s="107"/>
      <c r="O24" s="107"/>
      <c r="P24" s="107"/>
      <c r="Q24" s="107"/>
      <c r="R24" s="107"/>
      <c r="T24" s="111"/>
    </row>
    <row r="25" ht="18.75" hidden="1" customHeight="1">
      <c r="A25" s="110"/>
      <c r="B25" s="107"/>
      <c r="C25" s="107"/>
      <c r="D25" s="107"/>
      <c r="E25" s="107"/>
      <c r="F25" s="107"/>
      <c r="G25" s="107"/>
      <c r="H25" s="107"/>
      <c r="I25" s="107"/>
      <c r="J25" s="107"/>
      <c r="K25" s="107"/>
      <c r="L25" s="107"/>
      <c r="M25" s="107"/>
      <c r="N25" s="107"/>
      <c r="O25" s="107"/>
      <c r="P25" s="107"/>
      <c r="Q25" s="107"/>
      <c r="R25" s="107"/>
      <c r="S25" s="107"/>
      <c r="T25" s="111"/>
    </row>
    <row r="26" ht="18.75" hidden="1" customHeight="1">
      <c r="A26" s="110"/>
      <c r="B26" s="107"/>
      <c r="C26" s="107"/>
      <c r="D26" s="107"/>
      <c r="E26" s="107"/>
      <c r="F26" s="107"/>
      <c r="G26" s="107"/>
      <c r="H26" s="107"/>
      <c r="I26" s="107"/>
      <c r="J26" s="107"/>
      <c r="K26" s="107"/>
      <c r="L26" s="107"/>
      <c r="M26" s="107"/>
      <c r="N26" s="107"/>
      <c r="O26" s="107"/>
      <c r="P26" s="107"/>
      <c r="Q26" s="107"/>
      <c r="R26" s="107"/>
      <c r="S26" s="107"/>
      <c r="T26" s="111"/>
    </row>
    <row r="27" ht="18.75" hidden="1" customHeight="1">
      <c r="A27" s="110"/>
      <c r="B27" s="107"/>
      <c r="C27" s="107"/>
      <c r="D27" s="107"/>
      <c r="E27" s="107"/>
      <c r="F27" s="107"/>
      <c r="G27" s="107"/>
      <c r="H27" s="107"/>
      <c r="I27" s="107"/>
      <c r="J27" s="107"/>
      <c r="K27" s="107"/>
      <c r="L27" s="107"/>
      <c r="M27" s="107"/>
      <c r="N27" s="107"/>
      <c r="O27" s="107"/>
      <c r="P27" s="107"/>
      <c r="Q27" s="107"/>
      <c r="R27" s="107"/>
      <c r="S27" s="107"/>
      <c r="T27" s="111"/>
    </row>
    <row r="28" ht="18.75" hidden="1" customHeight="1">
      <c r="A28" s="110"/>
      <c r="B28" s="107"/>
      <c r="C28" s="107"/>
      <c r="D28" s="107"/>
      <c r="E28" s="107"/>
      <c r="F28" s="107"/>
      <c r="G28" s="107"/>
      <c r="H28" s="107"/>
      <c r="I28" s="107"/>
      <c r="J28" s="107"/>
      <c r="K28" s="107"/>
      <c r="L28" s="107"/>
      <c r="M28" s="107"/>
      <c r="N28" s="107"/>
      <c r="O28" s="107"/>
      <c r="P28" s="107"/>
      <c r="Q28" s="107"/>
      <c r="R28" s="107"/>
      <c r="S28" s="107"/>
      <c r="T28" s="111"/>
    </row>
    <row r="29" ht="18.75" hidden="1" customHeight="1">
      <c r="A29" s="110"/>
      <c r="B29" s="107"/>
      <c r="C29" s="107"/>
      <c r="D29" s="107"/>
      <c r="E29" s="107"/>
      <c r="F29" s="107"/>
      <c r="G29" s="107"/>
      <c r="H29" s="107"/>
      <c r="I29" s="107"/>
      <c r="J29" s="107"/>
      <c r="K29" s="107"/>
      <c r="L29" s="107"/>
      <c r="M29" s="107"/>
      <c r="N29" s="107"/>
      <c r="O29" s="107"/>
      <c r="P29" s="107"/>
      <c r="Q29" s="107"/>
      <c r="R29" s="107"/>
      <c r="S29" s="107"/>
      <c r="T29" s="111"/>
    </row>
    <row r="30" ht="18.75" hidden="1" customHeight="1">
      <c r="A30" s="110"/>
      <c r="B30" s="107"/>
      <c r="C30" s="107"/>
      <c r="D30" s="107"/>
      <c r="E30" s="107"/>
      <c r="F30" s="107"/>
      <c r="G30" s="107"/>
      <c r="H30" s="107"/>
      <c r="I30" s="107"/>
      <c r="J30" s="107"/>
      <c r="K30" s="107"/>
      <c r="L30" s="107"/>
      <c r="M30" s="107"/>
      <c r="N30" s="107"/>
      <c r="O30" s="107"/>
      <c r="P30" s="107"/>
      <c r="Q30" s="107"/>
      <c r="R30" s="107"/>
      <c r="S30" s="107"/>
      <c r="T30" s="111"/>
    </row>
    <row r="31" ht="18.75" hidden="1" customHeight="1">
      <c r="A31" s="110"/>
      <c r="B31" s="107"/>
      <c r="C31" s="107"/>
      <c r="D31" s="107"/>
      <c r="E31" s="107"/>
      <c r="F31" s="107"/>
      <c r="G31" s="107"/>
      <c r="H31" s="107"/>
      <c r="I31" s="107"/>
      <c r="J31" s="107"/>
      <c r="K31" s="107"/>
      <c r="L31" s="107"/>
      <c r="M31" s="107"/>
      <c r="N31" s="107"/>
      <c r="O31" s="107"/>
      <c r="P31" s="107"/>
      <c r="Q31" s="107"/>
      <c r="R31" s="107"/>
      <c r="S31" s="107"/>
      <c r="T31" s="111"/>
    </row>
    <row r="32" ht="18.75" hidden="1" customHeight="1">
      <c r="A32" s="110"/>
      <c r="B32" s="107"/>
      <c r="C32" s="107"/>
      <c r="D32" s="107"/>
      <c r="E32" s="107"/>
      <c r="F32" s="107"/>
      <c r="G32" s="107"/>
      <c r="H32" s="107"/>
      <c r="I32" s="107"/>
      <c r="J32" s="107"/>
      <c r="K32" s="107"/>
      <c r="L32" s="107"/>
      <c r="M32" s="107"/>
      <c r="N32" s="107"/>
      <c r="O32" s="107"/>
      <c r="P32" s="107"/>
      <c r="Q32" s="107"/>
      <c r="R32" s="107"/>
      <c r="S32" s="107"/>
      <c r="T32" s="111"/>
    </row>
    <row r="33" ht="18.75" hidden="1" customHeight="1">
      <c r="A33" s="110"/>
      <c r="B33" s="107"/>
      <c r="C33" s="107"/>
      <c r="D33" s="107"/>
      <c r="E33" s="107"/>
      <c r="F33" s="107"/>
      <c r="G33" s="107"/>
      <c r="H33" s="107"/>
      <c r="I33" s="107"/>
      <c r="J33" s="107"/>
      <c r="K33" s="107"/>
      <c r="L33" s="107"/>
      <c r="M33" s="107"/>
      <c r="N33" s="107"/>
      <c r="O33" s="107"/>
      <c r="P33" s="107"/>
      <c r="Q33" s="107"/>
      <c r="R33" s="107"/>
      <c r="S33" s="107"/>
      <c r="T33" s="111"/>
    </row>
    <row r="34" ht="18.75" hidden="1" customHeight="1">
      <c r="A34" s="110"/>
      <c r="B34" s="107"/>
      <c r="C34" s="107"/>
      <c r="D34" s="107"/>
      <c r="E34" s="107"/>
      <c r="F34" s="107"/>
      <c r="G34" s="107"/>
      <c r="H34" s="107"/>
      <c r="I34" s="107"/>
      <c r="J34" s="107"/>
      <c r="K34" s="107"/>
      <c r="L34" s="107"/>
      <c r="M34" s="107"/>
      <c r="N34" s="107"/>
      <c r="O34" s="107"/>
      <c r="P34" s="107"/>
      <c r="Q34" s="107"/>
      <c r="R34" s="107"/>
      <c r="S34" s="107"/>
      <c r="T34" s="111"/>
    </row>
    <row r="35" ht="18.75" hidden="1" customHeight="1">
      <c r="A35" s="110"/>
      <c r="B35" s="107"/>
      <c r="C35" s="107"/>
      <c r="D35" s="107"/>
      <c r="E35" s="107"/>
      <c r="F35" s="107"/>
      <c r="G35" s="107"/>
      <c r="H35" s="107"/>
      <c r="I35" s="107"/>
      <c r="J35" s="107"/>
      <c r="K35" s="107"/>
      <c r="L35" s="107"/>
      <c r="M35" s="107"/>
      <c r="N35" s="107"/>
      <c r="O35" s="107"/>
      <c r="P35" s="107"/>
      <c r="Q35" s="107"/>
      <c r="R35" s="107"/>
      <c r="S35" s="107"/>
      <c r="T35" s="111"/>
    </row>
    <row r="36" ht="18.75" hidden="1" customHeight="1">
      <c r="A36" s="110"/>
      <c r="B36" s="107"/>
      <c r="C36" s="107"/>
      <c r="D36" s="107"/>
      <c r="E36" s="107"/>
      <c r="F36" s="107"/>
      <c r="G36" s="107"/>
      <c r="H36" s="107"/>
      <c r="I36" s="107"/>
      <c r="J36" s="107"/>
      <c r="K36" s="107"/>
      <c r="L36" s="107"/>
      <c r="M36" s="107"/>
      <c r="N36" s="107"/>
      <c r="O36" s="107"/>
      <c r="P36" s="107"/>
      <c r="Q36" s="107"/>
      <c r="R36" s="107"/>
      <c r="S36" s="107"/>
      <c r="T36" s="111"/>
    </row>
    <row r="37" ht="18.75" hidden="1" customHeight="1">
      <c r="A37" s="110"/>
      <c r="B37" s="107"/>
      <c r="C37" s="107"/>
      <c r="D37" s="107"/>
      <c r="E37" s="107"/>
      <c r="F37" s="107"/>
      <c r="G37" s="107"/>
      <c r="H37" s="107"/>
      <c r="I37" s="107"/>
      <c r="J37" s="107"/>
      <c r="K37" s="107"/>
      <c r="L37" s="107"/>
      <c r="M37" s="107"/>
      <c r="N37" s="107"/>
      <c r="O37" s="107"/>
      <c r="P37" s="107"/>
      <c r="Q37" s="107"/>
      <c r="R37" s="107"/>
      <c r="S37" s="107"/>
      <c r="T37" s="111"/>
    </row>
    <row r="38" ht="18.75" customHeight="1">
      <c r="A38" s="84"/>
      <c r="B38" s="85"/>
    </row>
    <row r="39" ht="18.75" customHeight="1">
      <c r="A39" s="112" t="s">
        <v>149</v>
      </c>
      <c r="B39" s="113"/>
      <c r="C39" s="114" t="s">
        <v>150</v>
      </c>
      <c r="D39" s="114" t="s">
        <v>151</v>
      </c>
      <c r="E39" s="115"/>
      <c r="F39" s="114"/>
      <c r="G39" s="115"/>
      <c r="H39" s="114"/>
      <c r="I39" s="115"/>
      <c r="J39" s="115"/>
      <c r="K39" s="115"/>
      <c r="L39" s="115"/>
      <c r="M39" s="113"/>
      <c r="N39" s="114" t="s">
        <v>152</v>
      </c>
      <c r="O39" s="114"/>
      <c r="P39" s="114"/>
      <c r="Q39" s="114"/>
      <c r="R39" s="114"/>
      <c r="S39" s="113"/>
      <c r="T39" s="116"/>
    </row>
    <row r="40" ht="18.75" customHeight="1">
      <c r="A40" s="117" t="s">
        <v>153</v>
      </c>
      <c r="C40" s="118"/>
      <c r="D40" s="119" t="s">
        <v>154</v>
      </c>
      <c r="E40" s="119" t="s">
        <v>154</v>
      </c>
      <c r="F40" s="119"/>
      <c r="G40" s="119"/>
      <c r="H40" s="119"/>
      <c r="I40" s="119"/>
      <c r="J40" s="119"/>
      <c r="K40" s="119"/>
      <c r="L40" s="119"/>
      <c r="N40" s="119"/>
      <c r="O40" s="119"/>
      <c r="P40" s="119"/>
      <c r="Q40" s="119"/>
      <c r="R40" s="119"/>
      <c r="T40" s="120"/>
    </row>
    <row r="41" ht="18.75" customHeight="1">
      <c r="A41" s="84"/>
      <c r="B41" s="85"/>
    </row>
    <row r="42" ht="18.75" customHeight="1">
      <c r="A42" s="121" t="s">
        <v>155</v>
      </c>
      <c r="B42" s="122"/>
      <c r="C42" s="123">
        <v>11.0</v>
      </c>
      <c r="D42" s="123">
        <v>18.0</v>
      </c>
      <c r="E42" s="123">
        <v>10.0</v>
      </c>
      <c r="F42" s="123"/>
      <c r="G42" s="123"/>
      <c r="H42" s="123"/>
      <c r="I42" s="123"/>
      <c r="J42" s="123"/>
      <c r="K42" s="123"/>
      <c r="L42" s="123"/>
      <c r="M42" s="122"/>
      <c r="N42" s="124">
        <v>13.0</v>
      </c>
      <c r="O42" s="124">
        <v>17.0</v>
      </c>
      <c r="P42" s="124"/>
      <c r="Q42" s="124"/>
      <c r="R42" s="124"/>
      <c r="S42" s="122"/>
      <c r="T42" s="125"/>
    </row>
    <row r="43" ht="18.75" customHeight="1">
      <c r="A43" s="121" t="s">
        <v>156</v>
      </c>
      <c r="C43" s="123">
        <v>16.0</v>
      </c>
      <c r="D43" s="123">
        <v>16.0</v>
      </c>
      <c r="E43" s="123">
        <v>16.0</v>
      </c>
      <c r="F43" s="123"/>
      <c r="G43" s="123"/>
      <c r="H43" s="123"/>
      <c r="I43" s="123"/>
      <c r="J43" s="123"/>
      <c r="K43" s="123"/>
      <c r="L43" s="123"/>
      <c r="N43" s="124">
        <v>16.0</v>
      </c>
      <c r="O43" s="124">
        <v>10.0</v>
      </c>
      <c r="P43" s="124"/>
      <c r="Q43" s="124"/>
      <c r="R43" s="124"/>
      <c r="T43" s="125"/>
    </row>
    <row r="44" ht="18.75" customHeight="1">
      <c r="A44" s="121" t="s">
        <v>157</v>
      </c>
      <c r="C44" s="123">
        <v>15.0</v>
      </c>
      <c r="D44" s="123">
        <v>17.0</v>
      </c>
      <c r="E44" s="123">
        <v>15.0</v>
      </c>
      <c r="F44" s="123"/>
      <c r="G44" s="123"/>
      <c r="H44" s="123"/>
      <c r="I44" s="123"/>
      <c r="J44" s="123"/>
      <c r="K44" s="123"/>
      <c r="L44" s="123"/>
      <c r="N44" s="124">
        <v>12.0</v>
      </c>
      <c r="O44" s="124">
        <v>15.0</v>
      </c>
      <c r="P44" s="124"/>
      <c r="Q44" s="124"/>
      <c r="R44" s="124"/>
      <c r="T44" s="125"/>
    </row>
    <row r="45" ht="18.75" customHeight="1">
      <c r="A45" s="121" t="s">
        <v>158</v>
      </c>
      <c r="C45" s="123">
        <v>13.0</v>
      </c>
      <c r="D45" s="123">
        <v>12.0</v>
      </c>
      <c r="E45" s="123">
        <v>11.0</v>
      </c>
      <c r="F45" s="123"/>
      <c r="G45" s="123"/>
      <c r="H45" s="123"/>
      <c r="I45" s="123"/>
      <c r="J45" s="123"/>
      <c r="K45" s="123"/>
      <c r="L45" s="123"/>
      <c r="N45" s="124">
        <v>9.0</v>
      </c>
      <c r="O45" s="124">
        <v>10.0</v>
      </c>
      <c r="P45" s="124"/>
      <c r="Q45" s="124"/>
      <c r="R45" s="124"/>
      <c r="T45" s="125"/>
    </row>
    <row r="46" ht="18.75" customHeight="1">
      <c r="A46" s="121" t="s">
        <v>159</v>
      </c>
      <c r="C46" s="123">
        <v>18.0</v>
      </c>
      <c r="D46" s="123">
        <v>12.0</v>
      </c>
      <c r="E46" s="123">
        <v>17.0</v>
      </c>
      <c r="F46" s="123"/>
      <c r="G46" s="123"/>
      <c r="H46" s="123"/>
      <c r="I46" s="123"/>
      <c r="J46" s="123"/>
      <c r="K46" s="123"/>
      <c r="L46" s="123"/>
      <c r="N46" s="124">
        <v>12.0</v>
      </c>
      <c r="O46" s="124">
        <v>11.0</v>
      </c>
      <c r="P46" s="124"/>
      <c r="Q46" s="124"/>
      <c r="R46" s="124"/>
      <c r="T46" s="125"/>
    </row>
    <row r="47" ht="18.75" customHeight="1">
      <c r="A47" s="121" t="s">
        <v>160</v>
      </c>
      <c r="C47" s="123">
        <v>11.0</v>
      </c>
      <c r="D47" s="123">
        <v>9.0</v>
      </c>
      <c r="E47" s="123">
        <v>12.0</v>
      </c>
      <c r="F47" s="123"/>
      <c r="G47" s="123"/>
      <c r="H47" s="123"/>
      <c r="I47" s="123"/>
      <c r="J47" s="123"/>
      <c r="K47" s="123"/>
      <c r="L47" s="123"/>
      <c r="N47" s="124">
        <v>13.0</v>
      </c>
      <c r="O47" s="124">
        <v>8.0</v>
      </c>
      <c r="P47" s="124"/>
      <c r="Q47" s="124"/>
      <c r="R47" s="124"/>
      <c r="T47" s="125"/>
    </row>
    <row r="48" ht="18.75" customHeight="1">
      <c r="A48" s="84"/>
      <c r="B48" s="85"/>
    </row>
    <row r="49" ht="18.75" customHeight="1">
      <c r="A49" s="126" t="s">
        <v>161</v>
      </c>
      <c r="B49" s="127"/>
      <c r="C49" s="128">
        <v>30.0</v>
      </c>
      <c r="D49" s="128">
        <v>35.0</v>
      </c>
      <c r="E49" s="128">
        <v>35.0</v>
      </c>
      <c r="F49" s="129"/>
      <c r="G49" s="129"/>
      <c r="H49" s="129"/>
      <c r="I49" s="129"/>
      <c r="J49" s="129"/>
      <c r="K49" s="129"/>
      <c r="L49" s="129"/>
      <c r="M49" s="129"/>
      <c r="N49" s="128">
        <v>30.0</v>
      </c>
      <c r="O49" s="128">
        <v>30.0</v>
      </c>
      <c r="P49" s="127"/>
      <c r="Q49" s="127"/>
      <c r="R49" s="127"/>
      <c r="S49" s="127"/>
      <c r="T49" s="127"/>
    </row>
    <row r="50" ht="18.75" customHeight="1">
      <c r="A50" s="126" t="s">
        <v>162</v>
      </c>
      <c r="B50" s="127"/>
      <c r="C50" s="128">
        <v>50.0</v>
      </c>
      <c r="D50" s="129"/>
      <c r="E50" s="129"/>
      <c r="F50" s="129"/>
      <c r="G50" s="129"/>
      <c r="H50" s="129"/>
      <c r="I50" s="129"/>
      <c r="J50" s="129"/>
      <c r="K50" s="129"/>
      <c r="L50" s="129"/>
      <c r="M50" s="129"/>
      <c r="N50" s="129"/>
      <c r="O50" s="129"/>
      <c r="P50" s="127"/>
      <c r="Q50" s="127"/>
      <c r="R50" s="127"/>
      <c r="S50" s="127"/>
      <c r="T50" s="127"/>
    </row>
    <row r="51" ht="18.75" customHeight="1">
      <c r="A51" s="126" t="s">
        <v>163</v>
      </c>
      <c r="B51" s="127"/>
      <c r="C51" s="129"/>
      <c r="D51" s="129"/>
      <c r="E51" s="129"/>
      <c r="F51" s="129"/>
      <c r="G51" s="129"/>
      <c r="H51" s="129"/>
      <c r="I51" s="129"/>
      <c r="J51" s="129"/>
      <c r="K51" s="129"/>
      <c r="L51" s="129"/>
      <c r="M51" s="129"/>
      <c r="N51" s="129"/>
      <c r="O51" s="129"/>
      <c r="P51" s="127"/>
      <c r="Q51" s="127"/>
      <c r="R51" s="127"/>
      <c r="S51" s="127"/>
      <c r="T51" s="127"/>
    </row>
    <row r="52" ht="18.75" customHeight="1">
      <c r="A52" s="126" t="s">
        <v>164</v>
      </c>
      <c r="B52" s="127"/>
      <c r="C52" s="129"/>
      <c r="D52" s="129"/>
      <c r="E52" s="129"/>
      <c r="F52" s="129"/>
      <c r="G52" s="129"/>
      <c r="H52" s="129"/>
      <c r="I52" s="129"/>
      <c r="J52" s="129"/>
      <c r="K52" s="129"/>
      <c r="L52" s="129"/>
      <c r="M52" s="129"/>
      <c r="N52" s="129"/>
      <c r="O52" s="129"/>
      <c r="P52" s="127"/>
      <c r="Q52" s="127"/>
      <c r="R52" s="127"/>
      <c r="S52" s="127"/>
      <c r="T52" s="127"/>
    </row>
    <row r="53" ht="18.75" customHeight="1">
      <c r="A53" s="84"/>
      <c r="B53" s="85"/>
      <c r="C53" s="85"/>
      <c r="D53" s="85"/>
      <c r="E53" s="85"/>
      <c r="F53" s="85"/>
      <c r="G53" s="85"/>
      <c r="H53" s="85"/>
      <c r="I53" s="85"/>
      <c r="J53" s="85"/>
      <c r="K53" s="85"/>
      <c r="L53" s="85"/>
      <c r="M53" s="85"/>
      <c r="N53" s="85"/>
      <c r="O53" s="85"/>
      <c r="P53" s="85"/>
      <c r="Q53" s="85"/>
      <c r="R53" s="85"/>
      <c r="S53" s="85"/>
      <c r="T53" s="85"/>
    </row>
    <row r="54" ht="18.75" customHeight="1">
      <c r="A54" s="130" t="s">
        <v>165</v>
      </c>
      <c r="B54" s="131"/>
      <c r="C54" s="131" t="s">
        <v>166</v>
      </c>
      <c r="D54" s="131" t="s">
        <v>166</v>
      </c>
      <c r="E54" s="131" t="s">
        <v>166</v>
      </c>
      <c r="F54" s="131"/>
      <c r="G54" s="131"/>
      <c r="H54" s="131"/>
      <c r="I54" s="131"/>
      <c r="J54" s="131"/>
      <c r="K54" s="131"/>
      <c r="L54" s="131"/>
      <c r="M54" s="131"/>
      <c r="N54" s="131" t="s">
        <v>166</v>
      </c>
      <c r="O54" s="131" t="s">
        <v>166</v>
      </c>
      <c r="P54" s="131"/>
      <c r="Q54" s="131"/>
      <c r="R54" s="131"/>
      <c r="S54" s="131"/>
      <c r="T54" s="132"/>
    </row>
    <row r="55" ht="18.75" customHeight="1">
      <c r="A55" s="133"/>
      <c r="C55" s="131" t="s">
        <v>167</v>
      </c>
      <c r="D55" s="131" t="s">
        <v>168</v>
      </c>
      <c r="E55" s="131" t="s">
        <v>169</v>
      </c>
      <c r="F55" s="131"/>
      <c r="G55" s="131"/>
      <c r="H55" s="131"/>
      <c r="I55" s="131"/>
      <c r="J55" s="131"/>
      <c r="K55" s="131"/>
      <c r="L55" s="131"/>
      <c r="N55" s="131" t="s">
        <v>170</v>
      </c>
      <c r="O55" s="131" t="s">
        <v>171</v>
      </c>
      <c r="P55" s="131"/>
      <c r="Q55" s="131"/>
      <c r="R55" s="131"/>
      <c r="T55" s="132"/>
    </row>
    <row r="56" ht="18.75" customHeight="1">
      <c r="A56" s="133"/>
      <c r="C56" s="131" t="s">
        <v>172</v>
      </c>
      <c r="D56" s="131" t="s">
        <v>171</v>
      </c>
      <c r="E56" s="131" t="s">
        <v>173</v>
      </c>
      <c r="F56" s="131"/>
      <c r="G56" s="131"/>
      <c r="H56" s="131"/>
      <c r="I56" s="131"/>
      <c r="J56" s="131"/>
      <c r="K56" s="131"/>
      <c r="L56" s="131"/>
      <c r="N56" s="131"/>
      <c r="O56" s="131"/>
      <c r="P56" s="131"/>
      <c r="Q56" s="131"/>
      <c r="R56" s="131"/>
      <c r="T56" s="132"/>
    </row>
    <row r="57" ht="18.75" customHeight="1">
      <c r="A57" s="133"/>
      <c r="C57" s="131" t="s">
        <v>174</v>
      </c>
      <c r="D57" s="131"/>
      <c r="E57" s="131"/>
      <c r="F57" s="131"/>
      <c r="G57" s="131"/>
      <c r="H57" s="131"/>
      <c r="I57" s="131"/>
      <c r="J57" s="131"/>
      <c r="K57" s="131"/>
      <c r="L57" s="131"/>
      <c r="N57" s="131"/>
      <c r="O57" s="131"/>
      <c r="P57" s="131"/>
      <c r="Q57" s="131"/>
      <c r="R57" s="131"/>
      <c r="T57" s="132"/>
    </row>
    <row r="58" ht="18.75" customHeight="1">
      <c r="A58" s="133"/>
      <c r="C58" s="131" t="s">
        <v>171</v>
      </c>
      <c r="D58" s="131"/>
      <c r="E58" s="131"/>
      <c r="F58" s="131"/>
      <c r="G58" s="131"/>
      <c r="H58" s="131"/>
      <c r="I58" s="131"/>
      <c r="J58" s="131"/>
      <c r="K58" s="131"/>
      <c r="L58" s="131"/>
      <c r="N58" s="131"/>
      <c r="O58" s="131"/>
      <c r="P58" s="131"/>
      <c r="Q58" s="131"/>
      <c r="R58" s="131"/>
      <c r="T58" s="132"/>
    </row>
    <row r="59" ht="18.75" customHeight="1">
      <c r="A59" s="133"/>
      <c r="C59" s="131" t="s">
        <v>175</v>
      </c>
      <c r="D59" s="131"/>
      <c r="E59" s="131"/>
      <c r="F59" s="131"/>
      <c r="G59" s="131"/>
      <c r="H59" s="131"/>
      <c r="I59" s="131"/>
      <c r="J59" s="131"/>
      <c r="K59" s="131"/>
      <c r="L59" s="131"/>
      <c r="N59" s="131"/>
      <c r="O59" s="131"/>
      <c r="P59" s="131"/>
      <c r="Q59" s="131"/>
      <c r="R59" s="131"/>
      <c r="T59" s="132"/>
    </row>
    <row r="60" ht="18.75" hidden="1" customHeight="1">
      <c r="A60" s="133"/>
      <c r="B60" s="131"/>
      <c r="C60" s="131"/>
      <c r="D60" s="131"/>
      <c r="E60" s="131"/>
      <c r="F60" s="131"/>
      <c r="G60" s="131"/>
      <c r="H60" s="131"/>
      <c r="I60" s="131"/>
      <c r="J60" s="131"/>
      <c r="K60" s="131"/>
      <c r="L60" s="131"/>
      <c r="M60" s="131"/>
      <c r="N60" s="131"/>
      <c r="O60" s="131"/>
      <c r="P60" s="131"/>
      <c r="Q60" s="131"/>
      <c r="R60" s="131"/>
      <c r="S60" s="131"/>
      <c r="T60" s="132"/>
    </row>
    <row r="61" ht="18.75" hidden="1" customHeight="1">
      <c r="A61" s="133"/>
      <c r="B61" s="131"/>
      <c r="C61" s="131"/>
      <c r="D61" s="131"/>
      <c r="E61" s="131"/>
      <c r="F61" s="131"/>
      <c r="G61" s="131"/>
      <c r="H61" s="131"/>
      <c r="I61" s="131"/>
      <c r="J61" s="131"/>
      <c r="K61" s="131"/>
      <c r="L61" s="131"/>
      <c r="M61" s="131"/>
      <c r="N61" s="131"/>
      <c r="O61" s="131"/>
      <c r="P61" s="131"/>
      <c r="Q61" s="131"/>
      <c r="R61" s="131"/>
      <c r="S61" s="131"/>
      <c r="T61" s="132"/>
    </row>
    <row r="62" ht="18.75" hidden="1" customHeight="1">
      <c r="A62" s="133"/>
      <c r="B62" s="131"/>
      <c r="C62" s="131"/>
      <c r="D62" s="131"/>
      <c r="E62" s="131"/>
      <c r="F62" s="131"/>
      <c r="G62" s="131"/>
      <c r="H62" s="131"/>
      <c r="I62" s="131"/>
      <c r="J62" s="131"/>
      <c r="K62" s="131"/>
      <c r="L62" s="131"/>
      <c r="M62" s="131"/>
      <c r="N62" s="131"/>
      <c r="O62" s="131"/>
      <c r="P62" s="131"/>
      <c r="Q62" s="131"/>
      <c r="R62" s="131"/>
      <c r="S62" s="131"/>
      <c r="T62" s="132"/>
    </row>
    <row r="63" ht="18.75" hidden="1" customHeight="1">
      <c r="A63" s="133"/>
      <c r="B63" s="131"/>
      <c r="C63" s="131"/>
      <c r="D63" s="131"/>
      <c r="E63" s="131"/>
      <c r="F63" s="131"/>
      <c r="G63" s="131"/>
      <c r="H63" s="131"/>
      <c r="I63" s="131"/>
      <c r="J63" s="131"/>
      <c r="K63" s="131"/>
      <c r="L63" s="131"/>
      <c r="M63" s="131"/>
      <c r="N63" s="131"/>
      <c r="O63" s="131"/>
      <c r="P63" s="131"/>
      <c r="Q63" s="131"/>
      <c r="R63" s="131"/>
      <c r="S63" s="131"/>
      <c r="T63" s="132"/>
    </row>
    <row r="64" ht="18.75" hidden="1" customHeight="1">
      <c r="A64" s="133"/>
      <c r="B64" s="131"/>
      <c r="C64" s="131"/>
      <c r="D64" s="131"/>
      <c r="E64" s="131"/>
      <c r="F64" s="131"/>
      <c r="G64" s="131"/>
      <c r="H64" s="131"/>
      <c r="I64" s="131"/>
      <c r="J64" s="131"/>
      <c r="K64" s="131"/>
      <c r="L64" s="131"/>
      <c r="M64" s="131"/>
      <c r="N64" s="131"/>
      <c r="O64" s="131"/>
      <c r="P64" s="131"/>
      <c r="Q64" s="131"/>
      <c r="R64" s="131"/>
      <c r="S64" s="131"/>
      <c r="T64" s="132"/>
    </row>
    <row r="65" ht="18.75" hidden="1" customHeight="1">
      <c r="A65" s="133"/>
      <c r="B65" s="131"/>
      <c r="C65" s="131"/>
      <c r="D65" s="131"/>
      <c r="E65" s="131"/>
      <c r="F65" s="131"/>
      <c r="G65" s="131"/>
      <c r="H65" s="131"/>
      <c r="I65" s="131"/>
      <c r="J65" s="131"/>
      <c r="K65" s="131"/>
      <c r="L65" s="131"/>
      <c r="M65" s="131"/>
      <c r="N65" s="131"/>
      <c r="O65" s="131"/>
      <c r="P65" s="131"/>
      <c r="Q65" s="131"/>
      <c r="R65" s="131"/>
      <c r="S65" s="131"/>
      <c r="T65" s="132"/>
    </row>
    <row r="66" ht="18.75" hidden="1" customHeight="1">
      <c r="A66" s="133"/>
      <c r="B66" s="131"/>
      <c r="C66" s="131"/>
      <c r="D66" s="131"/>
      <c r="E66" s="131"/>
      <c r="F66" s="131"/>
      <c r="G66" s="131"/>
      <c r="H66" s="131"/>
      <c r="I66" s="131"/>
      <c r="J66" s="131"/>
      <c r="K66" s="131"/>
      <c r="L66" s="131"/>
      <c r="M66" s="131"/>
      <c r="N66" s="131"/>
      <c r="O66" s="131"/>
      <c r="P66" s="131"/>
      <c r="Q66" s="131"/>
      <c r="R66" s="131"/>
      <c r="S66" s="131"/>
      <c r="T66" s="132"/>
    </row>
    <row r="67" ht="18.75" hidden="1" customHeight="1">
      <c r="A67" s="133"/>
      <c r="B67" s="131"/>
      <c r="C67" s="131"/>
      <c r="D67" s="131"/>
      <c r="E67" s="131"/>
      <c r="F67" s="131"/>
      <c r="G67" s="131"/>
      <c r="H67" s="131"/>
      <c r="I67" s="131"/>
      <c r="J67" s="131"/>
      <c r="K67" s="131"/>
      <c r="L67" s="131"/>
      <c r="M67" s="131"/>
      <c r="N67" s="131"/>
      <c r="O67" s="131"/>
      <c r="P67" s="131"/>
      <c r="Q67" s="131"/>
      <c r="R67" s="131"/>
      <c r="S67" s="131"/>
      <c r="T67" s="132"/>
    </row>
    <row r="68" ht="18.75" hidden="1" customHeight="1">
      <c r="A68" s="133"/>
      <c r="B68" s="131"/>
      <c r="C68" s="131"/>
      <c r="D68" s="131"/>
      <c r="E68" s="131"/>
      <c r="F68" s="131"/>
      <c r="G68" s="131"/>
      <c r="H68" s="131"/>
      <c r="I68" s="131"/>
      <c r="J68" s="131"/>
      <c r="K68" s="131"/>
      <c r="L68" s="131"/>
      <c r="M68" s="131"/>
      <c r="N68" s="131"/>
      <c r="O68" s="131"/>
      <c r="P68" s="131"/>
      <c r="Q68" s="131"/>
      <c r="R68" s="131"/>
      <c r="S68" s="131"/>
      <c r="T68" s="132"/>
    </row>
    <row r="69" ht="18.75" hidden="1" customHeight="1">
      <c r="A69" s="133"/>
      <c r="B69" s="131"/>
      <c r="C69" s="131"/>
      <c r="D69" s="131"/>
      <c r="E69" s="131"/>
      <c r="F69" s="131"/>
      <c r="G69" s="131"/>
      <c r="H69" s="131"/>
      <c r="I69" s="131"/>
      <c r="J69" s="131"/>
      <c r="K69" s="131"/>
      <c r="L69" s="131"/>
      <c r="M69" s="131"/>
      <c r="N69" s="131"/>
      <c r="O69" s="131"/>
      <c r="P69" s="131"/>
      <c r="Q69" s="131"/>
      <c r="R69" s="131"/>
      <c r="S69" s="131"/>
      <c r="T69" s="132"/>
    </row>
    <row r="70" ht="18.75" hidden="1" customHeight="1">
      <c r="A70" s="133"/>
      <c r="B70" s="131"/>
      <c r="C70" s="131"/>
      <c r="D70" s="131"/>
      <c r="E70" s="131"/>
      <c r="F70" s="131"/>
      <c r="G70" s="131"/>
      <c r="H70" s="131"/>
      <c r="I70" s="131"/>
      <c r="J70" s="131"/>
      <c r="K70" s="131"/>
      <c r="L70" s="131"/>
      <c r="M70" s="131"/>
      <c r="N70" s="131"/>
      <c r="O70" s="131"/>
      <c r="P70" s="131"/>
      <c r="Q70" s="131"/>
      <c r="R70" s="131"/>
      <c r="S70" s="131"/>
      <c r="T70" s="132"/>
    </row>
    <row r="71" ht="18.75" hidden="1" customHeight="1">
      <c r="A71" s="133"/>
      <c r="B71" s="131"/>
      <c r="C71" s="131"/>
      <c r="D71" s="131"/>
      <c r="E71" s="131"/>
      <c r="F71" s="131"/>
      <c r="G71" s="131"/>
      <c r="H71" s="131"/>
      <c r="I71" s="131"/>
      <c r="J71" s="131"/>
      <c r="K71" s="131"/>
      <c r="L71" s="131"/>
      <c r="M71" s="131"/>
      <c r="N71" s="131"/>
      <c r="O71" s="131"/>
      <c r="P71" s="131"/>
      <c r="Q71" s="131"/>
      <c r="R71" s="131"/>
      <c r="S71" s="131"/>
      <c r="T71" s="132"/>
    </row>
    <row r="72" ht="18.75" hidden="1" customHeight="1">
      <c r="A72" s="133"/>
      <c r="B72" s="131"/>
      <c r="C72" s="131"/>
      <c r="D72" s="131"/>
      <c r="E72" s="131"/>
      <c r="F72" s="131"/>
      <c r="G72" s="131"/>
      <c r="H72" s="131"/>
      <c r="I72" s="131"/>
      <c r="J72" s="131"/>
      <c r="K72" s="131"/>
      <c r="L72" s="131"/>
      <c r="M72" s="131"/>
      <c r="N72" s="131"/>
      <c r="O72" s="131"/>
      <c r="P72" s="131"/>
      <c r="Q72" s="131"/>
      <c r="R72" s="131"/>
      <c r="S72" s="131"/>
      <c r="T72" s="132"/>
    </row>
    <row r="73" ht="18.75" hidden="1" customHeight="1">
      <c r="A73" s="133"/>
      <c r="B73" s="131"/>
      <c r="C73" s="131"/>
      <c r="D73" s="131"/>
      <c r="E73" s="131"/>
      <c r="F73" s="131"/>
      <c r="G73" s="131"/>
      <c r="H73" s="131"/>
      <c r="I73" s="131"/>
      <c r="J73" s="131"/>
      <c r="K73" s="131"/>
      <c r="L73" s="131"/>
      <c r="M73" s="131"/>
      <c r="N73" s="131"/>
      <c r="O73" s="131"/>
      <c r="P73" s="131"/>
      <c r="Q73" s="131"/>
      <c r="R73" s="131"/>
      <c r="S73" s="131"/>
      <c r="T73" s="132"/>
    </row>
    <row r="74" ht="18.75" hidden="1" customHeight="1">
      <c r="A74" s="133"/>
      <c r="B74" s="131"/>
      <c r="C74" s="131"/>
      <c r="D74" s="131"/>
      <c r="E74" s="131"/>
      <c r="F74" s="131"/>
      <c r="G74" s="131"/>
      <c r="H74" s="131"/>
      <c r="I74" s="131"/>
      <c r="J74" s="131"/>
      <c r="K74" s="131"/>
      <c r="L74" s="131"/>
      <c r="M74" s="131"/>
      <c r="N74" s="131"/>
      <c r="O74" s="131"/>
      <c r="P74" s="131"/>
      <c r="Q74" s="131"/>
      <c r="R74" s="131"/>
      <c r="S74" s="131"/>
      <c r="T74" s="132"/>
    </row>
    <row r="75" ht="18.75" hidden="1" customHeight="1">
      <c r="A75" s="133"/>
      <c r="B75" s="131"/>
      <c r="C75" s="131"/>
      <c r="D75" s="131"/>
      <c r="E75" s="131"/>
      <c r="F75" s="131"/>
      <c r="G75" s="131"/>
      <c r="H75" s="131"/>
      <c r="I75" s="131"/>
      <c r="J75" s="131"/>
      <c r="K75" s="131"/>
      <c r="L75" s="131"/>
      <c r="M75" s="131"/>
      <c r="N75" s="131"/>
      <c r="O75" s="131"/>
      <c r="P75" s="131"/>
      <c r="Q75" s="131"/>
      <c r="R75" s="131"/>
      <c r="S75" s="131"/>
      <c r="T75" s="132"/>
    </row>
    <row r="76" ht="18.75" hidden="1" customHeight="1">
      <c r="A76" s="133"/>
      <c r="B76" s="131"/>
      <c r="C76" s="131"/>
      <c r="D76" s="131"/>
      <c r="E76" s="131"/>
      <c r="F76" s="131"/>
      <c r="G76" s="131"/>
      <c r="H76" s="131"/>
      <c r="I76" s="131"/>
      <c r="J76" s="131"/>
      <c r="K76" s="131"/>
      <c r="L76" s="131"/>
      <c r="M76" s="131"/>
      <c r="N76" s="131"/>
      <c r="O76" s="131"/>
      <c r="P76" s="131"/>
      <c r="Q76" s="131"/>
      <c r="R76" s="131"/>
      <c r="S76" s="131"/>
      <c r="T76" s="132"/>
    </row>
    <row r="77" ht="18.75" hidden="1" customHeight="1">
      <c r="A77" s="133"/>
      <c r="B77" s="131"/>
      <c r="C77" s="131"/>
      <c r="D77" s="131"/>
      <c r="E77" s="131"/>
      <c r="F77" s="131"/>
      <c r="G77" s="131"/>
      <c r="H77" s="131"/>
      <c r="I77" s="131"/>
      <c r="J77" s="131"/>
      <c r="K77" s="131"/>
      <c r="L77" s="131"/>
      <c r="M77" s="131"/>
      <c r="N77" s="131"/>
      <c r="O77" s="131"/>
      <c r="P77" s="131"/>
      <c r="Q77" s="131"/>
      <c r="R77" s="131"/>
      <c r="S77" s="131"/>
      <c r="T77" s="132"/>
    </row>
    <row r="78" ht="18.75" hidden="1" customHeight="1">
      <c r="A78" s="133"/>
      <c r="B78" s="131"/>
      <c r="C78" s="131"/>
      <c r="D78" s="131"/>
      <c r="E78" s="131"/>
      <c r="F78" s="131"/>
      <c r="G78" s="131"/>
      <c r="H78" s="131"/>
      <c r="I78" s="131"/>
      <c r="J78" s="131"/>
      <c r="K78" s="131"/>
      <c r="L78" s="131"/>
      <c r="M78" s="131"/>
      <c r="N78" s="131"/>
      <c r="O78" s="131"/>
      <c r="P78" s="131"/>
      <c r="Q78" s="131"/>
      <c r="R78" s="131"/>
      <c r="S78" s="131"/>
      <c r="T78" s="132"/>
    </row>
    <row r="79" ht="18.75" hidden="1" customHeight="1">
      <c r="A79" s="133"/>
      <c r="B79" s="131"/>
      <c r="C79" s="131"/>
      <c r="D79" s="131"/>
      <c r="E79" s="131"/>
      <c r="F79" s="131"/>
      <c r="G79" s="131"/>
      <c r="H79" s="131"/>
      <c r="I79" s="131"/>
      <c r="J79" s="131"/>
      <c r="K79" s="131"/>
      <c r="L79" s="131"/>
      <c r="M79" s="131"/>
      <c r="N79" s="131"/>
      <c r="O79" s="131"/>
      <c r="P79" s="131"/>
      <c r="Q79" s="131"/>
      <c r="R79" s="131"/>
      <c r="S79" s="131"/>
      <c r="T79" s="132"/>
    </row>
    <row r="80" ht="18.75" customHeight="1">
      <c r="A80" s="84"/>
      <c r="B80" s="85"/>
    </row>
    <row r="81" ht="18.75" customHeight="1">
      <c r="A81" s="134" t="s">
        <v>176</v>
      </c>
      <c r="B81" s="135"/>
      <c r="C81" s="136">
        <v>2.0</v>
      </c>
      <c r="D81" s="136">
        <v>3.0</v>
      </c>
      <c r="E81" s="136">
        <v>3.0</v>
      </c>
      <c r="F81" s="136"/>
      <c r="G81" s="136"/>
      <c r="H81" s="136"/>
      <c r="I81" s="136"/>
      <c r="J81" s="136"/>
      <c r="K81" s="136"/>
      <c r="L81" s="136"/>
      <c r="M81" s="135"/>
      <c r="N81" s="137"/>
      <c r="O81" s="137"/>
      <c r="P81" s="135"/>
      <c r="Q81" s="135"/>
      <c r="R81" s="135"/>
      <c r="S81" s="135"/>
      <c r="T81" s="138">
        <f>SUM(C81,D81,E81,N81,O81)</f>
        <v>8</v>
      </c>
    </row>
    <row r="82" ht="18.75" customHeight="1">
      <c r="A82" s="84"/>
      <c r="B82" s="85"/>
    </row>
    <row r="83" ht="18.75" customHeight="1">
      <c r="A83" s="139" t="s">
        <v>177</v>
      </c>
      <c r="B83" s="140"/>
      <c r="C83" s="141">
        <v>1400.0</v>
      </c>
      <c r="D83" s="141">
        <v>1200.0</v>
      </c>
      <c r="E83" s="141">
        <v>1200.0</v>
      </c>
      <c r="F83" s="141"/>
      <c r="G83" s="141"/>
      <c r="H83" s="141"/>
      <c r="I83" s="141"/>
      <c r="J83" s="141"/>
      <c r="K83" s="141"/>
      <c r="L83" s="141"/>
      <c r="M83" s="140"/>
      <c r="N83" s="142"/>
      <c r="O83" s="142"/>
      <c r="P83" s="140"/>
      <c r="Q83" s="140"/>
      <c r="R83" s="140"/>
      <c r="S83" s="140"/>
      <c r="T83" s="143">
        <f t="shared" ref="T83:T85" si="2">SUM(C83,D83,E83,N83,O83)</f>
        <v>3800</v>
      </c>
    </row>
    <row r="84" ht="18.75" customHeight="1">
      <c r="A84" s="144"/>
      <c r="C84" s="141">
        <v>600.0</v>
      </c>
      <c r="D84" s="141">
        <v>600.0</v>
      </c>
      <c r="E84" s="141">
        <v>700.0</v>
      </c>
      <c r="F84" s="141"/>
      <c r="G84" s="141"/>
      <c r="H84" s="141"/>
      <c r="I84" s="141"/>
      <c r="J84" s="141"/>
      <c r="K84" s="141"/>
      <c r="L84" s="141"/>
      <c r="N84" s="142"/>
      <c r="O84" s="142"/>
      <c r="P84" s="140"/>
      <c r="Q84" s="140"/>
      <c r="R84" s="140"/>
      <c r="T84" s="145">
        <f t="shared" si="2"/>
        <v>1900</v>
      </c>
    </row>
    <row r="85" ht="18.75" customHeight="1">
      <c r="A85" s="146"/>
      <c r="C85" s="147"/>
      <c r="D85" s="140"/>
      <c r="E85" s="147"/>
      <c r="F85" s="147"/>
      <c r="G85" s="147"/>
      <c r="H85" s="147"/>
      <c r="I85" s="147"/>
      <c r="J85" s="147"/>
      <c r="K85" s="147"/>
      <c r="L85" s="147"/>
      <c r="N85" s="148"/>
      <c r="O85" s="148"/>
      <c r="P85" s="147"/>
      <c r="Q85" s="147"/>
      <c r="R85" s="147"/>
      <c r="T85" s="149">
        <f t="shared" si="2"/>
        <v>0</v>
      </c>
    </row>
    <row r="86" ht="3.75" hidden="1" customHeight="1">
      <c r="A86" s="150"/>
      <c r="B86" s="151"/>
    </row>
    <row r="87" ht="15.75" hidden="1" customHeight="1">
      <c r="A87" s="152" t="s">
        <v>178</v>
      </c>
      <c r="B87" s="151"/>
      <c r="C87" s="151"/>
      <c r="D87" s="151"/>
      <c r="E87" s="151"/>
      <c r="F87" s="151"/>
      <c r="G87" s="151"/>
      <c r="H87" s="151"/>
      <c r="I87" s="151"/>
      <c r="J87" s="151"/>
      <c r="K87" s="151"/>
      <c r="L87" s="151"/>
      <c r="M87" s="151"/>
      <c r="N87" s="151"/>
      <c r="O87" s="151"/>
      <c r="P87" s="151"/>
      <c r="Q87" s="151"/>
      <c r="R87" s="151"/>
      <c r="S87" s="151"/>
      <c r="T87" s="151"/>
    </row>
  </sheetData>
  <mergeCells count="37">
    <mergeCell ref="B8:B9"/>
    <mergeCell ref="B11:B14"/>
    <mergeCell ref="B16:B18"/>
    <mergeCell ref="B20:B24"/>
    <mergeCell ref="B39:B40"/>
    <mergeCell ref="B42:B47"/>
    <mergeCell ref="B54:B59"/>
    <mergeCell ref="B83:B85"/>
    <mergeCell ref="S8:S9"/>
    <mergeCell ref="S11:S14"/>
    <mergeCell ref="S16:S18"/>
    <mergeCell ref="S20:S24"/>
    <mergeCell ref="S39:S40"/>
    <mergeCell ref="S42:S47"/>
    <mergeCell ref="S54:S59"/>
    <mergeCell ref="S83:S85"/>
    <mergeCell ref="M11:M14"/>
    <mergeCell ref="M16:M18"/>
    <mergeCell ref="M20:M24"/>
    <mergeCell ref="M39:M40"/>
    <mergeCell ref="M42:M47"/>
    <mergeCell ref="M54:M59"/>
    <mergeCell ref="M83:M85"/>
    <mergeCell ref="B19:T19"/>
    <mergeCell ref="B38:T38"/>
    <mergeCell ref="B41:T41"/>
    <mergeCell ref="B48:T48"/>
    <mergeCell ref="B80:T80"/>
    <mergeCell ref="B82:T82"/>
    <mergeCell ref="B86:T86"/>
    <mergeCell ref="B3:B5"/>
    <mergeCell ref="M3:M6"/>
    <mergeCell ref="S3:S6"/>
    <mergeCell ref="B7:T7"/>
    <mergeCell ref="M8:M9"/>
    <mergeCell ref="B10:T10"/>
    <mergeCell ref="B15:T15"/>
  </mergeCells>
  <conditionalFormatting sqref="E39">
    <cfRule type="notContainsBlanks" dxfId="0" priority="1">
      <formula>LEN(TRIM(E39))&gt;0</formula>
    </cfRule>
  </conditionalFormatting>
  <dataValidations>
    <dataValidation type="list" allowBlank="1" sqref="C39:L39 N39:R39">
      <formula1>Initiative!$O$26:$V$33</formula1>
    </dataValidation>
    <dataValidation type="list" allowBlank="1" sqref="C54:L79 N54:R79">
      <formula1>"Aarakocra,Auran,Abyssal,Common,Celestial,Deep Speech,Draconic,Druidic,Dwarvish,Elvish,Infernal,Giant,Gnomish,Goblin,Halfling,Orc,Sylvan,Thieve's Cant,Undercommon"</formula1>
    </dataValidation>
    <dataValidation type="list" allowBlank="1" sqref="C20:L37 N20:R37">
      <formula1>"Acrobatics,Animal Handling,Arcana,Athletics,Deception,History,Insight,Intimidation,Investigation,Medicine,Nature,Perception,Performance,Persuasion,Religion,Sleight of Hand,Stealth,Survival"</formula1>
    </dataValidation>
    <dataValidation type="list" allowBlank="1" sqref="C40:L40 N40:R40">
      <formula1>"Darkvision 60ft.,Darkvision 120ft.,Blindsight 30 ft.,Tremorsense 30 ft.,Truesight"</formula1>
    </dataValidation>
  </dataValidations>
  <hyperlinks>
    <hyperlink r:id="rId2" ref="A2"/>
    <hyperlink r:id="rId3" ref="C2"/>
    <hyperlink r:id="rId4" ref="D2"/>
    <hyperlink r:id="rId5" ref="E2"/>
    <hyperlink r:id="rId6" ref="N2"/>
    <hyperlink r:id="rId7" ref="O2"/>
    <hyperlink r:id="rId8" location="CreatingaDruid" ref="C4"/>
    <hyperlink r:id="rId9" ref="D4"/>
    <hyperlink r:id="rId10" ref="E4"/>
    <hyperlink r:id="rId11" ref="A54"/>
  </hyperlinks>
  <drawing r:id="rId12"/>
  <legacy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4.71"/>
    <col customWidth="1" min="2" max="2" width="1.57"/>
    <col customWidth="1" min="3" max="5" width="21.57"/>
    <col customWidth="1" hidden="1" min="6" max="12" width="21.57"/>
    <col customWidth="1" min="13" max="13" width="1.57"/>
    <col customWidth="1" min="14" max="15" width="21.57"/>
    <col customWidth="1" hidden="1" min="16" max="18" width="21.57"/>
    <col customWidth="1" min="19" max="19" width="1.57"/>
    <col customWidth="1" min="20" max="20" width="21.57"/>
  </cols>
  <sheetData>
    <row r="1" ht="18.75" customHeight="1">
      <c r="A1" s="65" t="s">
        <v>89</v>
      </c>
      <c r="B1" s="66"/>
      <c r="C1" s="153" t="str">
        <f>IFERROR(__xludf.DUMMYFUNCTION("IMPORTRANGE($C87, ""v2.1!AE5"")"),"Testar's Player")</f>
        <v>Testar's Player</v>
      </c>
      <c r="D1" s="67"/>
      <c r="E1" s="67"/>
      <c r="F1" s="67"/>
      <c r="G1" s="67"/>
      <c r="H1" s="67"/>
      <c r="I1" s="67"/>
      <c r="J1" s="67"/>
      <c r="K1" s="67"/>
      <c r="L1" s="67"/>
      <c r="M1" s="66"/>
      <c r="N1" s="67"/>
      <c r="O1" s="67"/>
      <c r="P1" s="67" t="s">
        <v>93</v>
      </c>
      <c r="Q1" s="67" t="s">
        <v>93</v>
      </c>
      <c r="R1" s="67" t="s">
        <v>93</v>
      </c>
      <c r="S1" s="66"/>
      <c r="T1" s="68"/>
    </row>
    <row r="2" ht="18.75" customHeight="1">
      <c r="A2" s="69" t="s">
        <v>95</v>
      </c>
      <c r="B2" s="70"/>
      <c r="C2" s="154" t="str">
        <f>IFERROR(__xludf.DUMMYFUNCTION("IMPORTRANGE($C87, ""v2.1!C6"")"),"Testar")</f>
        <v>Testar</v>
      </c>
      <c r="D2" s="72"/>
      <c r="E2" s="72"/>
      <c r="F2" s="72"/>
      <c r="G2" s="72"/>
      <c r="H2" s="72"/>
      <c r="I2" s="72"/>
      <c r="J2" s="72"/>
      <c r="K2" s="72"/>
      <c r="L2" s="72"/>
      <c r="M2" s="73"/>
      <c r="N2" s="72"/>
      <c r="O2" s="72"/>
      <c r="P2" s="72"/>
      <c r="Q2" s="72"/>
      <c r="R2" s="72"/>
      <c r="S2" s="70"/>
      <c r="T2" s="74"/>
    </row>
    <row r="3" ht="18.75" customHeight="1">
      <c r="A3" s="75" t="s">
        <v>101</v>
      </c>
      <c r="B3" s="76"/>
      <c r="C3" s="155" t="str">
        <f>IFERROR(__xludf.DUMMYFUNCTION("IMPORTRANGE($C87, ""v2.1!T7"")"),"Variant Human")</f>
        <v>Variant Human</v>
      </c>
      <c r="D3" s="77"/>
      <c r="E3" s="77"/>
      <c r="F3" s="77"/>
      <c r="G3" s="77"/>
      <c r="H3" s="77"/>
      <c r="I3" s="77"/>
      <c r="J3" s="77"/>
      <c r="K3" s="77"/>
      <c r="L3" s="77"/>
      <c r="M3" s="76"/>
      <c r="N3" s="77"/>
      <c r="O3" s="77"/>
      <c r="P3" s="77"/>
      <c r="Q3" s="77"/>
      <c r="R3" s="77"/>
      <c r="S3" s="76"/>
      <c r="T3" s="78"/>
    </row>
    <row r="4" ht="18.75" customHeight="1">
      <c r="A4" s="79" t="s">
        <v>107</v>
      </c>
      <c r="C4" s="156" t="str">
        <f>IFERROR(__xludf.DUMMYFUNCTION("IMPORTRANGE($C87, ""v2.1!T5"")"),"Fighter 2")</f>
        <v>Fighter 2</v>
      </c>
      <c r="D4" s="81"/>
      <c r="E4" s="81"/>
      <c r="F4" s="81"/>
      <c r="G4" s="81"/>
      <c r="H4" s="81"/>
      <c r="I4" s="81"/>
      <c r="J4" s="81"/>
      <c r="K4" s="81"/>
      <c r="L4" s="81"/>
      <c r="N4" s="77"/>
      <c r="O4" s="77"/>
      <c r="P4" s="77"/>
      <c r="Q4" s="77"/>
      <c r="R4" s="77"/>
      <c r="T4" s="78"/>
    </row>
    <row r="5" ht="18.75" customHeight="1">
      <c r="A5" s="75" t="s">
        <v>113</v>
      </c>
      <c r="C5" s="156"/>
      <c r="D5" s="77"/>
      <c r="E5" s="77"/>
      <c r="F5" s="77"/>
      <c r="G5" s="77"/>
      <c r="H5" s="77"/>
      <c r="I5" s="77"/>
      <c r="J5" s="77"/>
      <c r="K5" s="77"/>
      <c r="L5" s="77"/>
      <c r="N5" s="77"/>
      <c r="O5" s="77"/>
      <c r="P5" s="77"/>
      <c r="Q5" s="77"/>
      <c r="R5" s="77"/>
      <c r="T5" s="82"/>
    </row>
    <row r="6" ht="18.75" customHeight="1">
      <c r="A6" s="75" t="s">
        <v>117</v>
      </c>
      <c r="B6" s="76"/>
      <c r="C6" s="157">
        <f>IFERROR(__xludf.DUMMYFUNCTION("IMPORTRANGE($C87, ""v2.1!AL6"")"),2.0)</f>
        <v>2</v>
      </c>
      <c r="D6" s="77"/>
      <c r="E6" s="77"/>
      <c r="F6" s="158" t="str">
        <f>IF(ISBLANK($F2),"",IFS($T6&lt;0,0, AND($T6&gt;=0,$T6&lt;'Level Tables'!B4),1, AND($T6&gt;='Level Tables'!B4,$T6&lt;'Level Tables'!B5),2, AND($T6&gt;='Level Tables'!B5,$T6&lt;'Level Tables'!B6),3, AND($T6&gt;='Level Tables'!B6,$T6&lt;'Level Tables'!B7),4, AND($T6&gt;='Level Tables'!B7,$T6&lt;'Level Tables'!B8),5, AND($T6&gt;='Level Tables'!B8,$T6&lt;'Level Tables'!B9),6, AND($T6&gt;='Level Tables'!B9,$T6&lt;'Level Tables'!B10),7, AND($T6&gt;='Level Tables'!B10,$T6&lt;'Level Tables'!B11),8, AND($T6&gt;='Level Tables'!B11,$T6&lt;'Level Tables'!B12),9, AND($T6&gt;='Level Tables'!B12,$T6&lt;'Level Tables'!B13),10, AND($T6&gt;='Level Tables'!B13,$T6&lt;'Level Tables'!B14),11, AND($T6&gt;='Level Tables'!B14,$T6&lt;'Level Tables'!B15),12, AND($T6&gt;='Level Tables'!B15,$T6&lt;'Level Tables'!B16),13, AND($T6&gt;='Level Tables'!B16,$T6&lt;'Level Tables'!B17),14, AND($T6&gt;='Level Tables'!B17,$T6&lt;'Level Tables'!B18),15, AND($T6&gt;='Level Tables'!B18,$T6&lt;'Level Tables'!B19),16, AND($T6&gt;='Level Tables'!B19,$T6&lt;'Level Tables'!B20),17, AND($T6&gt;='Level Tables'!B20,$T6&lt;'Level Tables'!B21),18, AND($T6&gt;='Level Tables'!B21,$T6&lt;'Level Tables'!B22),19, $T6&gt;='Level Tables'!B22,20))</f>
        <v/>
      </c>
      <c r="G6" s="158" t="str">
        <f>IF(ISBLANK($G2),"",IFS($T6&lt;0,0, AND($T6&gt;=0,$T6&lt;'Level Tables'!B4),1, AND($T6&gt;='Level Tables'!B4,$T6&lt;'Level Tables'!B5),2, AND($T6&gt;='Level Tables'!B5,$T6&lt;'Level Tables'!B6),3, AND($T6&gt;='Level Tables'!B6,$T6&lt;'Level Tables'!B7),4, AND($T6&gt;='Level Tables'!B7,$T6&lt;'Level Tables'!B8),5, AND($T6&gt;='Level Tables'!B8,$T6&lt;'Level Tables'!B9),6, AND($T6&gt;='Level Tables'!B9,$T6&lt;'Level Tables'!B10),7, AND($T6&gt;='Level Tables'!B10,$T6&lt;'Level Tables'!B11),8, AND($T6&gt;='Level Tables'!B11,$T6&lt;'Level Tables'!B12),9, AND($T6&gt;='Level Tables'!B12,$T6&lt;'Level Tables'!B13),10, AND($T6&gt;='Level Tables'!B13,$T6&lt;'Level Tables'!B14),11, AND($T6&gt;='Level Tables'!B14,$T6&lt;'Level Tables'!B15),12, AND($T6&gt;='Level Tables'!B15,$T6&lt;'Level Tables'!B16),13, AND($T6&gt;='Level Tables'!B16,$T6&lt;'Level Tables'!B17),14, AND($T6&gt;='Level Tables'!B17,$T6&lt;'Level Tables'!B18),15, AND($T6&gt;='Level Tables'!B18,$T6&lt;'Level Tables'!B19),16, AND($T6&gt;='Level Tables'!B19,$T6&lt;'Level Tables'!B20),17, AND($T6&gt;='Level Tables'!B20,$T6&lt;'Level Tables'!B21),18, AND($T6&gt;='Level Tables'!B21,$T6&lt;'Level Tables'!B22),19, $T6&gt;='Level Tables'!B22,20))</f>
        <v/>
      </c>
      <c r="H6" s="158" t="str">
        <f>IF(ISBLANK($H2),"",IFS($T6&lt;0,0, AND($T6&gt;=0,$T6&lt;'Level Tables'!B4),1, AND($T6&gt;='Level Tables'!B4,$T6&lt;'Level Tables'!B5),2, AND($T6&gt;='Level Tables'!B5,$T6&lt;'Level Tables'!B6),3, AND($T6&gt;='Level Tables'!B6,$T6&lt;'Level Tables'!B7),4, AND($T6&gt;='Level Tables'!B7,$T6&lt;'Level Tables'!B8),5, AND($T6&gt;='Level Tables'!B8,$T6&lt;'Level Tables'!B9),6, AND($T6&gt;='Level Tables'!B9,$T6&lt;'Level Tables'!B10),7, AND($T6&gt;='Level Tables'!B10,$T6&lt;'Level Tables'!B11),8, AND($T6&gt;='Level Tables'!B11,$T6&lt;'Level Tables'!B12),9, AND($T6&gt;='Level Tables'!B12,$T6&lt;'Level Tables'!B13),10, AND($T6&gt;='Level Tables'!B13,$T6&lt;'Level Tables'!B14),11, AND($T6&gt;='Level Tables'!B14,$T6&lt;'Level Tables'!B15),12, AND($T6&gt;='Level Tables'!B15,$T6&lt;'Level Tables'!B16),13, AND($T6&gt;='Level Tables'!B16,$T6&lt;'Level Tables'!B17),14, AND($T6&gt;='Level Tables'!B17,$T6&lt;'Level Tables'!B18),15, AND($T6&gt;='Level Tables'!B18,$T6&lt;'Level Tables'!B19),16, AND($T6&gt;='Level Tables'!B19,$T6&lt;'Level Tables'!B20),17, AND($T6&gt;='Level Tables'!B20,$T6&lt;'Level Tables'!B21),18, AND($T6&gt;='Level Tables'!B21,$T6&lt;'Level Tables'!B22),19, $T6&gt;='Level Tables'!B22,20))</f>
        <v/>
      </c>
      <c r="I6" s="158" t="str">
        <f>IF(ISBLANK($I2),"",IFS($T6&lt;0,0, AND($T6&gt;=0,$T6&lt;'Level Tables'!B4),1, AND($T6&gt;='Level Tables'!B4,$T6&lt;'Level Tables'!B5),2, AND($T6&gt;='Level Tables'!B5,$T6&lt;'Level Tables'!B6),3, AND($T6&gt;='Level Tables'!B6,$T6&lt;'Level Tables'!B7),4, AND($T6&gt;='Level Tables'!B7,$T6&lt;'Level Tables'!B8),5, AND($T6&gt;='Level Tables'!B8,$T6&lt;'Level Tables'!B9),6, AND($T6&gt;='Level Tables'!B9,$T6&lt;'Level Tables'!B10),7, AND($T6&gt;='Level Tables'!B10,$T6&lt;'Level Tables'!B11),8, AND($T6&gt;='Level Tables'!B11,$T6&lt;'Level Tables'!B12),9, AND($T6&gt;='Level Tables'!B12,$T6&lt;'Level Tables'!B13),10, AND($T6&gt;='Level Tables'!B13,$T6&lt;'Level Tables'!B14),11, AND($T6&gt;='Level Tables'!B14,$T6&lt;'Level Tables'!B15),12, AND($T6&gt;='Level Tables'!B15,$T6&lt;'Level Tables'!B16),13, AND($T6&gt;='Level Tables'!B16,$T6&lt;'Level Tables'!B17),14, AND($T6&gt;='Level Tables'!B17,$T6&lt;'Level Tables'!B18),15, AND($T6&gt;='Level Tables'!B18,$T6&lt;'Level Tables'!B19),16, AND($T6&gt;='Level Tables'!B19,$T6&lt;'Level Tables'!B20),17, AND($T6&gt;='Level Tables'!B20,$T6&lt;'Level Tables'!B21),18, AND($T6&gt;='Level Tables'!B21,$T6&lt;'Level Tables'!B22),19, $T6&gt;='Level Tables'!B22,20))</f>
        <v/>
      </c>
      <c r="J6" s="158" t="str">
        <f>IF(ISBLANK($J2),"",IFS($T6&lt;0,0, AND($T6&gt;=0,$T6&lt;'Level Tables'!B4),1, AND($T6&gt;='Level Tables'!B4,$T6&lt;'Level Tables'!B5),2, AND($T6&gt;='Level Tables'!B5,$T6&lt;'Level Tables'!B6),3, AND($T6&gt;='Level Tables'!B6,$T6&lt;'Level Tables'!B7),4, AND($T6&gt;='Level Tables'!B7,$T6&lt;'Level Tables'!B8),5, AND($T6&gt;='Level Tables'!B8,$T6&lt;'Level Tables'!B9),6, AND($T6&gt;='Level Tables'!B9,$T6&lt;'Level Tables'!B10),7, AND($T6&gt;='Level Tables'!B10,$T6&lt;'Level Tables'!B11),8, AND($T6&gt;='Level Tables'!B11,$T6&lt;'Level Tables'!B12),9, AND($T6&gt;='Level Tables'!B12,$T6&lt;'Level Tables'!B13),10, AND($T6&gt;='Level Tables'!B13,$T6&lt;'Level Tables'!B14),11, AND($T6&gt;='Level Tables'!B14,$T6&lt;'Level Tables'!B15),12, AND($T6&gt;='Level Tables'!B15,$T6&lt;'Level Tables'!B16),13, AND($T6&gt;='Level Tables'!B16,$T6&lt;'Level Tables'!B17),14, AND($T6&gt;='Level Tables'!B17,$T6&lt;'Level Tables'!B18),15, AND($T6&gt;='Level Tables'!B18,$T6&lt;'Level Tables'!B19),16, AND($T6&gt;='Level Tables'!B19,$T6&lt;'Level Tables'!B20),17, AND($T6&gt;='Level Tables'!B20,$T6&lt;'Level Tables'!B21),18, AND($T6&gt;='Level Tables'!B21,$T6&lt;'Level Tables'!B22),19, $T6&gt;='Level Tables'!B22,20))</f>
        <v/>
      </c>
      <c r="K6" s="158" t="str">
        <f>IF(ISBLANK($K2),"",IFS($T6&lt;0,0, AND($T6&gt;=0,$T6&lt;'Level Tables'!B4),1, AND($T6&gt;='Level Tables'!B4,$T6&lt;'Level Tables'!B5),2, AND($T6&gt;='Level Tables'!B5,$T6&lt;'Level Tables'!B6),3, AND($T6&gt;='Level Tables'!B6,$T6&lt;'Level Tables'!B7),4, AND($T6&gt;='Level Tables'!B7,$T6&lt;'Level Tables'!B8),5, AND($T6&gt;='Level Tables'!B8,$T6&lt;'Level Tables'!B9),6, AND($T6&gt;='Level Tables'!B9,$T6&lt;'Level Tables'!B10),7, AND($T6&gt;='Level Tables'!B10,$T6&lt;'Level Tables'!B11),8, AND($T6&gt;='Level Tables'!B11,$T6&lt;'Level Tables'!B12),9, AND($T6&gt;='Level Tables'!B12,$T6&lt;'Level Tables'!B13),10, AND($T6&gt;='Level Tables'!B13,$T6&lt;'Level Tables'!B14),11, AND($T6&gt;='Level Tables'!B14,$T6&lt;'Level Tables'!B15),12, AND($T6&gt;='Level Tables'!B15,$T6&lt;'Level Tables'!B16),13, AND($T6&gt;='Level Tables'!B16,$T6&lt;'Level Tables'!B17),14, AND($T6&gt;='Level Tables'!B17,$T6&lt;'Level Tables'!B18),15, AND($T6&gt;='Level Tables'!B18,$T6&lt;'Level Tables'!B19),16, AND($T6&gt;='Level Tables'!B19,$T6&lt;'Level Tables'!B20),17, AND($T6&gt;='Level Tables'!B20,$T6&lt;'Level Tables'!B21),18, AND($T6&gt;='Level Tables'!B21,$T6&lt;'Level Tables'!B22),19, $T6&gt;='Level Tables'!B22,20))</f>
        <v/>
      </c>
      <c r="L6" s="158" t="str">
        <f>IF(ISBLANK($L2),"",IFS($T6&lt;0,0, AND($T6&gt;=0,$T6&lt;'Level Tables'!B4),1, AND($T6&gt;='Level Tables'!B4,$T6&lt;'Level Tables'!B5),2, AND($T6&gt;='Level Tables'!B5,$T6&lt;'Level Tables'!B6),3, AND($T6&gt;='Level Tables'!B6,$T6&lt;'Level Tables'!B7),4, AND($T6&gt;='Level Tables'!B7,$T6&lt;'Level Tables'!B8),5, AND($T6&gt;='Level Tables'!B8,$T6&lt;'Level Tables'!B9),6, AND($T6&gt;='Level Tables'!B9,$T6&lt;'Level Tables'!B10),7, AND($T6&gt;='Level Tables'!B10,$T6&lt;'Level Tables'!B11),8, AND($T6&gt;='Level Tables'!B11,$T6&lt;'Level Tables'!B12),9, AND($T6&gt;='Level Tables'!B12,$T6&lt;'Level Tables'!B13),10, AND($T6&gt;='Level Tables'!B13,$T6&lt;'Level Tables'!B14),11, AND($T6&gt;='Level Tables'!B14,$T6&lt;'Level Tables'!B15),12, AND($T6&gt;='Level Tables'!B15,$T6&lt;'Level Tables'!B16),13, AND($T6&gt;='Level Tables'!B16,$T6&lt;'Level Tables'!B17),14, AND($T6&gt;='Level Tables'!B17,$T6&lt;'Level Tables'!B18),15, AND($T6&gt;='Level Tables'!B18,$T6&lt;'Level Tables'!B19),16, AND($T6&gt;='Level Tables'!B19,$T6&lt;'Level Tables'!B20),17, AND($T6&gt;='Level Tables'!B20,$T6&lt;'Level Tables'!B21),18, AND($T6&gt;='Level Tables'!B21,$T6&lt;'Level Tables'!B22),19, $T6&gt;='Level Tables'!B22,20))</f>
        <v/>
      </c>
      <c r="M6" s="159"/>
      <c r="N6" s="77"/>
      <c r="O6" s="77"/>
      <c r="P6" s="77"/>
      <c r="Q6" s="77"/>
      <c r="R6" s="77"/>
      <c r="S6" s="76"/>
      <c r="T6" s="83"/>
    </row>
    <row r="7" ht="18.75" customHeight="1">
      <c r="A7" s="84"/>
      <c r="B7" s="85"/>
    </row>
    <row r="8" ht="18.75" customHeight="1">
      <c r="A8" s="86" t="s">
        <v>118</v>
      </c>
      <c r="B8" s="87"/>
      <c r="C8" s="88" t="str">
        <f>IFERROR(__xludf.DUMMYFUNCTION("IMPORTRANGE($C87, ""v2.1!AJ11"")"),"Soldier")</f>
        <v>Soldier</v>
      </c>
      <c r="D8" s="88"/>
      <c r="E8" s="88"/>
      <c r="F8" s="88"/>
      <c r="G8" s="88"/>
      <c r="H8" s="88"/>
      <c r="I8" s="88"/>
      <c r="J8" s="88"/>
      <c r="K8" s="88"/>
      <c r="L8" s="88"/>
      <c r="M8" s="87"/>
      <c r="N8" s="88"/>
      <c r="O8" s="88"/>
      <c r="P8" s="88"/>
      <c r="Q8" s="88"/>
      <c r="R8" s="88"/>
      <c r="S8" s="87"/>
      <c r="T8" s="89"/>
    </row>
    <row r="9" ht="18.75" customHeight="1">
      <c r="A9" s="86" t="s">
        <v>121</v>
      </c>
      <c r="C9" s="88"/>
      <c r="D9" s="90"/>
      <c r="E9" s="88"/>
      <c r="F9" s="88"/>
      <c r="G9" s="88"/>
      <c r="H9" s="88"/>
      <c r="I9" s="88"/>
      <c r="J9" s="88"/>
      <c r="K9" s="88"/>
      <c r="L9" s="88"/>
      <c r="N9" s="88"/>
      <c r="O9" s="88"/>
      <c r="P9" s="88"/>
      <c r="Q9" s="88"/>
      <c r="R9" s="88"/>
      <c r="T9" s="89"/>
    </row>
    <row r="10" ht="18.75" customHeight="1">
      <c r="A10" s="84"/>
      <c r="B10" s="85"/>
    </row>
    <row r="11" ht="18.75" customHeight="1">
      <c r="A11" s="91" t="s">
        <v>123</v>
      </c>
      <c r="B11" s="92"/>
      <c r="C11" s="160">
        <f>IFERROR(__xludf.DUMMYFUNCTION("IMPORTRANGE($C87, ""v2.1!U16"")"),22.0)</f>
        <v>22</v>
      </c>
      <c r="D11" s="92"/>
      <c r="E11" s="92"/>
      <c r="F11" s="93"/>
      <c r="G11" s="92"/>
      <c r="H11" s="92"/>
      <c r="I11" s="92"/>
      <c r="J11" s="92"/>
      <c r="K11" s="92"/>
      <c r="L11" s="92"/>
      <c r="M11" s="92"/>
      <c r="N11" s="92"/>
      <c r="O11" s="92"/>
      <c r="P11" s="92"/>
      <c r="Q11" s="92"/>
      <c r="R11" s="92"/>
      <c r="S11" s="92"/>
      <c r="T11" s="94"/>
    </row>
    <row r="12" ht="18.75" customHeight="1">
      <c r="A12" s="91" t="s">
        <v>124</v>
      </c>
      <c r="C12" s="161">
        <f>IFERROR(__xludf.DUMMYFUNCTION("IMPORTRANGE($C87, ""v2.1!R12"")"),18.0)</f>
        <v>18</v>
      </c>
      <c r="D12" s="95"/>
      <c r="E12" s="95"/>
      <c r="F12" s="96"/>
      <c r="G12" s="95"/>
      <c r="H12" s="95"/>
      <c r="I12" s="95"/>
      <c r="J12" s="95"/>
      <c r="K12" s="95"/>
      <c r="L12" s="95"/>
      <c r="N12" s="96"/>
      <c r="O12" s="96"/>
      <c r="P12" s="96"/>
      <c r="Q12" s="96"/>
      <c r="R12" s="96"/>
      <c r="T12" s="97"/>
    </row>
    <row r="13" ht="18.75" customHeight="1">
      <c r="A13" s="91" t="s">
        <v>125</v>
      </c>
      <c r="C13" s="92"/>
      <c r="D13" s="92"/>
      <c r="E13" s="92"/>
      <c r="F13" s="92"/>
      <c r="G13" s="92"/>
      <c r="H13" s="92"/>
      <c r="I13" s="92"/>
      <c r="J13" s="92"/>
      <c r="K13" s="92"/>
      <c r="L13" s="92"/>
      <c r="N13" s="92"/>
      <c r="O13" s="92"/>
      <c r="P13" s="92"/>
      <c r="Q13" s="92"/>
      <c r="R13" s="92"/>
      <c r="T13" s="98"/>
    </row>
    <row r="14" ht="18.75" customHeight="1">
      <c r="A14" s="91" t="s">
        <v>130</v>
      </c>
      <c r="C14" s="92"/>
      <c r="D14" s="92"/>
      <c r="E14" s="92"/>
      <c r="F14" s="92"/>
      <c r="G14" s="92"/>
      <c r="H14" s="92"/>
      <c r="I14" s="92"/>
      <c r="J14" s="92"/>
      <c r="K14" s="92"/>
      <c r="L14" s="92"/>
      <c r="N14" s="92"/>
      <c r="O14" s="92"/>
      <c r="P14" s="92"/>
      <c r="Q14" s="92"/>
      <c r="R14" s="92"/>
      <c r="T14" s="98"/>
    </row>
    <row r="15" ht="18.75" customHeight="1">
      <c r="A15" s="84"/>
      <c r="B15" s="85"/>
    </row>
    <row r="16" ht="18.75" customHeight="1">
      <c r="A16" s="99" t="s">
        <v>134</v>
      </c>
      <c r="B16" s="100"/>
      <c r="C16" s="162">
        <f>IFERROR(__xludf.DUMMYFUNCTION("IMPORTRANGE($C87, ""v2.1!C45"")"),14.0)</f>
        <v>14</v>
      </c>
      <c r="D16" s="101"/>
      <c r="E16" s="101"/>
      <c r="F16" s="101"/>
      <c r="G16" s="101"/>
      <c r="H16" s="101"/>
      <c r="I16" s="101"/>
      <c r="J16" s="101"/>
      <c r="K16" s="101"/>
      <c r="L16" s="101"/>
      <c r="M16" s="100"/>
      <c r="N16" s="102"/>
      <c r="O16" s="102"/>
      <c r="P16" s="103"/>
      <c r="Q16" s="103"/>
      <c r="R16" s="103"/>
      <c r="S16" s="100"/>
      <c r="T16" s="104"/>
    </row>
    <row r="17" ht="18.75" customHeight="1">
      <c r="A17" s="99" t="s">
        <v>135</v>
      </c>
      <c r="C17" s="101"/>
      <c r="D17" s="101"/>
      <c r="E17" s="101"/>
      <c r="F17" s="101"/>
      <c r="G17" s="101"/>
      <c r="H17" s="101"/>
      <c r="I17" s="101"/>
      <c r="J17" s="101"/>
      <c r="K17" s="101"/>
      <c r="L17" s="101"/>
      <c r="N17" s="102"/>
      <c r="O17" s="102"/>
      <c r="P17" s="103"/>
      <c r="Q17" s="103"/>
      <c r="R17" s="103"/>
      <c r="T17" s="104"/>
    </row>
    <row r="18" ht="18.75" customHeight="1">
      <c r="A18" s="99" t="s">
        <v>136</v>
      </c>
      <c r="C18" s="105"/>
      <c r="D18" s="105"/>
      <c r="E18" s="105"/>
      <c r="F18" s="105"/>
      <c r="G18" s="105"/>
      <c r="H18" s="105"/>
      <c r="I18" s="105"/>
      <c r="J18" s="105"/>
      <c r="K18" s="105"/>
      <c r="L18" s="105"/>
      <c r="N18" s="102"/>
      <c r="O18" s="102"/>
      <c r="P18" s="103"/>
      <c r="Q18" s="103"/>
      <c r="R18" s="103"/>
      <c r="T18" s="104"/>
    </row>
    <row r="19" ht="18.75" customHeight="1">
      <c r="A19" s="84"/>
      <c r="B19" s="85"/>
    </row>
    <row r="20" ht="18.75" customHeight="1">
      <c r="A20" s="106" t="s">
        <v>137</v>
      </c>
      <c r="B20" s="107"/>
      <c r="C20" s="107"/>
      <c r="D20" s="107"/>
      <c r="E20" s="163"/>
      <c r="F20" s="107"/>
      <c r="G20" s="107"/>
      <c r="H20" s="107"/>
      <c r="I20" s="107"/>
      <c r="J20" s="107"/>
      <c r="K20" s="107"/>
      <c r="L20" s="107"/>
      <c r="M20" s="107"/>
      <c r="N20" s="108"/>
      <c r="O20" s="108"/>
      <c r="P20" s="108"/>
      <c r="Q20" s="108"/>
      <c r="R20" s="108"/>
      <c r="S20" s="107"/>
      <c r="T20" s="109"/>
    </row>
    <row r="21" ht="18.75" customHeight="1">
      <c r="A21" s="110"/>
      <c r="C21" s="107"/>
      <c r="D21" s="107"/>
      <c r="E21" s="107"/>
      <c r="F21" s="107"/>
      <c r="G21" s="107"/>
      <c r="H21" s="107"/>
      <c r="I21" s="107"/>
      <c r="J21" s="107"/>
      <c r="K21" s="107"/>
      <c r="L21" s="107"/>
      <c r="N21" s="107"/>
      <c r="O21" s="108"/>
      <c r="P21" s="108"/>
      <c r="Q21" s="108"/>
      <c r="R21" s="108"/>
      <c r="T21" s="111"/>
    </row>
    <row r="22" ht="18.75" customHeight="1">
      <c r="A22" s="110"/>
      <c r="C22" s="107"/>
      <c r="D22" s="107"/>
      <c r="E22" s="107"/>
      <c r="F22" s="107"/>
      <c r="G22" s="107"/>
      <c r="H22" s="107"/>
      <c r="I22" s="107"/>
      <c r="J22" s="107"/>
      <c r="K22" s="107"/>
      <c r="L22" s="107"/>
      <c r="N22" s="107"/>
      <c r="O22" s="107"/>
      <c r="P22" s="107"/>
      <c r="Q22" s="107"/>
      <c r="R22" s="107"/>
      <c r="T22" s="111"/>
    </row>
    <row r="23" ht="18.75" customHeight="1">
      <c r="A23" s="110"/>
      <c r="C23" s="107"/>
      <c r="D23" s="107"/>
      <c r="E23" s="107"/>
      <c r="F23" s="107"/>
      <c r="G23" s="107"/>
      <c r="H23" s="107"/>
      <c r="I23" s="107"/>
      <c r="J23" s="107"/>
      <c r="K23" s="107"/>
      <c r="L23" s="107"/>
      <c r="N23" s="107"/>
      <c r="O23" s="107"/>
      <c r="P23" s="107"/>
      <c r="Q23" s="107"/>
      <c r="R23" s="107"/>
      <c r="T23" s="111"/>
    </row>
    <row r="24" ht="18.75" customHeight="1">
      <c r="A24" s="110"/>
      <c r="C24" s="107"/>
      <c r="D24" s="107"/>
      <c r="E24" s="107"/>
      <c r="F24" s="107"/>
      <c r="G24" s="107"/>
      <c r="H24" s="107"/>
      <c r="I24" s="107"/>
      <c r="J24" s="107"/>
      <c r="K24" s="107"/>
      <c r="L24" s="107"/>
      <c r="N24" s="107"/>
      <c r="O24" s="107"/>
      <c r="P24" s="107"/>
      <c r="Q24" s="107"/>
      <c r="R24" s="107"/>
      <c r="T24" s="111"/>
    </row>
    <row r="25" ht="18.75" hidden="1" customHeight="1">
      <c r="A25" s="110"/>
      <c r="B25" s="107"/>
      <c r="C25" s="107"/>
      <c r="D25" s="107"/>
      <c r="E25" s="107"/>
      <c r="F25" s="107"/>
      <c r="G25" s="107"/>
      <c r="H25" s="107"/>
      <c r="I25" s="107"/>
      <c r="J25" s="107"/>
      <c r="K25" s="107"/>
      <c r="L25" s="107"/>
      <c r="M25" s="107"/>
      <c r="N25" s="107"/>
      <c r="O25" s="107"/>
      <c r="P25" s="107"/>
      <c r="Q25" s="107"/>
      <c r="R25" s="107"/>
      <c r="S25" s="107"/>
      <c r="T25" s="111"/>
    </row>
    <row r="26" ht="18.75" hidden="1" customHeight="1">
      <c r="A26" s="110"/>
      <c r="B26" s="107"/>
      <c r="C26" s="107"/>
      <c r="D26" s="107"/>
      <c r="E26" s="107"/>
      <c r="F26" s="107"/>
      <c r="G26" s="107"/>
      <c r="H26" s="107"/>
      <c r="I26" s="107"/>
      <c r="J26" s="107"/>
      <c r="K26" s="107"/>
      <c r="L26" s="107"/>
      <c r="M26" s="107"/>
      <c r="N26" s="107"/>
      <c r="O26" s="107"/>
      <c r="P26" s="107"/>
      <c r="Q26" s="107"/>
      <c r="R26" s="107"/>
      <c r="S26" s="107"/>
      <c r="T26" s="111"/>
    </row>
    <row r="27" ht="18.75" hidden="1" customHeight="1">
      <c r="A27" s="110"/>
      <c r="B27" s="107"/>
      <c r="C27" s="107"/>
      <c r="D27" s="107"/>
      <c r="E27" s="107"/>
      <c r="F27" s="107"/>
      <c r="G27" s="107"/>
      <c r="H27" s="107"/>
      <c r="I27" s="107"/>
      <c r="J27" s="107"/>
      <c r="K27" s="107"/>
      <c r="L27" s="107"/>
      <c r="M27" s="107"/>
      <c r="N27" s="107"/>
      <c r="O27" s="107"/>
      <c r="P27" s="107"/>
      <c r="Q27" s="107"/>
      <c r="R27" s="107"/>
      <c r="S27" s="107"/>
      <c r="T27" s="111"/>
    </row>
    <row r="28" ht="18.75" hidden="1" customHeight="1">
      <c r="A28" s="110"/>
      <c r="B28" s="107"/>
      <c r="C28" s="107"/>
      <c r="D28" s="107"/>
      <c r="E28" s="107"/>
      <c r="F28" s="107"/>
      <c r="G28" s="107"/>
      <c r="H28" s="107"/>
      <c r="I28" s="107"/>
      <c r="J28" s="107"/>
      <c r="K28" s="107"/>
      <c r="L28" s="107"/>
      <c r="M28" s="107"/>
      <c r="N28" s="107"/>
      <c r="O28" s="107"/>
      <c r="P28" s="107"/>
      <c r="Q28" s="107"/>
      <c r="R28" s="107"/>
      <c r="S28" s="107"/>
      <c r="T28" s="111"/>
    </row>
    <row r="29" ht="18.75" hidden="1" customHeight="1">
      <c r="A29" s="110"/>
      <c r="B29" s="107"/>
      <c r="C29" s="107"/>
      <c r="D29" s="107"/>
      <c r="E29" s="107"/>
      <c r="F29" s="107"/>
      <c r="G29" s="107"/>
      <c r="H29" s="107"/>
      <c r="I29" s="107"/>
      <c r="J29" s="107"/>
      <c r="K29" s="107"/>
      <c r="L29" s="107"/>
      <c r="M29" s="107"/>
      <c r="N29" s="107"/>
      <c r="O29" s="107"/>
      <c r="P29" s="107"/>
      <c r="Q29" s="107"/>
      <c r="R29" s="107"/>
      <c r="S29" s="107"/>
      <c r="T29" s="111"/>
    </row>
    <row r="30" ht="18.75" hidden="1" customHeight="1">
      <c r="A30" s="110"/>
      <c r="B30" s="107"/>
      <c r="C30" s="107"/>
      <c r="D30" s="107"/>
      <c r="E30" s="107"/>
      <c r="F30" s="107"/>
      <c r="G30" s="107"/>
      <c r="H30" s="107"/>
      <c r="I30" s="107"/>
      <c r="J30" s="107"/>
      <c r="K30" s="107"/>
      <c r="L30" s="107"/>
      <c r="M30" s="107"/>
      <c r="N30" s="107"/>
      <c r="O30" s="107"/>
      <c r="P30" s="107"/>
      <c r="Q30" s="107"/>
      <c r="R30" s="107"/>
      <c r="S30" s="107"/>
      <c r="T30" s="111"/>
    </row>
    <row r="31" ht="18.75" hidden="1" customHeight="1">
      <c r="A31" s="110"/>
      <c r="B31" s="107"/>
      <c r="C31" s="107"/>
      <c r="D31" s="107"/>
      <c r="E31" s="107"/>
      <c r="F31" s="107"/>
      <c r="G31" s="107"/>
      <c r="H31" s="107"/>
      <c r="I31" s="107"/>
      <c r="J31" s="107"/>
      <c r="K31" s="107"/>
      <c r="L31" s="107"/>
      <c r="M31" s="107"/>
      <c r="N31" s="107"/>
      <c r="O31" s="107"/>
      <c r="P31" s="107"/>
      <c r="Q31" s="107"/>
      <c r="R31" s="107"/>
      <c r="S31" s="107"/>
      <c r="T31" s="111"/>
    </row>
    <row r="32" ht="18.75" hidden="1" customHeight="1">
      <c r="A32" s="110"/>
      <c r="B32" s="107"/>
      <c r="C32" s="107"/>
      <c r="D32" s="107"/>
      <c r="E32" s="107"/>
      <c r="F32" s="107"/>
      <c r="G32" s="107"/>
      <c r="H32" s="107"/>
      <c r="I32" s="107"/>
      <c r="J32" s="107"/>
      <c r="K32" s="107"/>
      <c r="L32" s="107"/>
      <c r="M32" s="107"/>
      <c r="N32" s="107"/>
      <c r="O32" s="107"/>
      <c r="P32" s="107"/>
      <c r="Q32" s="107"/>
      <c r="R32" s="107"/>
      <c r="S32" s="107"/>
      <c r="T32" s="111"/>
    </row>
    <row r="33" ht="18.75" hidden="1" customHeight="1">
      <c r="A33" s="110"/>
      <c r="B33" s="107"/>
      <c r="C33" s="107"/>
      <c r="D33" s="107"/>
      <c r="E33" s="107"/>
      <c r="F33" s="107"/>
      <c r="G33" s="107"/>
      <c r="H33" s="107"/>
      <c r="I33" s="107"/>
      <c r="J33" s="107"/>
      <c r="K33" s="107"/>
      <c r="L33" s="107"/>
      <c r="M33" s="107"/>
      <c r="N33" s="107"/>
      <c r="O33" s="107"/>
      <c r="P33" s="107"/>
      <c r="Q33" s="107"/>
      <c r="R33" s="107"/>
      <c r="S33" s="107"/>
      <c r="T33" s="111"/>
    </row>
    <row r="34" ht="18.75" hidden="1" customHeight="1">
      <c r="A34" s="110"/>
      <c r="B34" s="107"/>
      <c r="C34" s="107"/>
      <c r="D34" s="107"/>
      <c r="E34" s="107"/>
      <c r="F34" s="107"/>
      <c r="G34" s="107"/>
      <c r="H34" s="107"/>
      <c r="I34" s="107"/>
      <c r="J34" s="107"/>
      <c r="K34" s="107"/>
      <c r="L34" s="107"/>
      <c r="M34" s="107"/>
      <c r="N34" s="107"/>
      <c r="O34" s="107"/>
      <c r="P34" s="107"/>
      <c r="Q34" s="107"/>
      <c r="R34" s="107"/>
      <c r="S34" s="107"/>
      <c r="T34" s="111"/>
    </row>
    <row r="35" ht="18.75" hidden="1" customHeight="1">
      <c r="A35" s="110"/>
      <c r="B35" s="107"/>
      <c r="C35" s="107"/>
      <c r="D35" s="107"/>
      <c r="E35" s="107"/>
      <c r="F35" s="107"/>
      <c r="G35" s="107"/>
      <c r="H35" s="107"/>
      <c r="I35" s="107"/>
      <c r="J35" s="107"/>
      <c r="K35" s="107"/>
      <c r="L35" s="107"/>
      <c r="M35" s="107"/>
      <c r="N35" s="107"/>
      <c r="O35" s="107"/>
      <c r="P35" s="107"/>
      <c r="Q35" s="107"/>
      <c r="R35" s="107"/>
      <c r="S35" s="107"/>
      <c r="T35" s="111"/>
    </row>
    <row r="36" ht="18.75" hidden="1" customHeight="1">
      <c r="A36" s="110"/>
      <c r="B36" s="107"/>
      <c r="C36" s="107"/>
      <c r="D36" s="107"/>
      <c r="E36" s="107"/>
      <c r="F36" s="107"/>
      <c r="G36" s="107"/>
      <c r="H36" s="107"/>
      <c r="I36" s="107"/>
      <c r="J36" s="107"/>
      <c r="K36" s="107"/>
      <c r="L36" s="107"/>
      <c r="M36" s="107"/>
      <c r="N36" s="107"/>
      <c r="O36" s="107"/>
      <c r="P36" s="107"/>
      <c r="Q36" s="107"/>
      <c r="R36" s="107"/>
      <c r="S36" s="107"/>
      <c r="T36" s="111"/>
    </row>
    <row r="37" ht="18.75" hidden="1" customHeight="1">
      <c r="A37" s="110"/>
      <c r="B37" s="107"/>
      <c r="C37" s="107"/>
      <c r="D37" s="107"/>
      <c r="E37" s="107"/>
      <c r="F37" s="107"/>
      <c r="G37" s="107"/>
      <c r="H37" s="107"/>
      <c r="I37" s="107"/>
      <c r="J37" s="107"/>
      <c r="K37" s="107"/>
      <c r="L37" s="107"/>
      <c r="M37" s="107"/>
      <c r="N37" s="107"/>
      <c r="O37" s="107"/>
      <c r="P37" s="107"/>
      <c r="Q37" s="107"/>
      <c r="R37" s="107"/>
      <c r="S37" s="107"/>
      <c r="T37" s="111"/>
    </row>
    <row r="38" ht="18.75" customHeight="1">
      <c r="A38" s="84"/>
      <c r="B38" s="85"/>
    </row>
    <row r="39" ht="18.75" customHeight="1">
      <c r="A39" s="112" t="s">
        <v>149</v>
      </c>
      <c r="B39" s="113"/>
      <c r="C39" s="114"/>
      <c r="D39" s="114"/>
      <c r="E39" s="115"/>
      <c r="F39" s="114"/>
      <c r="G39" s="115"/>
      <c r="H39" s="114"/>
      <c r="I39" s="115"/>
      <c r="J39" s="115"/>
      <c r="K39" s="115"/>
      <c r="L39" s="115"/>
      <c r="M39" s="113"/>
      <c r="N39" s="114"/>
      <c r="O39" s="114"/>
      <c r="P39" s="114"/>
      <c r="Q39" s="114"/>
      <c r="R39" s="114"/>
      <c r="S39" s="113"/>
      <c r="T39" s="116"/>
    </row>
    <row r="40" ht="18.75" customHeight="1">
      <c r="A40" s="117" t="s">
        <v>153</v>
      </c>
      <c r="C40" s="118"/>
      <c r="D40" s="119"/>
      <c r="E40" s="119"/>
      <c r="F40" s="119"/>
      <c r="G40" s="119"/>
      <c r="H40" s="119"/>
      <c r="I40" s="119"/>
      <c r="J40" s="119"/>
      <c r="K40" s="119"/>
      <c r="L40" s="119"/>
      <c r="N40" s="119"/>
      <c r="O40" s="119"/>
      <c r="P40" s="119"/>
      <c r="Q40" s="119"/>
      <c r="R40" s="119"/>
      <c r="T40" s="120"/>
    </row>
    <row r="41" ht="18.75" customHeight="1">
      <c r="A41" s="84"/>
      <c r="B41" s="85"/>
    </row>
    <row r="42" ht="18.75" customHeight="1">
      <c r="A42" s="121" t="s">
        <v>155</v>
      </c>
      <c r="B42" s="122"/>
      <c r="C42" s="123"/>
      <c r="D42" s="123"/>
      <c r="E42" s="123"/>
      <c r="F42" s="123"/>
      <c r="G42" s="123"/>
      <c r="H42" s="123"/>
      <c r="I42" s="123"/>
      <c r="J42" s="123"/>
      <c r="K42" s="123"/>
      <c r="L42" s="123"/>
      <c r="M42" s="122"/>
      <c r="N42" s="124"/>
      <c r="O42" s="124"/>
      <c r="P42" s="124"/>
      <c r="Q42" s="124"/>
      <c r="R42" s="124"/>
      <c r="S42" s="122"/>
      <c r="T42" s="125"/>
    </row>
    <row r="43" ht="18.75" customHeight="1">
      <c r="A43" s="121" t="s">
        <v>156</v>
      </c>
      <c r="C43" s="123"/>
      <c r="D43" s="123"/>
      <c r="E43" s="123"/>
      <c r="F43" s="123"/>
      <c r="G43" s="123"/>
      <c r="H43" s="123"/>
      <c r="I43" s="123"/>
      <c r="J43" s="123"/>
      <c r="K43" s="123"/>
      <c r="L43" s="123"/>
      <c r="N43" s="124"/>
      <c r="O43" s="124"/>
      <c r="P43" s="124"/>
      <c r="Q43" s="124"/>
      <c r="R43" s="124"/>
      <c r="T43" s="125"/>
    </row>
    <row r="44" ht="18.75" customHeight="1">
      <c r="A44" s="121" t="s">
        <v>157</v>
      </c>
      <c r="C44" s="123"/>
      <c r="D44" s="123"/>
      <c r="E44" s="123"/>
      <c r="F44" s="123"/>
      <c r="G44" s="123"/>
      <c r="H44" s="123"/>
      <c r="I44" s="123"/>
      <c r="J44" s="123"/>
      <c r="K44" s="123"/>
      <c r="L44" s="123"/>
      <c r="N44" s="124"/>
      <c r="O44" s="124"/>
      <c r="P44" s="124"/>
      <c r="Q44" s="124"/>
      <c r="R44" s="124"/>
      <c r="T44" s="125"/>
    </row>
    <row r="45" ht="18.75" customHeight="1">
      <c r="A45" s="121" t="s">
        <v>158</v>
      </c>
      <c r="C45" s="123"/>
      <c r="D45" s="123"/>
      <c r="E45" s="123"/>
      <c r="F45" s="123"/>
      <c r="G45" s="123"/>
      <c r="H45" s="123"/>
      <c r="I45" s="123"/>
      <c r="J45" s="123"/>
      <c r="K45" s="123"/>
      <c r="L45" s="123"/>
      <c r="N45" s="124"/>
      <c r="O45" s="124"/>
      <c r="P45" s="124"/>
      <c r="Q45" s="124"/>
      <c r="R45" s="124"/>
      <c r="T45" s="125"/>
    </row>
    <row r="46" ht="18.75" customHeight="1">
      <c r="A46" s="121" t="s">
        <v>159</v>
      </c>
      <c r="C46" s="123"/>
      <c r="D46" s="123"/>
      <c r="E46" s="123"/>
      <c r="F46" s="123"/>
      <c r="G46" s="123"/>
      <c r="H46" s="123"/>
      <c r="I46" s="123"/>
      <c r="J46" s="123"/>
      <c r="K46" s="123"/>
      <c r="L46" s="123"/>
      <c r="N46" s="124"/>
      <c r="O46" s="124"/>
      <c r="P46" s="124"/>
      <c r="Q46" s="124"/>
      <c r="R46" s="124"/>
      <c r="T46" s="125"/>
    </row>
    <row r="47" ht="18.75" customHeight="1">
      <c r="A47" s="121" t="s">
        <v>160</v>
      </c>
      <c r="C47" s="123"/>
      <c r="D47" s="123"/>
      <c r="E47" s="123"/>
      <c r="F47" s="123"/>
      <c r="G47" s="123"/>
      <c r="H47" s="123"/>
      <c r="I47" s="123"/>
      <c r="J47" s="123"/>
      <c r="K47" s="123"/>
      <c r="L47" s="123"/>
      <c r="N47" s="124"/>
      <c r="O47" s="124"/>
      <c r="P47" s="124"/>
      <c r="Q47" s="124"/>
      <c r="R47" s="124"/>
      <c r="T47" s="125"/>
    </row>
    <row r="48" ht="18.75" customHeight="1">
      <c r="A48" s="84"/>
      <c r="B48" s="85"/>
    </row>
    <row r="49" ht="18.75" customHeight="1">
      <c r="A49" s="126" t="s">
        <v>161</v>
      </c>
      <c r="B49" s="127"/>
      <c r="C49" s="128"/>
      <c r="D49" s="128"/>
      <c r="E49" s="128"/>
      <c r="F49" s="129"/>
      <c r="G49" s="129"/>
      <c r="H49" s="129"/>
      <c r="I49" s="129"/>
      <c r="J49" s="129"/>
      <c r="K49" s="129"/>
      <c r="L49" s="129"/>
      <c r="M49" s="129"/>
      <c r="N49" s="128"/>
      <c r="O49" s="128"/>
      <c r="P49" s="127"/>
      <c r="Q49" s="127"/>
      <c r="R49" s="127"/>
      <c r="S49" s="127"/>
      <c r="T49" s="127"/>
    </row>
    <row r="50" ht="18.75" customHeight="1">
      <c r="A50" s="126" t="s">
        <v>162</v>
      </c>
      <c r="B50" s="127"/>
      <c r="C50" s="128"/>
      <c r="D50" s="129"/>
      <c r="E50" s="129"/>
      <c r="F50" s="129"/>
      <c r="G50" s="129"/>
      <c r="H50" s="129"/>
      <c r="I50" s="129"/>
      <c r="J50" s="129"/>
      <c r="K50" s="129"/>
      <c r="L50" s="129"/>
      <c r="M50" s="129"/>
      <c r="N50" s="129"/>
      <c r="O50" s="129"/>
      <c r="P50" s="127"/>
      <c r="Q50" s="127"/>
      <c r="R50" s="127"/>
      <c r="S50" s="127"/>
      <c r="T50" s="127"/>
    </row>
    <row r="51" ht="18.75" customHeight="1">
      <c r="A51" s="126" t="s">
        <v>163</v>
      </c>
      <c r="B51" s="127"/>
      <c r="C51" s="129"/>
      <c r="D51" s="129"/>
      <c r="E51" s="129"/>
      <c r="F51" s="129"/>
      <c r="G51" s="129"/>
      <c r="H51" s="129"/>
      <c r="I51" s="129"/>
      <c r="J51" s="129"/>
      <c r="K51" s="129"/>
      <c r="L51" s="129"/>
      <c r="M51" s="129"/>
      <c r="N51" s="129"/>
      <c r="O51" s="129"/>
      <c r="P51" s="127"/>
      <c r="Q51" s="127"/>
      <c r="R51" s="127"/>
      <c r="S51" s="127"/>
      <c r="T51" s="127"/>
    </row>
    <row r="52" ht="18.75" customHeight="1">
      <c r="A52" s="126" t="s">
        <v>164</v>
      </c>
      <c r="B52" s="127"/>
      <c r="C52" s="129"/>
      <c r="D52" s="129"/>
      <c r="E52" s="129"/>
      <c r="F52" s="129"/>
      <c r="G52" s="129"/>
      <c r="H52" s="129"/>
      <c r="I52" s="129"/>
      <c r="J52" s="129"/>
      <c r="K52" s="129"/>
      <c r="L52" s="129"/>
      <c r="M52" s="129"/>
      <c r="N52" s="129"/>
      <c r="O52" s="129"/>
      <c r="P52" s="127"/>
      <c r="Q52" s="127"/>
      <c r="R52" s="127"/>
      <c r="S52" s="127"/>
      <c r="T52" s="127"/>
    </row>
    <row r="53" ht="18.75" customHeight="1">
      <c r="A53" s="84"/>
      <c r="B53" s="85"/>
      <c r="C53" s="85"/>
      <c r="D53" s="85"/>
      <c r="E53" s="85"/>
      <c r="F53" s="85"/>
      <c r="G53" s="85"/>
      <c r="H53" s="85"/>
      <c r="I53" s="85"/>
      <c r="J53" s="85"/>
      <c r="K53" s="85"/>
      <c r="L53" s="85"/>
      <c r="M53" s="85"/>
      <c r="N53" s="85"/>
      <c r="O53" s="85"/>
      <c r="P53" s="85"/>
      <c r="Q53" s="85"/>
      <c r="R53" s="85"/>
      <c r="S53" s="85"/>
      <c r="T53" s="85"/>
    </row>
    <row r="54" ht="18.75" customHeight="1">
      <c r="A54" s="130" t="s">
        <v>165</v>
      </c>
      <c r="B54" s="131"/>
      <c r="C54" s="164" t="str">
        <f>IFERROR(__xludf.DUMMYFUNCTION("IMPORTRANGE($C87, ""v2.1!R45"")"),"Common")</f>
        <v>Common</v>
      </c>
      <c r="D54" s="131"/>
      <c r="E54" s="131"/>
      <c r="F54" s="131"/>
      <c r="G54" s="131"/>
      <c r="H54" s="131"/>
      <c r="I54" s="131"/>
      <c r="J54" s="131"/>
      <c r="K54" s="131"/>
      <c r="L54" s="131"/>
      <c r="M54" s="131"/>
      <c r="N54" s="131"/>
      <c r="O54" s="131"/>
      <c r="P54" s="131"/>
      <c r="Q54" s="131"/>
      <c r="R54" s="131"/>
      <c r="S54" s="131"/>
      <c r="T54" s="132"/>
    </row>
    <row r="55" ht="18.75" customHeight="1">
      <c r="A55" s="133"/>
      <c r="C55" s="164" t="str">
        <f>IFERROR(__xludf.DUMMYFUNCTION("IMPORTRANGE($C87, ""v2.1!R46"")"),"Elvish")</f>
        <v>Elvish</v>
      </c>
      <c r="D55" s="131"/>
      <c r="E55" s="131"/>
      <c r="F55" s="131"/>
      <c r="G55" s="131"/>
      <c r="H55" s="131"/>
      <c r="I55" s="131"/>
      <c r="J55" s="131"/>
      <c r="K55" s="131"/>
      <c r="L55" s="131"/>
      <c r="N55" s="131"/>
      <c r="O55" s="131"/>
      <c r="P55" s="131"/>
      <c r="Q55" s="131"/>
      <c r="R55" s="131"/>
      <c r="T55" s="132"/>
    </row>
    <row r="56" ht="18.75" customHeight="1">
      <c r="A56" s="133"/>
      <c r="C56" s="164" t="str">
        <f>IFERROR(__xludf.DUMMYFUNCTION("IMPORTRANGE($C87, ""v2.1!R47"")"),"")</f>
        <v/>
      </c>
      <c r="D56" s="131"/>
      <c r="E56" s="131"/>
      <c r="F56" s="131"/>
      <c r="G56" s="131"/>
      <c r="H56" s="131"/>
      <c r="I56" s="131"/>
      <c r="J56" s="131"/>
      <c r="K56" s="131"/>
      <c r="L56" s="131"/>
      <c r="N56" s="131"/>
      <c r="O56" s="131"/>
      <c r="P56" s="131"/>
      <c r="Q56" s="131"/>
      <c r="R56" s="131"/>
      <c r="T56" s="132"/>
    </row>
    <row r="57" ht="18.75" customHeight="1">
      <c r="A57" s="133"/>
      <c r="C57" s="164" t="str">
        <f>IFERROR(__xludf.DUMMYFUNCTION("IMPORTRANGE($C87, ""v2.1!R48"")"),"")</f>
        <v/>
      </c>
      <c r="D57" s="131"/>
      <c r="E57" s="131"/>
      <c r="F57" s="131"/>
      <c r="G57" s="131"/>
      <c r="H57" s="131"/>
      <c r="I57" s="131"/>
      <c r="J57" s="131"/>
      <c r="K57" s="131"/>
      <c r="L57" s="131"/>
      <c r="N57" s="131"/>
      <c r="O57" s="131"/>
      <c r="P57" s="131"/>
      <c r="Q57" s="131"/>
      <c r="R57" s="131"/>
      <c r="T57" s="132"/>
    </row>
    <row r="58" ht="18.75" customHeight="1">
      <c r="A58" s="133"/>
      <c r="C58" s="164" t="str">
        <f>IFERROR(__xludf.DUMMYFUNCTION("IMPORTRANGE($C87, ""v2.1!R49"")"),"")</f>
        <v/>
      </c>
      <c r="D58" s="131"/>
      <c r="E58" s="131"/>
      <c r="F58" s="131"/>
      <c r="G58" s="131"/>
      <c r="H58" s="131"/>
      <c r="I58" s="131"/>
      <c r="J58" s="131"/>
      <c r="K58" s="131"/>
      <c r="L58" s="131"/>
      <c r="N58" s="131"/>
      <c r="O58" s="131"/>
      <c r="P58" s="131"/>
      <c r="Q58" s="131"/>
      <c r="R58" s="131"/>
      <c r="T58" s="132"/>
    </row>
    <row r="59" ht="18.75" customHeight="1">
      <c r="A59" s="133"/>
      <c r="C59" s="164" t="str">
        <f>IFERROR(__xludf.DUMMYFUNCTION("IMPORTRANGE($C87, ""v2.1!R50"")"),"")</f>
        <v/>
      </c>
      <c r="D59" s="131"/>
      <c r="E59" s="131"/>
      <c r="F59" s="131"/>
      <c r="G59" s="131"/>
      <c r="H59" s="131"/>
      <c r="I59" s="131"/>
      <c r="J59" s="131"/>
      <c r="K59" s="131"/>
      <c r="L59" s="131"/>
      <c r="N59" s="131"/>
      <c r="O59" s="131"/>
      <c r="P59" s="131"/>
      <c r="Q59" s="131"/>
      <c r="R59" s="131"/>
      <c r="T59" s="132"/>
    </row>
    <row r="60" ht="18.75" hidden="1" customHeight="1">
      <c r="A60" s="133"/>
      <c r="B60" s="131"/>
      <c r="C60" s="131"/>
      <c r="D60" s="131"/>
      <c r="E60" s="131"/>
      <c r="F60" s="131"/>
      <c r="G60" s="131"/>
      <c r="H60" s="131"/>
      <c r="I60" s="131"/>
      <c r="J60" s="131"/>
      <c r="K60" s="131"/>
      <c r="L60" s="131"/>
      <c r="M60" s="131"/>
      <c r="N60" s="131"/>
      <c r="O60" s="131"/>
      <c r="P60" s="131"/>
      <c r="Q60" s="131"/>
      <c r="R60" s="131"/>
      <c r="S60" s="131"/>
      <c r="T60" s="132"/>
    </row>
    <row r="61" ht="18.75" hidden="1" customHeight="1">
      <c r="A61" s="133"/>
      <c r="B61" s="131"/>
      <c r="C61" s="131"/>
      <c r="D61" s="131"/>
      <c r="E61" s="131"/>
      <c r="F61" s="131"/>
      <c r="G61" s="131"/>
      <c r="H61" s="131"/>
      <c r="I61" s="131"/>
      <c r="J61" s="131"/>
      <c r="K61" s="131"/>
      <c r="L61" s="131"/>
      <c r="M61" s="131"/>
      <c r="N61" s="131"/>
      <c r="O61" s="131"/>
      <c r="P61" s="131"/>
      <c r="Q61" s="131"/>
      <c r="R61" s="131"/>
      <c r="S61" s="131"/>
      <c r="T61" s="132"/>
    </row>
    <row r="62" ht="18.75" hidden="1" customHeight="1">
      <c r="A62" s="133"/>
      <c r="B62" s="131"/>
      <c r="C62" s="131"/>
      <c r="D62" s="131"/>
      <c r="E62" s="131"/>
      <c r="F62" s="131"/>
      <c r="G62" s="131"/>
      <c r="H62" s="131"/>
      <c r="I62" s="131"/>
      <c r="J62" s="131"/>
      <c r="K62" s="131"/>
      <c r="L62" s="131"/>
      <c r="M62" s="131"/>
      <c r="N62" s="131"/>
      <c r="O62" s="131"/>
      <c r="P62" s="131"/>
      <c r="Q62" s="131"/>
      <c r="R62" s="131"/>
      <c r="S62" s="131"/>
      <c r="T62" s="132"/>
    </row>
    <row r="63" ht="18.75" hidden="1" customHeight="1">
      <c r="A63" s="133"/>
      <c r="B63" s="131"/>
      <c r="C63" s="131"/>
      <c r="D63" s="131"/>
      <c r="E63" s="131"/>
      <c r="F63" s="131"/>
      <c r="G63" s="131"/>
      <c r="H63" s="131"/>
      <c r="I63" s="131"/>
      <c r="J63" s="131"/>
      <c r="K63" s="131"/>
      <c r="L63" s="131"/>
      <c r="M63" s="131"/>
      <c r="N63" s="131"/>
      <c r="O63" s="131"/>
      <c r="P63" s="131"/>
      <c r="Q63" s="131"/>
      <c r="R63" s="131"/>
      <c r="S63" s="131"/>
      <c r="T63" s="132"/>
    </row>
    <row r="64" ht="18.75" hidden="1" customHeight="1">
      <c r="A64" s="133"/>
      <c r="B64" s="131"/>
      <c r="C64" s="131"/>
      <c r="D64" s="131"/>
      <c r="E64" s="131"/>
      <c r="F64" s="131"/>
      <c r="G64" s="131"/>
      <c r="H64" s="131"/>
      <c r="I64" s="131"/>
      <c r="J64" s="131"/>
      <c r="K64" s="131"/>
      <c r="L64" s="131"/>
      <c r="M64" s="131"/>
      <c r="N64" s="131"/>
      <c r="O64" s="131"/>
      <c r="P64" s="131"/>
      <c r="Q64" s="131"/>
      <c r="R64" s="131"/>
      <c r="S64" s="131"/>
      <c r="T64" s="132"/>
    </row>
    <row r="65" ht="18.75" hidden="1" customHeight="1">
      <c r="A65" s="133"/>
      <c r="B65" s="131"/>
      <c r="C65" s="131"/>
      <c r="D65" s="131"/>
      <c r="E65" s="131"/>
      <c r="F65" s="131"/>
      <c r="G65" s="131"/>
      <c r="H65" s="131"/>
      <c r="I65" s="131"/>
      <c r="J65" s="131"/>
      <c r="K65" s="131"/>
      <c r="L65" s="131"/>
      <c r="M65" s="131"/>
      <c r="N65" s="131"/>
      <c r="O65" s="131"/>
      <c r="P65" s="131"/>
      <c r="Q65" s="131"/>
      <c r="R65" s="131"/>
      <c r="S65" s="131"/>
      <c r="T65" s="132"/>
    </row>
    <row r="66" ht="18.75" hidden="1" customHeight="1">
      <c r="A66" s="133"/>
      <c r="B66" s="131"/>
      <c r="C66" s="131"/>
      <c r="D66" s="131"/>
      <c r="E66" s="131"/>
      <c r="F66" s="131"/>
      <c r="G66" s="131"/>
      <c r="H66" s="131"/>
      <c r="I66" s="131"/>
      <c r="J66" s="131"/>
      <c r="K66" s="131"/>
      <c r="L66" s="131"/>
      <c r="M66" s="131"/>
      <c r="N66" s="131"/>
      <c r="O66" s="131"/>
      <c r="P66" s="131"/>
      <c r="Q66" s="131"/>
      <c r="R66" s="131"/>
      <c r="S66" s="131"/>
      <c r="T66" s="132"/>
    </row>
    <row r="67" ht="18.75" hidden="1" customHeight="1">
      <c r="A67" s="133"/>
      <c r="B67" s="131"/>
      <c r="C67" s="131"/>
      <c r="D67" s="131"/>
      <c r="E67" s="131"/>
      <c r="F67" s="131"/>
      <c r="G67" s="131"/>
      <c r="H67" s="131"/>
      <c r="I67" s="131"/>
      <c r="J67" s="131"/>
      <c r="K67" s="131"/>
      <c r="L67" s="131"/>
      <c r="M67" s="131"/>
      <c r="N67" s="131"/>
      <c r="O67" s="131"/>
      <c r="P67" s="131"/>
      <c r="Q67" s="131"/>
      <c r="R67" s="131"/>
      <c r="S67" s="131"/>
      <c r="T67" s="132"/>
    </row>
    <row r="68" ht="18.75" hidden="1" customHeight="1">
      <c r="A68" s="133"/>
      <c r="B68" s="131"/>
      <c r="C68" s="131"/>
      <c r="D68" s="131"/>
      <c r="E68" s="131"/>
      <c r="F68" s="131"/>
      <c r="G68" s="131"/>
      <c r="H68" s="131"/>
      <c r="I68" s="131"/>
      <c r="J68" s="131"/>
      <c r="K68" s="131"/>
      <c r="L68" s="131"/>
      <c r="M68" s="131"/>
      <c r="N68" s="131"/>
      <c r="O68" s="131"/>
      <c r="P68" s="131"/>
      <c r="Q68" s="131"/>
      <c r="R68" s="131"/>
      <c r="S68" s="131"/>
      <c r="T68" s="132"/>
    </row>
    <row r="69" ht="18.75" hidden="1" customHeight="1">
      <c r="A69" s="133"/>
      <c r="B69" s="131"/>
      <c r="C69" s="131"/>
      <c r="D69" s="131"/>
      <c r="E69" s="131"/>
      <c r="F69" s="131"/>
      <c r="G69" s="131"/>
      <c r="H69" s="131"/>
      <c r="I69" s="131"/>
      <c r="J69" s="131"/>
      <c r="K69" s="131"/>
      <c r="L69" s="131"/>
      <c r="M69" s="131"/>
      <c r="N69" s="131"/>
      <c r="O69" s="131"/>
      <c r="P69" s="131"/>
      <c r="Q69" s="131"/>
      <c r="R69" s="131"/>
      <c r="S69" s="131"/>
      <c r="T69" s="132"/>
    </row>
    <row r="70" ht="18.75" hidden="1" customHeight="1">
      <c r="A70" s="133"/>
      <c r="B70" s="131"/>
      <c r="C70" s="131"/>
      <c r="D70" s="131"/>
      <c r="E70" s="131"/>
      <c r="F70" s="131"/>
      <c r="G70" s="131"/>
      <c r="H70" s="131"/>
      <c r="I70" s="131"/>
      <c r="J70" s="131"/>
      <c r="K70" s="131"/>
      <c r="L70" s="131"/>
      <c r="M70" s="131"/>
      <c r="N70" s="131"/>
      <c r="O70" s="131"/>
      <c r="P70" s="131"/>
      <c r="Q70" s="131"/>
      <c r="R70" s="131"/>
      <c r="S70" s="131"/>
      <c r="T70" s="132"/>
    </row>
    <row r="71" ht="18.75" hidden="1" customHeight="1">
      <c r="A71" s="133"/>
      <c r="B71" s="131"/>
      <c r="C71" s="131"/>
      <c r="D71" s="131"/>
      <c r="E71" s="131"/>
      <c r="F71" s="131"/>
      <c r="G71" s="131"/>
      <c r="H71" s="131"/>
      <c r="I71" s="131"/>
      <c r="J71" s="131"/>
      <c r="K71" s="131"/>
      <c r="L71" s="131"/>
      <c r="M71" s="131"/>
      <c r="N71" s="131"/>
      <c r="O71" s="131"/>
      <c r="P71" s="131"/>
      <c r="Q71" s="131"/>
      <c r="R71" s="131"/>
      <c r="S71" s="131"/>
      <c r="T71" s="132"/>
    </row>
    <row r="72" ht="18.75" hidden="1" customHeight="1">
      <c r="A72" s="133"/>
      <c r="B72" s="131"/>
      <c r="C72" s="131"/>
      <c r="D72" s="131"/>
      <c r="E72" s="131"/>
      <c r="F72" s="131"/>
      <c r="G72" s="131"/>
      <c r="H72" s="131"/>
      <c r="I72" s="131"/>
      <c r="J72" s="131"/>
      <c r="K72" s="131"/>
      <c r="L72" s="131"/>
      <c r="M72" s="131"/>
      <c r="N72" s="131"/>
      <c r="O72" s="131"/>
      <c r="P72" s="131"/>
      <c r="Q72" s="131"/>
      <c r="R72" s="131"/>
      <c r="S72" s="131"/>
      <c r="T72" s="132"/>
    </row>
    <row r="73" ht="18.75" hidden="1" customHeight="1">
      <c r="A73" s="133"/>
      <c r="B73" s="131"/>
      <c r="C73" s="131"/>
      <c r="D73" s="131"/>
      <c r="E73" s="131"/>
      <c r="F73" s="131"/>
      <c r="G73" s="131"/>
      <c r="H73" s="131"/>
      <c r="I73" s="131"/>
      <c r="J73" s="131"/>
      <c r="K73" s="131"/>
      <c r="L73" s="131"/>
      <c r="M73" s="131"/>
      <c r="N73" s="131"/>
      <c r="O73" s="131"/>
      <c r="P73" s="131"/>
      <c r="Q73" s="131"/>
      <c r="R73" s="131"/>
      <c r="S73" s="131"/>
      <c r="T73" s="132"/>
    </row>
    <row r="74" ht="18.75" hidden="1" customHeight="1">
      <c r="A74" s="133"/>
      <c r="B74" s="131"/>
      <c r="C74" s="131"/>
      <c r="D74" s="131"/>
      <c r="E74" s="131"/>
      <c r="F74" s="131"/>
      <c r="G74" s="131"/>
      <c r="H74" s="131"/>
      <c r="I74" s="131"/>
      <c r="J74" s="131"/>
      <c r="K74" s="131"/>
      <c r="L74" s="131"/>
      <c r="M74" s="131"/>
      <c r="N74" s="131"/>
      <c r="O74" s="131"/>
      <c r="P74" s="131"/>
      <c r="Q74" s="131"/>
      <c r="R74" s="131"/>
      <c r="S74" s="131"/>
      <c r="T74" s="132"/>
    </row>
    <row r="75" ht="18.75" hidden="1" customHeight="1">
      <c r="A75" s="133"/>
      <c r="B75" s="131"/>
      <c r="C75" s="131"/>
      <c r="D75" s="131"/>
      <c r="E75" s="131"/>
      <c r="F75" s="131"/>
      <c r="G75" s="131"/>
      <c r="H75" s="131"/>
      <c r="I75" s="131"/>
      <c r="J75" s="131"/>
      <c r="K75" s="131"/>
      <c r="L75" s="131"/>
      <c r="M75" s="131"/>
      <c r="N75" s="131"/>
      <c r="O75" s="131"/>
      <c r="P75" s="131"/>
      <c r="Q75" s="131"/>
      <c r="R75" s="131"/>
      <c r="S75" s="131"/>
      <c r="T75" s="132"/>
    </row>
    <row r="76" ht="18.75" hidden="1" customHeight="1">
      <c r="A76" s="133"/>
      <c r="B76" s="131"/>
      <c r="C76" s="131"/>
      <c r="D76" s="131"/>
      <c r="E76" s="131"/>
      <c r="F76" s="131"/>
      <c r="G76" s="131"/>
      <c r="H76" s="131"/>
      <c r="I76" s="131"/>
      <c r="J76" s="131"/>
      <c r="K76" s="131"/>
      <c r="L76" s="131"/>
      <c r="M76" s="131"/>
      <c r="N76" s="131"/>
      <c r="O76" s="131"/>
      <c r="P76" s="131"/>
      <c r="Q76" s="131"/>
      <c r="R76" s="131"/>
      <c r="S76" s="131"/>
      <c r="T76" s="132"/>
    </row>
    <row r="77" ht="18.75" hidden="1" customHeight="1">
      <c r="A77" s="133"/>
      <c r="B77" s="131"/>
      <c r="C77" s="131"/>
      <c r="D77" s="131"/>
      <c r="E77" s="131"/>
      <c r="F77" s="131"/>
      <c r="G77" s="131"/>
      <c r="H77" s="131"/>
      <c r="I77" s="131"/>
      <c r="J77" s="131"/>
      <c r="K77" s="131"/>
      <c r="L77" s="131"/>
      <c r="M77" s="131"/>
      <c r="N77" s="131"/>
      <c r="O77" s="131"/>
      <c r="P77" s="131"/>
      <c r="Q77" s="131"/>
      <c r="R77" s="131"/>
      <c r="S77" s="131"/>
      <c r="T77" s="132"/>
    </row>
    <row r="78" ht="18.75" hidden="1" customHeight="1">
      <c r="A78" s="133"/>
      <c r="B78" s="131"/>
      <c r="C78" s="131"/>
      <c r="D78" s="131"/>
      <c r="E78" s="131"/>
      <c r="F78" s="131"/>
      <c r="G78" s="131"/>
      <c r="H78" s="131"/>
      <c r="I78" s="131"/>
      <c r="J78" s="131"/>
      <c r="K78" s="131"/>
      <c r="L78" s="131"/>
      <c r="M78" s="131"/>
      <c r="N78" s="131"/>
      <c r="O78" s="131"/>
      <c r="P78" s="131"/>
      <c r="Q78" s="131"/>
      <c r="R78" s="131"/>
      <c r="S78" s="131"/>
      <c r="T78" s="132"/>
    </row>
    <row r="79" ht="18.75" hidden="1" customHeight="1">
      <c r="A79" s="133"/>
      <c r="B79" s="131"/>
      <c r="C79" s="131"/>
      <c r="D79" s="131"/>
      <c r="E79" s="131"/>
      <c r="F79" s="131"/>
      <c r="G79" s="131"/>
      <c r="H79" s="131"/>
      <c r="I79" s="131"/>
      <c r="J79" s="131"/>
      <c r="K79" s="131"/>
      <c r="L79" s="131"/>
      <c r="M79" s="131"/>
      <c r="N79" s="131"/>
      <c r="O79" s="131"/>
      <c r="P79" s="131"/>
      <c r="Q79" s="131"/>
      <c r="R79" s="131"/>
      <c r="S79" s="131"/>
      <c r="T79" s="132"/>
    </row>
    <row r="80" ht="18.75" customHeight="1">
      <c r="A80" s="84"/>
      <c r="B80" s="85"/>
    </row>
    <row r="81" ht="18.75" customHeight="1">
      <c r="A81" s="134" t="s">
        <v>176</v>
      </c>
      <c r="B81" s="135"/>
      <c r="C81" s="136"/>
      <c r="D81" s="136"/>
      <c r="E81" s="136"/>
      <c r="F81" s="136"/>
      <c r="G81" s="136"/>
      <c r="H81" s="136"/>
      <c r="I81" s="136"/>
      <c r="J81" s="136"/>
      <c r="K81" s="136"/>
      <c r="L81" s="136"/>
      <c r="M81" s="135"/>
      <c r="N81" s="137"/>
      <c r="O81" s="137"/>
      <c r="P81" s="135"/>
      <c r="Q81" s="135"/>
      <c r="R81" s="135"/>
      <c r="S81" s="135"/>
      <c r="T81" s="138"/>
    </row>
    <row r="82" ht="18.75" customHeight="1">
      <c r="A82" s="84"/>
      <c r="B82" s="85"/>
    </row>
    <row r="83" ht="18.75" customHeight="1">
      <c r="A83" s="139" t="s">
        <v>177</v>
      </c>
      <c r="B83" s="140"/>
      <c r="C83" s="165">
        <f>IFERROR(__xludf.DUMMYFUNCTION("IMPORTRANGE($C87, ""Inventory!E19"")"),10.0)</f>
        <v>10</v>
      </c>
      <c r="D83" s="141"/>
      <c r="E83" s="141"/>
      <c r="F83" s="141"/>
      <c r="G83" s="141"/>
      <c r="H83" s="141"/>
      <c r="I83" s="141"/>
      <c r="J83" s="141"/>
      <c r="K83" s="141"/>
      <c r="L83" s="141"/>
      <c r="M83" s="140"/>
      <c r="N83" s="142"/>
      <c r="O83" s="142"/>
      <c r="P83" s="140"/>
      <c r="Q83" s="140"/>
      <c r="R83" s="140"/>
      <c r="S83" s="140"/>
      <c r="T83" s="143"/>
    </row>
    <row r="84" ht="18.75" customHeight="1">
      <c r="A84" s="144"/>
      <c r="C84" s="141"/>
      <c r="D84" s="141"/>
      <c r="E84" s="141"/>
      <c r="F84" s="141"/>
      <c r="G84" s="141"/>
      <c r="H84" s="141"/>
      <c r="I84" s="141"/>
      <c r="J84" s="141"/>
      <c r="K84" s="141"/>
      <c r="L84" s="141"/>
      <c r="N84" s="142"/>
      <c r="O84" s="142"/>
      <c r="P84" s="140"/>
      <c r="Q84" s="140"/>
      <c r="R84" s="140"/>
      <c r="T84" s="145"/>
    </row>
    <row r="85" ht="18.75" customHeight="1">
      <c r="A85" s="146"/>
      <c r="C85" s="147"/>
      <c r="D85" s="140"/>
      <c r="E85" s="147"/>
      <c r="F85" s="147"/>
      <c r="G85" s="147"/>
      <c r="H85" s="147"/>
      <c r="I85" s="147"/>
      <c r="J85" s="147"/>
      <c r="K85" s="147"/>
      <c r="L85" s="147"/>
      <c r="N85" s="148"/>
      <c r="O85" s="148"/>
      <c r="P85" s="147"/>
      <c r="Q85" s="147"/>
      <c r="R85" s="147"/>
      <c r="T85" s="149"/>
    </row>
    <row r="86" ht="3.75" customHeight="1">
      <c r="A86" s="150"/>
      <c r="B86" s="151"/>
    </row>
    <row r="87" ht="15.75" customHeight="1">
      <c r="A87" s="152" t="s">
        <v>178</v>
      </c>
      <c r="B87" s="151"/>
      <c r="C87" s="166" t="s">
        <v>179</v>
      </c>
      <c r="D87" s="167"/>
      <c r="E87" s="167"/>
      <c r="F87" s="167"/>
      <c r="G87" s="167"/>
      <c r="H87" s="167"/>
      <c r="I87" s="167"/>
      <c r="J87" s="167"/>
      <c r="K87" s="167"/>
      <c r="L87" s="167"/>
      <c r="M87" s="167"/>
      <c r="N87" s="167"/>
      <c r="O87" s="167"/>
      <c r="P87" s="167"/>
      <c r="Q87" s="167"/>
      <c r="R87" s="167"/>
      <c r="S87" s="167"/>
      <c r="T87" s="167"/>
    </row>
  </sheetData>
  <mergeCells count="37">
    <mergeCell ref="B8:B9"/>
    <mergeCell ref="B11:B14"/>
    <mergeCell ref="B16:B18"/>
    <mergeCell ref="B20:B24"/>
    <mergeCell ref="B39:B40"/>
    <mergeCell ref="B42:B47"/>
    <mergeCell ref="B54:B59"/>
    <mergeCell ref="B83:B85"/>
    <mergeCell ref="S8:S9"/>
    <mergeCell ref="S11:S14"/>
    <mergeCell ref="S16:S18"/>
    <mergeCell ref="S20:S24"/>
    <mergeCell ref="S39:S40"/>
    <mergeCell ref="S42:S47"/>
    <mergeCell ref="S54:S59"/>
    <mergeCell ref="S83:S85"/>
    <mergeCell ref="M11:M14"/>
    <mergeCell ref="M16:M18"/>
    <mergeCell ref="M20:M24"/>
    <mergeCell ref="M39:M40"/>
    <mergeCell ref="M42:M47"/>
    <mergeCell ref="M54:M59"/>
    <mergeCell ref="M83:M85"/>
    <mergeCell ref="B19:T19"/>
    <mergeCell ref="B38:T38"/>
    <mergeCell ref="B41:T41"/>
    <mergeCell ref="B48:T48"/>
    <mergeCell ref="B80:T80"/>
    <mergeCell ref="B82:T82"/>
    <mergeCell ref="B86:T86"/>
    <mergeCell ref="B3:B5"/>
    <mergeCell ref="M3:M5"/>
    <mergeCell ref="S3:S5"/>
    <mergeCell ref="B7:T7"/>
    <mergeCell ref="M8:M9"/>
    <mergeCell ref="B10:T10"/>
    <mergeCell ref="B15:T15"/>
  </mergeCells>
  <conditionalFormatting sqref="E39">
    <cfRule type="notContainsBlanks" dxfId="0" priority="1">
      <formula>LEN(TRIM(E39))&gt;0</formula>
    </cfRule>
  </conditionalFormatting>
  <dataValidations>
    <dataValidation type="list" allowBlank="1" sqref="C39:L39 N39:R39">
      <formula1>Initiative!$O$26:$V$33</formula1>
    </dataValidation>
    <dataValidation type="list" allowBlank="1" sqref="C54:L79 N54:R79">
      <formula1>"Aarakocra,Auran,Abyssal,Common,Celestial,Deep Speech,Draconic,Druidic,Dwarvish,Elvish,Infernal,Giant,Gnomish,Goblin,Halfling,Orc,Sylvan,Thieve's Cant,Undercommon"</formula1>
    </dataValidation>
    <dataValidation type="list" allowBlank="1" sqref="C20:L37 N20:R37">
      <formula1>"Acrobatics,Animal Handling,Arcana,Athletics,Deception,History,Insight,Intimidation,Investigation,Medicine,Nature,Perception,Performance,Persuasion,Religion,Sleight of Hand,Stealth,Survival"</formula1>
    </dataValidation>
    <dataValidation type="list" allowBlank="1" sqref="C40:L40 N40:R40">
      <formula1>"Darkvision 60ft.,Darkvision 120ft.,Blindsight 30 ft.,Tremorsense 30 ft.,Truesight"</formula1>
    </dataValidation>
  </dataValidations>
  <hyperlinks>
    <hyperlink r:id="rId2" ref="A2"/>
    <hyperlink r:id="rId3" ref="A54"/>
    <hyperlink r:id="rId4" ref="C87"/>
  </hyperlinks>
  <drawing r:id="rId5"/>
  <legacy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4.43" defaultRowHeight="15.75"/>
  <cols>
    <col customWidth="1" min="1" max="1" width="17.29"/>
    <col customWidth="1" min="9" max="9" width="17.29"/>
  </cols>
  <sheetData>
    <row r="1">
      <c r="A1" s="168" t="s">
        <v>180</v>
      </c>
    </row>
    <row r="3" ht="18.75" customHeight="1">
      <c r="A3" s="169"/>
      <c r="B3" s="169"/>
      <c r="C3" s="169"/>
      <c r="D3" s="169"/>
      <c r="E3" s="85" t="str">
        <f>Players!F2</f>
        <v/>
      </c>
      <c r="F3" s="85" t="str">
        <f>Players!G2</f>
        <v/>
      </c>
      <c r="G3" s="85"/>
      <c r="H3" s="85"/>
      <c r="I3" s="170" t="s">
        <v>181</v>
      </c>
      <c r="J3" s="171" t="str">
        <f>Players!C2</f>
        <v>Oix</v>
      </c>
      <c r="K3" s="171" t="str">
        <f>Players!D2</f>
        <v>Barber Josef</v>
      </c>
      <c r="L3" s="171" t="str">
        <f>Players!E2</f>
        <v>Pidgeon</v>
      </c>
      <c r="M3" s="172" t="str">
        <f>Players!F2</f>
        <v/>
      </c>
      <c r="N3" s="172" t="str">
        <f>Players!G2</f>
        <v/>
      </c>
      <c r="O3" s="172" t="str">
        <f>Players!H2</f>
        <v/>
      </c>
      <c r="P3" s="172" t="str">
        <f>Players!I2</f>
        <v/>
      </c>
      <c r="Q3" s="172" t="str">
        <f>Players!J2</f>
        <v/>
      </c>
    </row>
    <row r="4" ht="18.75" customHeight="1">
      <c r="A4" s="169"/>
      <c r="B4" s="169"/>
      <c r="C4" s="169"/>
      <c r="D4" s="169"/>
      <c r="E4" s="169"/>
      <c r="F4" s="169"/>
      <c r="G4" s="169"/>
      <c r="H4" s="169"/>
      <c r="I4" s="121" t="s">
        <v>155</v>
      </c>
      <c r="J4" s="123">
        <f>Players!C42</f>
        <v>11</v>
      </c>
      <c r="K4" s="123">
        <f>Players!D42</f>
        <v>18</v>
      </c>
      <c r="L4" s="123">
        <f>Players!E42</f>
        <v>10</v>
      </c>
      <c r="M4" s="123" t="str">
        <f>Players!F42</f>
        <v/>
      </c>
      <c r="N4" s="123" t="str">
        <f>Players!G42</f>
        <v/>
      </c>
      <c r="O4" s="123" t="str">
        <f>Players!H42</f>
        <v/>
      </c>
      <c r="P4" s="123" t="str">
        <f>Players!I42</f>
        <v/>
      </c>
      <c r="Q4" s="123" t="str">
        <f>Players!J42</f>
        <v/>
      </c>
    </row>
    <row r="5" ht="18.75" customHeight="1">
      <c r="A5" s="169"/>
      <c r="B5" s="169"/>
      <c r="C5" s="169"/>
      <c r="D5" s="169"/>
      <c r="E5" s="169"/>
      <c r="F5" s="169"/>
      <c r="G5" s="169"/>
      <c r="H5" s="169"/>
      <c r="I5" s="121" t="s">
        <v>156</v>
      </c>
      <c r="J5" s="123">
        <f>Players!C43</f>
        <v>16</v>
      </c>
      <c r="K5" s="123">
        <f>Players!D43</f>
        <v>16</v>
      </c>
      <c r="L5" s="123">
        <f>Players!E43</f>
        <v>16</v>
      </c>
      <c r="M5" s="123" t="str">
        <f>Players!F43</f>
        <v/>
      </c>
      <c r="N5" s="123" t="str">
        <f>Players!G43</f>
        <v/>
      </c>
      <c r="O5" s="123" t="str">
        <f>Players!H43</f>
        <v/>
      </c>
      <c r="P5" s="123" t="str">
        <f>Players!I43</f>
        <v/>
      </c>
      <c r="Q5" s="123" t="str">
        <f>Players!J43</f>
        <v/>
      </c>
    </row>
    <row r="6" ht="18.75" customHeight="1">
      <c r="A6" s="169"/>
      <c r="B6" s="169"/>
      <c r="C6" s="169"/>
      <c r="D6" s="169"/>
      <c r="E6" s="169"/>
      <c r="F6" s="169"/>
      <c r="G6" s="169"/>
      <c r="H6" s="169"/>
      <c r="I6" s="121" t="s">
        <v>157</v>
      </c>
      <c r="J6" s="123">
        <f>Players!C44</f>
        <v>15</v>
      </c>
      <c r="K6" s="123">
        <f>Players!D44</f>
        <v>17</v>
      </c>
      <c r="L6" s="123">
        <f>Players!E44</f>
        <v>15</v>
      </c>
      <c r="M6" s="123" t="str">
        <f>Players!F44</f>
        <v/>
      </c>
      <c r="N6" s="123" t="str">
        <f>Players!G44</f>
        <v/>
      </c>
      <c r="O6" s="123" t="str">
        <f>Players!H44</f>
        <v/>
      </c>
      <c r="P6" s="123" t="str">
        <f>Players!I44</f>
        <v/>
      </c>
      <c r="Q6" s="123" t="str">
        <f>Players!J44</f>
        <v/>
      </c>
    </row>
    <row r="7" ht="18.75" customHeight="1">
      <c r="A7" s="169"/>
      <c r="B7" s="169"/>
      <c r="C7" s="169"/>
      <c r="D7" s="169"/>
      <c r="E7" s="169"/>
      <c r="F7" s="169"/>
      <c r="G7" s="169"/>
      <c r="H7" s="169"/>
      <c r="I7" s="121" t="s">
        <v>158</v>
      </c>
      <c r="J7" s="123">
        <f>Players!C45</f>
        <v>13</v>
      </c>
      <c r="K7" s="123">
        <f>Players!D45</f>
        <v>12</v>
      </c>
      <c r="L7" s="123">
        <f>Players!E45</f>
        <v>11</v>
      </c>
      <c r="M7" s="123" t="str">
        <f>Players!F45</f>
        <v/>
      </c>
      <c r="N7" s="123" t="str">
        <f>Players!G45</f>
        <v/>
      </c>
      <c r="O7" s="123" t="str">
        <f>Players!H45</f>
        <v/>
      </c>
      <c r="P7" s="123" t="str">
        <f>Players!I45</f>
        <v/>
      </c>
      <c r="Q7" s="123" t="str">
        <f>Players!J45</f>
        <v/>
      </c>
    </row>
    <row r="8" ht="18.75" customHeight="1">
      <c r="A8" s="169"/>
      <c r="B8" s="169"/>
      <c r="C8" s="169"/>
      <c r="D8" s="169"/>
      <c r="E8" s="169"/>
      <c r="F8" s="169"/>
      <c r="G8" s="169"/>
      <c r="H8" s="169"/>
      <c r="I8" s="121" t="s">
        <v>159</v>
      </c>
      <c r="J8" s="123">
        <f>Players!C46</f>
        <v>18</v>
      </c>
      <c r="K8" s="123">
        <f>Players!D46</f>
        <v>12</v>
      </c>
      <c r="L8" s="123">
        <f>Players!E46</f>
        <v>17</v>
      </c>
      <c r="M8" s="123" t="str">
        <f>Players!F46</f>
        <v/>
      </c>
      <c r="N8" s="123" t="str">
        <f>Players!G46</f>
        <v/>
      </c>
      <c r="O8" s="123" t="str">
        <f>Players!H46</f>
        <v/>
      </c>
      <c r="P8" s="123" t="str">
        <f>Players!I46</f>
        <v/>
      </c>
      <c r="Q8" s="123" t="str">
        <f>Players!J46</f>
        <v/>
      </c>
    </row>
    <row r="9" ht="18.75" customHeight="1">
      <c r="A9" s="169"/>
      <c r="B9" s="169"/>
      <c r="C9" s="169"/>
      <c r="D9" s="169"/>
      <c r="E9" s="169"/>
      <c r="F9" s="169"/>
      <c r="G9" s="169"/>
      <c r="H9" s="169"/>
      <c r="I9" s="121" t="s">
        <v>160</v>
      </c>
      <c r="J9" s="123">
        <f>Players!C47</f>
        <v>11</v>
      </c>
      <c r="K9" s="123">
        <f>Players!D47</f>
        <v>9</v>
      </c>
      <c r="L9" s="123">
        <f>Players!E47</f>
        <v>12</v>
      </c>
      <c r="M9" s="123" t="str">
        <f>Players!F47</f>
        <v/>
      </c>
      <c r="N9" s="123" t="str">
        <f>Players!G47</f>
        <v/>
      </c>
      <c r="O9" s="123" t="str">
        <f>Players!H47</f>
        <v/>
      </c>
      <c r="P9" s="123" t="str">
        <f>Players!I47</f>
        <v/>
      </c>
      <c r="Q9" s="123" t="str">
        <f>Players!J47</f>
        <v/>
      </c>
    </row>
    <row r="10" ht="18.75" customHeight="1">
      <c r="A10" s="169"/>
      <c r="B10" s="169"/>
      <c r="C10" s="169"/>
      <c r="D10" s="169"/>
      <c r="E10" s="169"/>
      <c r="F10" s="169"/>
      <c r="G10" s="169"/>
      <c r="H10" s="169"/>
      <c r="I10" s="84"/>
      <c r="J10" s="85"/>
      <c r="K10" s="85"/>
      <c r="L10" s="85"/>
      <c r="M10" s="85"/>
      <c r="N10" s="85"/>
      <c r="O10" s="85"/>
      <c r="P10" s="85"/>
      <c r="Q10" s="85"/>
    </row>
    <row r="11" ht="18.75" customHeight="1">
      <c r="A11" s="169"/>
      <c r="B11" s="169"/>
      <c r="C11" s="169"/>
      <c r="D11" s="169"/>
      <c r="E11" s="169"/>
      <c r="F11" s="169"/>
      <c r="G11" s="169"/>
      <c r="H11" s="169"/>
      <c r="I11" s="170" t="s">
        <v>182</v>
      </c>
      <c r="J11" s="171" t="str">
        <f>Players!C2</f>
        <v>Oix</v>
      </c>
      <c r="K11" s="171" t="str">
        <f>Players!D2</f>
        <v>Barber Josef</v>
      </c>
      <c r="L11" s="171" t="str">
        <f>Players!E2</f>
        <v>Pidgeon</v>
      </c>
      <c r="M11" s="172" t="str">
        <f>Players!F2</f>
        <v/>
      </c>
      <c r="N11" s="172" t="str">
        <f>Players!G2</f>
        <v/>
      </c>
      <c r="O11" s="172" t="str">
        <f>Players!H2</f>
        <v/>
      </c>
      <c r="P11" s="172" t="str">
        <f>Players!I2</f>
        <v/>
      </c>
      <c r="Q11" s="172" t="str">
        <f>Players!J2</f>
        <v/>
      </c>
    </row>
    <row r="12" ht="18.75" customHeight="1">
      <c r="A12" s="169"/>
      <c r="B12" s="169"/>
      <c r="C12" s="169"/>
      <c r="D12" s="169"/>
      <c r="E12" s="169"/>
      <c r="F12" s="169"/>
      <c r="G12" s="169"/>
      <c r="H12" s="169"/>
      <c r="I12" s="173" t="s">
        <v>183</v>
      </c>
      <c r="J12" s="174">
        <v>3.0</v>
      </c>
      <c r="K12" s="174">
        <v>3.0</v>
      </c>
      <c r="L12" s="174">
        <v>3.0</v>
      </c>
      <c r="M12" s="175"/>
      <c r="N12" s="175"/>
      <c r="O12" s="175"/>
      <c r="P12" s="175"/>
      <c r="Q12" s="175"/>
    </row>
    <row r="13" ht="18.75" customHeight="1">
      <c r="A13" s="169"/>
      <c r="B13" s="169"/>
      <c r="C13" s="169"/>
      <c r="D13" s="169"/>
      <c r="E13" s="169"/>
      <c r="F13" s="169"/>
      <c r="G13" s="169"/>
      <c r="H13" s="169"/>
      <c r="I13" s="173" t="s">
        <v>138</v>
      </c>
      <c r="J13" s="174">
        <v>7.0</v>
      </c>
      <c r="K13" s="174">
        <v>1.0</v>
      </c>
      <c r="L13" s="174">
        <v>3.0</v>
      </c>
      <c r="M13" s="175"/>
      <c r="N13" s="175"/>
      <c r="O13" s="175"/>
      <c r="P13" s="175"/>
      <c r="Q13" s="175"/>
    </row>
    <row r="14" ht="18.75" customHeight="1">
      <c r="A14" s="169"/>
      <c r="B14" s="169"/>
      <c r="C14" s="169"/>
      <c r="D14" s="169"/>
      <c r="E14" s="169"/>
      <c r="F14" s="169"/>
      <c r="G14" s="169"/>
      <c r="H14" s="169"/>
      <c r="I14" s="173" t="s">
        <v>142</v>
      </c>
      <c r="J14" s="174">
        <v>4.0</v>
      </c>
      <c r="K14" s="174">
        <v>1.0</v>
      </c>
      <c r="L14" s="174">
        <v>0.0</v>
      </c>
      <c r="M14" s="175"/>
      <c r="N14" s="175"/>
      <c r="O14" s="175"/>
      <c r="P14" s="175"/>
      <c r="Q14" s="175"/>
    </row>
    <row r="15" ht="18.75" customHeight="1">
      <c r="A15" s="169"/>
      <c r="B15" s="169"/>
      <c r="C15" s="169"/>
      <c r="D15" s="169"/>
      <c r="E15" s="169"/>
      <c r="F15" s="169"/>
      <c r="G15" s="169"/>
      <c r="H15" s="169"/>
      <c r="I15" s="173" t="s">
        <v>184</v>
      </c>
      <c r="J15" s="174">
        <v>0.0</v>
      </c>
      <c r="K15" s="174">
        <v>4.0</v>
      </c>
      <c r="L15" s="174">
        <v>0.0</v>
      </c>
      <c r="M15" s="175"/>
      <c r="N15" s="175"/>
      <c r="O15" s="175"/>
      <c r="P15" s="175"/>
      <c r="Q15" s="175"/>
    </row>
    <row r="16" ht="18.75" customHeight="1">
      <c r="A16" s="169"/>
      <c r="B16" s="169"/>
      <c r="C16" s="169"/>
      <c r="D16" s="169"/>
      <c r="E16" s="169"/>
      <c r="F16" s="169"/>
      <c r="G16" s="169"/>
      <c r="H16" s="169"/>
      <c r="I16" s="173" t="s">
        <v>185</v>
      </c>
      <c r="J16" s="174">
        <v>0.0</v>
      </c>
      <c r="K16" s="174">
        <v>-1.0</v>
      </c>
      <c r="L16" s="174">
        <v>1.0</v>
      </c>
      <c r="M16" s="175"/>
      <c r="N16" s="175"/>
      <c r="O16" s="175"/>
      <c r="P16" s="175"/>
      <c r="Q16" s="175"/>
    </row>
    <row r="17" ht="18.75" customHeight="1">
      <c r="A17" s="169"/>
      <c r="B17" s="169"/>
      <c r="C17" s="169"/>
      <c r="D17" s="169"/>
      <c r="E17" s="169"/>
      <c r="F17" s="169"/>
      <c r="G17" s="169"/>
      <c r="H17" s="169"/>
      <c r="I17" s="173" t="s">
        <v>145</v>
      </c>
      <c r="J17" s="174">
        <v>4.0</v>
      </c>
      <c r="K17" s="174">
        <v>1.0</v>
      </c>
      <c r="L17" s="174">
        <v>0.0</v>
      </c>
      <c r="M17" s="175"/>
      <c r="N17" s="175"/>
      <c r="O17" s="175"/>
      <c r="P17" s="175"/>
      <c r="Q17" s="175"/>
    </row>
    <row r="18" ht="18.75" customHeight="1">
      <c r="A18" s="169"/>
      <c r="B18" s="169"/>
      <c r="C18" s="169"/>
      <c r="D18" s="169"/>
      <c r="E18" s="169"/>
      <c r="F18" s="169"/>
      <c r="G18" s="169"/>
      <c r="H18" s="169"/>
      <c r="I18" s="173" t="s">
        <v>140</v>
      </c>
      <c r="J18" s="174">
        <v>4.0</v>
      </c>
      <c r="K18" s="174">
        <v>1.0</v>
      </c>
      <c r="L18" s="174">
        <v>6.0</v>
      </c>
      <c r="M18" s="175"/>
      <c r="N18" s="175"/>
      <c r="O18" s="175"/>
      <c r="P18" s="175"/>
      <c r="Q18" s="175"/>
    </row>
    <row r="19" ht="18.75" customHeight="1">
      <c r="A19" s="169"/>
      <c r="B19" s="169"/>
      <c r="C19" s="169"/>
      <c r="D19" s="169"/>
      <c r="E19" s="169"/>
      <c r="F19" s="169"/>
      <c r="G19" s="169"/>
      <c r="H19" s="169"/>
      <c r="I19" s="173" t="s">
        <v>139</v>
      </c>
      <c r="J19" s="174">
        <v>0.0</v>
      </c>
      <c r="K19" s="174">
        <v>7.0</v>
      </c>
      <c r="L19" s="174">
        <v>1.0</v>
      </c>
      <c r="M19" s="175"/>
      <c r="N19" s="175"/>
      <c r="O19" s="175"/>
      <c r="P19" s="175"/>
      <c r="Q19" s="175"/>
    </row>
    <row r="20" ht="18.75" customHeight="1">
      <c r="A20" s="169"/>
      <c r="B20" s="169"/>
      <c r="C20" s="169"/>
      <c r="D20" s="169"/>
      <c r="E20" s="169"/>
      <c r="F20" s="169"/>
      <c r="G20" s="169"/>
      <c r="H20" s="169"/>
      <c r="I20" s="173" t="s">
        <v>143</v>
      </c>
      <c r="J20" s="174">
        <v>1.0</v>
      </c>
      <c r="K20" s="174">
        <v>4.0</v>
      </c>
      <c r="L20" s="174">
        <v>3.0</v>
      </c>
      <c r="M20" s="175"/>
      <c r="N20" s="175"/>
      <c r="O20" s="175"/>
      <c r="P20" s="175"/>
      <c r="Q20" s="175"/>
    </row>
    <row r="21" ht="18.75" customHeight="1">
      <c r="A21" s="169"/>
      <c r="B21" s="169"/>
      <c r="C21" s="169"/>
      <c r="D21" s="169"/>
      <c r="E21" s="169"/>
      <c r="F21" s="169"/>
      <c r="G21" s="169"/>
      <c r="H21" s="169"/>
      <c r="I21" s="173" t="s">
        <v>186</v>
      </c>
      <c r="J21" s="174">
        <v>4.0</v>
      </c>
      <c r="K21" s="174">
        <v>1.0</v>
      </c>
      <c r="L21" s="174">
        <v>3.0</v>
      </c>
      <c r="M21" s="175"/>
      <c r="N21" s="175"/>
      <c r="O21" s="175"/>
      <c r="P21" s="175"/>
      <c r="Q21" s="175"/>
    </row>
    <row r="22" ht="18.75" customHeight="1">
      <c r="A22" s="169"/>
      <c r="B22" s="169"/>
      <c r="C22" s="169"/>
      <c r="D22" s="169"/>
      <c r="E22" s="169"/>
      <c r="F22" s="169"/>
      <c r="G22" s="169"/>
      <c r="H22" s="169"/>
      <c r="I22" s="173" t="s">
        <v>187</v>
      </c>
      <c r="J22" s="174">
        <v>4.0</v>
      </c>
      <c r="K22" s="174">
        <v>1.0</v>
      </c>
      <c r="L22" s="174">
        <v>0.0</v>
      </c>
      <c r="M22" s="175"/>
      <c r="N22" s="175"/>
      <c r="O22" s="175"/>
      <c r="P22" s="175"/>
      <c r="Q22" s="175"/>
    </row>
    <row r="23" ht="18.75" customHeight="1">
      <c r="A23" s="169"/>
      <c r="B23" s="169"/>
      <c r="C23" s="169"/>
      <c r="D23" s="169"/>
      <c r="E23" s="169"/>
      <c r="F23" s="169"/>
      <c r="G23" s="169"/>
      <c r="H23" s="169"/>
      <c r="I23" s="173" t="s">
        <v>141</v>
      </c>
      <c r="J23" s="174">
        <v>7.0</v>
      </c>
      <c r="K23" s="174">
        <v>1.0</v>
      </c>
      <c r="L23" s="174">
        <v>6.0</v>
      </c>
      <c r="M23" s="175"/>
      <c r="N23" s="175"/>
      <c r="O23" s="175"/>
      <c r="P23" s="175"/>
      <c r="Q23" s="175"/>
    </row>
    <row r="24" ht="18.75" customHeight="1">
      <c r="A24" s="169"/>
      <c r="B24" s="169"/>
      <c r="C24" s="169"/>
      <c r="D24" s="169"/>
      <c r="E24" s="169"/>
      <c r="F24" s="169"/>
      <c r="G24" s="169"/>
      <c r="H24" s="169"/>
      <c r="I24" s="173" t="s">
        <v>188</v>
      </c>
      <c r="J24" s="174">
        <v>0.0</v>
      </c>
      <c r="K24" s="174">
        <v>-1.0</v>
      </c>
      <c r="L24" s="174">
        <v>1.0</v>
      </c>
      <c r="M24" s="175"/>
      <c r="N24" s="175"/>
      <c r="O24" s="175"/>
      <c r="P24" s="175"/>
      <c r="Q24" s="175"/>
    </row>
    <row r="25" ht="18.75" customHeight="1">
      <c r="A25" s="169"/>
      <c r="B25" s="169"/>
      <c r="C25" s="169"/>
      <c r="D25" s="169"/>
      <c r="E25" s="169"/>
      <c r="F25" s="169"/>
      <c r="G25" s="169"/>
      <c r="H25" s="169"/>
      <c r="I25" s="173" t="s">
        <v>148</v>
      </c>
      <c r="J25" s="174">
        <v>0.0</v>
      </c>
      <c r="K25" s="174">
        <v>-1.0</v>
      </c>
      <c r="L25" s="174">
        <v>4.0</v>
      </c>
      <c r="M25" s="175"/>
      <c r="N25" s="175"/>
      <c r="O25" s="175"/>
      <c r="P25" s="175"/>
      <c r="Q25" s="175"/>
    </row>
    <row r="26" ht="18.75" customHeight="1">
      <c r="A26" s="169"/>
      <c r="B26" s="169"/>
      <c r="C26" s="169"/>
      <c r="D26" s="169"/>
      <c r="E26" s="169"/>
      <c r="F26" s="169"/>
      <c r="G26" s="169"/>
      <c r="H26" s="169"/>
      <c r="I26" s="173" t="s">
        <v>146</v>
      </c>
      <c r="J26" s="174">
        <v>1.0</v>
      </c>
      <c r="K26" s="174">
        <v>4.0</v>
      </c>
      <c r="L26" s="174">
        <v>0.0</v>
      </c>
      <c r="M26" s="175"/>
      <c r="N26" s="175"/>
      <c r="O26" s="175"/>
      <c r="P26" s="175"/>
      <c r="Q26" s="175"/>
    </row>
    <row r="27" ht="18.75" customHeight="1">
      <c r="A27" s="169"/>
      <c r="B27" s="169"/>
      <c r="C27" s="169"/>
      <c r="D27" s="169"/>
      <c r="E27" s="169"/>
      <c r="F27" s="169"/>
      <c r="G27" s="169"/>
      <c r="H27" s="169"/>
      <c r="I27" s="173" t="s">
        <v>189</v>
      </c>
      <c r="J27" s="174">
        <v>3.0</v>
      </c>
      <c r="K27" s="174">
        <v>3.0</v>
      </c>
      <c r="L27" s="174">
        <v>3.0</v>
      </c>
      <c r="M27" s="175"/>
      <c r="N27" s="175"/>
      <c r="O27" s="175"/>
      <c r="P27" s="175"/>
      <c r="Q27" s="175"/>
    </row>
    <row r="28" ht="18.75" customHeight="1">
      <c r="A28" s="169"/>
      <c r="B28" s="169"/>
      <c r="C28" s="169"/>
      <c r="D28" s="169"/>
      <c r="E28" s="169"/>
      <c r="F28" s="169"/>
      <c r="G28" s="169"/>
      <c r="H28" s="169"/>
      <c r="I28" s="173" t="s">
        <v>144</v>
      </c>
      <c r="J28" s="174">
        <v>3.0</v>
      </c>
      <c r="K28" s="174">
        <v>3.0</v>
      </c>
      <c r="L28" s="174">
        <v>3.0</v>
      </c>
      <c r="M28" s="175"/>
      <c r="N28" s="175"/>
      <c r="O28" s="175"/>
      <c r="P28" s="175"/>
      <c r="Q28" s="175"/>
    </row>
    <row r="29" ht="18.75" customHeight="1">
      <c r="A29" s="169"/>
      <c r="B29" s="169"/>
      <c r="C29" s="169"/>
      <c r="D29" s="169"/>
      <c r="E29" s="169"/>
      <c r="F29" s="169"/>
      <c r="G29" s="169"/>
      <c r="H29" s="169"/>
      <c r="I29" s="173" t="s">
        <v>147</v>
      </c>
      <c r="J29" s="174">
        <v>4.0</v>
      </c>
      <c r="K29" s="174">
        <v>4.0</v>
      </c>
      <c r="L29" s="174">
        <v>6.0</v>
      </c>
      <c r="M29" s="175"/>
      <c r="N29" s="175"/>
      <c r="O29" s="175"/>
      <c r="P29" s="175"/>
      <c r="Q29" s="175"/>
    </row>
    <row r="30" ht="18.75" customHeight="1">
      <c r="A30" s="169"/>
      <c r="B30" s="169"/>
      <c r="C30" s="169"/>
      <c r="D30" s="169"/>
      <c r="E30" s="169"/>
      <c r="F30" s="169"/>
      <c r="G30" s="169"/>
      <c r="H30" s="169"/>
      <c r="I30" s="169"/>
      <c r="J30" s="169"/>
      <c r="K30" s="169"/>
      <c r="L30" s="169"/>
      <c r="M30" s="169"/>
      <c r="N30" s="85"/>
      <c r="O30" s="85"/>
      <c r="P30" s="85"/>
      <c r="Q30" s="85"/>
    </row>
    <row r="31" ht="18.75" customHeight="1">
      <c r="A31" s="169"/>
      <c r="B31" s="169"/>
      <c r="C31" s="169"/>
      <c r="D31" s="169"/>
      <c r="E31" s="169"/>
      <c r="F31" s="169"/>
      <c r="G31" s="169"/>
      <c r="H31" s="169"/>
      <c r="I31" s="170" t="s">
        <v>190</v>
      </c>
      <c r="J31" s="171" t="str">
        <f>Players!C2</f>
        <v>Oix</v>
      </c>
      <c r="K31" s="171" t="str">
        <f>Players!D2</f>
        <v>Barber Josef</v>
      </c>
      <c r="L31" s="171" t="str">
        <f>Players!E2</f>
        <v>Pidgeon</v>
      </c>
      <c r="M31" s="172" t="str">
        <f>Players!F2</f>
        <v/>
      </c>
      <c r="N31" s="172" t="str">
        <f>Players!G2</f>
        <v/>
      </c>
      <c r="O31" s="172" t="str">
        <f>Players!H2</f>
        <v/>
      </c>
      <c r="P31" s="172" t="str">
        <f>Players!I2</f>
        <v/>
      </c>
      <c r="Q31" s="172" t="str">
        <f>Players!J2</f>
        <v/>
      </c>
    </row>
    <row r="32" ht="18.75" customHeight="1">
      <c r="A32" s="169"/>
      <c r="B32" s="169"/>
      <c r="C32" s="169"/>
      <c r="D32" s="169"/>
      <c r="E32" s="169"/>
      <c r="F32" s="169"/>
      <c r="G32" s="169"/>
      <c r="H32" s="169"/>
      <c r="I32" s="121" t="s">
        <v>155</v>
      </c>
      <c r="J32" s="174">
        <v>0.0</v>
      </c>
      <c r="K32" s="174">
        <v>7.0</v>
      </c>
      <c r="L32" s="174">
        <v>0.0</v>
      </c>
      <c r="M32" s="175"/>
      <c r="N32" s="175"/>
      <c r="O32" s="175"/>
      <c r="P32" s="175"/>
      <c r="Q32" s="175"/>
    </row>
    <row r="33" ht="18.75" customHeight="1">
      <c r="A33" s="169"/>
      <c r="B33" s="169"/>
      <c r="C33" s="169"/>
      <c r="D33" s="169"/>
      <c r="E33" s="169"/>
      <c r="F33" s="169"/>
      <c r="G33" s="169"/>
      <c r="H33" s="169"/>
      <c r="I33" s="121" t="s">
        <v>156</v>
      </c>
      <c r="J33" s="174">
        <v>3.0</v>
      </c>
      <c r="K33" s="174">
        <v>3.0</v>
      </c>
      <c r="L33" s="174">
        <v>3.0</v>
      </c>
      <c r="M33" s="175"/>
      <c r="N33" s="175"/>
      <c r="O33" s="175"/>
      <c r="P33" s="175"/>
      <c r="Q33" s="175"/>
    </row>
    <row r="34" ht="18.75" customHeight="1">
      <c r="A34" s="169"/>
      <c r="B34" s="169"/>
      <c r="C34" s="169"/>
      <c r="D34" s="169"/>
      <c r="E34" s="169"/>
      <c r="F34" s="169"/>
      <c r="G34" s="169"/>
      <c r="H34" s="169"/>
      <c r="I34" s="121" t="s">
        <v>157</v>
      </c>
      <c r="J34" s="174">
        <v>2.0</v>
      </c>
      <c r="K34" s="174">
        <v>6.0</v>
      </c>
      <c r="L34" s="174">
        <v>2.0</v>
      </c>
      <c r="M34" s="175"/>
      <c r="N34" s="175"/>
      <c r="O34" s="175"/>
      <c r="P34" s="175"/>
      <c r="Q34" s="175"/>
    </row>
    <row r="35" ht="18.75" customHeight="1">
      <c r="A35" s="169"/>
      <c r="B35" s="169"/>
      <c r="C35" s="169"/>
      <c r="D35" s="169"/>
      <c r="E35" s="169"/>
      <c r="F35" s="169"/>
      <c r="G35" s="169"/>
      <c r="H35" s="169"/>
      <c r="I35" s="121" t="s">
        <v>158</v>
      </c>
      <c r="J35" s="174">
        <v>4.0</v>
      </c>
      <c r="K35" s="174">
        <v>1.0</v>
      </c>
      <c r="L35" s="174">
        <v>0.0</v>
      </c>
      <c r="M35" s="175"/>
      <c r="N35" s="175"/>
      <c r="O35" s="175"/>
      <c r="P35" s="175"/>
      <c r="Q35" s="175"/>
    </row>
    <row r="36" ht="18.75" customHeight="1">
      <c r="A36" s="169"/>
      <c r="B36" s="169"/>
      <c r="C36" s="169"/>
      <c r="D36" s="169"/>
      <c r="E36" s="169"/>
      <c r="F36" s="169"/>
      <c r="G36" s="169"/>
      <c r="H36" s="169"/>
      <c r="I36" s="121" t="s">
        <v>159</v>
      </c>
      <c r="J36" s="174">
        <v>7.0</v>
      </c>
      <c r="K36" s="174">
        <v>1.0</v>
      </c>
      <c r="L36" s="174">
        <v>6.0</v>
      </c>
      <c r="M36" s="175"/>
      <c r="N36" s="175"/>
      <c r="O36" s="175"/>
      <c r="P36" s="175"/>
      <c r="Q36" s="175"/>
    </row>
    <row r="37" ht="18.75" customHeight="1">
      <c r="A37" s="169"/>
      <c r="B37" s="169"/>
      <c r="C37" s="169"/>
      <c r="D37" s="169"/>
      <c r="E37" s="169"/>
      <c r="F37" s="169"/>
      <c r="G37" s="169"/>
      <c r="H37" s="169"/>
      <c r="I37" s="121" t="s">
        <v>160</v>
      </c>
      <c r="J37" s="174">
        <v>0.0</v>
      </c>
      <c r="K37" s="174">
        <v>-1.0</v>
      </c>
      <c r="L37" s="174">
        <v>4.0</v>
      </c>
      <c r="M37" s="175"/>
      <c r="N37" s="175"/>
      <c r="O37" s="175"/>
      <c r="P37" s="175"/>
      <c r="Q37" s="175"/>
    </row>
  </sheetData>
  <mergeCells count="1">
    <mergeCell ref="A1:Q2"/>
  </mergeCell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3.0" topLeftCell="D1" activePane="topRight" state="frozen"/>
      <selection activeCell="E2" sqref="E2" pane="topRight"/>
    </sheetView>
  </sheetViews>
  <sheetFormatPr customHeight="1" defaultColWidth="14.43" defaultRowHeight="15.75" outlineLevelCol="1" outlineLevelRow="1"/>
  <cols>
    <col customWidth="1" min="1" max="1" width="5.86"/>
    <col customWidth="1" min="2" max="2" width="10.14"/>
    <col customWidth="1" min="3" max="3" width="15.86"/>
    <col customWidth="1" min="4" max="4" width="5.86"/>
    <col collapsed="1" customWidth="1" min="5" max="5" width="11.57"/>
    <col customWidth="1" hidden="1" min="6" max="6" width="10.71" outlineLevel="1"/>
    <col customWidth="1" min="7" max="7" width="10.71"/>
    <col customWidth="1" min="8" max="9" width="11.57"/>
    <col collapsed="1" customWidth="1" min="10" max="10" width="8.71"/>
    <col customWidth="1" hidden="1" min="11" max="13" width="8.71" outlineLevel="1"/>
    <col customWidth="1" min="14" max="14" width="6.29"/>
    <col customWidth="1" min="15" max="15" width="17.29"/>
    <col collapsed="1" customWidth="1" min="16" max="16" width="11.57"/>
    <col customWidth="1" hidden="1" min="17" max="17" width="17.29" outlineLevel="1"/>
    <col customWidth="1" hidden="1" min="18" max="18" width="14.43" outlineLevel="1"/>
    <col customWidth="1" min="19" max="19" width="17.29"/>
    <col collapsed="1" customWidth="1" min="20" max="20" width="11.57"/>
    <col customWidth="1" hidden="1" min="21" max="21" width="17.29" outlineLevel="1"/>
    <col customWidth="1" hidden="1" min="22" max="22" width="10.14" outlineLevel="1"/>
    <col customWidth="1" min="23" max="23" width="14.43"/>
    <col customWidth="1" min="24" max="24" width="10.14"/>
    <col customWidth="1" min="25" max="26" width="23.0"/>
  </cols>
  <sheetData>
    <row r="1" ht="18.75" customHeight="1">
      <c r="A1" s="176" t="s">
        <v>191</v>
      </c>
      <c r="B1" s="177" t="s">
        <v>192</v>
      </c>
      <c r="D1" s="178" t="s">
        <v>193</v>
      </c>
      <c r="E1" s="179" t="s">
        <v>194</v>
      </c>
      <c r="F1" s="179" t="s">
        <v>195</v>
      </c>
      <c r="G1" s="180" t="s">
        <v>196</v>
      </c>
      <c r="H1" s="180" t="s">
        <v>197</v>
      </c>
      <c r="I1" s="181" t="s">
        <v>198</v>
      </c>
      <c r="J1" s="182" t="s">
        <v>199</v>
      </c>
      <c r="N1" s="183" t="s">
        <v>200</v>
      </c>
      <c r="O1" s="184" t="s">
        <v>201</v>
      </c>
      <c r="P1" s="184" t="s">
        <v>202</v>
      </c>
      <c r="Q1" s="184" t="s">
        <v>203</v>
      </c>
      <c r="R1" s="184" t="s">
        <v>204</v>
      </c>
      <c r="S1" s="184" t="s">
        <v>149</v>
      </c>
      <c r="T1" s="185" t="s">
        <v>202</v>
      </c>
      <c r="U1" s="184" t="s">
        <v>205</v>
      </c>
      <c r="V1" s="185" t="s">
        <v>204</v>
      </c>
      <c r="W1" s="186" t="s">
        <v>206</v>
      </c>
      <c r="X1" s="187" t="s">
        <v>207</v>
      </c>
      <c r="Y1" s="188" t="s">
        <v>208</v>
      </c>
      <c r="Z1" s="189" t="s">
        <v>209</v>
      </c>
    </row>
    <row r="2" ht="18.75" customHeight="1">
      <c r="J2" s="190" t="s">
        <v>161</v>
      </c>
      <c r="K2" s="190" t="s">
        <v>162</v>
      </c>
      <c r="L2" s="190" t="s">
        <v>163</v>
      </c>
      <c r="M2" s="190" t="s">
        <v>164</v>
      </c>
    </row>
    <row r="3" ht="18.75" customHeight="1">
      <c r="A3" s="191">
        <v>20.0</v>
      </c>
      <c r="B3" s="192" t="s">
        <v>96</v>
      </c>
      <c r="D3" s="193" t="b">
        <v>1</v>
      </c>
      <c r="E3" s="194">
        <f>iferror(vlookup(B3,Bestiary!$A:$K,4,0))</f>
        <v>14</v>
      </c>
      <c r="F3" s="195">
        <f>iferror(vlookup(B3,Bestiary!$A:$K,5,0))</f>
        <v>38</v>
      </c>
      <c r="G3" s="196"/>
      <c r="H3" s="197"/>
      <c r="I3" s="198" t="str">
        <f t="shared" ref="I3:I23" si="1">IF(ISBLANK(F3),"",(F3-H3)&amp;" / "&amp;F3)</f>
        <v>38 / 38</v>
      </c>
      <c r="J3" s="199">
        <f>iferror(vlookup($B3,Bestiary!$A:$K,COLUMN(G2)-1,0),"")</f>
        <v>30</v>
      </c>
      <c r="K3" s="199">
        <f>iferror(vlookup($B3,Bestiary!$A:$K,COLUMN(H2)-1,0),"")</f>
        <v>50</v>
      </c>
      <c r="L3" s="199" t="str">
        <f>iferror(vlookup($B3,Bestiary!$A:$K,COLUMN(I2)-1,0),"")</f>
        <v/>
      </c>
      <c r="M3" s="199" t="str">
        <f>iferror(vlookup($B3,Bestiary!$A:$K,COLUMN(J2)-1,0),"")</f>
        <v/>
      </c>
      <c r="N3" s="200" t="b">
        <v>0</v>
      </c>
      <c r="O3" s="201"/>
      <c r="P3" s="202" t="str">
        <f>iferror(vlookup($O3,Spells!$A:$F,6),"")</f>
        <v/>
      </c>
      <c r="Q3" s="203"/>
      <c r="R3" s="204"/>
      <c r="S3" s="205"/>
      <c r="T3" s="206"/>
      <c r="U3" s="207"/>
      <c r="V3" s="206"/>
      <c r="W3" s="208"/>
      <c r="X3" s="209" t="str">
        <f>iferror(vlookup($B3,Bestiary!$A:$K,10,FALSE),"")</f>
        <v>-</v>
      </c>
      <c r="Y3" s="210" t="str">
        <f>iferror(vlookup($B3,Bestiary!$A:$K,11,FALSE),"")</f>
        <v>-</v>
      </c>
      <c r="Z3" s="211"/>
    </row>
    <row r="4" ht="18.75" customHeight="1">
      <c r="A4" s="191">
        <v>19.0</v>
      </c>
      <c r="B4" s="152" t="s">
        <v>97</v>
      </c>
      <c r="D4" s="193" t="b">
        <v>0</v>
      </c>
      <c r="E4" s="194">
        <f>iferror(vlookup(B4,Bestiary!$A:$K,4,0))</f>
        <v>18</v>
      </c>
      <c r="F4" s="195">
        <f>iferror(vlookup(B4,Bestiary!$A:$K,5,0))</f>
        <v>55</v>
      </c>
      <c r="G4" s="196"/>
      <c r="H4" s="197">
        <v>30.0</v>
      </c>
      <c r="I4" s="198" t="str">
        <f t="shared" si="1"/>
        <v>25 / 55</v>
      </c>
      <c r="J4" s="199">
        <f>iferror(vlookup($B4,Bestiary!$A:$K,COLUMN(G3)-1,0),"")</f>
        <v>35</v>
      </c>
      <c r="K4" s="199" t="str">
        <f>iferror(vlookup($B4,Bestiary!$A:$K,COLUMN(H3)-1,0),"")</f>
        <v/>
      </c>
      <c r="L4" s="199" t="str">
        <f>iferror(vlookup($B4,Bestiary!$A:$K,COLUMN(I3)-1,0),"")</f>
        <v/>
      </c>
      <c r="M4" s="199" t="str">
        <f>iferror(vlookup($B4,Bestiary!$A:$K,COLUMN(J3)-1,0),"")</f>
        <v/>
      </c>
      <c r="N4" s="200" t="b">
        <v>0</v>
      </c>
      <c r="O4" s="201" t="s">
        <v>210</v>
      </c>
      <c r="P4" s="202" t="str">
        <f>iferror(vlookup($O4,Spells!$A:$F,6),"")</f>
        <v>Up To 1 Hour</v>
      </c>
      <c r="Q4" s="203"/>
      <c r="R4" s="204" t="str">
        <f>iferror(vlookup($Q4,Spells!$A:$F,6),"")</f>
        <v/>
      </c>
      <c r="S4" s="205"/>
      <c r="T4" s="206"/>
      <c r="U4" s="207"/>
      <c r="V4" s="206"/>
      <c r="W4" s="212"/>
      <c r="X4" s="209" t="str">
        <f>iferror(vlookup($B4,Bestiary!$A:$K,10,FALSE),"")</f>
        <v>-</v>
      </c>
      <c r="Y4" s="210" t="str">
        <f>iferror(vlookup($B4,Bestiary!$A:$K,11,FALSE),"")</f>
        <v>-</v>
      </c>
      <c r="Z4" s="211"/>
    </row>
    <row r="5" ht="18.75" customHeight="1">
      <c r="A5" s="191">
        <v>18.0</v>
      </c>
      <c r="B5" s="152" t="s">
        <v>98</v>
      </c>
      <c r="D5" s="193" t="b">
        <v>1</v>
      </c>
      <c r="E5" s="194">
        <f>iferror(vlookup(B5,Bestiary!$A:$K,4,0))</f>
        <v>17</v>
      </c>
      <c r="F5" s="195">
        <f>iferror(vlookup(B5,Bestiary!$A:$K,5,0))</f>
        <v>38</v>
      </c>
      <c r="G5" s="196"/>
      <c r="H5" s="197"/>
      <c r="I5" s="198" t="str">
        <f t="shared" si="1"/>
        <v>38 / 38</v>
      </c>
      <c r="J5" s="199">
        <f>iferror(vlookup($B5,Bestiary!$A:$K,COLUMN(G4)-1,0),"")</f>
        <v>35</v>
      </c>
      <c r="K5" s="199" t="str">
        <f>iferror(vlookup($B5,Bestiary!$A:$K,COLUMN(H4)-1,0),"")</f>
        <v/>
      </c>
      <c r="L5" s="199" t="str">
        <f>iferror(vlookup($B5,Bestiary!$A:$K,COLUMN(I4)-1,0),"")</f>
        <v/>
      </c>
      <c r="M5" s="199" t="str">
        <f>iferror(vlookup($B5,Bestiary!$A:$K,COLUMN(J4)-1,0),"")</f>
        <v/>
      </c>
      <c r="N5" s="200" t="b">
        <v>0</v>
      </c>
      <c r="O5" s="201"/>
      <c r="P5" s="202" t="str">
        <f>iferror(vlookup($O5,Spells!$A:$F,6),"")</f>
        <v/>
      </c>
      <c r="Q5" s="203"/>
      <c r="R5" s="204" t="str">
        <f>iferror(vlookup($Q5,Spells!$A:$F,6),"")</f>
        <v/>
      </c>
      <c r="S5" s="205"/>
      <c r="T5" s="206"/>
      <c r="U5" s="207"/>
      <c r="V5" s="206"/>
      <c r="W5" s="212"/>
      <c r="X5" s="209" t="str">
        <f>iferror(vlookup($B5,Bestiary!$A:$K,10,FALSE),"")</f>
        <v>-</v>
      </c>
      <c r="Y5" s="210" t="str">
        <f>iferror(vlookup($B5,Bestiary!$A:$K,11,FALSE),"")</f>
        <v>-</v>
      </c>
      <c r="Z5" s="211"/>
    </row>
    <row r="6" ht="18.75" customHeight="1">
      <c r="A6" s="213">
        <v>18.0</v>
      </c>
      <c r="B6" s="152" t="s">
        <v>211</v>
      </c>
      <c r="D6" s="193" t="b">
        <v>0</v>
      </c>
      <c r="E6" s="194">
        <f>iferror(vlookup(B6,Bestiary!$A:$K,4,0))</f>
        <v>16</v>
      </c>
      <c r="F6" s="195">
        <f>iferror(vlookup(B6,Bestiary!$A:$K,5,0))</f>
        <v>27</v>
      </c>
      <c r="G6" s="196"/>
      <c r="H6" s="197">
        <v>26.0</v>
      </c>
      <c r="I6" s="198" t="str">
        <f t="shared" si="1"/>
        <v>1 / 27</v>
      </c>
      <c r="J6" s="199">
        <f>iferror(vlookup($B6,Bestiary!$A:$K,COLUMN(G5)-1,0),"")</f>
        <v>30</v>
      </c>
      <c r="K6" s="199" t="str">
        <f>iferror(vlookup($B6,Bestiary!$A:$K,COLUMN(H5)-1,0),"")</f>
        <v/>
      </c>
      <c r="L6" s="199" t="str">
        <f>iferror(vlookup($B6,Bestiary!$A:$K,COLUMN(I5)-1,0),"")</f>
        <v/>
      </c>
      <c r="M6" s="199" t="str">
        <f>iferror(vlookup($B6,Bestiary!$A:$K,COLUMN(J5)-1,0),"")</f>
        <v/>
      </c>
      <c r="N6" s="200" t="b">
        <v>0</v>
      </c>
      <c r="O6" s="201"/>
      <c r="P6" s="202" t="str">
        <f>iferror(vlookup($O6,Spells!$A:$F,6),"")</f>
        <v/>
      </c>
      <c r="Q6" s="203"/>
      <c r="R6" s="204" t="str">
        <f>iferror(vlookup($Q6,Spells!$A:$F,6),"")</f>
        <v/>
      </c>
      <c r="S6" s="205"/>
      <c r="T6" s="214"/>
      <c r="U6" s="215"/>
      <c r="V6" s="214"/>
      <c r="W6" s="208"/>
      <c r="X6" s="209">
        <f>iferror(vlookup($B6,Bestiary!$A:$K,10,FALSE),"")</f>
        <v>1</v>
      </c>
      <c r="Y6" s="210" t="str">
        <f>iferror(vlookup($B6,Bestiary!$A:$K,11,FALSE),"")</f>
        <v>Monster Manual</v>
      </c>
      <c r="Z6" s="211"/>
    </row>
    <row r="7" ht="18.75" customHeight="1">
      <c r="A7" s="191">
        <v>16.0</v>
      </c>
      <c r="B7" s="152" t="s">
        <v>100</v>
      </c>
      <c r="D7" s="193" t="b">
        <v>0</v>
      </c>
      <c r="E7" s="194">
        <f>iferror(vlookup(B7,Bestiary!$A:$K,4,0))</f>
        <v>11</v>
      </c>
      <c r="F7" s="195">
        <f>iferror(vlookup(B7,Bestiary!$A:$K,5,0))</f>
        <v>56</v>
      </c>
      <c r="G7" s="196"/>
      <c r="H7" s="197">
        <v>-6.0</v>
      </c>
      <c r="I7" s="198" t="str">
        <f t="shared" si="1"/>
        <v>62 / 56</v>
      </c>
      <c r="J7" s="199">
        <f>iferror(vlookup($B7,Bestiary!$A:$K,COLUMN(G6)-1,0),"")</f>
        <v>30</v>
      </c>
      <c r="K7" s="199" t="str">
        <f>iferror(vlookup($B7,Bestiary!$A:$K,COLUMN(H6)-1,0),"")</f>
        <v/>
      </c>
      <c r="L7" s="199" t="str">
        <f>iferror(vlookup($B7,Bestiary!$A:$K,COLUMN(I6)-1,0),"")</f>
        <v/>
      </c>
      <c r="M7" s="199" t="str">
        <f>iferror(vlookup($B7,Bestiary!$A:$K,COLUMN(J6)-1,0),"")</f>
        <v/>
      </c>
      <c r="N7" s="200" t="b">
        <v>0</v>
      </c>
      <c r="O7" s="201" t="s">
        <v>212</v>
      </c>
      <c r="P7" s="202" t="str">
        <f>iferror(vlookup($O7,Spells!$A:$F,6),"")</f>
        <v>8 hours</v>
      </c>
      <c r="Q7" s="203"/>
      <c r="R7" s="204" t="str">
        <f>iferror(vlookup($Q7,Spells!$A:$F,6),"")</f>
        <v/>
      </c>
      <c r="S7" s="205"/>
      <c r="T7" s="206"/>
      <c r="U7" s="207"/>
      <c r="V7" s="206"/>
      <c r="W7" s="208" t="s">
        <v>213</v>
      </c>
      <c r="X7" s="209" t="str">
        <f>iferror(vlookup($B7,Bestiary!$A:$K,10,FALSE),"")</f>
        <v>-</v>
      </c>
      <c r="Y7" s="210" t="str">
        <f>iferror(vlookup($B7,Bestiary!$A:$K,11,FALSE),"")</f>
        <v>-</v>
      </c>
      <c r="Z7" s="211"/>
    </row>
    <row r="8" ht="18.75" customHeight="1">
      <c r="A8" s="191">
        <v>12.0</v>
      </c>
      <c r="B8" s="192" t="s">
        <v>96</v>
      </c>
      <c r="D8" s="193" t="b">
        <v>0</v>
      </c>
      <c r="E8" s="194">
        <f>iferror(vlookup(B8,Bestiary!$A:$K,4,0))</f>
        <v>14</v>
      </c>
      <c r="F8" s="195">
        <f>iferror(vlookup(B8,Bestiary!$A:$K,5,0))</f>
        <v>38</v>
      </c>
      <c r="G8" s="196"/>
      <c r="H8" s="197"/>
      <c r="I8" s="198" t="str">
        <f t="shared" si="1"/>
        <v>38 / 38</v>
      </c>
      <c r="J8" s="199">
        <f>iferror(vlookup($B8,Bestiary!$A:$K,COLUMN(G7)-1,0),"")</f>
        <v>30</v>
      </c>
      <c r="K8" s="199">
        <f>iferror(vlookup($B8,Bestiary!$A:$K,COLUMN(H7)-1,0),"")</f>
        <v>50</v>
      </c>
      <c r="L8" s="199" t="str">
        <f>iferror(vlookup($B8,Bestiary!$A:$K,COLUMN(I7)-1,0),"")</f>
        <v/>
      </c>
      <c r="M8" s="199" t="str">
        <f>iferror(vlookup($B8,Bestiary!$A:$K,COLUMN(J7)-1,0),"")</f>
        <v/>
      </c>
      <c r="N8" s="200" t="b">
        <v>0</v>
      </c>
      <c r="O8" s="201"/>
      <c r="P8" s="202" t="str">
        <f>iferror(vlookup($O8,Spells!$A:$F,6),"")</f>
        <v/>
      </c>
      <c r="Q8" s="203"/>
      <c r="R8" s="204" t="str">
        <f>iferror(vlookup($Q8,Spells!$A:$F,6),"")</f>
        <v/>
      </c>
      <c r="S8" s="205" t="s">
        <v>214</v>
      </c>
      <c r="T8" s="206" t="s">
        <v>215</v>
      </c>
      <c r="U8" s="207" t="s">
        <v>216</v>
      </c>
      <c r="V8" s="206"/>
      <c r="W8" s="212"/>
      <c r="X8" s="209" t="str">
        <f>iferror(vlookup($B8,Bestiary!$A:$K,10,FALSE),"")</f>
        <v>-</v>
      </c>
      <c r="Y8" s="210" t="str">
        <f>iferror(vlookup($B8,Bestiary!$A:$K,11,FALSE),"")</f>
        <v>-</v>
      </c>
      <c r="Z8" s="211"/>
    </row>
    <row r="9" ht="18.75" customHeight="1">
      <c r="A9" s="191">
        <v>10.0</v>
      </c>
      <c r="B9" s="152" t="s">
        <v>211</v>
      </c>
      <c r="D9" s="193" t="b">
        <v>0</v>
      </c>
      <c r="E9" s="194">
        <f>iferror(vlookup(B9,Bestiary!$A:$K,4,0))</f>
        <v>16</v>
      </c>
      <c r="F9" s="195">
        <f>iferror(vlookup(B9,Bestiary!$A:$K,5,0))</f>
        <v>27</v>
      </c>
      <c r="G9" s="196"/>
      <c r="H9" s="197"/>
      <c r="I9" s="198" t="str">
        <f t="shared" si="1"/>
        <v>27 / 27</v>
      </c>
      <c r="J9" s="199">
        <f>iferror(vlookup($B9,Bestiary!$A:$K,COLUMN(G8)-1,0),"")</f>
        <v>30</v>
      </c>
      <c r="K9" s="199" t="str">
        <f>iferror(vlookup($B9,Bestiary!$A:$K,COLUMN(H8)-1,0),"")</f>
        <v/>
      </c>
      <c r="L9" s="199" t="str">
        <f>iferror(vlookup($B9,Bestiary!$A:$K,COLUMN(I8)-1,0),"")</f>
        <v/>
      </c>
      <c r="M9" s="199" t="str">
        <f>iferror(vlookup($B9,Bestiary!$A:$K,COLUMN(J8)-1,0),"")</f>
        <v/>
      </c>
      <c r="N9" s="200" t="b">
        <v>0</v>
      </c>
      <c r="O9" s="201"/>
      <c r="P9" s="202" t="str">
        <f>iferror(vlookup($O9,Spells!$A:$F,6),"")</f>
        <v/>
      </c>
      <c r="Q9" s="203"/>
      <c r="R9" s="204" t="str">
        <f>iferror(vlookup($Q9,Spells!$A:$F,6),"")</f>
        <v/>
      </c>
      <c r="S9" s="205"/>
      <c r="T9" s="214"/>
      <c r="U9" s="207"/>
      <c r="V9" s="214"/>
      <c r="W9" s="212"/>
      <c r="X9" s="209">
        <f>iferror(vlookup($B9,Bestiary!$A:$K,10,FALSE),"")</f>
        <v>1</v>
      </c>
      <c r="Y9" s="210" t="str">
        <f>iferror(vlookup($B9,Bestiary!$A:$K,11,FALSE),"")</f>
        <v>Monster Manual</v>
      </c>
      <c r="Z9" s="211"/>
    </row>
    <row r="10" ht="18.75" customHeight="1">
      <c r="A10" s="191">
        <v>2.0</v>
      </c>
      <c r="B10" s="152" t="s">
        <v>217</v>
      </c>
      <c r="D10" s="193" t="b">
        <v>0</v>
      </c>
      <c r="E10" s="194">
        <f>iferror(vlookup(B10,Bestiary!$A:$K,4,0))</f>
        <v>14</v>
      </c>
      <c r="F10" s="195">
        <f>iferror(vlookup(B10,Bestiary!$A:$K,5,0))</f>
        <v>39</v>
      </c>
      <c r="G10" s="196"/>
      <c r="H10" s="197">
        <v>4.0</v>
      </c>
      <c r="I10" s="198" t="str">
        <f t="shared" si="1"/>
        <v>35 / 39</v>
      </c>
      <c r="J10" s="199">
        <f>iferror(vlookup($B10,Bestiary!$A:$K,COLUMN(G9)-1,0),"")</f>
        <v>30</v>
      </c>
      <c r="K10" s="199" t="str">
        <f>iferror(vlookup($B10,Bestiary!$A:$K,COLUMN(H9)-1,0),"")</f>
        <v/>
      </c>
      <c r="L10" s="199" t="str">
        <f>iferror(vlookup($B10,Bestiary!$A:$K,COLUMN(I9)-1,0),"")</f>
        <v/>
      </c>
      <c r="M10" s="199">
        <f>iferror(vlookup($B10,Bestiary!$A:$K,COLUMN(J9)-1,0),"")</f>
        <v>10</v>
      </c>
      <c r="N10" s="200" t="b">
        <v>0</v>
      </c>
      <c r="O10" s="201"/>
      <c r="P10" s="202" t="str">
        <f>iferror(vlookup($O10,Spells!$A:$F,6),"")</f>
        <v/>
      </c>
      <c r="Q10" s="203"/>
      <c r="R10" s="204" t="str">
        <f>iferror(vlookup($Q10,Spells!$A:$F,6),"")</f>
        <v/>
      </c>
      <c r="S10" s="205"/>
      <c r="T10" s="214"/>
      <c r="U10" s="215"/>
      <c r="V10" s="214"/>
      <c r="W10" s="208"/>
      <c r="X10" s="209">
        <f>iferror(vlookup($B10,Bestiary!$A:$K,10,FALSE),"")</f>
        <v>2</v>
      </c>
      <c r="Y10" s="210" t="str">
        <f>iferror(vlookup($B10,Bestiary!$A:$K,11,FALSE),"")</f>
        <v>Monster Manual</v>
      </c>
      <c r="Z10" s="211"/>
    </row>
    <row r="11" ht="18.75" customHeight="1">
      <c r="A11" s="191"/>
      <c r="B11" s="152"/>
      <c r="D11" s="193" t="b">
        <v>0</v>
      </c>
      <c r="E11" s="194" t="str">
        <f>iferror(vlookup(B11,Bestiary!$A:$K,4,0))</f>
        <v/>
      </c>
      <c r="F11" s="195" t="str">
        <f>iferror(vlookup(B11,Bestiary!$A:$K,5,0))</f>
        <v/>
      </c>
      <c r="G11" s="196"/>
      <c r="H11" s="197"/>
      <c r="I11" s="198" t="str">
        <f t="shared" si="1"/>
        <v/>
      </c>
      <c r="J11" s="199" t="str">
        <f>iferror(vlookup($B11,Bestiary!$A:$K,COLUMN(G10)-1,0),"")</f>
        <v/>
      </c>
      <c r="K11" s="199" t="str">
        <f>iferror(vlookup($B11,Bestiary!$A:$K,COLUMN(H10)-1,0),"")</f>
        <v/>
      </c>
      <c r="L11" s="199" t="str">
        <f>iferror(vlookup($B11,Bestiary!$A:$K,COLUMN(I10)-1,0),"")</f>
        <v/>
      </c>
      <c r="M11" s="199" t="str">
        <f>iferror(vlookup($B11,Bestiary!$A:$K,COLUMN(J10)-1,0),"")</f>
        <v/>
      </c>
      <c r="N11" s="200" t="b">
        <v>0</v>
      </c>
      <c r="O11" s="201"/>
      <c r="P11" s="202" t="str">
        <f>iferror(vlookup($O11,Spells!$A:$F,6),"")</f>
        <v/>
      </c>
      <c r="Q11" s="203"/>
      <c r="R11" s="204" t="str">
        <f>iferror(vlookup($Q11,Spells!$A:$F,6),"")</f>
        <v/>
      </c>
      <c r="S11" s="205"/>
      <c r="T11" s="206"/>
      <c r="U11" s="207"/>
      <c r="V11" s="214"/>
      <c r="W11" s="212"/>
      <c r="X11" s="209" t="str">
        <f>iferror(vlookup($B11,Bestiary!$A:$K,10,FALSE),"")</f>
        <v/>
      </c>
      <c r="Y11" s="210" t="str">
        <f>iferror(vlookup($B11,Bestiary!$A:$K,11,FALSE),"")</f>
        <v/>
      </c>
      <c r="Z11" s="211"/>
    </row>
    <row r="12" ht="18.75" customHeight="1">
      <c r="A12" s="191"/>
      <c r="B12" s="152"/>
      <c r="D12" s="193" t="b">
        <v>0</v>
      </c>
      <c r="E12" s="194" t="str">
        <f>iferror(vlookup(B12,Bestiary!$A:$K,4,0))</f>
        <v/>
      </c>
      <c r="F12" s="195" t="str">
        <f>iferror(vlookup(B12,Bestiary!$A:$K,5,0))</f>
        <v/>
      </c>
      <c r="G12" s="196"/>
      <c r="H12" s="197"/>
      <c r="I12" s="198" t="str">
        <f t="shared" si="1"/>
        <v/>
      </c>
      <c r="J12" s="199" t="str">
        <f>iferror(vlookup($B12,Bestiary!$A:$K,COLUMN(G11)-1,0),"")</f>
        <v/>
      </c>
      <c r="K12" s="199" t="str">
        <f>iferror(vlookup($B12,Bestiary!$A:$K,COLUMN(H11)-1,0),"")</f>
        <v/>
      </c>
      <c r="L12" s="199" t="str">
        <f>iferror(vlookup($B12,Bestiary!$A:$K,COLUMN(I11)-1,0),"")</f>
        <v/>
      </c>
      <c r="M12" s="199" t="str">
        <f>iferror(vlookup($B12,Bestiary!$A:$K,COLUMN(J11)-1,0),"")</f>
        <v/>
      </c>
      <c r="N12" s="200" t="b">
        <v>0</v>
      </c>
      <c r="O12" s="201"/>
      <c r="P12" s="216" t="str">
        <f>iferror(vlookup($O12,Spells!$A:$F,6),"")</f>
        <v/>
      </c>
      <c r="Q12" s="203"/>
      <c r="R12" s="204" t="str">
        <f>iferror(vlookup($Q12,Spells!$A:$F,6),"")</f>
        <v/>
      </c>
      <c r="S12" s="205"/>
      <c r="T12" s="214"/>
      <c r="U12" s="207"/>
      <c r="V12" s="214"/>
      <c r="W12" s="212"/>
      <c r="X12" s="209" t="str">
        <f>iferror(vlookup($B12,Bestiary!$A:$K,10,FALSE),"")</f>
        <v/>
      </c>
      <c r="Y12" s="210" t="str">
        <f>iferror(vlookup($B12,Bestiary!$A:$K,11,FALSE),"")</f>
        <v/>
      </c>
      <c r="Z12" s="211"/>
    </row>
    <row r="13" ht="18.75" customHeight="1" collapsed="1">
      <c r="A13" s="191"/>
      <c r="B13" s="152"/>
      <c r="D13" s="193" t="b">
        <v>0</v>
      </c>
      <c r="E13" s="194" t="str">
        <f>iferror(vlookup(B13,Bestiary!$A:$K,4,0))</f>
        <v/>
      </c>
      <c r="F13" s="195" t="str">
        <f>iferror(vlookup(B13,Bestiary!$A:$K,5,0))</f>
        <v/>
      </c>
      <c r="G13" s="196"/>
      <c r="H13" s="197"/>
      <c r="I13" s="198" t="str">
        <f t="shared" si="1"/>
        <v/>
      </c>
      <c r="J13" s="199" t="str">
        <f>iferror(vlookup($B13,Bestiary!$A:$K,COLUMN(G12)-1,0),"")</f>
        <v/>
      </c>
      <c r="K13" s="199" t="str">
        <f>iferror(vlookup($B13,Bestiary!$A:$K,COLUMN(H12)-1,0),"")</f>
        <v/>
      </c>
      <c r="L13" s="199" t="str">
        <f>iferror(vlookup($B13,Bestiary!$A:$K,COLUMN(I12)-1,0),"")</f>
        <v/>
      </c>
      <c r="M13" s="199" t="str">
        <f>iferror(vlookup($B13,Bestiary!$A:$K,COLUMN(J12)-1,0),"")</f>
        <v/>
      </c>
      <c r="N13" s="200" t="b">
        <v>0</v>
      </c>
      <c r="O13" s="201"/>
      <c r="P13" s="202" t="str">
        <f>iferror(vlookup($O13,Spells!$A:$F,6),"")</f>
        <v/>
      </c>
      <c r="Q13" s="204"/>
      <c r="R13" s="204" t="str">
        <f>iferror(vlookup($Q13,Spells!$A:$F,6),"")</f>
        <v/>
      </c>
      <c r="S13" s="205"/>
      <c r="T13" s="214"/>
      <c r="U13" s="215"/>
      <c r="V13" s="206"/>
      <c r="W13" s="208"/>
      <c r="X13" s="209" t="str">
        <f>iferror(vlookup($B13,Bestiary!$A:$K,10,FALSE),"")</f>
        <v/>
      </c>
      <c r="Y13" s="210" t="str">
        <f>iferror(vlookup($B13,Bestiary!$A:$K,11,FALSE),"")</f>
        <v/>
      </c>
      <c r="Z13" s="211"/>
    </row>
    <row r="14" ht="18.75" hidden="1" customHeight="1" outlineLevel="1">
      <c r="A14" s="191"/>
      <c r="B14" s="152"/>
      <c r="D14" s="193" t="b">
        <v>0</v>
      </c>
      <c r="E14" s="194" t="str">
        <f>iferror(vlookup(B14,Bestiary!$A:$K,4,0))</f>
        <v/>
      </c>
      <c r="F14" s="195" t="str">
        <f>iferror(vlookup(B14,Bestiary!$A:$K,5,0))</f>
        <v/>
      </c>
      <c r="G14" s="196"/>
      <c r="H14" s="197"/>
      <c r="I14" s="198" t="str">
        <f t="shared" si="1"/>
        <v/>
      </c>
      <c r="J14" s="199" t="str">
        <f>iferror(vlookup($B14,Bestiary!$A:$K,COLUMN(G13)-1,0),"")</f>
        <v/>
      </c>
      <c r="K14" s="199" t="str">
        <f>iferror(vlookup($B14,Bestiary!$A:$K,COLUMN(H13)-1,0),"")</f>
        <v/>
      </c>
      <c r="L14" s="199" t="str">
        <f>iferror(vlookup($B14,Bestiary!$A:$K,COLUMN(I13)-1,0),"")</f>
        <v/>
      </c>
      <c r="M14" s="199" t="str">
        <f>iferror(vlookup($B14,Bestiary!$A:$K,COLUMN(J13)-1,0),"")</f>
        <v/>
      </c>
      <c r="N14" s="200" t="b">
        <v>0</v>
      </c>
      <c r="O14" s="201"/>
      <c r="P14" s="202" t="str">
        <f>iferror(vlookup($O14,Spells!$A:$F,6),"")</f>
        <v/>
      </c>
      <c r="Q14" s="203"/>
      <c r="R14" s="204"/>
      <c r="S14" s="205"/>
      <c r="T14" s="206"/>
      <c r="U14" s="207"/>
      <c r="V14" s="206"/>
      <c r="W14" s="212"/>
      <c r="X14" s="209" t="str">
        <f>iferror(vlookup($B14,Bestiary!$A:$K,10,FALSE),"")</f>
        <v/>
      </c>
      <c r="Y14" s="210" t="str">
        <f>iferror(vlookup($B14,Bestiary!$A:$K,11,FALSE),"")</f>
        <v/>
      </c>
      <c r="Z14" s="211"/>
    </row>
    <row r="15" ht="18.75" hidden="1" customHeight="1" outlineLevel="1">
      <c r="A15" s="217"/>
      <c r="B15" s="152"/>
      <c r="D15" s="193" t="b">
        <v>0</v>
      </c>
      <c r="E15" s="194" t="str">
        <f>iferror(vlookup(B15,Bestiary!$A:$K,4,0))</f>
        <v/>
      </c>
      <c r="F15" s="195" t="str">
        <f>iferror(vlookup(B15,Bestiary!$A:$K,5,0))</f>
        <v/>
      </c>
      <c r="G15" s="218"/>
      <c r="H15" s="219"/>
      <c r="I15" s="198" t="str">
        <f t="shared" si="1"/>
        <v/>
      </c>
      <c r="J15" s="199" t="str">
        <f>iferror(vlookup($B15,Bestiary!$A:$K,COLUMN(G14)-1,0),"")</f>
        <v/>
      </c>
      <c r="K15" s="199" t="str">
        <f>iferror(vlookup($B15,Bestiary!$A:$K,COLUMN(H14)-1,0),"")</f>
        <v/>
      </c>
      <c r="L15" s="199" t="str">
        <f>iferror(vlookup($B15,Bestiary!$A:$K,COLUMN(I14)-1,0),"")</f>
        <v/>
      </c>
      <c r="M15" s="199" t="str">
        <f>iferror(vlookup($B15,Bestiary!$A:$K,COLUMN(J14)-1,0),"")</f>
        <v/>
      </c>
      <c r="N15" s="200" t="b">
        <v>0</v>
      </c>
      <c r="O15" s="201"/>
      <c r="P15" s="202" t="str">
        <f>iferror(vlookup($O15,Spells!$A:$F,6),"")</f>
        <v/>
      </c>
      <c r="Q15" s="203"/>
      <c r="R15" s="204"/>
      <c r="S15" s="220"/>
      <c r="T15" s="214"/>
      <c r="U15" s="215"/>
      <c r="V15" s="214"/>
      <c r="W15" s="208"/>
      <c r="X15" s="209" t="str">
        <f>iferror(vlookup($B15,Bestiary!$A:$K,10,FALSE),"")</f>
        <v/>
      </c>
      <c r="Y15" s="210" t="str">
        <f>iferror(vlookup($B15,Bestiary!$A:$K,11,FALSE),"")</f>
        <v/>
      </c>
      <c r="Z15" s="211"/>
    </row>
    <row r="16" ht="18.75" hidden="1" customHeight="1" outlineLevel="1">
      <c r="A16" s="217"/>
      <c r="B16" s="152"/>
      <c r="D16" s="193" t="b">
        <v>0</v>
      </c>
      <c r="E16" s="194" t="str">
        <f>iferror(vlookup(B16,Bestiary!$A:$K,4,0))</f>
        <v/>
      </c>
      <c r="F16" s="195" t="str">
        <f>iferror(vlookup(B16,Bestiary!$A:$K,5,0))</f>
        <v/>
      </c>
      <c r="G16" s="218"/>
      <c r="H16" s="219"/>
      <c r="I16" s="198" t="str">
        <f t="shared" si="1"/>
        <v/>
      </c>
      <c r="J16" s="199" t="str">
        <f>iferror(vlookup($B16,Bestiary!$A:$K,COLUMN(G15)-1,0),"")</f>
        <v/>
      </c>
      <c r="K16" s="199" t="str">
        <f>iferror(vlookup($B16,Bestiary!$A:$K,COLUMN(H15)-1,0),"")</f>
        <v/>
      </c>
      <c r="L16" s="199" t="str">
        <f>iferror(vlookup($B16,Bestiary!$A:$K,COLUMN(I15)-1,0),"")</f>
        <v/>
      </c>
      <c r="M16" s="199" t="str">
        <f>iferror(vlookup($B16,Bestiary!$A:$K,COLUMN(J15)-1,0),"")</f>
        <v/>
      </c>
      <c r="N16" s="200" t="b">
        <v>0</v>
      </c>
      <c r="O16" s="201"/>
      <c r="P16" s="202" t="str">
        <f>iferror(vlookup($O16,Spells!$A:$F,6),"")</f>
        <v/>
      </c>
      <c r="Q16" s="203"/>
      <c r="R16" s="204"/>
      <c r="S16" s="205"/>
      <c r="T16" s="206"/>
      <c r="U16" s="207"/>
      <c r="V16" s="214"/>
      <c r="W16" s="208"/>
      <c r="X16" s="209" t="str">
        <f>iferror(vlookup($B16,Bestiary!$A:$K,10,FALSE),"")</f>
        <v/>
      </c>
      <c r="Y16" s="210" t="str">
        <f>iferror(vlookup($B16,Bestiary!$A:$K,11,FALSE),"")</f>
        <v/>
      </c>
      <c r="Z16" s="211"/>
    </row>
    <row r="17" ht="18.75" hidden="1" customHeight="1" outlineLevel="1">
      <c r="A17" s="217"/>
      <c r="B17" s="152"/>
      <c r="D17" s="193" t="b">
        <v>0</v>
      </c>
      <c r="E17" s="194" t="str">
        <f>iferror(vlookup(B17,Bestiary!$A:$K,4,0))</f>
        <v/>
      </c>
      <c r="F17" s="195" t="str">
        <f>iferror(vlookup(B17,Bestiary!$A:$K,5,0))</f>
        <v/>
      </c>
      <c r="G17" s="218"/>
      <c r="H17" s="219"/>
      <c r="I17" s="198" t="str">
        <f t="shared" si="1"/>
        <v/>
      </c>
      <c r="J17" s="199" t="str">
        <f>iferror(vlookup($B17,Bestiary!$A:$K,COLUMN(G16)-1,0),"")</f>
        <v/>
      </c>
      <c r="K17" s="199" t="str">
        <f>iferror(vlookup($B17,Bestiary!$A:$K,COLUMN(H16)-1,0),"")</f>
        <v/>
      </c>
      <c r="L17" s="199" t="str">
        <f>iferror(vlookup($B17,Bestiary!$A:$K,COLUMN(I16)-1,0),"")</f>
        <v/>
      </c>
      <c r="M17" s="199" t="str">
        <f>iferror(vlookup($B17,Bestiary!$A:$K,COLUMN(J16)-1,0),"")</f>
        <v/>
      </c>
      <c r="N17" s="200" t="b">
        <v>0</v>
      </c>
      <c r="O17" s="221"/>
      <c r="P17" s="202" t="str">
        <f>iferror(vlookup($O17,Spells!$A:$F,6),"")</f>
        <v/>
      </c>
      <c r="Q17" s="204"/>
      <c r="R17" s="204" t="str">
        <f>iferror(vlookup($Q17,Spells!$A:$F,6),"")</f>
        <v/>
      </c>
      <c r="S17" s="220"/>
      <c r="T17" s="214"/>
      <c r="U17" s="207"/>
      <c r="V17" s="214"/>
      <c r="W17" s="208"/>
      <c r="X17" s="209" t="str">
        <f>iferror(vlookup($B17,Bestiary!$A:$K,10,FALSE),"")</f>
        <v/>
      </c>
      <c r="Y17" s="210" t="str">
        <f>iferror(vlookup($B17,Bestiary!$A:$K,11,FALSE),"")</f>
        <v/>
      </c>
      <c r="Z17" s="211"/>
    </row>
    <row r="18" ht="18.75" hidden="1" customHeight="1" outlineLevel="1">
      <c r="A18" s="217"/>
      <c r="B18" s="222"/>
      <c r="D18" s="193" t="b">
        <v>0</v>
      </c>
      <c r="E18" s="194" t="str">
        <f>iferror(vlookup(B18,Bestiary!$A:$K,4,0))</f>
        <v/>
      </c>
      <c r="F18" s="195" t="str">
        <f>iferror(vlookup(B18,Bestiary!$A:$K,5,0))</f>
        <v/>
      </c>
      <c r="G18" s="218"/>
      <c r="H18" s="219"/>
      <c r="I18" s="198" t="str">
        <f t="shared" si="1"/>
        <v/>
      </c>
      <c r="J18" s="199" t="str">
        <f>iferror(vlookup($B18,Bestiary!$A:$K,COLUMN(G17)-1,0),"")</f>
        <v/>
      </c>
      <c r="K18" s="199" t="str">
        <f>iferror(vlookup($B18,Bestiary!$A:$K,COLUMN(H17)-1,0),"")</f>
        <v/>
      </c>
      <c r="L18" s="199" t="str">
        <f>iferror(vlookup($B18,Bestiary!$A:$K,COLUMN(I17)-1,0),"")</f>
        <v/>
      </c>
      <c r="M18" s="199" t="str">
        <f>iferror(vlookup($B18,Bestiary!$A:$K,COLUMN(J17)-1,0),"")</f>
        <v/>
      </c>
      <c r="N18" s="200" t="b">
        <v>0</v>
      </c>
      <c r="O18" s="201"/>
      <c r="P18" s="202" t="str">
        <f>iferror(vlookup($O18,Spells!$A:$F,6),"")</f>
        <v/>
      </c>
      <c r="Q18" s="203"/>
      <c r="R18" s="204" t="str">
        <f>iferror(vlookup($Q18,Spells!$A:$F,6),"")</f>
        <v/>
      </c>
      <c r="S18" s="205"/>
      <c r="T18" s="214"/>
      <c r="U18" s="207"/>
      <c r="V18" s="214"/>
      <c r="W18" s="212"/>
      <c r="X18" s="209" t="str">
        <f>iferror(vlookup($B18,Bestiary!$A:$K,10,FALSE),"")</f>
        <v/>
      </c>
      <c r="Y18" s="210" t="str">
        <f>iferror(vlookup($B18,Bestiary!$A:$K,11,FALSE),"")</f>
        <v/>
      </c>
      <c r="Z18" s="211"/>
    </row>
    <row r="19" ht="18.75" hidden="1" customHeight="1" outlineLevel="1">
      <c r="A19" s="217"/>
      <c r="B19" s="223"/>
      <c r="D19" s="193" t="b">
        <v>0</v>
      </c>
      <c r="E19" s="194" t="str">
        <f>iferror(vlookup(B19,Bestiary!$A:$K,4,0))</f>
        <v/>
      </c>
      <c r="F19" s="195" t="str">
        <f>iferror(vlookup(B19,Bestiary!$A:$K,5,0))</f>
        <v/>
      </c>
      <c r="G19" s="196"/>
      <c r="H19" s="197"/>
      <c r="I19" s="198" t="str">
        <f t="shared" si="1"/>
        <v/>
      </c>
      <c r="J19" s="199" t="str">
        <f>iferror(vlookup($B19,Bestiary!$A:$K,COLUMN(G18)-1,0),"")</f>
        <v/>
      </c>
      <c r="K19" s="199" t="str">
        <f>iferror(vlookup($B19,Bestiary!$A:$K,COLUMN(H18)-1,0),"")</f>
        <v/>
      </c>
      <c r="L19" s="199" t="str">
        <f>iferror(vlookup($B19,Bestiary!$A:$K,COLUMN(I18)-1,0),"")</f>
        <v/>
      </c>
      <c r="M19" s="199" t="str">
        <f>iferror(vlookup($B19,Bestiary!$A:$K,COLUMN(J18)-1,0),"")</f>
        <v/>
      </c>
      <c r="N19" s="200" t="b">
        <v>0</v>
      </c>
      <c r="O19" s="201"/>
      <c r="P19" s="202" t="str">
        <f>iferror(vlookup($O19,Spells!$A:$F,6),"")</f>
        <v/>
      </c>
      <c r="Q19" s="203"/>
      <c r="R19" s="204" t="str">
        <f>iferror(vlookup($Q19,Spells!$A:$F,6),"")</f>
        <v/>
      </c>
      <c r="S19" s="205"/>
      <c r="T19" s="206"/>
      <c r="U19" s="207"/>
      <c r="V19" s="206"/>
      <c r="W19" s="208"/>
      <c r="X19" s="209" t="str">
        <f>iferror(vlookup($B19,Bestiary!$A:$K,10,FALSE),"")</f>
        <v/>
      </c>
      <c r="Y19" s="210" t="str">
        <f>iferror(vlookup($B19,Bestiary!$A:$K,11,FALSE),"")</f>
        <v/>
      </c>
      <c r="Z19" s="211"/>
    </row>
    <row r="20" ht="18.75" hidden="1" customHeight="1" outlineLevel="1">
      <c r="A20" s="191"/>
      <c r="B20" s="152"/>
      <c r="D20" s="193" t="b">
        <v>0</v>
      </c>
      <c r="E20" s="194" t="str">
        <f>iferror(vlookup(B20,Bestiary!$A:$K,4,0))</f>
        <v/>
      </c>
      <c r="F20" s="195" t="str">
        <f>iferror(vlookup(B20,Bestiary!$A:$K,5,0))</f>
        <v/>
      </c>
      <c r="G20" s="218"/>
      <c r="H20" s="219"/>
      <c r="I20" s="198" t="str">
        <f t="shared" si="1"/>
        <v/>
      </c>
      <c r="J20" s="199" t="str">
        <f>iferror(vlookup($B20,Bestiary!$A:$K,COLUMN(G19)-1,0),"")</f>
        <v/>
      </c>
      <c r="K20" s="199" t="str">
        <f>iferror(vlookup($B20,Bestiary!$A:$K,COLUMN(H19)-1,0),"")</f>
        <v/>
      </c>
      <c r="L20" s="199" t="str">
        <f>iferror(vlookup($B20,Bestiary!$A:$K,COLUMN(I19)-1,0),"")</f>
        <v/>
      </c>
      <c r="M20" s="199" t="str">
        <f>iferror(vlookup($B20,Bestiary!$A:$K,COLUMN(J19)-1,0),"")</f>
        <v/>
      </c>
      <c r="N20" s="200" t="b">
        <v>0</v>
      </c>
      <c r="O20" s="201"/>
      <c r="P20" s="202" t="str">
        <f>iferror(vlookup($O20,Spells!$A:$F,6),"")</f>
        <v/>
      </c>
      <c r="Q20" s="203"/>
      <c r="R20" s="204" t="str">
        <f>iferror(vlookup($Q20,Spells!$A:$F,6),"")</f>
        <v/>
      </c>
      <c r="S20" s="205"/>
      <c r="T20" s="214"/>
      <c r="U20" s="207"/>
      <c r="V20" s="214"/>
      <c r="W20" s="212"/>
      <c r="X20" s="209" t="str">
        <f>iferror(vlookup($B20,Bestiary!$A:$K,10,FALSE),"")</f>
        <v/>
      </c>
      <c r="Y20" s="210" t="str">
        <f>iferror(vlookup($B20,Bestiary!$A:$K,11,FALSE),"")</f>
        <v/>
      </c>
      <c r="Z20" s="211"/>
    </row>
    <row r="21" ht="18.75" hidden="1" customHeight="1" outlineLevel="1">
      <c r="A21" s="191"/>
      <c r="B21" s="152"/>
      <c r="D21" s="193" t="b">
        <v>0</v>
      </c>
      <c r="E21" s="194" t="str">
        <f>iferror(vlookup(B21,Bestiary!$A:$K,4,0))</f>
        <v/>
      </c>
      <c r="F21" s="195" t="str">
        <f>iferror(vlookup(B21,Bestiary!$A:$K,5,0))</f>
        <v/>
      </c>
      <c r="G21" s="218"/>
      <c r="H21" s="219"/>
      <c r="I21" s="198" t="str">
        <f t="shared" si="1"/>
        <v/>
      </c>
      <c r="J21" s="199" t="str">
        <f>iferror(vlookup($B21,Bestiary!$A:$K,COLUMN(G20)-1,0),"")</f>
        <v/>
      </c>
      <c r="K21" s="199" t="str">
        <f>iferror(vlookup($B21,Bestiary!$A:$K,COLUMN(H20)-1,0),"")</f>
        <v/>
      </c>
      <c r="L21" s="199" t="str">
        <f>iferror(vlookup($B21,Bestiary!$A:$K,COLUMN(I20)-1,0),"")</f>
        <v/>
      </c>
      <c r="M21" s="199" t="str">
        <f>iferror(vlookup($B21,Bestiary!$A:$K,COLUMN(J20)-1,0),"")</f>
        <v/>
      </c>
      <c r="N21" s="200" t="b">
        <v>0</v>
      </c>
      <c r="O21" s="201"/>
      <c r="P21" s="202" t="str">
        <f>iferror(vlookup($O21,Spells!$A:$F,6),"")</f>
        <v/>
      </c>
      <c r="Q21" s="203"/>
      <c r="R21" s="204" t="str">
        <f>iferror(vlookup($Q21,Spells!$A:$F,6),"")</f>
        <v/>
      </c>
      <c r="S21" s="205"/>
      <c r="T21" s="214"/>
      <c r="U21" s="207"/>
      <c r="V21" s="214"/>
      <c r="W21" s="212"/>
      <c r="X21" s="209" t="str">
        <f>iferror(vlookup($B21,Bestiary!$A:$K,10,FALSE),"")</f>
        <v/>
      </c>
      <c r="Y21" s="210" t="str">
        <f>iferror(vlookup($B21,Bestiary!$A:$K,11,FALSE),"")</f>
        <v/>
      </c>
      <c r="Z21" s="211"/>
    </row>
    <row r="22" ht="18.75" hidden="1" customHeight="1" outlineLevel="1">
      <c r="A22" s="191"/>
      <c r="B22" s="152"/>
      <c r="D22" s="193" t="b">
        <v>0</v>
      </c>
      <c r="E22" s="194" t="str">
        <f>iferror(vlookup(B22,Bestiary!$A:$K,4,0))</f>
        <v/>
      </c>
      <c r="F22" s="195" t="str">
        <f>iferror(vlookup(B22,Bestiary!$A:$K,5,0))</f>
        <v/>
      </c>
      <c r="G22" s="218"/>
      <c r="H22" s="219"/>
      <c r="I22" s="198" t="str">
        <f t="shared" si="1"/>
        <v/>
      </c>
      <c r="J22" s="199" t="str">
        <f>iferror(vlookup($B22,Bestiary!$A:$K,COLUMN(G21)-1,0),"")</f>
        <v/>
      </c>
      <c r="K22" s="199" t="str">
        <f>iferror(vlookup($B22,Bestiary!$A:$K,COLUMN(H21)-1,0),"")</f>
        <v/>
      </c>
      <c r="L22" s="199" t="str">
        <f>iferror(vlookup($B22,Bestiary!$A:$K,COLUMN(I21)-1,0),"")</f>
        <v/>
      </c>
      <c r="M22" s="199" t="str">
        <f>iferror(vlookup($B22,Bestiary!$A:$K,COLUMN(J21)-1,0),"")</f>
        <v/>
      </c>
      <c r="N22" s="200" t="b">
        <v>0</v>
      </c>
      <c r="O22" s="201"/>
      <c r="P22" s="202" t="str">
        <f>iferror(vlookup($O22,Spells!$A:$F,6),"")</f>
        <v/>
      </c>
      <c r="Q22" s="203"/>
      <c r="R22" s="204" t="str">
        <f>iferror(vlookup($Q22,Spells!$A:$F,6),"")</f>
        <v/>
      </c>
      <c r="S22" s="205"/>
      <c r="T22" s="214"/>
      <c r="U22" s="215"/>
      <c r="V22" s="214"/>
      <c r="W22" s="212"/>
      <c r="X22" s="209" t="str">
        <f>iferror(vlookup($B22,Bestiary!$A:$K,10,FALSE),"")</f>
        <v/>
      </c>
      <c r="Y22" s="210" t="str">
        <f>iferror(vlookup($B22,Bestiary!$A:$K,11,FALSE),"")</f>
        <v/>
      </c>
      <c r="Z22" s="211"/>
    </row>
    <row r="23" ht="18.75" hidden="1" customHeight="1" outlineLevel="1">
      <c r="A23" s="191"/>
      <c r="B23" s="152"/>
      <c r="D23" s="193" t="b">
        <v>0</v>
      </c>
      <c r="E23" s="194" t="str">
        <f>iferror(vlookup(B23,Bestiary!$A:$K,4,0))</f>
        <v/>
      </c>
      <c r="F23" s="195" t="str">
        <f>iferror(vlookup(B23,Bestiary!$A:$K,5,0))</f>
        <v/>
      </c>
      <c r="G23" s="218"/>
      <c r="H23" s="219"/>
      <c r="I23" s="198" t="str">
        <f t="shared" si="1"/>
        <v/>
      </c>
      <c r="J23" s="199" t="str">
        <f>iferror(vlookup($B23,Bestiary!$A:$K,COLUMN(G22)-1,0),"")</f>
        <v/>
      </c>
      <c r="K23" s="199" t="str">
        <f>iferror(vlookup($B23,Bestiary!$A:$K,COLUMN(H22)-1,0),"")</f>
        <v/>
      </c>
      <c r="L23" s="199" t="str">
        <f>iferror(vlookup($B23,Bestiary!$A:$K,COLUMN(I22)-1,0),"")</f>
        <v/>
      </c>
      <c r="M23" s="199" t="str">
        <f>iferror(vlookup($B23,Bestiary!$A:$K,COLUMN(J22)-1,0),"")</f>
        <v/>
      </c>
      <c r="N23" s="200" t="b">
        <v>0</v>
      </c>
      <c r="O23" s="201"/>
      <c r="P23" s="202" t="str">
        <f>iferror(vlookup($O23,Spells!$A:$F,6),"")</f>
        <v/>
      </c>
      <c r="Q23" s="203"/>
      <c r="R23" s="204" t="str">
        <f>iferror(vlookup($Q23,Spells!$A:$F,6),"")</f>
        <v/>
      </c>
      <c r="S23" s="205"/>
      <c r="T23" s="214"/>
      <c r="U23" s="215"/>
      <c r="V23" s="214"/>
      <c r="W23" s="212"/>
      <c r="X23" s="209" t="str">
        <f>iferror(vlookup($B23,Bestiary!$A:$K,10,FALSE),"")</f>
        <v/>
      </c>
      <c r="Y23" s="210" t="str">
        <f>iferror(vlookup($B23,Bestiary!$A:$K,11,FALSE),"")</f>
        <v/>
      </c>
      <c r="Z23" s="211"/>
    </row>
    <row r="24" ht="18.75" customHeight="1">
      <c r="A24" s="57"/>
      <c r="D24" s="224" t="s">
        <v>218</v>
      </c>
    </row>
    <row r="25" ht="18.75" customHeight="1" outlineLevel="1">
      <c r="A25" s="225" t="s">
        <v>219</v>
      </c>
      <c r="D25" s="226" t="s">
        <v>220</v>
      </c>
      <c r="J25" s="226" t="s">
        <v>221</v>
      </c>
      <c r="Q25" s="227" t="s">
        <v>222</v>
      </c>
      <c r="S25" s="228" t="s">
        <v>223</v>
      </c>
      <c r="W25" s="188" t="s">
        <v>224</v>
      </c>
      <c r="X25" s="227" t="s">
        <v>225</v>
      </c>
    </row>
    <row r="26" ht="18.75" customHeight="1" outlineLevel="1">
      <c r="A26" s="229" t="str">
        <f>IFS($A30&gt;=$C37,"Deadly",$A30&gt;=$A37,"Hard",$A30&gt;=$C35,"Medium",$A30&gt;=$A35,"Easy",$A30&lt;$A35, "Trivial")</f>
        <v>Medium</v>
      </c>
      <c r="D26" s="230" t="s">
        <v>226</v>
      </c>
      <c r="G26" s="230" t="s">
        <v>227</v>
      </c>
      <c r="J26" s="231" t="s">
        <v>228</v>
      </c>
      <c r="Q26" s="232"/>
      <c r="S26" s="233" t="s">
        <v>150</v>
      </c>
      <c r="T26" s="233" t="s">
        <v>229</v>
      </c>
      <c r="W26" s="234" t="s">
        <v>230</v>
      </c>
      <c r="X26" s="235" t="s">
        <v>231</v>
      </c>
    </row>
    <row r="27" ht="18.75" customHeight="1" outlineLevel="1">
      <c r="A27" s="225" t="s">
        <v>232</v>
      </c>
      <c r="C27" s="225" t="s">
        <v>233</v>
      </c>
      <c r="D27" s="230" t="s">
        <v>234</v>
      </c>
      <c r="G27" s="230" t="s">
        <v>235</v>
      </c>
      <c r="J27" s="231" t="s">
        <v>236</v>
      </c>
      <c r="Q27" s="232"/>
      <c r="S27" s="233" t="s">
        <v>151</v>
      </c>
      <c r="T27" s="233" t="s">
        <v>237</v>
      </c>
      <c r="W27" s="234" t="s">
        <v>213</v>
      </c>
      <c r="X27" s="235" t="s">
        <v>238</v>
      </c>
    </row>
    <row r="28" ht="18.75" customHeight="1" outlineLevel="1">
      <c r="A28" s="236">
        <f>SUM(21, -COUNTBLANK($X3:$X23), -COUNTIF($X3:$X23,"-"))</f>
        <v>3</v>
      </c>
      <c r="C28" s="236">
        <f>IFS($A28&lt;1,0,$A28=1,1,$A28=2,1.5,AND($A28&gt;=3,$A28&lt;=6),2, AND($A28&gt;=7,$A28&lt;=10),2.5,AND($A28&gt;=11,$A28&lt;=14),3, $A28&gt;=15,4)</f>
        <v>2</v>
      </c>
      <c r="D28" s="230" t="s">
        <v>239</v>
      </c>
      <c r="G28" s="230" t="s">
        <v>240</v>
      </c>
      <c r="J28" s="231" t="s">
        <v>163</v>
      </c>
      <c r="Q28" s="232"/>
      <c r="S28" s="233" t="s">
        <v>216</v>
      </c>
      <c r="T28" s="233" t="s">
        <v>214</v>
      </c>
      <c r="W28" s="234" t="s">
        <v>241</v>
      </c>
      <c r="X28" s="235" t="s">
        <v>242</v>
      </c>
    </row>
    <row r="29" ht="18.75" customHeight="1" outlineLevel="1">
      <c r="A29" s="237" t="s">
        <v>243</v>
      </c>
      <c r="D29" s="230" t="s">
        <v>244</v>
      </c>
      <c r="G29" s="230" t="s">
        <v>245</v>
      </c>
      <c r="J29" s="231" t="s">
        <v>246</v>
      </c>
      <c r="Q29" s="232"/>
      <c r="S29" s="233" t="s">
        <v>247</v>
      </c>
      <c r="T29" s="233" t="s">
        <v>152</v>
      </c>
      <c r="W29" s="234" t="s">
        <v>248</v>
      </c>
      <c r="X29" s="235" t="s">
        <v>249</v>
      </c>
    </row>
    <row r="30" ht="18.75" customHeight="1" outlineLevel="1">
      <c r="A30" s="236">
        <f>C28*A32</f>
        <v>1700</v>
      </c>
      <c r="D30" s="230" t="s">
        <v>250</v>
      </c>
      <c r="G30" s="238" t="s">
        <v>251</v>
      </c>
      <c r="J30" s="231" t="s">
        <v>252</v>
      </c>
      <c r="Q30" s="232"/>
      <c r="S30" s="233" t="s">
        <v>253</v>
      </c>
      <c r="T30" s="233" t="s">
        <v>254</v>
      </c>
      <c r="W30" s="234" t="s">
        <v>255</v>
      </c>
      <c r="X30" s="235" t="s">
        <v>256</v>
      </c>
    </row>
    <row r="31" ht="18.75" customHeight="1" outlineLevel="1">
      <c r="A31" s="237" t="s">
        <v>257</v>
      </c>
      <c r="D31" s="230" t="s">
        <v>258</v>
      </c>
      <c r="G31" s="239" t="s">
        <v>259</v>
      </c>
      <c r="J31" s="231" t="s">
        <v>260</v>
      </c>
      <c r="Q31" s="232"/>
      <c r="S31" s="233" t="s">
        <v>261</v>
      </c>
      <c r="T31" s="233" t="s">
        <v>262</v>
      </c>
      <c r="W31" s="234" t="s">
        <v>263</v>
      </c>
      <c r="X31" s="235" t="s">
        <v>264</v>
      </c>
    </row>
    <row r="32" ht="18.75" customHeight="1" outlineLevel="1">
      <c r="A32" s="236">
        <f t="array" ref="A32">sum(iferror(VLOOKUP($X3:$X23,'Level Tables'!$I2:$J35,2,FALSE),0))</f>
        <v>850</v>
      </c>
      <c r="D32" s="230" t="s">
        <v>265</v>
      </c>
      <c r="G32" s="239" t="s">
        <v>244</v>
      </c>
      <c r="J32" s="231" t="s">
        <v>266</v>
      </c>
      <c r="Q32" s="232"/>
      <c r="S32" s="233" t="s">
        <v>267</v>
      </c>
      <c r="T32" s="233" t="s">
        <v>268</v>
      </c>
      <c r="W32" s="234" t="s">
        <v>269</v>
      </c>
      <c r="X32" s="235" t="s">
        <v>270</v>
      </c>
    </row>
    <row r="33" ht="18.75" customHeight="1" outlineLevel="1">
      <c r="A33" s="237" t="s">
        <v>271</v>
      </c>
      <c r="D33" s="230" t="s">
        <v>272</v>
      </c>
      <c r="G33" s="239" t="s">
        <v>240</v>
      </c>
      <c r="J33" s="231" t="s">
        <v>273</v>
      </c>
      <c r="Q33" s="232"/>
      <c r="S33" s="233" t="s">
        <v>274</v>
      </c>
      <c r="T33" s="233" t="s">
        <v>275</v>
      </c>
      <c r="W33" s="234" t="s">
        <v>276</v>
      </c>
      <c r="X33" s="235" t="s">
        <v>277</v>
      </c>
    </row>
    <row r="34" ht="18.75" customHeight="1" outlineLevel="1">
      <c r="A34" s="240" t="s">
        <v>278</v>
      </c>
      <c r="C34" s="241" t="s">
        <v>279</v>
      </c>
      <c r="D34" s="230" t="s">
        <v>280</v>
      </c>
      <c r="G34" s="238" t="s">
        <v>281</v>
      </c>
      <c r="J34" s="231" t="s">
        <v>282</v>
      </c>
      <c r="Q34" s="57"/>
      <c r="S34" s="242" t="s">
        <v>283</v>
      </c>
      <c r="W34" s="234" t="s">
        <v>284</v>
      </c>
      <c r="X34" s="235" t="s">
        <v>285</v>
      </c>
    </row>
    <row r="35" ht="18.75" customHeight="1" outlineLevel="1">
      <c r="A35" s="236">
        <f t="array" ref="A35">sum(iferror(VLOOKUP(Players!$B6:$S6,'Level Tables'!$A2:$G22,4),0))</f>
        <v>750</v>
      </c>
      <c r="C35" s="236">
        <f t="array" ref="C35">sum(iferror(VLOOKUP(Players!$B6:$S6,'Level Tables'!$A2:$G22,5),0))</f>
        <v>1500</v>
      </c>
      <c r="D35" s="230" t="s">
        <v>286</v>
      </c>
      <c r="G35" s="243" t="s">
        <v>287</v>
      </c>
      <c r="J35" s="231" t="s">
        <v>288</v>
      </c>
      <c r="Q35" s="57"/>
      <c r="S35" s="242" t="s">
        <v>289</v>
      </c>
      <c r="W35" s="244"/>
      <c r="X35" s="235" t="s">
        <v>290</v>
      </c>
    </row>
    <row r="36" ht="18.75" customHeight="1" outlineLevel="1">
      <c r="A36" s="245" t="s">
        <v>291</v>
      </c>
      <c r="C36" s="246" t="s">
        <v>292</v>
      </c>
      <c r="D36" s="230" t="s">
        <v>293</v>
      </c>
      <c r="G36" s="243" t="s">
        <v>294</v>
      </c>
      <c r="J36" s="231" t="s">
        <v>245</v>
      </c>
      <c r="Q36" s="57"/>
      <c r="S36" s="247"/>
      <c r="T36" s="248"/>
      <c r="W36" s="249"/>
      <c r="X36" s="235" t="s">
        <v>295</v>
      </c>
    </row>
    <row r="37" ht="18.75" customHeight="1" outlineLevel="1">
      <c r="A37" s="236">
        <f t="array" ref="A37">sum(iferror(VLOOKUP(Players!$B6:$S6,'Level Tables'!$A2:$G22,6),0))</f>
        <v>2250</v>
      </c>
      <c r="C37" s="236">
        <f t="array" ref="C37">sum(iferror(VLOOKUP(Players!$B6:$S6,'Level Tables'!$A2:$G22,7),0))</f>
        <v>3300</v>
      </c>
      <c r="D37" s="230" t="s">
        <v>296</v>
      </c>
      <c r="G37" s="243" t="s">
        <v>244</v>
      </c>
      <c r="J37" s="250"/>
      <c r="Q37" s="57"/>
      <c r="S37" s="247"/>
      <c r="T37" s="248"/>
      <c r="W37" s="249"/>
      <c r="X37" s="235" t="s">
        <v>297</v>
      </c>
    </row>
    <row r="38" ht="18.75" customHeight="1">
      <c r="A38" s="251"/>
      <c r="D38" s="251"/>
      <c r="Z38" s="251"/>
    </row>
  </sheetData>
  <mergeCells count="137">
    <mergeCell ref="A24:C24"/>
    <mergeCell ref="D24:Z24"/>
    <mergeCell ref="D25:I25"/>
    <mergeCell ref="J25:P25"/>
    <mergeCell ref="Q25:R25"/>
    <mergeCell ref="S25:V25"/>
    <mergeCell ref="X25:Z25"/>
    <mergeCell ref="A25:C25"/>
    <mergeCell ref="A26:C26"/>
    <mergeCell ref="G26:I26"/>
    <mergeCell ref="J26:P26"/>
    <mergeCell ref="Q26:R26"/>
    <mergeCell ref="T26:V26"/>
    <mergeCell ref="X26:Z26"/>
    <mergeCell ref="D26:F26"/>
    <mergeCell ref="D27:F27"/>
    <mergeCell ref="G27:I27"/>
    <mergeCell ref="J27:P27"/>
    <mergeCell ref="Q27:R27"/>
    <mergeCell ref="T27:V27"/>
    <mergeCell ref="X27:Z27"/>
    <mergeCell ref="A27:B27"/>
    <mergeCell ref="A28:B28"/>
    <mergeCell ref="G28:I28"/>
    <mergeCell ref="J28:P28"/>
    <mergeCell ref="Q28:R28"/>
    <mergeCell ref="T28:V28"/>
    <mergeCell ref="X28:Z28"/>
    <mergeCell ref="D28:F28"/>
    <mergeCell ref="D29:F29"/>
    <mergeCell ref="G29:I29"/>
    <mergeCell ref="J29:P29"/>
    <mergeCell ref="Q29:R29"/>
    <mergeCell ref="T29:V29"/>
    <mergeCell ref="X29:Z29"/>
    <mergeCell ref="A29:C29"/>
    <mergeCell ref="D30:F30"/>
    <mergeCell ref="G30:I30"/>
    <mergeCell ref="J30:P30"/>
    <mergeCell ref="Q30:R30"/>
    <mergeCell ref="T30:V30"/>
    <mergeCell ref="X30:Z30"/>
    <mergeCell ref="A30:C30"/>
    <mergeCell ref="D31:F31"/>
    <mergeCell ref="G31:I31"/>
    <mergeCell ref="J31:P31"/>
    <mergeCell ref="Q31:R31"/>
    <mergeCell ref="T31:V31"/>
    <mergeCell ref="X31:Z31"/>
    <mergeCell ref="A31:C31"/>
    <mergeCell ref="D32:F32"/>
    <mergeCell ref="G32:I32"/>
    <mergeCell ref="J32:P32"/>
    <mergeCell ref="Q32:R32"/>
    <mergeCell ref="T32:V32"/>
    <mergeCell ref="X32:Z32"/>
    <mergeCell ref="A32:C32"/>
    <mergeCell ref="D33:F33"/>
    <mergeCell ref="G33:I33"/>
    <mergeCell ref="J33:P33"/>
    <mergeCell ref="Q33:R33"/>
    <mergeCell ref="T33:V33"/>
    <mergeCell ref="X33:Z33"/>
    <mergeCell ref="A33:C33"/>
    <mergeCell ref="D34:F34"/>
    <mergeCell ref="G34:I34"/>
    <mergeCell ref="J34:P34"/>
    <mergeCell ref="Q34:R34"/>
    <mergeCell ref="S34:V34"/>
    <mergeCell ref="X34:Z34"/>
    <mergeCell ref="A34:B34"/>
    <mergeCell ref="D35:F35"/>
    <mergeCell ref="G35:I35"/>
    <mergeCell ref="J35:P35"/>
    <mergeCell ref="Q35:R35"/>
    <mergeCell ref="S35:V35"/>
    <mergeCell ref="X35:Z35"/>
    <mergeCell ref="A35:B35"/>
    <mergeCell ref="D36:F36"/>
    <mergeCell ref="G36:I36"/>
    <mergeCell ref="J36:P36"/>
    <mergeCell ref="Q36:R36"/>
    <mergeCell ref="T36:V36"/>
    <mergeCell ref="X36:Z36"/>
    <mergeCell ref="S1:S2"/>
    <mergeCell ref="T1:T2"/>
    <mergeCell ref="U1:U2"/>
    <mergeCell ref="V1:V2"/>
    <mergeCell ref="W1:W2"/>
    <mergeCell ref="X1:X2"/>
    <mergeCell ref="Y1:Y2"/>
    <mergeCell ref="Z1:Z2"/>
    <mergeCell ref="I1:I2"/>
    <mergeCell ref="J1:M1"/>
    <mergeCell ref="N1:N2"/>
    <mergeCell ref="O1:O2"/>
    <mergeCell ref="P1:P2"/>
    <mergeCell ref="Q1:Q2"/>
    <mergeCell ref="R1:R2"/>
    <mergeCell ref="A1:A2"/>
    <mergeCell ref="B1:C2"/>
    <mergeCell ref="D1:D2"/>
    <mergeCell ref="E1:E2"/>
    <mergeCell ref="F1:F2"/>
    <mergeCell ref="G1:G2"/>
    <mergeCell ref="H1:H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A37:B37"/>
    <mergeCell ref="A38:C38"/>
    <mergeCell ref="A36:B36"/>
    <mergeCell ref="D37:F37"/>
    <mergeCell ref="G37:I37"/>
    <mergeCell ref="J37:P37"/>
    <mergeCell ref="Q37:R37"/>
    <mergeCell ref="T37:V37"/>
    <mergeCell ref="X37:Z37"/>
    <mergeCell ref="D38:Y38"/>
  </mergeCells>
  <conditionalFormatting sqref="I3:I23">
    <cfRule type="expression" dxfId="1" priority="1">
      <formula>ISBLANK($B3)</formula>
    </cfRule>
  </conditionalFormatting>
  <conditionalFormatting sqref="I3:I23">
    <cfRule type="expression" dxfId="2" priority="2">
      <formula>sum($F3,-$H3) &lt;= -$F3</formula>
    </cfRule>
  </conditionalFormatting>
  <conditionalFormatting sqref="I3:I23">
    <cfRule type="expression" dxfId="3" priority="3">
      <formula>$H3&gt;=$F3</formula>
    </cfRule>
  </conditionalFormatting>
  <conditionalFormatting sqref="I3:I23">
    <cfRule type="expression" dxfId="4" priority="4">
      <formula>sum($F3,-$H3) &gt; $F3</formula>
    </cfRule>
  </conditionalFormatting>
  <conditionalFormatting sqref="I3:I23">
    <cfRule type="expression" dxfId="5" priority="5">
      <formula>sum($F3,-$H3) = $F3</formula>
    </cfRule>
  </conditionalFormatting>
  <conditionalFormatting sqref="I3:I23">
    <cfRule type="expression" dxfId="6" priority="6">
      <formula>sum($F3,-$H3) &gt;= MULTIPLY($F3,0.8)</formula>
    </cfRule>
  </conditionalFormatting>
  <conditionalFormatting sqref="I3:I23">
    <cfRule type="expression" dxfId="7" priority="7">
      <formula>sum($F3,-$H3) &gt;= MULTIPLY($F3,0.6)</formula>
    </cfRule>
  </conditionalFormatting>
  <conditionalFormatting sqref="I3:I23">
    <cfRule type="expression" dxfId="8" priority="8">
      <formula>sum($F3,-$H3) &gt;= MULTIPLY($F3,0.4)</formula>
    </cfRule>
  </conditionalFormatting>
  <conditionalFormatting sqref="I3:I23">
    <cfRule type="expression" dxfId="9" priority="9">
      <formula>sum($F3,-$H3) &gt;= MULTIPLY($F3,0.2)</formula>
    </cfRule>
  </conditionalFormatting>
  <conditionalFormatting sqref="I3:I23">
    <cfRule type="expression" dxfId="10" priority="10">
      <formula>sum($F3,-$H3) &lt;= MULTIPLY($F3,0.2)</formula>
    </cfRule>
  </conditionalFormatting>
  <conditionalFormatting sqref="A26:C26">
    <cfRule type="containsText" dxfId="11" priority="11" operator="containsText" text="Easy">
      <formula>NOT(ISERROR(SEARCH(("Easy"),(A26))))</formula>
    </cfRule>
  </conditionalFormatting>
  <conditionalFormatting sqref="A26:C26">
    <cfRule type="containsText" dxfId="12" priority="12" operator="containsText" text="Medium">
      <formula>NOT(ISERROR(SEARCH(("Medium"),(A26))))</formula>
    </cfRule>
  </conditionalFormatting>
  <conditionalFormatting sqref="A26:C26">
    <cfRule type="containsText" dxfId="10" priority="13" operator="containsText" text="Hard">
      <formula>NOT(ISERROR(SEARCH(("Hard"),(A26))))</formula>
    </cfRule>
  </conditionalFormatting>
  <conditionalFormatting sqref="A26:C26">
    <cfRule type="containsText" dxfId="13" priority="14" operator="containsText" text="Deadly">
      <formula>NOT(ISERROR(SEARCH(("Deadly"),(A26))))</formula>
    </cfRule>
  </conditionalFormatting>
  <conditionalFormatting sqref="A3:A14 B3:C23 A16:A23">
    <cfRule type="expression" dxfId="14" priority="15">
      <formula>REGEXMATCH($X3:$X23,"-")</formula>
    </cfRule>
  </conditionalFormatting>
  <dataValidations>
    <dataValidation type="list" allowBlank="1" sqref="B3:B23">
      <formula1>Bestiary!$A:$A</formula1>
    </dataValidation>
    <dataValidation type="list" allowBlank="1" sqref="O3:O23 Q3:Q23">
      <formula1>Spells!$A$2:$A38</formula1>
    </dataValidation>
    <dataValidation type="list" allowBlank="1" sqref="W3:W5 W10">
      <formula1>"Artillery,Controller,Defender,Disruptor,Leader/Buffer,Lurker,Minion,Skirmisher,Striker,"</formula1>
    </dataValidation>
    <dataValidation type="list" allowBlank="1" sqref="W6:W9 W11:W23">
      <formula1>"Artillery,Controller,Defender,Disruptor,Buffer,Minion,Skirmisher,Striker,"</formula1>
    </dataValidation>
    <dataValidation type="list" allowBlank="1" sqref="B1">
      <formula1>"Round 1,Round 2,Round 3,Round 4,Round 5,Round 6,Round 7,Round 8,Round 9,Round 10,Round 11,Round 12,Round 13,Round 14,Round 15"</formula1>
    </dataValidation>
    <dataValidation type="list" allowBlank="1" sqref="S3:S23 U3:U23">
      <formula1>Initiative!$S$26:$V$33</formula1>
    </dataValidation>
  </dataValidations>
  <hyperlinks>
    <hyperlink r:id="rId2" location="/encounter-builder" ref="Y1"/>
    <hyperlink r:id="rId3" ref="D24"/>
    <hyperlink r:id="rId4" ref="W25"/>
    <hyperlink r:id="rId5" location="Concentration" ref="S34"/>
    <hyperlink r:id="rId6" ref="S35"/>
  </hyperlinks>
  <drawing r:id="rId7"/>
  <legacyDrawing r:id="rId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5.86"/>
    <col customWidth="1" min="2" max="2" width="10.14"/>
    <col customWidth="1" min="3" max="3" width="15.86"/>
    <col customWidth="1" min="4" max="4" width="11.57"/>
    <col customWidth="1" min="5" max="5" width="10.14"/>
    <col customWidth="1" min="6" max="6" width="23.0"/>
    <col customWidth="1" min="7" max="8" width="1.57"/>
    <col customWidth="1" min="9" max="12" width="8.71"/>
    <col customWidth="1" min="13" max="14" width="1.57"/>
    <col customWidth="1" min="15" max="16" width="17.29"/>
  </cols>
  <sheetData>
    <row r="1" ht="16.5" customHeight="1">
      <c r="A1" s="252" t="s">
        <v>38</v>
      </c>
      <c r="D1" s="178" t="s">
        <v>298</v>
      </c>
      <c r="E1" s="187" t="s">
        <v>207</v>
      </c>
      <c r="F1" s="188" t="s">
        <v>208</v>
      </c>
      <c r="G1" s="253"/>
      <c r="I1" s="254" t="s">
        <v>299</v>
      </c>
      <c r="O1" s="254" t="s">
        <v>300</v>
      </c>
    </row>
    <row r="2" ht="16.5" customHeight="1"/>
    <row r="3" ht="16.5" customHeight="1">
      <c r="A3" s="255" t="s">
        <v>301</v>
      </c>
      <c r="D3" s="256"/>
      <c r="G3" s="257"/>
      <c r="I3" s="258" t="s">
        <v>302</v>
      </c>
      <c r="M3" s="259"/>
      <c r="O3" s="260" t="s">
        <v>303</v>
      </c>
    </row>
    <row r="4" ht="16.5" customHeight="1">
      <c r="A4" s="191">
        <v>1.0</v>
      </c>
      <c r="B4" s="152" t="s">
        <v>304</v>
      </c>
      <c r="D4" s="261" t="str">
        <f>iferror(vlookup(B4,Bestiary!$A:$K,3,0))</f>
        <v>Giant</v>
      </c>
      <c r="E4" s="209">
        <f>iferror(vlookup($B4,Bestiary!$A:$K,10,0),"")</f>
        <v>2</v>
      </c>
      <c r="F4" s="262" t="str">
        <f>iferror(vlookup($B4,Bestiary!$A:$K,11,0),"")</f>
        <v>Monster Manual</v>
      </c>
      <c r="I4" s="229" t="str">
        <f>IFS($I8&gt;=$L13,"Deadly",$I8&gt;=$K13,"Hard",$I8&gt;=$J13,"Medium",$I8&gt;=$I13,"Easy",$I8&lt;$I13, "Trivial")</f>
        <v>Hard</v>
      </c>
      <c r="O4" s="263">
        <f t="array" ref="O4">sum(iferror(VLOOKUP(Players!B6:S6,'Level Tables'!A25:B44,2),0))</f>
        <v>10500</v>
      </c>
    </row>
    <row r="5" ht="16.5" customHeight="1">
      <c r="A5" s="191">
        <v>2.0</v>
      </c>
      <c r="B5" s="152" t="s">
        <v>305</v>
      </c>
      <c r="D5" s="261" t="str">
        <f>iferror(vlookup(B5,Bestiary!$A:$K,3,0))</f>
        <v>Ooze</v>
      </c>
      <c r="E5" s="209">
        <f>iferror(vlookup($B5,Bestiary!$A:$K,10,0),"")</f>
        <v>2</v>
      </c>
      <c r="F5" s="262" t="str">
        <f>iferror(vlookup($B5,Bestiary!$A:$K,11,0),"")</f>
        <v>Monster Manual</v>
      </c>
      <c r="I5" s="225" t="s">
        <v>232</v>
      </c>
      <c r="K5" s="225" t="s">
        <v>233</v>
      </c>
      <c r="O5" s="264"/>
    </row>
    <row r="6" ht="16.5" customHeight="1">
      <c r="A6" s="191">
        <v>3.0</v>
      </c>
      <c r="B6" s="152" t="s">
        <v>211</v>
      </c>
      <c r="D6" s="261" t="str">
        <f>iferror(vlookup(B6,Bestiary!$A:$K,3,0))</f>
        <v>Humanoid</v>
      </c>
      <c r="E6" s="209">
        <f>iferror(vlookup($B6,Bestiary!$A:$K,10,0),"")</f>
        <v>1</v>
      </c>
      <c r="F6" s="262" t="str">
        <f>iferror(vlookup($B6,Bestiary!$A:$K,11,0),"")</f>
        <v>Monster Manual</v>
      </c>
      <c r="I6" s="236">
        <f>SUM(10, -COUNTBLANK($E4:$E13), -COUNTIF($E4:$E13,"-"))</f>
        <v>4</v>
      </c>
      <c r="K6" s="236">
        <f>IFS($I6&lt;1,0,$I6=1,1,$I6=2,1.5,AND($I6&gt;=3,$I6&lt;=6),2, AND($I6&gt;=7,$I6&lt;=10),2.5,AND($I6&gt;=11,$I6&lt;=14),3, $I6&gt;=15,4)</f>
        <v>2</v>
      </c>
      <c r="O6" s="265" t="s">
        <v>306</v>
      </c>
    </row>
    <row r="7" ht="16.5" customHeight="1">
      <c r="A7" s="191">
        <v>4.0</v>
      </c>
      <c r="B7" s="152" t="s">
        <v>211</v>
      </c>
      <c r="D7" s="261" t="str">
        <f>iferror(vlookup(B7,Bestiary!$A:$K,3,0))</f>
        <v>Humanoid</v>
      </c>
      <c r="E7" s="209">
        <f>iferror(vlookup($B7,Bestiary!$A:$K,10,0),"")</f>
        <v>1</v>
      </c>
      <c r="F7" s="262" t="str">
        <f>iferror(vlookup($B7,Bestiary!$A:$K,11,0),"")</f>
        <v>Monster Manual</v>
      </c>
      <c r="I7" s="237" t="s">
        <v>243</v>
      </c>
      <c r="O7" s="236">
        <f>SUM(I10,I22, I34, I46, I58, I70, I82, I94, I106, I118)</f>
        <v>3150</v>
      </c>
    </row>
    <row r="8" ht="16.5" customHeight="1">
      <c r="A8" s="191">
        <v>5.0</v>
      </c>
      <c r="B8" s="266"/>
      <c r="D8" s="261" t="str">
        <f>iferror(vlookup(B8,Bestiary!$A:$K,3,0))</f>
        <v/>
      </c>
      <c r="E8" s="209" t="str">
        <f>iferror(vlookup($B8,Bestiary!$A:$K,10,0),"")</f>
        <v/>
      </c>
      <c r="F8" s="262" t="str">
        <f>iferror(vlookup($B8,Bestiary!$A:$K,11,0),"")</f>
        <v/>
      </c>
      <c r="I8" s="236">
        <f>$K6*$I10</f>
        <v>2600</v>
      </c>
      <c r="O8" s="259"/>
      <c r="P8" s="259"/>
    </row>
    <row r="9" ht="16.5" customHeight="1">
      <c r="A9" s="191">
        <v>6.0</v>
      </c>
      <c r="B9" s="152"/>
      <c r="D9" s="261" t="str">
        <f>iferror(vlookup(B9,Bestiary!$A:$K,3,0))</f>
        <v/>
      </c>
      <c r="E9" s="209" t="str">
        <f>iferror(vlookup($B9,Bestiary!$A:$K,10,0),"")</f>
        <v/>
      </c>
      <c r="F9" s="262" t="str">
        <f>iferror(vlookup($B9,Bestiary!$A:$K,11,0),"")</f>
        <v/>
      </c>
      <c r="I9" s="237" t="s">
        <v>257</v>
      </c>
      <c r="O9" s="259"/>
      <c r="P9" s="259"/>
    </row>
    <row r="10" ht="16.5" customHeight="1">
      <c r="A10" s="191">
        <v>7.0</v>
      </c>
      <c r="B10" s="152"/>
      <c r="D10" s="261" t="str">
        <f>iferror(vlookup(B10,Bestiary!$A:$K,3,0))</f>
        <v/>
      </c>
      <c r="E10" s="209" t="str">
        <f>iferror(vlookup($B10,Bestiary!$A:$K,10,0),"")</f>
        <v/>
      </c>
      <c r="F10" s="262" t="str">
        <f>iferror(vlookup($B10,Bestiary!$A:$K,11,0),"")</f>
        <v/>
      </c>
      <c r="I10" s="236">
        <f t="array" ref="I10">sum(iferror(VLOOKUP($E4:$E13,'Level Tables'!$I2:$J35,2,FALSE),0))</f>
        <v>1300</v>
      </c>
      <c r="O10" s="259"/>
      <c r="P10" s="259"/>
    </row>
    <row r="11" ht="16.5" customHeight="1">
      <c r="A11" s="191">
        <v>8.0</v>
      </c>
      <c r="B11" s="152"/>
      <c r="D11" s="261" t="str">
        <f>iferror(vlookup(B11,Bestiary!$A:$K,3,0))</f>
        <v/>
      </c>
      <c r="E11" s="209" t="str">
        <f>iferror(vlookup($B11,Bestiary!$A:$K,10,0),"")</f>
        <v/>
      </c>
      <c r="F11" s="262" t="str">
        <f>iferror(vlookup($B11,Bestiary!$A:$K,11,0),"")</f>
        <v/>
      </c>
      <c r="I11" s="237" t="s">
        <v>271</v>
      </c>
      <c r="O11" s="259"/>
      <c r="P11" s="259"/>
    </row>
    <row r="12" ht="16.5" customHeight="1">
      <c r="A12" s="191">
        <v>9.0</v>
      </c>
      <c r="B12" s="152"/>
      <c r="D12" s="261" t="str">
        <f>iferror(vlookup(B12,Bestiary!$A:$K,3,0))</f>
        <v/>
      </c>
      <c r="E12" s="209" t="str">
        <f>iferror(vlookup($B12,Bestiary!$A:$K,10,0),"")</f>
        <v/>
      </c>
      <c r="F12" s="262" t="str">
        <f>iferror(vlookup($B12,Bestiary!$A:$K,11,0),"")</f>
        <v/>
      </c>
      <c r="I12" s="240" t="s">
        <v>278</v>
      </c>
      <c r="J12" s="241" t="s">
        <v>279</v>
      </c>
      <c r="K12" s="245" t="s">
        <v>291</v>
      </c>
      <c r="L12" s="246" t="s">
        <v>292</v>
      </c>
      <c r="O12" s="259"/>
      <c r="P12" s="259"/>
    </row>
    <row r="13" ht="16.5" customHeight="1">
      <c r="A13" s="191">
        <v>10.0</v>
      </c>
      <c r="B13" s="152"/>
      <c r="D13" s="261" t="str">
        <f>iferror(vlookup(B13,Bestiary!$A:$K,3,0))</f>
        <v/>
      </c>
      <c r="E13" s="209" t="str">
        <f>iferror(vlookup($B13,Bestiary!$A:$K,10,0),"")</f>
        <v/>
      </c>
      <c r="F13" s="262" t="str">
        <f>iferror(vlookup($B13,Bestiary!$A:$K,11,0),"")</f>
        <v/>
      </c>
      <c r="I13" s="236">
        <f t="array" ref="I13">sum(iferror(VLOOKUP(Players!B6:S6,'Level Tables'!A2:G22,4),0))</f>
        <v>750</v>
      </c>
      <c r="J13" s="236">
        <f t="array" ref="J13">sum(iferror(VLOOKUP(Players!B6:S6,'Level Tables'!A2:G22,5),0))</f>
        <v>1500</v>
      </c>
      <c r="K13" s="236">
        <f t="array" ref="K13">sum(iferror(VLOOKUP(Players!B6:S6,'Level Tables'!A2:G22,6),0))</f>
        <v>2250</v>
      </c>
      <c r="L13" s="236">
        <f t="array" ref="L13">sum(iferror(VLOOKUP(Players!B6:S6,'Level Tables'!A2:G22,7),0))</f>
        <v>3300</v>
      </c>
      <c r="O13" s="259"/>
      <c r="P13" s="259"/>
    </row>
    <row r="14" ht="7.5" customHeight="1">
      <c r="A14" s="191"/>
      <c r="D14" s="267"/>
      <c r="I14" s="236"/>
      <c r="O14" s="236"/>
      <c r="P14" s="236"/>
    </row>
    <row r="15" ht="16.5" customHeight="1">
      <c r="A15" s="255" t="s">
        <v>307</v>
      </c>
      <c r="D15" s="256"/>
      <c r="I15" s="258" t="s">
        <v>308</v>
      </c>
      <c r="O15" s="259"/>
      <c r="P15" s="259"/>
    </row>
    <row r="16" ht="16.5" customHeight="1">
      <c r="A16" s="191">
        <v>1.0</v>
      </c>
      <c r="B16" s="152" t="s">
        <v>217</v>
      </c>
      <c r="D16" s="261" t="str">
        <f>iferror(vlookup(B16,Bestiary!$A:$K,3,0))</f>
        <v>Monstrosity</v>
      </c>
      <c r="E16" s="209">
        <f>iferror(vlookup($B16,Bestiary!$A:$K,10,0),"")</f>
        <v>2</v>
      </c>
      <c r="F16" s="262" t="str">
        <f>iferror(vlookup($B16,Bestiary!$A:$K,11,0),"")</f>
        <v>Monster Manual</v>
      </c>
      <c r="I16" s="229" t="str">
        <f>IFS($I20&gt;=$L25,"Deadly",$I20&gt;=$K25,"Hard",$I20&gt;=$J25,"Medium",$I20&gt;=$I25,"Easy",$I20&lt;$I25, "Trivial")</f>
        <v>Medium</v>
      </c>
      <c r="O16" s="259"/>
      <c r="P16" s="259"/>
    </row>
    <row r="17" ht="16.5" customHeight="1">
      <c r="A17" s="191">
        <v>2.0</v>
      </c>
      <c r="B17" s="152" t="s">
        <v>304</v>
      </c>
      <c r="D17" s="261" t="str">
        <f>iferror(vlookup(B17,Bestiary!$A:$K,3,0))</f>
        <v>Giant</v>
      </c>
      <c r="E17" s="209">
        <f>iferror(vlookup($B17,Bestiary!$A:$K,10,0),"")</f>
        <v>2</v>
      </c>
      <c r="F17" s="262" t="str">
        <f>iferror(vlookup($B17,Bestiary!$A:$K,11,0),"")</f>
        <v>Monster Manual</v>
      </c>
      <c r="I17" s="225" t="s">
        <v>232</v>
      </c>
      <c r="K17" s="225" t="s">
        <v>233</v>
      </c>
      <c r="O17" s="259"/>
      <c r="P17" s="259"/>
    </row>
    <row r="18" ht="16.5" customHeight="1">
      <c r="A18" s="191">
        <v>3.0</v>
      </c>
      <c r="B18" s="152" t="s">
        <v>211</v>
      </c>
      <c r="D18" s="261" t="str">
        <f>iferror(vlookup(B18,Bestiary!$A:$K,3,0))</f>
        <v>Humanoid</v>
      </c>
      <c r="E18" s="209">
        <f>iferror(vlookup($B18,Bestiary!$A:$K,10,0),"")</f>
        <v>1</v>
      </c>
      <c r="F18" s="262" t="str">
        <f>iferror(vlookup($B18,Bestiary!$A:$K,11,0),"")</f>
        <v>Monster Manual</v>
      </c>
      <c r="I18" s="236">
        <f>SUM(10, -COUNTBLANK($E16:$E25), -COUNTIF($E16:$E25,"-"))</f>
        <v>3</v>
      </c>
      <c r="K18" s="236">
        <f>IFS($I18&lt;1,0,$I18=1,1,$I18=2,1.5,AND($I18&gt;=3,$I18&lt;=6),2, AND($I18&gt;=7,$I18&lt;=10),2.5,AND($I18&gt;=11,$I18&lt;=14),3, $I18&gt;=15,4)</f>
        <v>2</v>
      </c>
      <c r="O18" s="259"/>
      <c r="P18" s="259"/>
    </row>
    <row r="19" ht="16.5" customHeight="1">
      <c r="A19" s="191">
        <v>4.0</v>
      </c>
      <c r="B19" s="152"/>
      <c r="D19" s="261" t="str">
        <f>iferror(vlookup(B19,Bestiary!$A:$K,3,0))</f>
        <v/>
      </c>
      <c r="E19" s="209" t="str">
        <f>iferror(vlookup($B19,Bestiary!$A:$K,10,0),"")</f>
        <v/>
      </c>
      <c r="F19" s="262" t="str">
        <f>iferror(vlookup($B19,Bestiary!$A:$K,11,0),"")</f>
        <v/>
      </c>
      <c r="I19" s="237" t="s">
        <v>243</v>
      </c>
      <c r="O19" s="259"/>
      <c r="P19" s="259"/>
    </row>
    <row r="20" ht="16.5" customHeight="1">
      <c r="A20" s="191">
        <v>5.0</v>
      </c>
      <c r="B20" s="266"/>
      <c r="D20" s="261" t="str">
        <f>iferror(vlookup(B20,Bestiary!$A:$K,3,0))</f>
        <v/>
      </c>
      <c r="E20" s="209" t="str">
        <f>iferror(vlookup($B20,Bestiary!$A:$K,10,0),"")</f>
        <v/>
      </c>
      <c r="F20" s="262" t="str">
        <f>iferror(vlookup($B20,Bestiary!$A:$K,11,0),"")</f>
        <v/>
      </c>
      <c r="I20" s="236">
        <f>$K18*$I22</f>
        <v>2200</v>
      </c>
      <c r="O20" s="259"/>
      <c r="P20" s="259"/>
    </row>
    <row r="21" ht="16.5" customHeight="1">
      <c r="A21" s="191">
        <v>6.0</v>
      </c>
      <c r="B21" s="152"/>
      <c r="D21" s="261" t="str">
        <f>iferror(vlookup(B21,Bestiary!$A:$K,3,0))</f>
        <v/>
      </c>
      <c r="E21" s="209" t="str">
        <f>iferror(vlookup($B21,Bestiary!$A:$K,10,0),"")</f>
        <v/>
      </c>
      <c r="F21" s="262" t="str">
        <f>iferror(vlookup($B21,Bestiary!$A:$K,11,0),"")</f>
        <v/>
      </c>
      <c r="I21" s="237" t="s">
        <v>257</v>
      </c>
      <c r="O21" s="259"/>
      <c r="P21" s="259"/>
    </row>
    <row r="22" ht="16.5" customHeight="1">
      <c r="A22" s="191">
        <v>7.0</v>
      </c>
      <c r="B22" s="152"/>
      <c r="D22" s="261" t="str">
        <f>iferror(vlookup(B22,Bestiary!$A:$K,3,0))</f>
        <v/>
      </c>
      <c r="E22" s="209" t="str">
        <f>iferror(vlookup($B22,Bestiary!$A:$K,10,0),"")</f>
        <v/>
      </c>
      <c r="F22" s="262" t="str">
        <f>iferror(vlookup($B22,Bestiary!$A:$K,11,0),"")</f>
        <v/>
      </c>
      <c r="I22" s="236">
        <f t="array" ref="I22">sum(iferror(VLOOKUP($E16:$E25,'Level Tables'!$I2:$J35,2,FALSE),0))</f>
        <v>1100</v>
      </c>
      <c r="O22" s="259"/>
      <c r="P22" s="259"/>
    </row>
    <row r="23" ht="16.5" customHeight="1">
      <c r="A23" s="191">
        <v>8.0</v>
      </c>
      <c r="B23" s="152"/>
      <c r="D23" s="261" t="str">
        <f>iferror(vlookup(B23,Bestiary!$A:$K,3,0))</f>
        <v/>
      </c>
      <c r="E23" s="209" t="str">
        <f>iferror(vlookup($B23,Bestiary!$A:$K,10,0),"")</f>
        <v/>
      </c>
      <c r="F23" s="262" t="str">
        <f>iferror(vlookup($B23,Bestiary!$A:$K,11,0),"")</f>
        <v/>
      </c>
      <c r="I23" s="237" t="s">
        <v>271</v>
      </c>
      <c r="O23" s="259"/>
      <c r="P23" s="259"/>
    </row>
    <row r="24" ht="16.5" customHeight="1">
      <c r="A24" s="191">
        <v>9.0</v>
      </c>
      <c r="B24" s="152"/>
      <c r="D24" s="261" t="str">
        <f>iferror(vlookup(B24,Bestiary!$A:$K,3,0))</f>
        <v/>
      </c>
      <c r="E24" s="209" t="str">
        <f>iferror(vlookup($B24,Bestiary!$A:$K,10,0),"")</f>
        <v/>
      </c>
      <c r="F24" s="262" t="str">
        <f>iferror(vlookup($B24,Bestiary!$A:$K,11,0),"")</f>
        <v/>
      </c>
      <c r="I24" s="240" t="s">
        <v>278</v>
      </c>
      <c r="J24" s="241" t="s">
        <v>279</v>
      </c>
      <c r="K24" s="245" t="s">
        <v>291</v>
      </c>
      <c r="L24" s="246" t="s">
        <v>292</v>
      </c>
      <c r="O24" s="259"/>
      <c r="P24" s="259"/>
    </row>
    <row r="25" ht="16.5" customHeight="1">
      <c r="A25" s="191">
        <v>10.0</v>
      </c>
      <c r="B25" s="152"/>
      <c r="D25" s="261" t="str">
        <f>iferror(vlookup(B25,Bestiary!$A:$K,3,0))</f>
        <v/>
      </c>
      <c r="E25" s="209" t="str">
        <f>iferror(vlookup($B25,Bestiary!$A:$K,10,0),"")</f>
        <v/>
      </c>
      <c r="F25" s="262" t="str">
        <f>iferror(vlookup($B25,Bestiary!$A:$K,11,0),"")</f>
        <v/>
      </c>
      <c r="I25" s="236">
        <f t="array" ref="I25">sum(iferror(VLOOKUP(Players!B6:S6,'Level Tables'!A2:G22,4),0))</f>
        <v>750</v>
      </c>
      <c r="J25" s="236">
        <f t="array" ref="J25">sum(iferror(VLOOKUP(Players!B6:S6,'Level Tables'!A2:G22,5),0))</f>
        <v>1500</v>
      </c>
      <c r="K25" s="236">
        <f t="array" ref="K25">sum(iferror(VLOOKUP(Players!B6:S6,'Level Tables'!A2:G22,6),0))</f>
        <v>2250</v>
      </c>
      <c r="L25" s="236">
        <f t="array" ref="L25">sum(iferror(VLOOKUP(Players!B6:S6,'Level Tables'!A2:G22,7),0))</f>
        <v>3300</v>
      </c>
      <c r="O25" s="259"/>
      <c r="P25" s="259"/>
    </row>
    <row r="26" ht="7.5" customHeight="1">
      <c r="A26" s="191"/>
      <c r="D26" s="267"/>
      <c r="I26" s="236"/>
      <c r="O26" s="236"/>
      <c r="P26" s="236"/>
    </row>
    <row r="27" ht="16.5" customHeight="1">
      <c r="A27" s="255" t="s">
        <v>309</v>
      </c>
      <c r="D27" s="256"/>
      <c r="I27" s="258" t="s">
        <v>310</v>
      </c>
      <c r="O27" s="259"/>
      <c r="P27" s="259"/>
    </row>
    <row r="28" ht="16.5" customHeight="1">
      <c r="A28" s="191">
        <v>1.0</v>
      </c>
      <c r="B28" s="152" t="s">
        <v>304</v>
      </c>
      <c r="D28" s="261" t="str">
        <f>iferror(vlookup(B28,Bestiary!$A:$K,3,0))</f>
        <v>Giant</v>
      </c>
      <c r="E28" s="209">
        <f>iferror(vlookup($B28,Bestiary!$A:$K,10,0),"")</f>
        <v>2</v>
      </c>
      <c r="F28" s="262" t="str">
        <f>iferror(vlookup($B28,Bestiary!$A:$K,11,0),"")</f>
        <v>Monster Manual</v>
      </c>
      <c r="I28" s="229" t="str">
        <f>IFS($I32&gt;=$L37,"Deadly",$I32&gt;=$K37,"Hard",$I32&gt;=$J37,"Medium",$I32&gt;=$I37,"Easy",$I32&lt;$I37, "Trivial")</f>
        <v>Medium</v>
      </c>
      <c r="O28" s="259"/>
      <c r="P28" s="259"/>
    </row>
    <row r="29" ht="16.5" customHeight="1">
      <c r="A29" s="191">
        <v>2.0</v>
      </c>
      <c r="B29" s="152" t="s">
        <v>311</v>
      </c>
      <c r="D29" s="261" t="str">
        <f>iferror(vlookup(B29,Bestiary!$A:$K,3,0))</f>
        <v>Humanoid</v>
      </c>
      <c r="E29" s="209" t="str">
        <f>iferror(vlookup($B29,Bestiary!$A:$K,10,0),"")</f>
        <v>1/2</v>
      </c>
      <c r="F29" s="262" t="str">
        <f>iferror(vlookup($B29,Bestiary!$A:$K,11,0),"")</f>
        <v>Monster Manual</v>
      </c>
      <c r="I29" s="225" t="s">
        <v>232</v>
      </c>
      <c r="K29" s="225" t="s">
        <v>233</v>
      </c>
      <c r="O29" s="259"/>
      <c r="P29" s="259"/>
    </row>
    <row r="30" ht="16.5" customHeight="1">
      <c r="A30" s="191">
        <v>3.0</v>
      </c>
      <c r="B30" s="152" t="s">
        <v>311</v>
      </c>
      <c r="D30" s="261" t="str">
        <f>iferror(vlookup(B30,Bestiary!$A:$K,3,0))</f>
        <v>Humanoid</v>
      </c>
      <c r="E30" s="209" t="str">
        <f>iferror(vlookup($B30,Bestiary!$A:$K,10,0),"")</f>
        <v>1/2</v>
      </c>
      <c r="F30" s="262" t="str">
        <f>iferror(vlookup($B30,Bestiary!$A:$K,11,0),"")</f>
        <v>Monster Manual</v>
      </c>
      <c r="I30" s="236">
        <f>SUM(10, -COUNTBLANK($E28:$E37), -COUNTIF($E28:$E37,"-"))</f>
        <v>4</v>
      </c>
      <c r="K30" s="236">
        <f>IFS($I30&lt;1,0,$I30=1,1,$I30=2,1.5,AND($I30&gt;=3,$I30&lt;=6),2, AND($I30&gt;=7,$I30&lt;=10),2.5,AND($I30&gt;=11,$I30&lt;=14),3, $I30&gt;=15,4)</f>
        <v>2</v>
      </c>
      <c r="O30" s="259"/>
      <c r="P30" s="259"/>
    </row>
    <row r="31" ht="16.5" customHeight="1">
      <c r="A31" s="191">
        <v>4.0</v>
      </c>
      <c r="B31" s="152" t="s">
        <v>311</v>
      </c>
      <c r="D31" s="261" t="str">
        <f>iferror(vlookup(B31,Bestiary!$A:$K,3,0))</f>
        <v>Humanoid</v>
      </c>
      <c r="E31" s="209" t="str">
        <f>iferror(vlookup($B31,Bestiary!$A:$K,10,0),"")</f>
        <v>1/2</v>
      </c>
      <c r="F31" s="262" t="str">
        <f>iferror(vlookup($B31,Bestiary!$A:$K,11,0),"")</f>
        <v>Monster Manual</v>
      </c>
      <c r="I31" s="237" t="s">
        <v>243</v>
      </c>
      <c r="O31" s="259"/>
      <c r="P31" s="259"/>
    </row>
    <row r="32" ht="16.5" customHeight="1">
      <c r="A32" s="191">
        <v>5.0</v>
      </c>
      <c r="B32" s="266"/>
      <c r="D32" s="261" t="str">
        <f>iferror(vlookup(B32,Bestiary!$A:$K,3,0))</f>
        <v/>
      </c>
      <c r="E32" s="209" t="str">
        <f>iferror(vlookup($B32,Bestiary!$A:$K,10,0),"")</f>
        <v/>
      </c>
      <c r="F32" s="262" t="str">
        <f>iferror(vlookup($B32,Bestiary!$A:$K,11,0),"")</f>
        <v/>
      </c>
      <c r="I32" s="236">
        <f>$K30*$I34</f>
        <v>1500</v>
      </c>
      <c r="O32" s="259"/>
      <c r="P32" s="259"/>
    </row>
    <row r="33" ht="16.5" customHeight="1">
      <c r="A33" s="191">
        <v>6.0</v>
      </c>
      <c r="B33" s="152"/>
      <c r="D33" s="261" t="str">
        <f>iferror(vlookup(B33,Bestiary!$A:$K,3,0))</f>
        <v/>
      </c>
      <c r="E33" s="209" t="str">
        <f>iferror(vlookup($B33,Bestiary!$A:$K,10,0),"")</f>
        <v/>
      </c>
      <c r="F33" s="262" t="str">
        <f>iferror(vlookup($B33,Bestiary!$A:$K,11,0),"")</f>
        <v/>
      </c>
      <c r="I33" s="237" t="s">
        <v>257</v>
      </c>
      <c r="O33" s="259"/>
      <c r="P33" s="259"/>
    </row>
    <row r="34" ht="16.5" customHeight="1">
      <c r="A34" s="191">
        <v>7.0</v>
      </c>
      <c r="B34" s="152"/>
      <c r="D34" s="261" t="str">
        <f>iferror(vlookup(B34,Bestiary!$A:$K,3,0))</f>
        <v/>
      </c>
      <c r="E34" s="209" t="str">
        <f>iferror(vlookup($B34,Bestiary!$A:$K,10,0),"")</f>
        <v/>
      </c>
      <c r="F34" s="262" t="str">
        <f>iferror(vlookup($B34,Bestiary!$A:$K,11,0),"")</f>
        <v/>
      </c>
      <c r="I34" s="236">
        <f t="array" ref="I34">sum(iferror(VLOOKUP($E28:$E37,'Level Tables'!I2:J35,2,FALSE),0))</f>
        <v>750</v>
      </c>
      <c r="O34" s="259"/>
      <c r="P34" s="259"/>
    </row>
    <row r="35" ht="16.5" customHeight="1">
      <c r="A35" s="191">
        <v>8.0</v>
      </c>
      <c r="B35" s="152"/>
      <c r="D35" s="261" t="str">
        <f>iferror(vlookup(B35,Bestiary!$A:$K,3,0))</f>
        <v/>
      </c>
      <c r="E35" s="209" t="str">
        <f>iferror(vlookup($B35,Bestiary!$A:$K,10,0),"")</f>
        <v/>
      </c>
      <c r="F35" s="262" t="str">
        <f>iferror(vlookup($B35,Bestiary!$A:$K,11,0),"")</f>
        <v/>
      </c>
      <c r="I35" s="237" t="s">
        <v>271</v>
      </c>
      <c r="O35" s="259"/>
      <c r="P35" s="259"/>
    </row>
    <row r="36" ht="16.5" customHeight="1">
      <c r="A36" s="191">
        <v>9.0</v>
      </c>
      <c r="B36" s="152"/>
      <c r="D36" s="261" t="str">
        <f>iferror(vlookup(B36,Bestiary!$A:$K,3,0))</f>
        <v/>
      </c>
      <c r="E36" s="209" t="str">
        <f>iferror(vlookup($B36,Bestiary!$A:$K,10,0),"")</f>
        <v/>
      </c>
      <c r="F36" s="262" t="str">
        <f>iferror(vlookup($B36,Bestiary!$A:$K,11,0),"")</f>
        <v/>
      </c>
      <c r="I36" s="240" t="s">
        <v>278</v>
      </c>
      <c r="J36" s="241" t="s">
        <v>279</v>
      </c>
      <c r="K36" s="245" t="s">
        <v>291</v>
      </c>
      <c r="L36" s="268" t="s">
        <v>292</v>
      </c>
      <c r="O36" s="259"/>
      <c r="P36" s="259"/>
    </row>
    <row r="37" ht="16.5" customHeight="1">
      <c r="A37" s="191">
        <v>10.0</v>
      </c>
      <c r="B37" s="152"/>
      <c r="D37" s="261" t="str">
        <f>iferror(vlookup(B37,Bestiary!$A:$K,3,0))</f>
        <v/>
      </c>
      <c r="E37" s="209" t="str">
        <f>iferror(vlookup($B37,Bestiary!$A:$K,10,0),"")</f>
        <v/>
      </c>
      <c r="F37" s="262" t="str">
        <f>iferror(vlookup($B37,Bestiary!$A:$K,11,0),"")</f>
        <v/>
      </c>
      <c r="I37" s="236">
        <f t="array" ref="I37">sum(iferror(VLOOKUP(Players!B6:S6,'Level Tables'!A2:G22,4),0))</f>
        <v>750</v>
      </c>
      <c r="J37" s="269">
        <f t="array" ref="J37">sum(iferror(VLOOKUP(Players!B6:S6,'Level Tables'!A2:G22,5),0))</f>
        <v>1500</v>
      </c>
      <c r="K37" s="269">
        <f t="array" ref="K37">sum(iferror(VLOOKUP(Players!B6:S6,'Level Tables'!A2:G22,6),0))</f>
        <v>2250</v>
      </c>
      <c r="L37" s="269">
        <f t="array" ref="L37">sum(iferror(VLOOKUP(Players!B6:S6,'Level Tables'!A2:G22,7),0))</f>
        <v>3300</v>
      </c>
      <c r="O37" s="259"/>
      <c r="P37" s="259"/>
    </row>
    <row r="38" ht="7.5" customHeight="1">
      <c r="A38" s="191"/>
      <c r="D38" s="267"/>
      <c r="I38" s="236"/>
      <c r="O38" s="236"/>
      <c r="P38" s="236"/>
    </row>
    <row r="39" ht="16.5" customHeight="1">
      <c r="A39" s="255" t="s">
        <v>312</v>
      </c>
      <c r="D39" s="256"/>
      <c r="I39" s="258" t="s">
        <v>313</v>
      </c>
      <c r="O39" s="259"/>
      <c r="P39" s="259"/>
    </row>
    <row r="40" ht="16.5" customHeight="1">
      <c r="A40" s="191">
        <v>1.0</v>
      </c>
      <c r="B40" s="152"/>
      <c r="D40" s="261" t="str">
        <f>iferror(vlookup(B40,Bestiary!$A:$K,3,0))</f>
        <v/>
      </c>
      <c r="E40" s="209" t="str">
        <f>iferror(vlookup($B40,Bestiary!$A:$K,10,0),"")</f>
        <v/>
      </c>
      <c r="F40" s="262" t="str">
        <f>iferror(vlookup($B40,Bestiary!$A:$K,11,0),"")</f>
        <v/>
      </c>
      <c r="I40" s="229" t="str">
        <f>IFS($I44&gt;=$L49,"Deadly",$I44&gt;=$K49,"Hard",$I44&gt;=$J49,"Medium",$I44&gt;=$I49,"Easy",$I44&lt;$I49, "Trivial")</f>
        <v>Trivial</v>
      </c>
      <c r="O40" s="259"/>
      <c r="P40" s="259"/>
    </row>
    <row r="41" ht="16.5" customHeight="1">
      <c r="A41" s="191">
        <v>2.0</v>
      </c>
      <c r="B41" s="152"/>
      <c r="D41" s="261" t="str">
        <f>iferror(vlookup(B41,Bestiary!$A:$K,3,0))</f>
        <v/>
      </c>
      <c r="E41" s="209" t="str">
        <f>iferror(vlookup($B41,Bestiary!$A:$K,10,0),"")</f>
        <v/>
      </c>
      <c r="F41" s="262" t="str">
        <f>iferror(vlookup($B41,Bestiary!$A:$K,11,0),"")</f>
        <v/>
      </c>
      <c r="I41" s="225" t="s">
        <v>232</v>
      </c>
      <c r="K41" s="225" t="s">
        <v>233</v>
      </c>
      <c r="O41" s="259"/>
      <c r="P41" s="259"/>
    </row>
    <row r="42" ht="16.5" customHeight="1">
      <c r="A42" s="191">
        <v>3.0</v>
      </c>
      <c r="B42" s="152"/>
      <c r="D42" s="261" t="str">
        <f>iferror(vlookup(B42,Bestiary!$A:$K,3,0))</f>
        <v/>
      </c>
      <c r="E42" s="209" t="str">
        <f>iferror(vlookup($B42,Bestiary!$A:$K,10,0),"")</f>
        <v/>
      </c>
      <c r="F42" s="262" t="str">
        <f>iferror(vlookup($B42,Bestiary!$A:$K,11,0),"")</f>
        <v/>
      </c>
      <c r="I42" s="236">
        <f>SUM(10, -COUNTBLANK($E40:$E49), -COUNTIF($E40:$E49,"-"))</f>
        <v>0</v>
      </c>
      <c r="K42" s="236">
        <f>IFS($I42&lt;1,0,$I42=1,1,$I42=2,1.5,AND($I42&gt;=3,$I42&lt;=6),2, AND($I42&gt;=7,$I42&lt;=10),2.5,AND($I42&gt;=11,$I42&lt;=14),3, $I42&gt;=15,4)</f>
        <v>0</v>
      </c>
      <c r="O42" s="259"/>
      <c r="P42" s="259"/>
    </row>
    <row r="43" ht="16.5" customHeight="1">
      <c r="A43" s="191">
        <v>4.0</v>
      </c>
      <c r="B43" s="152"/>
      <c r="D43" s="261" t="str">
        <f>iferror(vlookup(B43,Bestiary!$A:$K,3,0))</f>
        <v/>
      </c>
      <c r="E43" s="209" t="str">
        <f>iferror(vlookup($B43,Bestiary!$A:$K,10,0),"")</f>
        <v/>
      </c>
      <c r="F43" s="262" t="str">
        <f>iferror(vlookup($B43,Bestiary!$A:$K,11,0),"")</f>
        <v/>
      </c>
      <c r="I43" s="237" t="s">
        <v>243</v>
      </c>
      <c r="O43" s="259"/>
      <c r="P43" s="259"/>
    </row>
    <row r="44" ht="16.5" customHeight="1">
      <c r="A44" s="191">
        <v>5.0</v>
      </c>
      <c r="B44" s="266"/>
      <c r="D44" s="261" t="str">
        <f>iferror(vlookup(B44,Bestiary!$A:$K,3,0))</f>
        <v/>
      </c>
      <c r="E44" s="209" t="str">
        <f>iferror(vlookup($B44,Bestiary!$A:$K,10,0),"")</f>
        <v/>
      </c>
      <c r="F44" s="262" t="str">
        <f>iferror(vlookup($B44,Bestiary!$A:$K,11,0),"")</f>
        <v/>
      </c>
      <c r="I44" s="236">
        <f>$K42*$I46</f>
        <v>0</v>
      </c>
      <c r="O44" s="259"/>
      <c r="P44" s="259"/>
    </row>
    <row r="45" ht="16.5" customHeight="1">
      <c r="A45" s="191">
        <v>6.0</v>
      </c>
      <c r="B45" s="152"/>
      <c r="D45" s="261" t="str">
        <f>iferror(vlookup(B45,Bestiary!$A:$K,3,0))</f>
        <v/>
      </c>
      <c r="E45" s="209" t="str">
        <f>iferror(vlookup($B45,Bestiary!$A:$K,10,0),"")</f>
        <v/>
      </c>
      <c r="F45" s="262" t="str">
        <f>iferror(vlookup($B45,Bestiary!$A:$K,11,0),"")</f>
        <v/>
      </c>
      <c r="I45" s="237" t="s">
        <v>257</v>
      </c>
      <c r="O45" s="259"/>
      <c r="P45" s="259"/>
    </row>
    <row r="46" ht="16.5" customHeight="1">
      <c r="A46" s="191">
        <v>7.0</v>
      </c>
      <c r="B46" s="152"/>
      <c r="D46" s="261" t="str">
        <f>iferror(vlookup(B46,Bestiary!$A:$K,3,0))</f>
        <v/>
      </c>
      <c r="E46" s="209" t="str">
        <f>iferror(vlookup($B46,Bestiary!$A:$K,10,0),"")</f>
        <v/>
      </c>
      <c r="F46" s="262" t="str">
        <f>iferror(vlookup($B46,Bestiary!$A:$K,11,0),"")</f>
        <v/>
      </c>
      <c r="I46" s="236">
        <f t="array" ref="I46">sum(iferror(VLOOKUP($E40:$E49,'Level Tables'!I2:J35,2,FALSE),0))</f>
        <v>0</v>
      </c>
      <c r="O46" s="259"/>
      <c r="P46" s="259"/>
    </row>
    <row r="47" ht="16.5" customHeight="1">
      <c r="A47" s="191">
        <v>8.0</v>
      </c>
      <c r="B47" s="152"/>
      <c r="D47" s="261" t="str">
        <f>iferror(vlookup(B47,Bestiary!$A:$K,3,0))</f>
        <v/>
      </c>
      <c r="E47" s="209" t="str">
        <f>iferror(vlookup($B47,Bestiary!$A:$K,10,0),"")</f>
        <v/>
      </c>
      <c r="F47" s="262" t="str">
        <f>iferror(vlookup($B47,Bestiary!$A:$K,11,0),"")</f>
        <v/>
      </c>
      <c r="I47" s="237" t="s">
        <v>271</v>
      </c>
      <c r="O47" s="259"/>
      <c r="P47" s="259"/>
    </row>
    <row r="48" ht="16.5" customHeight="1">
      <c r="A48" s="191">
        <v>9.0</v>
      </c>
      <c r="B48" s="152"/>
      <c r="D48" s="261" t="str">
        <f>iferror(vlookup(B48,Bestiary!$A:$K,3,0))</f>
        <v/>
      </c>
      <c r="E48" s="209" t="str">
        <f>iferror(vlookup($B48,Bestiary!$A:$K,10,0),"")</f>
        <v/>
      </c>
      <c r="F48" s="262" t="str">
        <f>iferror(vlookup($B48,Bestiary!$A:$K,11,0),"")</f>
        <v/>
      </c>
      <c r="I48" s="240" t="s">
        <v>278</v>
      </c>
      <c r="J48" s="241" t="s">
        <v>279</v>
      </c>
      <c r="K48" s="245" t="s">
        <v>291</v>
      </c>
      <c r="L48" s="246" t="s">
        <v>292</v>
      </c>
      <c r="O48" s="259"/>
      <c r="P48" s="259"/>
    </row>
    <row r="49" ht="16.5" customHeight="1">
      <c r="A49" s="191">
        <v>10.0</v>
      </c>
      <c r="B49" s="152"/>
      <c r="D49" s="261" t="str">
        <f>iferror(vlookup(B49,Bestiary!$A:$K,3,0))</f>
        <v/>
      </c>
      <c r="E49" s="209" t="str">
        <f>iferror(vlookup($B49,Bestiary!$A:$K,10,0),"")</f>
        <v/>
      </c>
      <c r="F49" s="262" t="str">
        <f>iferror(vlookup($B49,Bestiary!$A:$K,11,0),"")</f>
        <v/>
      </c>
      <c r="I49" s="269">
        <f t="array" ref="I49">sum(iferror(VLOOKUP(Players!B6:S6,'Level Tables'!A2:G22,4),0))</f>
        <v>750</v>
      </c>
      <c r="J49" s="269">
        <f t="array" ref="J49">sum(iferror(VLOOKUP(Players!B6:S6,'Level Tables'!A2:G22,5),0))</f>
        <v>1500</v>
      </c>
      <c r="K49" s="269">
        <f t="array" ref="K49">sum(iferror(VLOOKUP(Players!B6:S6,'Level Tables'!A2:G22,6),0))</f>
        <v>2250</v>
      </c>
      <c r="L49" s="269">
        <f t="array" ref="L49">sum(iferror(VLOOKUP(Players!B6:S6,'Level Tables'!A2:G22,7),0))</f>
        <v>3300</v>
      </c>
      <c r="O49" s="259"/>
      <c r="P49" s="259"/>
    </row>
    <row r="50" ht="7.5" customHeight="1">
      <c r="A50" s="191"/>
      <c r="D50" s="267"/>
      <c r="I50" s="236"/>
      <c r="O50" s="236"/>
      <c r="P50" s="236"/>
    </row>
    <row r="51" ht="16.5" customHeight="1">
      <c r="A51" s="270" t="s">
        <v>314</v>
      </c>
      <c r="D51" s="271"/>
      <c r="I51" s="258" t="s">
        <v>315</v>
      </c>
      <c r="O51" s="259"/>
      <c r="P51" s="259"/>
    </row>
    <row r="52" ht="16.5" customHeight="1">
      <c r="A52" s="191">
        <v>1.0</v>
      </c>
      <c r="B52" s="152"/>
      <c r="D52" s="261" t="str">
        <f>iferror(vlookup(B52,Bestiary!$A:$K,3,0))</f>
        <v/>
      </c>
      <c r="E52" s="209" t="str">
        <f>iferror(vlookup($B52,Bestiary!$A:$K,10,0),"")</f>
        <v/>
      </c>
      <c r="F52" s="262" t="str">
        <f>iferror(vlookup($B52,Bestiary!$A:$K,11,0),"")</f>
        <v/>
      </c>
      <c r="I52" s="229" t="str">
        <f>IFS($I56&gt;=$L61,"Deadly",$I56&gt;=$K61,"Hard",$I56&gt;=$J61,"Medium",$I56&gt;=$I61,"Easy",$I56&lt;$I61, "Trivial")</f>
        <v>Trivial</v>
      </c>
      <c r="O52" s="259"/>
      <c r="P52" s="259"/>
    </row>
    <row r="53" ht="16.5" customHeight="1">
      <c r="A53" s="191">
        <v>2.0</v>
      </c>
      <c r="B53" s="152"/>
      <c r="D53" s="261" t="str">
        <f>iferror(vlookup(B53,Bestiary!$A:$K,3,0))</f>
        <v/>
      </c>
      <c r="E53" s="209" t="str">
        <f>iferror(vlookup($B53,Bestiary!$A:$K,10,0),"")</f>
        <v/>
      </c>
      <c r="F53" s="262" t="str">
        <f>iferror(vlookup($B53,Bestiary!$A:$K,11,0),"")</f>
        <v/>
      </c>
      <c r="I53" s="225" t="s">
        <v>232</v>
      </c>
      <c r="K53" s="225" t="s">
        <v>233</v>
      </c>
      <c r="O53" s="259"/>
      <c r="P53" s="259"/>
    </row>
    <row r="54" ht="16.5" customHeight="1">
      <c r="A54" s="191">
        <v>3.0</v>
      </c>
      <c r="B54" s="152"/>
      <c r="D54" s="261" t="str">
        <f>iferror(vlookup(B54,Bestiary!$A:$K,3,0))</f>
        <v/>
      </c>
      <c r="E54" s="209" t="str">
        <f>iferror(vlookup($B54,Bestiary!$A:$K,10,0),"")</f>
        <v/>
      </c>
      <c r="F54" s="262" t="str">
        <f>iferror(vlookup($B54,Bestiary!$A:$K,11,0),"")</f>
        <v/>
      </c>
      <c r="I54" s="236">
        <f>SUM(10, -COUNTBLANK($E52:$E61), -COUNTIF($E52:$E61,"-"))</f>
        <v>0</v>
      </c>
      <c r="K54" s="236">
        <f>IFS($I54&lt;1,0,$I54=1,1,$I54=2,1.5,AND($I54&gt;=3,$I54&lt;=6),2, AND($I54&gt;=7,$I54&lt;=10),2.5,AND($I54&gt;=11,$I54&lt;=14),3, $I54&gt;=15,4)</f>
        <v>0</v>
      </c>
      <c r="O54" s="259"/>
      <c r="P54" s="259"/>
    </row>
    <row r="55" ht="16.5" customHeight="1">
      <c r="A55" s="191">
        <v>4.0</v>
      </c>
      <c r="B55" s="152"/>
      <c r="D55" s="261" t="str">
        <f>iferror(vlookup(B55,Bestiary!$A:$K,3,0))</f>
        <v/>
      </c>
      <c r="E55" s="209" t="str">
        <f>iferror(vlookup($B55,Bestiary!$A:$K,10,0),"")</f>
        <v/>
      </c>
      <c r="F55" s="262" t="str">
        <f>iferror(vlookup($B55,Bestiary!$A:$K,11,0),"")</f>
        <v/>
      </c>
      <c r="I55" s="237" t="s">
        <v>243</v>
      </c>
      <c r="O55" s="259"/>
      <c r="P55" s="259"/>
    </row>
    <row r="56" ht="16.5" customHeight="1">
      <c r="A56" s="191">
        <v>5.0</v>
      </c>
      <c r="B56" s="266"/>
      <c r="D56" s="261" t="str">
        <f>iferror(vlookup(B56,Bestiary!$A:$K,3,0))</f>
        <v/>
      </c>
      <c r="E56" s="209" t="str">
        <f>iferror(vlookup($B56,Bestiary!$A:$K,10,0),"")</f>
        <v/>
      </c>
      <c r="F56" s="262" t="str">
        <f>iferror(vlookup($B56,Bestiary!$A:$K,11,0),"")</f>
        <v/>
      </c>
      <c r="I56" s="236">
        <f>$K54*$I58</f>
        <v>0</v>
      </c>
      <c r="O56" s="259"/>
      <c r="P56" s="259"/>
    </row>
    <row r="57" ht="16.5" customHeight="1">
      <c r="A57" s="191">
        <v>6.0</v>
      </c>
      <c r="B57" s="152"/>
      <c r="D57" s="261" t="str">
        <f>iferror(vlookup(B57,Bestiary!$A:$K,3,0))</f>
        <v/>
      </c>
      <c r="E57" s="209" t="str">
        <f>iferror(vlookup($B57,Bestiary!$A:$K,10,0),"")</f>
        <v/>
      </c>
      <c r="F57" s="262" t="str">
        <f>iferror(vlookup($B57,Bestiary!$A:$K,11,0),"")</f>
        <v/>
      </c>
      <c r="I57" s="237" t="s">
        <v>257</v>
      </c>
      <c r="O57" s="259"/>
      <c r="P57" s="259"/>
    </row>
    <row r="58" ht="16.5" customHeight="1">
      <c r="A58" s="191">
        <v>7.0</v>
      </c>
      <c r="B58" s="152"/>
      <c r="D58" s="261" t="str">
        <f>iferror(vlookup(B58,Bestiary!$A:$K,3,0))</f>
        <v/>
      </c>
      <c r="E58" s="209" t="str">
        <f>iferror(vlookup($B58,Bestiary!$A:$K,10,0),"")</f>
        <v/>
      </c>
      <c r="F58" s="262" t="str">
        <f>iferror(vlookup($B58,Bestiary!$A:$K,11,0),"")</f>
        <v/>
      </c>
      <c r="I58" s="236">
        <f t="array" ref="I58">sum(iferror(VLOOKUP($E52:$E61,'Level Tables'!I2:J35,2,FALSE),0))</f>
        <v>0</v>
      </c>
      <c r="O58" s="259"/>
      <c r="P58" s="259"/>
    </row>
    <row r="59" ht="16.5" customHeight="1">
      <c r="A59" s="191">
        <v>8.0</v>
      </c>
      <c r="B59" s="152"/>
      <c r="D59" s="261" t="str">
        <f>iferror(vlookup(B59,Bestiary!$A:$K,3,0))</f>
        <v/>
      </c>
      <c r="E59" s="209" t="str">
        <f>iferror(vlookup($B59,Bestiary!$A:$K,10,0),"")</f>
        <v/>
      </c>
      <c r="F59" s="262" t="str">
        <f>iferror(vlookup($B59,Bestiary!$A:$K,11,0),"")</f>
        <v/>
      </c>
      <c r="I59" s="237" t="s">
        <v>271</v>
      </c>
      <c r="O59" s="259"/>
      <c r="P59" s="259"/>
    </row>
    <row r="60" ht="16.5" customHeight="1">
      <c r="A60" s="191">
        <v>9.0</v>
      </c>
      <c r="B60" s="152"/>
      <c r="D60" s="261" t="str">
        <f>iferror(vlookup(B60,Bestiary!$A:$K,3,0))</f>
        <v/>
      </c>
      <c r="E60" s="209" t="str">
        <f>iferror(vlookup($B60,Bestiary!$A:$K,10,0),"")</f>
        <v/>
      </c>
      <c r="F60" s="262" t="str">
        <f>iferror(vlookup($B60,Bestiary!$A:$K,11,0),"")</f>
        <v/>
      </c>
      <c r="I60" s="240" t="s">
        <v>278</v>
      </c>
      <c r="J60" s="241" t="s">
        <v>279</v>
      </c>
      <c r="K60" s="245" t="s">
        <v>291</v>
      </c>
      <c r="L60" s="246" t="s">
        <v>292</v>
      </c>
      <c r="O60" s="259"/>
      <c r="P60" s="259"/>
    </row>
    <row r="61" ht="16.5" customHeight="1">
      <c r="A61" s="191">
        <v>10.0</v>
      </c>
      <c r="B61" s="152"/>
      <c r="D61" s="261" t="str">
        <f>iferror(vlookup(B61,Bestiary!$A:$K,3,0))</f>
        <v/>
      </c>
      <c r="E61" s="209" t="str">
        <f>iferror(vlookup($B61,Bestiary!$A:$K,10,0),"")</f>
        <v/>
      </c>
      <c r="F61" s="262" t="str">
        <f>iferror(vlookup($B61,Bestiary!$A:$K,11,0),"")</f>
        <v/>
      </c>
      <c r="I61" s="269">
        <f t="array" ref="I61">sum(iferror(VLOOKUP(Players!B6:S6,'Level Tables'!A2:G22,4),0))</f>
        <v>750</v>
      </c>
      <c r="J61" s="269">
        <f t="array" ref="J61">sum(iferror(VLOOKUP(Players!B6:S6,'Level Tables'!A2:G22,5),0))</f>
        <v>1500</v>
      </c>
      <c r="K61" s="269">
        <f t="array" ref="K61">sum(iferror(VLOOKUP(Players!B6:S6,'Level Tables'!A2:G22,6),0))</f>
        <v>2250</v>
      </c>
      <c r="L61" s="269">
        <f t="array" ref="L61">sum(iferror(VLOOKUP(Players!B6:S6,'Level Tables'!A2:G22,7),0))</f>
        <v>3300</v>
      </c>
      <c r="O61" s="259"/>
      <c r="P61" s="259"/>
    </row>
    <row r="62" ht="7.5" customHeight="1">
      <c r="A62" s="191"/>
      <c r="D62" s="267"/>
      <c r="I62" s="236"/>
      <c r="O62" s="236"/>
      <c r="P62" s="236"/>
    </row>
    <row r="63" ht="16.5" customHeight="1">
      <c r="A63" s="255" t="s">
        <v>316</v>
      </c>
      <c r="D63" s="256"/>
      <c r="I63" s="258" t="s">
        <v>317</v>
      </c>
      <c r="O63" s="259"/>
      <c r="P63" s="259"/>
    </row>
    <row r="64" ht="16.5" customHeight="1">
      <c r="A64" s="191">
        <v>1.0</v>
      </c>
      <c r="B64" s="152"/>
      <c r="D64" s="261" t="str">
        <f>iferror(vlookup(B64,Bestiary!$A:$K,3,0))</f>
        <v/>
      </c>
      <c r="E64" s="209" t="str">
        <f>iferror(vlookup($B64,Bestiary!$A:$K,10,0),"")</f>
        <v/>
      </c>
      <c r="F64" s="262" t="str">
        <f>iferror(vlookup($B64,Bestiary!$A:$K,11,0),"")</f>
        <v/>
      </c>
      <c r="I64" s="229" t="str">
        <f>IFS($I68&gt;=$L73,"Deadly",$I68&gt;=$K73,"Hard",$I68&gt;=$J73,"Medium",$I68&gt;=$I73,"Easy",$I68&lt;$I73, "Trivial")</f>
        <v>Trivial</v>
      </c>
      <c r="O64" s="259"/>
      <c r="P64" s="259"/>
    </row>
    <row r="65" ht="16.5" customHeight="1">
      <c r="A65" s="191">
        <v>2.0</v>
      </c>
      <c r="B65" s="152"/>
      <c r="D65" s="261" t="str">
        <f>iferror(vlookup(B65,Bestiary!$A:$K,3,0))</f>
        <v/>
      </c>
      <c r="E65" s="209" t="str">
        <f>iferror(vlookup($B65,Bestiary!$A:$K,10,0),"")</f>
        <v/>
      </c>
      <c r="F65" s="262" t="str">
        <f>iferror(vlookup($B65,Bestiary!$A:$K,11,0),"")</f>
        <v/>
      </c>
      <c r="I65" s="225" t="s">
        <v>232</v>
      </c>
      <c r="K65" s="225" t="s">
        <v>233</v>
      </c>
      <c r="O65" s="259"/>
      <c r="P65" s="259"/>
    </row>
    <row r="66" ht="16.5" customHeight="1">
      <c r="A66" s="191">
        <v>3.0</v>
      </c>
      <c r="B66" s="152"/>
      <c r="D66" s="261" t="str">
        <f>iferror(vlookup(B66,Bestiary!$A:$K,3,0))</f>
        <v/>
      </c>
      <c r="E66" s="209" t="str">
        <f>iferror(vlookup($B66,Bestiary!$A:$K,10,0),"")</f>
        <v/>
      </c>
      <c r="F66" s="262" t="str">
        <f>iferror(vlookup($B66,Bestiary!$A:$K,11,0),"")</f>
        <v/>
      </c>
      <c r="I66" s="236">
        <f>SUM(10, -COUNTBLANK($E64:$E73), -COUNTIF($E64:$E73,"-"))</f>
        <v>0</v>
      </c>
      <c r="K66" s="236">
        <f>IFS($I66&lt;1,0,$I66=1,1,$I66=2,1.5,AND($I66&gt;=3,$I66&lt;=6),2, AND($I66&gt;=7,$I66&lt;=10),2.5,AND($I66&gt;=11,$I66&lt;=14),3, $I66&gt;=15,4)</f>
        <v>0</v>
      </c>
      <c r="O66" s="259"/>
      <c r="P66" s="259"/>
    </row>
    <row r="67" ht="16.5" customHeight="1">
      <c r="A67" s="191">
        <v>4.0</v>
      </c>
      <c r="B67" s="152"/>
      <c r="D67" s="261" t="str">
        <f>iferror(vlookup(B67,Bestiary!$A:$K,3,0))</f>
        <v/>
      </c>
      <c r="E67" s="209" t="str">
        <f>iferror(vlookup($B67,Bestiary!$A:$K,10,0),"")</f>
        <v/>
      </c>
      <c r="F67" s="262" t="str">
        <f>iferror(vlookup($B67,Bestiary!$A:$K,11,0),"")</f>
        <v/>
      </c>
      <c r="I67" s="237" t="s">
        <v>243</v>
      </c>
      <c r="O67" s="259"/>
      <c r="P67" s="259"/>
    </row>
    <row r="68" ht="16.5" customHeight="1">
      <c r="A68" s="191">
        <v>5.0</v>
      </c>
      <c r="B68" s="266"/>
      <c r="D68" s="261" t="str">
        <f>iferror(vlookup(B68,Bestiary!$A:$K,3,0))</f>
        <v/>
      </c>
      <c r="E68" s="209" t="str">
        <f>iferror(vlookup($B68,Bestiary!$A:$K,10,0),"")</f>
        <v/>
      </c>
      <c r="F68" s="262" t="str">
        <f>iferror(vlookup($B68,Bestiary!$A:$K,11,0),"")</f>
        <v/>
      </c>
      <c r="I68" s="236">
        <f>$K66*$I70</f>
        <v>0</v>
      </c>
      <c r="O68" s="259"/>
      <c r="P68" s="259"/>
    </row>
    <row r="69" ht="16.5" customHeight="1">
      <c r="A69" s="191">
        <v>6.0</v>
      </c>
      <c r="B69" s="152"/>
      <c r="D69" s="261" t="str">
        <f>iferror(vlookup(B69,Bestiary!$A:$K,3,0))</f>
        <v/>
      </c>
      <c r="E69" s="209" t="str">
        <f>iferror(vlookup($B69,Bestiary!$A:$K,10,0),"")</f>
        <v/>
      </c>
      <c r="F69" s="262" t="str">
        <f>iferror(vlookup($B69,Bestiary!$A:$K,11,0),"")</f>
        <v/>
      </c>
      <c r="I69" s="237" t="s">
        <v>257</v>
      </c>
      <c r="O69" s="259"/>
      <c r="P69" s="259"/>
    </row>
    <row r="70" ht="16.5" customHeight="1">
      <c r="A70" s="191">
        <v>7.0</v>
      </c>
      <c r="B70" s="152"/>
      <c r="D70" s="261" t="str">
        <f>iferror(vlookup(B70,Bestiary!$A:$K,3,0))</f>
        <v/>
      </c>
      <c r="E70" s="209" t="str">
        <f>iferror(vlookup($B70,Bestiary!$A:$K,10,0),"")</f>
        <v/>
      </c>
      <c r="F70" s="262" t="str">
        <f>iferror(vlookup($B70,Bestiary!$A:$K,11,0),"")</f>
        <v/>
      </c>
      <c r="I70" s="236">
        <f t="array" ref="I70">sum(iferror(VLOOKUP($E64:$E73,'Level Tables'!I2:J35,2,FALSE),0))</f>
        <v>0</v>
      </c>
      <c r="O70" s="259"/>
      <c r="P70" s="259"/>
    </row>
    <row r="71" ht="16.5" customHeight="1">
      <c r="A71" s="191">
        <v>8.0</v>
      </c>
      <c r="B71" s="152"/>
      <c r="D71" s="261" t="str">
        <f>iferror(vlookup(B71,Bestiary!$A:$K,3,0))</f>
        <v/>
      </c>
      <c r="E71" s="209" t="str">
        <f>iferror(vlookup($B71,Bestiary!$A:$K,10,0),"")</f>
        <v/>
      </c>
      <c r="F71" s="262" t="str">
        <f>iferror(vlookup($B71,Bestiary!$A:$K,11,0),"")</f>
        <v/>
      </c>
      <c r="I71" s="237" t="s">
        <v>271</v>
      </c>
      <c r="O71" s="259"/>
      <c r="P71" s="259"/>
    </row>
    <row r="72" ht="16.5" customHeight="1">
      <c r="A72" s="191">
        <v>9.0</v>
      </c>
      <c r="B72" s="152"/>
      <c r="D72" s="261" t="str">
        <f>iferror(vlookup(B72,Bestiary!$A:$K,3,0))</f>
        <v/>
      </c>
      <c r="E72" s="209" t="str">
        <f>iferror(vlookup($B72,Bestiary!$A:$K,10,0),"")</f>
        <v/>
      </c>
      <c r="F72" s="262" t="str">
        <f>iferror(vlookup($B72,Bestiary!$A:$K,11,0),"")</f>
        <v/>
      </c>
      <c r="I72" s="240" t="s">
        <v>278</v>
      </c>
      <c r="J72" s="241" t="s">
        <v>279</v>
      </c>
      <c r="K72" s="245" t="s">
        <v>291</v>
      </c>
      <c r="L72" s="246" t="s">
        <v>292</v>
      </c>
      <c r="O72" s="259"/>
      <c r="P72" s="259"/>
    </row>
    <row r="73" ht="16.5" customHeight="1">
      <c r="A73" s="191">
        <v>10.0</v>
      </c>
      <c r="B73" s="152"/>
      <c r="D73" s="261" t="str">
        <f>iferror(vlookup(B73,Bestiary!$A:$K,3,0))</f>
        <v/>
      </c>
      <c r="E73" s="209" t="str">
        <f>iferror(vlookup($B73,Bestiary!$A:$K,10,0),"")</f>
        <v/>
      </c>
      <c r="F73" s="262" t="str">
        <f>iferror(vlookup($B73,Bestiary!$A:$K,11,0),"")</f>
        <v/>
      </c>
      <c r="I73" s="269">
        <f t="array" ref="I73">sum(iferror(VLOOKUP(Players!B6:S6,'Level Tables'!A2:G22,4),0))</f>
        <v>750</v>
      </c>
      <c r="J73" s="269">
        <f t="array" ref="J73">sum(iferror(VLOOKUP(Players!B6:S6,'Level Tables'!A2:G22,5),0))</f>
        <v>1500</v>
      </c>
      <c r="K73" s="269">
        <f t="array" ref="K73">sum(iferror(VLOOKUP(Players!B6:S6,'Level Tables'!A2:G22,6),0))</f>
        <v>2250</v>
      </c>
      <c r="L73" s="269">
        <f t="array" ref="L73">sum(iferror(VLOOKUP(Players!B6:S6,'Level Tables'!A2:G22,7),0))</f>
        <v>3300</v>
      </c>
      <c r="O73" s="259"/>
      <c r="P73" s="259"/>
    </row>
    <row r="74" ht="7.5" customHeight="1">
      <c r="A74" s="191"/>
      <c r="D74" s="267"/>
      <c r="I74" s="236"/>
      <c r="O74" s="236"/>
      <c r="P74" s="236"/>
    </row>
    <row r="75" ht="16.5" customHeight="1">
      <c r="A75" s="255" t="s">
        <v>318</v>
      </c>
      <c r="D75" s="256"/>
      <c r="I75" s="258" t="s">
        <v>319</v>
      </c>
      <c r="O75" s="259"/>
      <c r="P75" s="259"/>
    </row>
    <row r="76" ht="16.5" customHeight="1">
      <c r="A76" s="191">
        <v>1.0</v>
      </c>
      <c r="B76" s="152"/>
      <c r="D76" s="261" t="str">
        <f>iferror(vlookup(B76,Bestiary!$A:$K,3,0))</f>
        <v/>
      </c>
      <c r="E76" s="209" t="str">
        <f>iferror(vlookup($B76,Bestiary!$A:$K,10,0),"")</f>
        <v/>
      </c>
      <c r="F76" s="262" t="str">
        <f>iferror(vlookup($B76,Bestiary!$A:$K,11,0),"")</f>
        <v/>
      </c>
      <c r="I76" s="229" t="str">
        <f>IFS($I80&gt;=$L85,"Deadly",$I80&gt;=$K85,"Hard",$I80&gt;=$J85,"Medium",$I80&gt;=$I85,"Easy",$I80&lt;$I85, "Trivial")</f>
        <v>Trivial</v>
      </c>
      <c r="O76" s="259"/>
      <c r="P76" s="259"/>
    </row>
    <row r="77" ht="16.5" customHeight="1">
      <c r="A77" s="191">
        <v>2.0</v>
      </c>
      <c r="B77" s="152"/>
      <c r="D77" s="261" t="str">
        <f>iferror(vlookup(B77,Bestiary!$A:$K,3,0))</f>
        <v/>
      </c>
      <c r="E77" s="209" t="str">
        <f>iferror(vlookup($B77,Bestiary!$A:$K,10,0),"")</f>
        <v/>
      </c>
      <c r="F77" s="262" t="str">
        <f>iferror(vlookup($B77,Bestiary!$A:$K,11,0),"")</f>
        <v/>
      </c>
      <c r="I77" s="225" t="s">
        <v>232</v>
      </c>
      <c r="K77" s="225" t="s">
        <v>233</v>
      </c>
      <c r="O77" s="259"/>
      <c r="P77" s="259"/>
    </row>
    <row r="78" ht="16.5" customHeight="1">
      <c r="A78" s="191">
        <v>3.0</v>
      </c>
      <c r="B78" s="152"/>
      <c r="D78" s="261" t="str">
        <f>iferror(vlookup(B78,Bestiary!$A:$K,3,0))</f>
        <v/>
      </c>
      <c r="E78" s="209" t="str">
        <f>iferror(vlookup($B78,Bestiary!$A:$K,10,0),"")</f>
        <v/>
      </c>
      <c r="F78" s="262" t="str">
        <f>iferror(vlookup($B78,Bestiary!$A:$K,11,0),"")</f>
        <v/>
      </c>
      <c r="I78" s="236">
        <f>SUM(10, -COUNTBLANK($E76:$E85), -COUNTIF($E76:$E85,"-"))</f>
        <v>0</v>
      </c>
      <c r="K78" s="236">
        <f>IFS($I78&lt;1,0,$I78=1,1,$I78=2,1.5,AND($I78&gt;=3,$I78&lt;=6),2, AND($I78&gt;=7,$I78&lt;=10),2.5,AND($I78&gt;=11,$I78&lt;=14),3, $I78&gt;=15,4)</f>
        <v>0</v>
      </c>
      <c r="O78" s="259"/>
      <c r="P78" s="259"/>
    </row>
    <row r="79" ht="16.5" customHeight="1">
      <c r="A79" s="191">
        <v>4.0</v>
      </c>
      <c r="B79" s="152"/>
      <c r="D79" s="261" t="str">
        <f>iferror(vlookup(B79,Bestiary!$A:$K,3,0))</f>
        <v/>
      </c>
      <c r="E79" s="209" t="str">
        <f>iferror(vlookup($B79,Bestiary!$A:$K,10,0),"")</f>
        <v/>
      </c>
      <c r="F79" s="262" t="str">
        <f>iferror(vlookup($B79,Bestiary!$A:$K,11,0),"")</f>
        <v/>
      </c>
      <c r="I79" s="237" t="s">
        <v>243</v>
      </c>
      <c r="O79" s="259"/>
      <c r="P79" s="259"/>
    </row>
    <row r="80" ht="16.5" customHeight="1">
      <c r="A80" s="191">
        <v>5.0</v>
      </c>
      <c r="B80" s="266"/>
      <c r="D80" s="261" t="str">
        <f>iferror(vlookup(B80,Bestiary!$A:$K,3,0))</f>
        <v/>
      </c>
      <c r="E80" s="209" t="str">
        <f>iferror(vlookup($B80,Bestiary!$A:$K,10,0),"")</f>
        <v/>
      </c>
      <c r="F80" s="262" t="str">
        <f>iferror(vlookup($B80,Bestiary!$A:$K,11,0),"")</f>
        <v/>
      </c>
      <c r="I80" s="236">
        <f>$K78*$I82</f>
        <v>0</v>
      </c>
      <c r="O80" s="259"/>
      <c r="P80" s="259"/>
    </row>
    <row r="81" ht="16.5" customHeight="1">
      <c r="A81" s="191">
        <v>6.0</v>
      </c>
      <c r="B81" s="152"/>
      <c r="D81" s="261" t="str">
        <f>iferror(vlookup(B81,Bestiary!$A:$K,3,0))</f>
        <v/>
      </c>
      <c r="E81" s="209" t="str">
        <f>iferror(vlookup($B81,Bestiary!$A:$K,10,0),"")</f>
        <v/>
      </c>
      <c r="F81" s="262" t="str">
        <f>iferror(vlookup($B81,Bestiary!$A:$K,11,0),"")</f>
        <v/>
      </c>
      <c r="I81" s="237" t="s">
        <v>257</v>
      </c>
      <c r="O81" s="259"/>
      <c r="P81" s="259"/>
    </row>
    <row r="82" ht="16.5" customHeight="1">
      <c r="A82" s="191">
        <v>7.0</v>
      </c>
      <c r="B82" s="152"/>
      <c r="D82" s="261" t="str">
        <f>iferror(vlookup(B82,Bestiary!$A:$K,3,0))</f>
        <v/>
      </c>
      <c r="E82" s="209" t="str">
        <f>iferror(vlookup($B82,Bestiary!$A:$K,10,0),"")</f>
        <v/>
      </c>
      <c r="F82" s="262" t="str">
        <f>iferror(vlookup($B82,Bestiary!$A:$K,11,0),"")</f>
        <v/>
      </c>
      <c r="I82" s="236">
        <f t="array" ref="I82">sum(iferror(VLOOKUP($E76:$E85,'Level Tables'!I2:J35,2,FALSE),0))</f>
        <v>0</v>
      </c>
      <c r="O82" s="259"/>
      <c r="P82" s="259"/>
    </row>
    <row r="83" ht="16.5" customHeight="1">
      <c r="A83" s="191">
        <v>8.0</v>
      </c>
      <c r="B83" s="152"/>
      <c r="D83" s="261" t="str">
        <f>iferror(vlookup(B83,Bestiary!$A:$K,3,0))</f>
        <v/>
      </c>
      <c r="E83" s="209" t="str">
        <f>iferror(vlookup($B83,Bestiary!$A:$K,10,0),"")</f>
        <v/>
      </c>
      <c r="F83" s="262" t="str">
        <f>iferror(vlookup($B83,Bestiary!$A:$K,11,0),"")</f>
        <v/>
      </c>
      <c r="I83" s="237" t="s">
        <v>271</v>
      </c>
      <c r="O83" s="259"/>
      <c r="P83" s="259"/>
    </row>
    <row r="84" ht="16.5" customHeight="1">
      <c r="A84" s="191">
        <v>9.0</v>
      </c>
      <c r="B84" s="152"/>
      <c r="D84" s="261" t="str">
        <f>iferror(vlookup(B84,Bestiary!$A:$K,3,0))</f>
        <v/>
      </c>
      <c r="E84" s="209" t="str">
        <f>iferror(vlookup($B84,Bestiary!$A:$K,10,0),"")</f>
        <v/>
      </c>
      <c r="F84" s="262" t="str">
        <f>iferror(vlookup($B84,Bestiary!$A:$K,11,0),"")</f>
        <v/>
      </c>
      <c r="I84" s="240" t="s">
        <v>278</v>
      </c>
      <c r="J84" s="241" t="s">
        <v>279</v>
      </c>
      <c r="K84" s="245" t="s">
        <v>291</v>
      </c>
      <c r="L84" s="246" t="s">
        <v>292</v>
      </c>
      <c r="O84" s="259"/>
      <c r="P84" s="259"/>
    </row>
    <row r="85" ht="16.5" customHeight="1">
      <c r="A85" s="191">
        <v>10.0</v>
      </c>
      <c r="B85" s="152"/>
      <c r="D85" s="261" t="str">
        <f>iferror(vlookup(B85,Bestiary!$A:$K,3,0))</f>
        <v/>
      </c>
      <c r="E85" s="209" t="str">
        <f>iferror(vlookup($B85,Bestiary!$A:$K,10,0),"")</f>
        <v/>
      </c>
      <c r="F85" s="262" t="str">
        <f>iferror(vlookup($B85,Bestiary!$A:$K,11,0),"")</f>
        <v/>
      </c>
      <c r="I85" s="269">
        <f t="array" ref="I85">sum(iferror(VLOOKUP(Players!B6:S6,'Level Tables'!A2:G22,4),0))</f>
        <v>750</v>
      </c>
      <c r="J85" s="269">
        <f t="array" ref="J85">sum(iferror(VLOOKUP(Players!B6:S6,'Level Tables'!A2:G22,5),0))</f>
        <v>1500</v>
      </c>
      <c r="K85" s="269">
        <f t="array" ref="K85">sum(iferror(VLOOKUP(Players!B6:S6,'Level Tables'!A2:G22,6),0))</f>
        <v>2250</v>
      </c>
      <c r="L85" s="269">
        <f t="array" ref="L85">sum(iferror(VLOOKUP(Players!B6:S6,'Level Tables'!A2:G22,7),0))</f>
        <v>3300</v>
      </c>
      <c r="O85" s="259"/>
      <c r="P85" s="259"/>
    </row>
    <row r="86" ht="7.5" customHeight="1">
      <c r="A86" s="191"/>
      <c r="D86" s="267"/>
      <c r="I86" s="236"/>
      <c r="O86" s="236"/>
      <c r="P86" s="236"/>
    </row>
    <row r="87" ht="16.5" customHeight="1">
      <c r="A87" s="255" t="s">
        <v>320</v>
      </c>
      <c r="D87" s="256"/>
      <c r="I87" s="258" t="s">
        <v>321</v>
      </c>
      <c r="O87" s="259"/>
      <c r="P87" s="259"/>
    </row>
    <row r="88" ht="16.5" customHeight="1">
      <c r="A88" s="191">
        <v>1.0</v>
      </c>
      <c r="B88" s="152"/>
      <c r="D88" s="261" t="str">
        <f>iferror(vlookup(B88,Bestiary!$A:$K,3,0))</f>
        <v/>
      </c>
      <c r="E88" s="209" t="str">
        <f>iferror(vlookup($B88,Bestiary!$A:$K,10,0),"")</f>
        <v/>
      </c>
      <c r="F88" s="262" t="str">
        <f>iferror(vlookup($B88,Bestiary!$A:$K,11,0),"")</f>
        <v/>
      </c>
      <c r="I88" s="229" t="str">
        <f>IFS($I92&gt;=$L97,"Deadly",$I92&gt;=$K97,"Hard",$I92&gt;=$J97,"Medium",$I92&gt;=$I97,"Easy",$I92&lt;$I97, "Trivial")</f>
        <v>Trivial</v>
      </c>
      <c r="O88" s="259"/>
      <c r="P88" s="259"/>
    </row>
    <row r="89" ht="16.5" customHeight="1">
      <c r="A89" s="191">
        <v>2.0</v>
      </c>
      <c r="B89" s="152"/>
      <c r="D89" s="261" t="str">
        <f>iferror(vlookup(B89,Bestiary!$A:$K,3,0))</f>
        <v/>
      </c>
      <c r="E89" s="209" t="str">
        <f>iferror(vlookup($B89,Bestiary!$A:$K,10,0),"")</f>
        <v/>
      </c>
      <c r="F89" s="262" t="str">
        <f>iferror(vlookup($B89,Bestiary!$A:$K,11,0),"")</f>
        <v/>
      </c>
      <c r="I89" s="225" t="s">
        <v>232</v>
      </c>
      <c r="K89" s="225" t="s">
        <v>233</v>
      </c>
      <c r="O89" s="259"/>
      <c r="P89" s="259"/>
    </row>
    <row r="90" ht="16.5" customHeight="1">
      <c r="A90" s="191">
        <v>3.0</v>
      </c>
      <c r="B90" s="152"/>
      <c r="D90" s="261" t="str">
        <f>iferror(vlookup(B90,Bestiary!$A:$K,3,0))</f>
        <v/>
      </c>
      <c r="E90" s="209" t="str">
        <f>iferror(vlookup($B90,Bestiary!$A:$K,10,0),"")</f>
        <v/>
      </c>
      <c r="F90" s="262" t="str">
        <f>iferror(vlookup($B90,Bestiary!$A:$K,11,0),"")</f>
        <v/>
      </c>
      <c r="I90" s="236">
        <f>SUM(10, -COUNTBLANK($E88:$E97), -COUNTIF($E88:$E97,"-"))</f>
        <v>0</v>
      </c>
      <c r="K90" s="236">
        <f>IFS($I90&lt;1,0,$I90=1,1,$I90=2,1.5,AND($I90&gt;=3,$I90&lt;=6),2, AND($I90&gt;=7,$I90&lt;=10),2.5,AND($I90&gt;=11,$I90&lt;=14),3, $I90&gt;=15,4)</f>
        <v>0</v>
      </c>
      <c r="O90" s="259"/>
      <c r="P90" s="259"/>
    </row>
    <row r="91" ht="16.5" customHeight="1">
      <c r="A91" s="191">
        <v>4.0</v>
      </c>
      <c r="B91" s="152"/>
      <c r="D91" s="261" t="str">
        <f>iferror(vlookup(B91,Bestiary!$A:$K,3,0))</f>
        <v/>
      </c>
      <c r="E91" s="209" t="str">
        <f>iferror(vlookup($B91,Bestiary!$A:$K,10,0),"")</f>
        <v/>
      </c>
      <c r="F91" s="262" t="str">
        <f>iferror(vlookup($B91,Bestiary!$A:$K,11,0),"")</f>
        <v/>
      </c>
      <c r="I91" s="237" t="s">
        <v>243</v>
      </c>
      <c r="O91" s="259"/>
      <c r="P91" s="259"/>
    </row>
    <row r="92" ht="16.5" customHeight="1">
      <c r="A92" s="191">
        <v>5.0</v>
      </c>
      <c r="B92" s="266"/>
      <c r="D92" s="261" t="str">
        <f>iferror(vlookup(B92,Bestiary!$A:$K,3,0))</f>
        <v/>
      </c>
      <c r="E92" s="209" t="str">
        <f>iferror(vlookup($B92,Bestiary!$A:$K,10,0),"")</f>
        <v/>
      </c>
      <c r="F92" s="262" t="str">
        <f>iferror(vlookup($B92,Bestiary!$A:$K,11,0),"")</f>
        <v/>
      </c>
      <c r="I92" s="236">
        <f>$K90*$I94</f>
        <v>0</v>
      </c>
      <c r="O92" s="259"/>
      <c r="P92" s="259"/>
    </row>
    <row r="93" ht="16.5" customHeight="1">
      <c r="A93" s="191">
        <v>6.0</v>
      </c>
      <c r="B93" s="152"/>
      <c r="D93" s="261" t="str">
        <f>iferror(vlookup(B93,Bestiary!$A:$K,3,0))</f>
        <v/>
      </c>
      <c r="E93" s="209" t="str">
        <f>iferror(vlookup($B93,Bestiary!$A:$K,10,0),"")</f>
        <v/>
      </c>
      <c r="F93" s="262" t="str">
        <f>iferror(vlookup($B93,Bestiary!$A:$K,11,0),"")</f>
        <v/>
      </c>
      <c r="I93" s="237" t="s">
        <v>257</v>
      </c>
      <c r="O93" s="259"/>
      <c r="P93" s="259"/>
    </row>
    <row r="94" ht="16.5" customHeight="1">
      <c r="A94" s="191">
        <v>7.0</v>
      </c>
      <c r="B94" s="152"/>
      <c r="D94" s="261" t="str">
        <f>iferror(vlookup(B94,Bestiary!$A:$K,3,0))</f>
        <v/>
      </c>
      <c r="E94" s="209" t="str">
        <f>iferror(vlookup($B94,Bestiary!$A:$K,10,0),"")</f>
        <v/>
      </c>
      <c r="F94" s="262" t="str">
        <f>iferror(vlookup($B94,Bestiary!$A:$K,11,0),"")</f>
        <v/>
      </c>
      <c r="I94" s="236">
        <f t="array" ref="I94">sum(iferror(VLOOKUP($E88:$E97,'Level Tables'!I2:J35,2,FALSE),0))</f>
        <v>0</v>
      </c>
      <c r="O94" s="259"/>
      <c r="P94" s="259"/>
    </row>
    <row r="95" ht="16.5" customHeight="1">
      <c r="A95" s="191">
        <v>8.0</v>
      </c>
      <c r="B95" s="152"/>
      <c r="D95" s="261" t="str">
        <f>iferror(vlookup(B95,Bestiary!$A:$K,3,0))</f>
        <v/>
      </c>
      <c r="E95" s="209" t="str">
        <f>iferror(vlookup($B95,Bestiary!$A:$K,10,0),"")</f>
        <v/>
      </c>
      <c r="F95" s="262" t="str">
        <f>iferror(vlookup($B95,Bestiary!$A:$K,11,0),"")</f>
        <v/>
      </c>
      <c r="I95" s="237" t="s">
        <v>271</v>
      </c>
      <c r="O95" s="259"/>
      <c r="P95" s="259"/>
    </row>
    <row r="96" ht="16.5" customHeight="1">
      <c r="A96" s="191">
        <v>9.0</v>
      </c>
      <c r="B96" s="152"/>
      <c r="D96" s="261" t="str">
        <f>iferror(vlookup(B96,Bestiary!$A:$K,3,0))</f>
        <v/>
      </c>
      <c r="E96" s="209" t="str">
        <f>iferror(vlookup($B96,Bestiary!$A:$K,10,0),"")</f>
        <v/>
      </c>
      <c r="F96" s="262" t="str">
        <f>iferror(vlookup($B96,Bestiary!$A:$K,11,0),"")</f>
        <v/>
      </c>
      <c r="I96" s="240" t="s">
        <v>278</v>
      </c>
      <c r="J96" s="241" t="s">
        <v>279</v>
      </c>
      <c r="K96" s="245" t="s">
        <v>291</v>
      </c>
      <c r="L96" s="246" t="s">
        <v>292</v>
      </c>
      <c r="O96" s="259"/>
      <c r="P96" s="259"/>
    </row>
    <row r="97" ht="16.5" customHeight="1">
      <c r="A97" s="191">
        <v>10.0</v>
      </c>
      <c r="B97" s="152"/>
      <c r="D97" s="261" t="str">
        <f>iferror(vlookup(B97,Bestiary!$A:$K,3,0))</f>
        <v/>
      </c>
      <c r="E97" s="209" t="str">
        <f>iferror(vlookup($B97,Bestiary!$A:$K,10,0),"")</f>
        <v/>
      </c>
      <c r="F97" s="262" t="str">
        <f>iferror(vlookup($B97,Bestiary!$A:$K,11,0),"")</f>
        <v/>
      </c>
      <c r="I97" s="269">
        <f t="array" ref="I97">sum(iferror(VLOOKUP(Players!B6:S6,'Level Tables'!A2:G22,4),0))</f>
        <v>750</v>
      </c>
      <c r="J97" s="269">
        <f t="array" ref="J97">sum(iferror(VLOOKUP(Players!B6:S6,'Level Tables'!A2:G22,5),0))</f>
        <v>1500</v>
      </c>
      <c r="K97" s="269">
        <f t="array" ref="K97">sum(iferror(VLOOKUP(Players!B6:S6,'Level Tables'!A2:G22,6),0))</f>
        <v>2250</v>
      </c>
      <c r="L97" s="269">
        <f t="array" ref="L97">sum(iferror(VLOOKUP(Players!B6:S6,'Level Tables'!A2:G22,7),0))</f>
        <v>3300</v>
      </c>
      <c r="O97" s="259"/>
      <c r="P97" s="259"/>
    </row>
    <row r="98" ht="7.5" customHeight="1">
      <c r="A98" s="191"/>
      <c r="D98" s="267"/>
      <c r="I98" s="236"/>
      <c r="O98" s="236"/>
      <c r="P98" s="236"/>
    </row>
    <row r="99" ht="16.5" customHeight="1">
      <c r="A99" s="255" t="s">
        <v>322</v>
      </c>
      <c r="D99" s="256"/>
      <c r="I99" s="258" t="s">
        <v>323</v>
      </c>
      <c r="O99" s="259"/>
      <c r="P99" s="259"/>
    </row>
    <row r="100" ht="16.5" customHeight="1">
      <c r="A100" s="191">
        <v>1.0</v>
      </c>
      <c r="B100" s="152"/>
      <c r="D100" s="261" t="str">
        <f>iferror(vlookup(B100,Bestiary!$A:$K,3,0))</f>
        <v/>
      </c>
      <c r="E100" s="209" t="str">
        <f>iferror(vlookup($B100,Bestiary!$A:$K,10,0),"")</f>
        <v/>
      </c>
      <c r="F100" s="262" t="str">
        <f>iferror(vlookup($B100,Bestiary!$A:$K,11,0),"")</f>
        <v/>
      </c>
      <c r="I100" s="229" t="str">
        <f>IFS($I104&gt;=$L109,"Deadly",$I104&gt;=$K109,"Hard",$I104&gt;=$J109,"Medium",$I104&gt;=$I109,"Easy",$I104&lt;$I109, "Trivial")</f>
        <v>Trivial</v>
      </c>
      <c r="O100" s="259"/>
      <c r="P100" s="259"/>
    </row>
    <row r="101" ht="16.5" customHeight="1">
      <c r="A101" s="191">
        <v>2.0</v>
      </c>
      <c r="B101" s="152"/>
      <c r="D101" s="261" t="str">
        <f>iferror(vlookup(B101,Bestiary!$A:$K,3,0))</f>
        <v/>
      </c>
      <c r="E101" s="209" t="str">
        <f>iferror(vlookup($B101,Bestiary!$A:$K,10,0),"")</f>
        <v/>
      </c>
      <c r="F101" s="262" t="str">
        <f>iferror(vlookup($B101,Bestiary!$A:$K,11,0),"")</f>
        <v/>
      </c>
      <c r="I101" s="225" t="s">
        <v>232</v>
      </c>
      <c r="K101" s="225" t="s">
        <v>233</v>
      </c>
      <c r="O101" s="259"/>
      <c r="P101" s="259"/>
    </row>
    <row r="102" ht="16.5" customHeight="1">
      <c r="A102" s="191">
        <v>3.0</v>
      </c>
      <c r="B102" s="152"/>
      <c r="D102" s="261" t="str">
        <f>iferror(vlookup(B102,Bestiary!$A:$K,3,0))</f>
        <v/>
      </c>
      <c r="E102" s="209" t="str">
        <f>iferror(vlookup($B102,Bestiary!$A:$K,10,0),"")</f>
        <v/>
      </c>
      <c r="F102" s="262" t="str">
        <f>iferror(vlookup($B102,Bestiary!$A:$K,11,0),"")</f>
        <v/>
      </c>
      <c r="I102" s="236">
        <f>SUM(10, -COUNTBLANK($E100:$E109), -COUNTIF($E100:$E109,"-"))</f>
        <v>0</v>
      </c>
      <c r="K102" s="236">
        <f>IFS($I102&lt;1,0,$I102=1,1,$I102=2,1.5,AND($I102&gt;=3,$I102&lt;=6),2, AND($I102&gt;=7,$I102&lt;=10),2.5,AND($I102&gt;=11,$I102&lt;=14),3, $I102&gt;=15,4)</f>
        <v>0</v>
      </c>
      <c r="O102" s="259"/>
      <c r="P102" s="259"/>
    </row>
    <row r="103" ht="16.5" customHeight="1">
      <c r="A103" s="191">
        <v>4.0</v>
      </c>
      <c r="B103" s="152"/>
      <c r="D103" s="261" t="str">
        <f>iferror(vlookup(B103,Bestiary!$A:$K,3,0))</f>
        <v/>
      </c>
      <c r="E103" s="209" t="str">
        <f>iferror(vlookup($B103,Bestiary!$A:$K,10,0),"")</f>
        <v/>
      </c>
      <c r="F103" s="262" t="str">
        <f>iferror(vlookup($B103,Bestiary!$A:$K,11,0),"")</f>
        <v/>
      </c>
      <c r="I103" s="237" t="s">
        <v>243</v>
      </c>
      <c r="O103" s="259"/>
      <c r="P103" s="259"/>
    </row>
    <row r="104" ht="16.5" customHeight="1">
      <c r="A104" s="191">
        <v>5.0</v>
      </c>
      <c r="B104" s="266"/>
      <c r="D104" s="261" t="str">
        <f>iferror(vlookup(B104,Bestiary!$A:$K,3,0))</f>
        <v/>
      </c>
      <c r="E104" s="209" t="str">
        <f>iferror(vlookup($B104,Bestiary!$A:$K,10,0),"")</f>
        <v/>
      </c>
      <c r="F104" s="262" t="str">
        <f>iferror(vlookup($B104,Bestiary!$A:$K,11,0),"")</f>
        <v/>
      </c>
      <c r="I104" s="236">
        <f>$K102*$I106</f>
        <v>0</v>
      </c>
      <c r="O104" s="259"/>
      <c r="P104" s="259"/>
    </row>
    <row r="105" ht="16.5" customHeight="1">
      <c r="A105" s="191">
        <v>6.0</v>
      </c>
      <c r="B105" s="152"/>
      <c r="D105" s="261" t="str">
        <f>iferror(vlookup(B105,Bestiary!$A:$K,3,0))</f>
        <v/>
      </c>
      <c r="E105" s="209" t="str">
        <f>iferror(vlookup($B105,Bestiary!$A:$K,10,0),"")</f>
        <v/>
      </c>
      <c r="F105" s="262" t="str">
        <f>iferror(vlookup($B105,Bestiary!$A:$K,11,0),"")</f>
        <v/>
      </c>
      <c r="I105" s="237" t="s">
        <v>257</v>
      </c>
      <c r="O105" s="259"/>
      <c r="P105" s="259"/>
    </row>
    <row r="106" ht="16.5" customHeight="1">
      <c r="A106" s="191">
        <v>7.0</v>
      </c>
      <c r="B106" s="152"/>
      <c r="D106" s="261" t="str">
        <f>iferror(vlookup(B106,Bestiary!$A:$K,3,0))</f>
        <v/>
      </c>
      <c r="E106" s="209" t="str">
        <f>iferror(vlookup($B106,Bestiary!$A:$K,10,0),"")</f>
        <v/>
      </c>
      <c r="F106" s="262" t="str">
        <f>iferror(vlookup($B106,Bestiary!$A:$K,11,0),"")</f>
        <v/>
      </c>
      <c r="I106" s="236">
        <f t="array" ref="I106">sum(iferror(VLOOKUP($E100:$E109,'Level Tables'!I2:J35,2,FALSE),0))</f>
        <v>0</v>
      </c>
      <c r="O106" s="259"/>
      <c r="P106" s="259"/>
    </row>
    <row r="107" ht="16.5" customHeight="1">
      <c r="A107" s="191">
        <v>8.0</v>
      </c>
      <c r="B107" s="152"/>
      <c r="D107" s="261" t="str">
        <f>iferror(vlookup(B107,Bestiary!$A:$K,3,0))</f>
        <v/>
      </c>
      <c r="E107" s="209" t="str">
        <f>iferror(vlookup($B107,Bestiary!$A:$K,10,0),"")</f>
        <v/>
      </c>
      <c r="F107" s="262" t="str">
        <f>iferror(vlookup($B107,Bestiary!$A:$K,11,0),"")</f>
        <v/>
      </c>
      <c r="I107" s="237" t="s">
        <v>271</v>
      </c>
      <c r="O107" s="259"/>
      <c r="P107" s="259"/>
    </row>
    <row r="108" ht="16.5" customHeight="1">
      <c r="A108" s="191">
        <v>9.0</v>
      </c>
      <c r="B108" s="152"/>
      <c r="D108" s="261" t="str">
        <f>iferror(vlookup(B108,Bestiary!$A:$K,3,0))</f>
        <v/>
      </c>
      <c r="E108" s="209" t="str">
        <f>iferror(vlookup($B108,Bestiary!$A:$K,10,0),"")</f>
        <v/>
      </c>
      <c r="F108" s="262" t="str">
        <f>iferror(vlookup($B108,Bestiary!$A:$K,11,0),"")</f>
        <v/>
      </c>
      <c r="I108" s="240" t="s">
        <v>278</v>
      </c>
      <c r="J108" s="241" t="s">
        <v>279</v>
      </c>
      <c r="K108" s="245" t="s">
        <v>291</v>
      </c>
      <c r="L108" s="246" t="s">
        <v>292</v>
      </c>
      <c r="O108" s="259"/>
      <c r="P108" s="259"/>
    </row>
    <row r="109" ht="16.5" customHeight="1">
      <c r="A109" s="191">
        <v>10.0</v>
      </c>
      <c r="B109" s="152"/>
      <c r="D109" s="261" t="str">
        <f>iferror(vlookup(B109,Bestiary!$A:$K,3,0))</f>
        <v/>
      </c>
      <c r="E109" s="209" t="str">
        <f>iferror(vlookup($B109,Bestiary!$A:$K,10,0),"")</f>
        <v/>
      </c>
      <c r="F109" s="262" t="str">
        <f>iferror(vlookup($B109,Bestiary!$A:$K,11,0),"")</f>
        <v/>
      </c>
      <c r="I109" s="269">
        <f t="array" ref="I109">sum(iferror(VLOOKUP(Players!B6:S6,'Level Tables'!A2:G22,4),0))</f>
        <v>750</v>
      </c>
      <c r="J109" s="269">
        <f t="array" ref="J109">sum(iferror(VLOOKUP(Players!B6:S6,'Level Tables'!A2:G22,5),0))</f>
        <v>1500</v>
      </c>
      <c r="K109" s="269">
        <f t="array" ref="K109">sum(iferror(VLOOKUP(Players!B6:S6,'Level Tables'!A2:G22,6),0))</f>
        <v>2250</v>
      </c>
      <c r="L109" s="269">
        <f t="array" ref="L109">sum(iferror(VLOOKUP(Players!B6:S6,'Level Tables'!A2:G22,7),0))</f>
        <v>3300</v>
      </c>
      <c r="O109" s="259"/>
      <c r="P109" s="259"/>
    </row>
    <row r="110" ht="7.5" customHeight="1">
      <c r="A110" s="191"/>
      <c r="D110" s="267"/>
      <c r="I110" s="236"/>
      <c r="O110" s="236"/>
      <c r="P110" s="236"/>
    </row>
    <row r="111" ht="16.5" customHeight="1">
      <c r="A111" s="255" t="s">
        <v>324</v>
      </c>
      <c r="D111" s="256"/>
      <c r="I111" s="258" t="s">
        <v>325</v>
      </c>
      <c r="O111" s="259"/>
      <c r="P111" s="259"/>
    </row>
    <row r="112" ht="16.5" customHeight="1">
      <c r="A112" s="191">
        <v>1.0</v>
      </c>
      <c r="B112" s="152"/>
      <c r="D112" s="261" t="str">
        <f>iferror(vlookup(B112,Bestiary!$A:$K,3,0))</f>
        <v/>
      </c>
      <c r="E112" s="209" t="str">
        <f>iferror(vlookup($B112,Bestiary!$A:$K,10,0),"")</f>
        <v/>
      </c>
      <c r="F112" s="262" t="str">
        <f>iferror(vlookup($B112,Bestiary!$A:$K,11,0),"")</f>
        <v/>
      </c>
      <c r="I112" s="229" t="str">
        <f>IFS($I116&gt;=$L121,"Deadly",$I116&gt;=$K121,"Hard",$I116&gt;=$J121,"Medium",$I116&gt;=$I121,"Easy",$I116&lt;$I121, "Trivial")</f>
        <v>Trivial</v>
      </c>
      <c r="O112" s="259"/>
      <c r="P112" s="259"/>
    </row>
    <row r="113" ht="16.5" customHeight="1">
      <c r="A113" s="191">
        <v>2.0</v>
      </c>
      <c r="B113" s="152"/>
      <c r="D113" s="261" t="str">
        <f>iferror(vlookup(B113,Bestiary!$A:$K,3,0))</f>
        <v/>
      </c>
      <c r="E113" s="209" t="str">
        <f>iferror(vlookup($B113,Bestiary!$A:$K,10,0),"")</f>
        <v/>
      </c>
      <c r="F113" s="262" t="str">
        <f>iferror(vlookup($B113,Bestiary!$A:$K,11,0),"")</f>
        <v/>
      </c>
      <c r="I113" s="225" t="s">
        <v>232</v>
      </c>
      <c r="K113" s="225" t="s">
        <v>233</v>
      </c>
      <c r="O113" s="259"/>
      <c r="P113" s="259"/>
    </row>
    <row r="114" ht="16.5" customHeight="1">
      <c r="A114" s="191">
        <v>3.0</v>
      </c>
      <c r="B114" s="152"/>
      <c r="D114" s="261" t="str">
        <f>iferror(vlookup(B114,Bestiary!$A:$K,3,0))</f>
        <v/>
      </c>
      <c r="E114" s="209" t="str">
        <f>iferror(vlookup($B114,Bestiary!$A:$K,10,0),"")</f>
        <v/>
      </c>
      <c r="F114" s="262" t="str">
        <f>iferror(vlookup($B114,Bestiary!$A:$K,11,0),"")</f>
        <v/>
      </c>
      <c r="I114" s="236">
        <f>SUM(10, -COUNTBLANK($E112:$E121), -COUNTIF($E112:$E121,"-"))</f>
        <v>0</v>
      </c>
      <c r="K114" s="236">
        <f>IFS($I114&lt;1,0,$I114=1,1,$I114=2,1.5,AND($I114&gt;=3,$I114&lt;=6),2, AND($I114&gt;=7,$I114&lt;=10),2.5,AND($I114&gt;=11,$I114&lt;=14),3, $I114&gt;=15,4)</f>
        <v>0</v>
      </c>
      <c r="O114" s="259"/>
      <c r="P114" s="259"/>
    </row>
    <row r="115" ht="16.5" customHeight="1">
      <c r="A115" s="191">
        <v>4.0</v>
      </c>
      <c r="B115" s="152"/>
      <c r="D115" s="261" t="str">
        <f>iferror(vlookup(B115,Bestiary!$A:$K,3,0))</f>
        <v/>
      </c>
      <c r="E115" s="209" t="str">
        <f>iferror(vlookup($B115,Bestiary!$A:$K,10,0),"")</f>
        <v/>
      </c>
      <c r="F115" s="262" t="str">
        <f>iferror(vlookup($B115,Bestiary!$A:$K,11,0),"")</f>
        <v/>
      </c>
      <c r="I115" s="237" t="s">
        <v>243</v>
      </c>
      <c r="O115" s="259"/>
      <c r="P115" s="259"/>
    </row>
    <row r="116" ht="16.5" customHeight="1">
      <c r="A116" s="191">
        <v>5.0</v>
      </c>
      <c r="B116" s="266"/>
      <c r="D116" s="261" t="str">
        <f>iferror(vlookup(B116,Bestiary!$A:$K,3,0))</f>
        <v/>
      </c>
      <c r="E116" s="209" t="str">
        <f>iferror(vlookup($B116,Bestiary!$A:$K,10,0),"")</f>
        <v/>
      </c>
      <c r="F116" s="262" t="str">
        <f>iferror(vlookup($B116,Bestiary!$A:$K,11,0),"")</f>
        <v/>
      </c>
      <c r="I116" s="236">
        <f>$K114*$I118</f>
        <v>0</v>
      </c>
      <c r="O116" s="259"/>
      <c r="P116" s="259"/>
    </row>
    <row r="117" ht="16.5" customHeight="1">
      <c r="A117" s="191">
        <v>6.0</v>
      </c>
      <c r="B117" s="152"/>
      <c r="D117" s="261" t="str">
        <f>iferror(vlookup(B117,Bestiary!$A:$K,3,0))</f>
        <v/>
      </c>
      <c r="E117" s="209" t="str">
        <f>iferror(vlookup($B117,Bestiary!$A:$K,10,0),"")</f>
        <v/>
      </c>
      <c r="F117" s="262" t="str">
        <f>iferror(vlookup($B117,Bestiary!$A:$K,11,0),"")</f>
        <v/>
      </c>
      <c r="I117" s="237" t="s">
        <v>257</v>
      </c>
      <c r="O117" s="259"/>
      <c r="P117" s="259"/>
    </row>
    <row r="118" ht="16.5" customHeight="1">
      <c r="A118" s="191">
        <v>7.0</v>
      </c>
      <c r="B118" s="152"/>
      <c r="D118" s="261" t="str">
        <f>iferror(vlookup(B118,Bestiary!$A:$K,3,0))</f>
        <v/>
      </c>
      <c r="E118" s="209" t="str">
        <f>iferror(vlookup($B118,Bestiary!$A:$K,10,0),"")</f>
        <v/>
      </c>
      <c r="F118" s="262" t="str">
        <f>iferror(vlookup($B118,Bestiary!$A:$K,11,0),"")</f>
        <v/>
      </c>
      <c r="I118" s="236">
        <f t="array" ref="I118">sum(iferror(VLOOKUP($E112:$E121,'Level Tables'!I2:J35,2,FALSE),0))</f>
        <v>0</v>
      </c>
      <c r="O118" s="259"/>
      <c r="P118" s="259"/>
    </row>
    <row r="119" ht="16.5" customHeight="1">
      <c r="A119" s="191">
        <v>8.0</v>
      </c>
      <c r="B119" s="152"/>
      <c r="D119" s="261" t="str">
        <f>iferror(vlookup(B119,Bestiary!$A:$K,3,0))</f>
        <v/>
      </c>
      <c r="E119" s="209" t="str">
        <f>iferror(vlookup($B119,Bestiary!$A:$K,10,0),"")</f>
        <v/>
      </c>
      <c r="F119" s="262" t="str">
        <f>iferror(vlookup($B119,Bestiary!$A:$K,11,0),"")</f>
        <v/>
      </c>
      <c r="I119" s="237" t="s">
        <v>271</v>
      </c>
      <c r="O119" s="259"/>
      <c r="P119" s="259"/>
    </row>
    <row r="120" ht="16.5" customHeight="1">
      <c r="A120" s="191">
        <v>9.0</v>
      </c>
      <c r="B120" s="152"/>
      <c r="D120" s="261" t="str">
        <f>iferror(vlookup(B120,Bestiary!$A:$K,3,0))</f>
        <v/>
      </c>
      <c r="E120" s="209" t="str">
        <f>iferror(vlookup($B120,Bestiary!$A:$K,10,0),"")</f>
        <v/>
      </c>
      <c r="F120" s="262" t="str">
        <f>iferror(vlookup($B120,Bestiary!$A:$K,11,0),"")</f>
        <v/>
      </c>
      <c r="I120" s="240" t="s">
        <v>278</v>
      </c>
      <c r="J120" s="241" t="s">
        <v>279</v>
      </c>
      <c r="K120" s="245" t="s">
        <v>291</v>
      </c>
      <c r="L120" s="246" t="s">
        <v>292</v>
      </c>
      <c r="O120" s="259"/>
      <c r="P120" s="259"/>
    </row>
    <row r="121" ht="16.5" customHeight="1">
      <c r="A121" s="191">
        <v>10.0</v>
      </c>
      <c r="B121" s="152"/>
      <c r="D121" s="261" t="str">
        <f>iferror(vlookup(B121,Bestiary!$A:$K,3,0))</f>
        <v/>
      </c>
      <c r="E121" s="209" t="str">
        <f>iferror(vlookup($B121,Bestiary!$A:$K,10,0),"")</f>
        <v/>
      </c>
      <c r="F121" s="262" t="str">
        <f>iferror(vlookup($B121,Bestiary!$A:$K,11,0),"")</f>
        <v/>
      </c>
      <c r="I121" s="269">
        <f t="array" ref="I121">sum(iferror(VLOOKUP(Players!B6:S6,'Level Tables'!A2:G22,4),0))</f>
        <v>750</v>
      </c>
      <c r="J121" s="269">
        <f t="array" ref="J121">sum(iferror(VLOOKUP(Players!B6:S6,'Level Tables'!A2:G22,5),0))</f>
        <v>1500</v>
      </c>
      <c r="K121" s="269">
        <f t="array" ref="K121">sum(iferror(VLOOKUP(Players!B6:S6,'Level Tables'!A2:G22,6),0))</f>
        <v>2250</v>
      </c>
      <c r="L121" s="269">
        <f t="array" ref="L121">sum(iferror(VLOOKUP(Players!B6:S6,'Level Tables'!A2:G22,7),0))</f>
        <v>3300</v>
      </c>
      <c r="O121" s="259"/>
      <c r="P121" s="259"/>
    </row>
  </sheetData>
  <mergeCells count="272">
    <mergeCell ref="O1:P2"/>
    <mergeCell ref="O3:P3"/>
    <mergeCell ref="O4:P4"/>
    <mergeCell ref="O5:P5"/>
    <mergeCell ref="O6:P6"/>
    <mergeCell ref="O7:P7"/>
    <mergeCell ref="I4:L4"/>
    <mergeCell ref="I5:J5"/>
    <mergeCell ref="K5:L5"/>
    <mergeCell ref="B6:C6"/>
    <mergeCell ref="I6:J6"/>
    <mergeCell ref="B5:C5"/>
    <mergeCell ref="B7:C7"/>
    <mergeCell ref="B4:C4"/>
    <mergeCell ref="B8:C8"/>
    <mergeCell ref="I8:L8"/>
    <mergeCell ref="B9:C9"/>
    <mergeCell ref="I9:L9"/>
    <mergeCell ref="B10:C10"/>
    <mergeCell ref="I10:L10"/>
    <mergeCell ref="B11:C11"/>
    <mergeCell ref="I11:L11"/>
    <mergeCell ref="B12:C12"/>
    <mergeCell ref="B13:C13"/>
    <mergeCell ref="A14:C14"/>
    <mergeCell ref="D14:F14"/>
    <mergeCell ref="I14:L14"/>
    <mergeCell ref="A15:C15"/>
    <mergeCell ref="D15:F15"/>
    <mergeCell ref="I15:L15"/>
    <mergeCell ref="B16:C16"/>
    <mergeCell ref="I16:L16"/>
    <mergeCell ref="B17:C17"/>
    <mergeCell ref="I17:J17"/>
    <mergeCell ref="K17:L17"/>
    <mergeCell ref="B18:C18"/>
    <mergeCell ref="I18:J18"/>
    <mergeCell ref="K18:L18"/>
    <mergeCell ref="B19:C19"/>
    <mergeCell ref="I19:L19"/>
    <mergeCell ref="B20:C20"/>
    <mergeCell ref="I20:L20"/>
    <mergeCell ref="B21:C21"/>
    <mergeCell ref="I21:L21"/>
    <mergeCell ref="B22:C22"/>
    <mergeCell ref="I22:L22"/>
    <mergeCell ref="B23:C23"/>
    <mergeCell ref="I23:L23"/>
    <mergeCell ref="B24:C24"/>
    <mergeCell ref="B25:C25"/>
    <mergeCell ref="A26:C26"/>
    <mergeCell ref="D26:F26"/>
    <mergeCell ref="I26:L26"/>
    <mergeCell ref="A27:C27"/>
    <mergeCell ref="D27:F27"/>
    <mergeCell ref="I27:L27"/>
    <mergeCell ref="B28:C28"/>
    <mergeCell ref="I28:L28"/>
    <mergeCell ref="B29:C29"/>
    <mergeCell ref="I29:J29"/>
    <mergeCell ref="K29:L29"/>
    <mergeCell ref="B30:C30"/>
    <mergeCell ref="I30:J30"/>
    <mergeCell ref="K30:L30"/>
    <mergeCell ref="B31:C31"/>
    <mergeCell ref="I31:L31"/>
    <mergeCell ref="B32:C32"/>
    <mergeCell ref="I32:L32"/>
    <mergeCell ref="B33:C33"/>
    <mergeCell ref="I33:L33"/>
    <mergeCell ref="B34:C34"/>
    <mergeCell ref="I34:L34"/>
    <mergeCell ref="B35:C35"/>
    <mergeCell ref="I35:L35"/>
    <mergeCell ref="B36:C36"/>
    <mergeCell ref="B37:C37"/>
    <mergeCell ref="A38:C38"/>
    <mergeCell ref="D38:F38"/>
    <mergeCell ref="I38:L38"/>
    <mergeCell ref="A39:C39"/>
    <mergeCell ref="D39:F39"/>
    <mergeCell ref="I39:L39"/>
    <mergeCell ref="B40:C40"/>
    <mergeCell ref="I40:L40"/>
    <mergeCell ref="B41:C41"/>
    <mergeCell ref="I41:J41"/>
    <mergeCell ref="K41:L41"/>
    <mergeCell ref="B42:C42"/>
    <mergeCell ref="I42:J42"/>
    <mergeCell ref="K42:L42"/>
    <mergeCell ref="B43:C43"/>
    <mergeCell ref="I43:L43"/>
    <mergeCell ref="B44:C44"/>
    <mergeCell ref="I44:L44"/>
    <mergeCell ref="B45:C45"/>
    <mergeCell ref="I45:L45"/>
    <mergeCell ref="B46:C46"/>
    <mergeCell ref="I46:L46"/>
    <mergeCell ref="B47:C47"/>
    <mergeCell ref="I47:L47"/>
    <mergeCell ref="B48:C48"/>
    <mergeCell ref="B49:C49"/>
    <mergeCell ref="A50:C50"/>
    <mergeCell ref="D50:F50"/>
    <mergeCell ref="I50:L50"/>
    <mergeCell ref="A51:C51"/>
    <mergeCell ref="D51:F51"/>
    <mergeCell ref="I51:L51"/>
    <mergeCell ref="B52:C52"/>
    <mergeCell ref="I52:L52"/>
    <mergeCell ref="B53:C53"/>
    <mergeCell ref="I53:J53"/>
    <mergeCell ref="K53:L53"/>
    <mergeCell ref="B54:C54"/>
    <mergeCell ref="I54:J54"/>
    <mergeCell ref="K54:L54"/>
    <mergeCell ref="B55:C55"/>
    <mergeCell ref="I55:L55"/>
    <mergeCell ref="D1:D2"/>
    <mergeCell ref="E1:E2"/>
    <mergeCell ref="F1:F2"/>
    <mergeCell ref="G1:H2"/>
    <mergeCell ref="I1:L2"/>
    <mergeCell ref="M1:N2"/>
    <mergeCell ref="I3:L3"/>
    <mergeCell ref="B116:C116"/>
    <mergeCell ref="I116:L116"/>
    <mergeCell ref="B117:C117"/>
    <mergeCell ref="I117:L117"/>
    <mergeCell ref="B118:C118"/>
    <mergeCell ref="I118:L118"/>
    <mergeCell ref="B119:C119"/>
    <mergeCell ref="I119:L119"/>
    <mergeCell ref="B120:C120"/>
    <mergeCell ref="B121:C121"/>
    <mergeCell ref="A1:C2"/>
    <mergeCell ref="A3:C3"/>
    <mergeCell ref="D3:F3"/>
    <mergeCell ref="G3:H121"/>
    <mergeCell ref="M3:N121"/>
    <mergeCell ref="K6:L6"/>
    <mergeCell ref="I7:L7"/>
    <mergeCell ref="B108:C108"/>
    <mergeCell ref="B109:C109"/>
    <mergeCell ref="A110:C110"/>
    <mergeCell ref="D110:F110"/>
    <mergeCell ref="I110:L110"/>
    <mergeCell ref="A111:C111"/>
    <mergeCell ref="D111:F111"/>
    <mergeCell ref="I111:L111"/>
    <mergeCell ref="B112:C112"/>
    <mergeCell ref="I112:L112"/>
    <mergeCell ref="B113:C113"/>
    <mergeCell ref="I113:J113"/>
    <mergeCell ref="K113:L113"/>
    <mergeCell ref="B114:C114"/>
    <mergeCell ref="I114:J114"/>
    <mergeCell ref="K114:L114"/>
    <mergeCell ref="B115:C115"/>
    <mergeCell ref="I115:L115"/>
    <mergeCell ref="B56:C56"/>
    <mergeCell ref="I56:L56"/>
    <mergeCell ref="B57:C57"/>
    <mergeCell ref="I57:L57"/>
    <mergeCell ref="B58:C58"/>
    <mergeCell ref="I58:L58"/>
    <mergeCell ref="B59:C59"/>
    <mergeCell ref="I59:L59"/>
    <mergeCell ref="B60:C60"/>
    <mergeCell ref="B61:C61"/>
    <mergeCell ref="A62:C62"/>
    <mergeCell ref="D62:F62"/>
    <mergeCell ref="I62:L62"/>
    <mergeCell ref="A63:C63"/>
    <mergeCell ref="D63:F63"/>
    <mergeCell ref="I63:L63"/>
    <mergeCell ref="B64:C64"/>
    <mergeCell ref="I64:L64"/>
    <mergeCell ref="B65:C65"/>
    <mergeCell ref="I65:J65"/>
    <mergeCell ref="K65:L65"/>
    <mergeCell ref="B66:C66"/>
    <mergeCell ref="I66:J66"/>
    <mergeCell ref="K66:L66"/>
    <mergeCell ref="B67:C67"/>
    <mergeCell ref="I67:L67"/>
    <mergeCell ref="B68:C68"/>
    <mergeCell ref="I68:L68"/>
    <mergeCell ref="B69:C69"/>
    <mergeCell ref="I69:L69"/>
    <mergeCell ref="B70:C70"/>
    <mergeCell ref="I70:L70"/>
    <mergeCell ref="B71:C71"/>
    <mergeCell ref="I71:L71"/>
    <mergeCell ref="B72:C72"/>
    <mergeCell ref="B73:C73"/>
    <mergeCell ref="A74:C74"/>
    <mergeCell ref="D74:F74"/>
    <mergeCell ref="I74:L74"/>
    <mergeCell ref="A75:C75"/>
    <mergeCell ref="D75:F75"/>
    <mergeCell ref="I75:L75"/>
    <mergeCell ref="B76:C76"/>
    <mergeCell ref="I76:L76"/>
    <mergeCell ref="B77:C77"/>
    <mergeCell ref="I77:J77"/>
    <mergeCell ref="K77:L77"/>
    <mergeCell ref="B78:C78"/>
    <mergeCell ref="I78:J78"/>
    <mergeCell ref="K78:L78"/>
    <mergeCell ref="B79:C79"/>
    <mergeCell ref="I79:L79"/>
    <mergeCell ref="B80:C80"/>
    <mergeCell ref="I80:L80"/>
    <mergeCell ref="B81:C81"/>
    <mergeCell ref="I81:L81"/>
    <mergeCell ref="B82:C82"/>
    <mergeCell ref="I82:L82"/>
    <mergeCell ref="B83:C83"/>
    <mergeCell ref="I83:L83"/>
    <mergeCell ref="B84:C84"/>
    <mergeCell ref="B85:C85"/>
    <mergeCell ref="A86:C86"/>
    <mergeCell ref="D86:F86"/>
    <mergeCell ref="I86:L86"/>
    <mergeCell ref="A87:C87"/>
    <mergeCell ref="D87:F87"/>
    <mergeCell ref="I87:L87"/>
    <mergeCell ref="B88:C88"/>
    <mergeCell ref="I88:L88"/>
    <mergeCell ref="B89:C89"/>
    <mergeCell ref="I89:J89"/>
    <mergeCell ref="K89:L89"/>
    <mergeCell ref="B90:C90"/>
    <mergeCell ref="I90:J90"/>
    <mergeCell ref="K90:L90"/>
    <mergeCell ref="B91:C91"/>
    <mergeCell ref="I91:L91"/>
    <mergeCell ref="B92:C92"/>
    <mergeCell ref="I92:L92"/>
    <mergeCell ref="B93:C93"/>
    <mergeCell ref="I93:L93"/>
    <mergeCell ref="B94:C94"/>
    <mergeCell ref="I94:L94"/>
    <mergeCell ref="B95:C95"/>
    <mergeCell ref="I95:L95"/>
    <mergeCell ref="B96:C96"/>
    <mergeCell ref="B97:C97"/>
    <mergeCell ref="A98:C98"/>
    <mergeCell ref="D98:F98"/>
    <mergeCell ref="I98:L98"/>
    <mergeCell ref="A99:C99"/>
    <mergeCell ref="D99:F99"/>
    <mergeCell ref="I99:L99"/>
    <mergeCell ref="B100:C100"/>
    <mergeCell ref="I100:L100"/>
    <mergeCell ref="B101:C101"/>
    <mergeCell ref="I101:J101"/>
    <mergeCell ref="K101:L101"/>
    <mergeCell ref="B102:C102"/>
    <mergeCell ref="I102:J102"/>
    <mergeCell ref="K102:L102"/>
    <mergeCell ref="B103:C103"/>
    <mergeCell ref="I103:L103"/>
    <mergeCell ref="B104:C104"/>
    <mergeCell ref="I104:L104"/>
    <mergeCell ref="B105:C105"/>
    <mergeCell ref="I105:L105"/>
    <mergeCell ref="B106:C106"/>
    <mergeCell ref="I106:L106"/>
    <mergeCell ref="B107:C107"/>
    <mergeCell ref="I107:L107"/>
  </mergeCells>
  <conditionalFormatting sqref="I4:L4 O5:P5 I16:L16 I28:L28 I40:L40 I52:L52 I64:L64 I76:L76 I88:L88 I100:L100 I112:L112">
    <cfRule type="containsText" dxfId="11" priority="1" operator="containsText" text="Easy">
      <formula>NOT(ISERROR(SEARCH(("Easy"),(I4))))</formula>
    </cfRule>
  </conditionalFormatting>
  <conditionalFormatting sqref="I4:L4 O5:P5 I16:L16 I28:L28 I40:L40 I52:L52 I64:L64 I76:L76 I88:L88 I100:L100 I112:L112">
    <cfRule type="containsText" dxfId="12" priority="2" operator="containsText" text="Medium">
      <formula>NOT(ISERROR(SEARCH(("Medium"),(I4))))</formula>
    </cfRule>
  </conditionalFormatting>
  <conditionalFormatting sqref="I4:L4 O5:P5 I16:L16 I28:L28 I40:L40 I52:L52 I64:L64 I76:L76 I88:L88 I100:L100 I112:L112">
    <cfRule type="containsText" dxfId="10" priority="3" operator="containsText" text="Hard">
      <formula>NOT(ISERROR(SEARCH(("Hard"),(I4))))</formula>
    </cfRule>
  </conditionalFormatting>
  <conditionalFormatting sqref="I4:L4 O5:P5 I16:L16 I28:L28 I40:L40 I52:L52 I64:L64 I76:L76 I88:L88 I100:L100 I112:L112">
    <cfRule type="containsText" dxfId="13" priority="4" operator="containsText" text="Deadly">
      <formula>NOT(ISERROR(SEARCH(("Deadly"),(I4))))</formula>
    </cfRule>
  </conditionalFormatting>
  <conditionalFormatting sqref="B4:C13 B16:C25 B28:C37 B40:C49 B52:C61 B64:C73 B76:C85 B88:C97 B100:C109 B112:C121">
    <cfRule type="expression" dxfId="14" priority="5">
      <formula>REGEXMATCH($E3:$E13,"-")</formula>
    </cfRule>
  </conditionalFormatting>
  <conditionalFormatting sqref="O7:P7">
    <cfRule type="cellIs" dxfId="16" priority="6" operator="between">
      <formula>PRODUCT(O4,0.7)</formula>
      <formula>PRODUCT(O4,1.3)</formula>
    </cfRule>
  </conditionalFormatting>
  <conditionalFormatting sqref="O7:P7">
    <cfRule type="cellIs" dxfId="0" priority="7" operator="lessThanOrEqual">
      <formula>PRODUCT(O4,0.7)</formula>
    </cfRule>
  </conditionalFormatting>
  <conditionalFormatting sqref="O7:P7">
    <cfRule type="cellIs" dxfId="17" priority="8" operator="greaterThan">
      <formula>PRODUCT(O4,1.3)</formula>
    </cfRule>
  </conditionalFormatting>
  <dataValidations>
    <dataValidation type="list" allowBlank="1" sqref="B4:B13 B16:B25 B28:B37 B40:B49 B52:B61 B64:B73 B76:B85 B88:B97 B100:B109 B112:B121">
      <formula1>Bestiary!$A:$A</formula1>
    </dataValidation>
  </dataValidations>
  <hyperlinks>
    <hyperlink r:id="rId2" location="/encounter-builder" ref="F1"/>
    <hyperlink r:id="rId3" location="TheAdventuringDay" ref="O3"/>
  </hyperlinks>
  <drawing r:id="rId4"/>
  <legacy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20.0" topLeftCell="B21" activePane="bottomRight" state="frozen"/>
      <selection activeCell="B1" sqref="B1" pane="topRight"/>
      <selection activeCell="A21" sqref="A21" pane="bottomLeft"/>
      <selection activeCell="B21" sqref="B21" pane="bottomRight"/>
    </sheetView>
  </sheetViews>
  <sheetFormatPr customHeight="1" defaultColWidth="14.43" defaultRowHeight="15.75"/>
  <cols>
    <col customWidth="1" min="1" max="1" width="28.57"/>
    <col customWidth="1" min="2" max="10" width="13.0"/>
    <col customWidth="1" min="11" max="12" width="26.86"/>
  </cols>
  <sheetData>
    <row r="1" ht="20.25" customHeight="1">
      <c r="A1" s="188" t="s">
        <v>326</v>
      </c>
      <c r="B1" s="272" t="s">
        <v>327</v>
      </c>
      <c r="C1" s="272" t="s">
        <v>298</v>
      </c>
      <c r="D1" s="272" t="s">
        <v>194</v>
      </c>
      <c r="E1" s="273" t="s">
        <v>195</v>
      </c>
      <c r="F1" s="190" t="s">
        <v>328</v>
      </c>
      <c r="G1" s="190" t="s">
        <v>329</v>
      </c>
      <c r="H1" s="190" t="s">
        <v>163</v>
      </c>
      <c r="I1" s="190" t="s">
        <v>164</v>
      </c>
      <c r="J1" s="274" t="s">
        <v>207</v>
      </c>
      <c r="K1" s="275" t="s">
        <v>208</v>
      </c>
      <c r="L1" s="276" t="s">
        <v>330</v>
      </c>
    </row>
    <row r="2" ht="20.25" hidden="1" customHeight="1">
      <c r="A2" s="277" t="str">
        <f>offset(Players!$A$2,column()-1,ROW()-1)</f>
        <v/>
      </c>
      <c r="B2" s="278"/>
      <c r="C2" s="278"/>
      <c r="D2" s="278" t="str">
        <f>offset(Players!$A$2,10,ROW()-1)</f>
        <v/>
      </c>
      <c r="E2" s="278" t="str">
        <f>offset(Players!$A$2,9,ROW()-1)</f>
        <v/>
      </c>
      <c r="F2" s="279"/>
      <c r="G2" s="279"/>
      <c r="H2" s="279"/>
      <c r="I2" s="279"/>
      <c r="J2" s="280"/>
      <c r="K2" s="281"/>
      <c r="L2" s="281"/>
    </row>
    <row r="3" ht="20.25" hidden="1" customHeight="1">
      <c r="A3" s="282" t="str">
        <f>offset(Players!$A$2,column()-1,ROW()-1)</f>
        <v>Oix</v>
      </c>
      <c r="B3" s="283" t="s">
        <v>331</v>
      </c>
      <c r="C3" s="283" t="s">
        <v>331</v>
      </c>
      <c r="D3" s="278">
        <f>offset(Players!$A$2,10,ROW()-1)</f>
        <v>14</v>
      </c>
      <c r="E3" s="278">
        <f>offset(Players!$A$2,9,ROW()-1)</f>
        <v>38</v>
      </c>
      <c r="F3" s="284">
        <f>offset(Players!$A$2,47,ROW()-1)</f>
        <v>30</v>
      </c>
      <c r="G3" s="284">
        <f>offset(Players!$A$2,48,ROW()-1)</f>
        <v>50</v>
      </c>
      <c r="H3" s="284" t="str">
        <f>offset(Players!$A$2,49,ROW()-1)</f>
        <v/>
      </c>
      <c r="I3" s="284" t="str">
        <f>offset(Players!$A$2,50,ROW()-1)</f>
        <v/>
      </c>
      <c r="J3" s="283" t="s">
        <v>331</v>
      </c>
      <c r="K3" s="283" t="s">
        <v>331</v>
      </c>
      <c r="L3" s="283"/>
    </row>
    <row r="4" ht="20.25" hidden="1" customHeight="1">
      <c r="A4" s="282" t="str">
        <f>offset(Players!$A$2,column()-1,ROW()-1)</f>
        <v>Barber Josef</v>
      </c>
      <c r="B4" s="280" t="s">
        <v>331</v>
      </c>
      <c r="C4" s="280" t="s">
        <v>331</v>
      </c>
      <c r="D4" s="278">
        <f>offset(Players!$A$2,10,ROW()-1)</f>
        <v>18</v>
      </c>
      <c r="E4" s="278">
        <f>offset(Players!$A$2,9,ROW()-1)</f>
        <v>55</v>
      </c>
      <c r="F4" s="284">
        <f>offset(Players!$A$2,47,ROW()-1)</f>
        <v>35</v>
      </c>
      <c r="G4" s="284" t="str">
        <f>offset(Players!$A$2,48,ROW()-1)</f>
        <v/>
      </c>
      <c r="H4" s="284" t="str">
        <f>offset(Players!$A$2,49,ROW()-1)</f>
        <v/>
      </c>
      <c r="I4" s="284" t="str">
        <f>offset(Players!$A$2,50,ROW()-1)</f>
        <v/>
      </c>
      <c r="J4" s="280" t="s">
        <v>331</v>
      </c>
      <c r="K4" s="280" t="s">
        <v>331</v>
      </c>
      <c r="L4" s="280"/>
    </row>
    <row r="5" ht="20.25" hidden="1" customHeight="1">
      <c r="A5" s="282" t="str">
        <f>offset(Players!$A$2,column()-1,ROW()-1)</f>
        <v>Pidgeon</v>
      </c>
      <c r="B5" s="283" t="s">
        <v>331</v>
      </c>
      <c r="C5" s="283" t="s">
        <v>331</v>
      </c>
      <c r="D5" s="278">
        <f>offset(Players!$A$2,10,ROW()-1)</f>
        <v>17</v>
      </c>
      <c r="E5" s="278">
        <f>offset(Players!$A$2,9,ROW()-1)</f>
        <v>38</v>
      </c>
      <c r="F5" s="284">
        <f>offset(Players!$A$2,47,ROW()-1)</f>
        <v>35</v>
      </c>
      <c r="G5" s="284" t="str">
        <f>offset(Players!$A$2,48,ROW()-1)</f>
        <v/>
      </c>
      <c r="H5" s="284" t="str">
        <f>offset(Players!$A$2,49,ROW()-1)</f>
        <v/>
      </c>
      <c r="I5" s="284" t="str">
        <f>offset(Players!$A$2,50,ROW()-1)</f>
        <v/>
      </c>
      <c r="J5" s="283" t="s">
        <v>331</v>
      </c>
      <c r="K5" s="283" t="s">
        <v>331</v>
      </c>
      <c r="L5" s="283"/>
    </row>
    <row r="6" ht="20.25" hidden="1" customHeight="1">
      <c r="A6" s="277" t="str">
        <f>offset(Players!$A$2,column()-1,ROW()-1)</f>
        <v/>
      </c>
      <c r="B6" s="280" t="s">
        <v>331</v>
      </c>
      <c r="C6" s="280" t="s">
        <v>331</v>
      </c>
      <c r="D6" s="278" t="str">
        <f>offset(Players!$A$2,10,ROW()-1)</f>
        <v/>
      </c>
      <c r="E6" s="278" t="str">
        <f>offset(Players!$A$2,9,ROW()-1)</f>
        <v/>
      </c>
      <c r="F6" s="284" t="str">
        <f>offset(Players!$A$2,47,ROW()-1)</f>
        <v/>
      </c>
      <c r="G6" s="284" t="str">
        <f>offset(Players!$A$2,48,ROW()-1)</f>
        <v/>
      </c>
      <c r="H6" s="284" t="str">
        <f>offset(Players!$A$2,49,ROW()-1)</f>
        <v/>
      </c>
      <c r="I6" s="284" t="str">
        <f>offset(Players!$A$2,50,ROW()-1)</f>
        <v/>
      </c>
      <c r="J6" s="280" t="s">
        <v>331</v>
      </c>
      <c r="K6" s="280" t="s">
        <v>331</v>
      </c>
      <c r="L6" s="280"/>
    </row>
    <row r="7" ht="20.25" hidden="1" customHeight="1">
      <c r="A7" s="277" t="str">
        <f>offset(Players!$A$2,column()-1,ROW()-1)</f>
        <v/>
      </c>
      <c r="B7" s="283" t="s">
        <v>331</v>
      </c>
      <c r="C7" s="283" t="s">
        <v>331</v>
      </c>
      <c r="D7" s="278" t="str">
        <f>offset(Players!$A$2,10,ROW()-1)</f>
        <v/>
      </c>
      <c r="E7" s="278" t="str">
        <f>offset(Players!$A$2,9,ROW()-1)</f>
        <v/>
      </c>
      <c r="F7" s="284" t="str">
        <f>offset(Players!$A$2,47,ROW()-1)</f>
        <v/>
      </c>
      <c r="G7" s="284" t="str">
        <f>offset(Players!$A$2,48,ROW()-1)</f>
        <v/>
      </c>
      <c r="H7" s="284" t="str">
        <f>offset(Players!$A$2,49,ROW()-1)</f>
        <v/>
      </c>
      <c r="I7" s="284" t="str">
        <f>offset(Players!$A$2,50,ROW()-1)</f>
        <v/>
      </c>
      <c r="J7" s="283" t="s">
        <v>331</v>
      </c>
      <c r="K7" s="283" t="s">
        <v>331</v>
      </c>
      <c r="L7" s="283"/>
    </row>
    <row r="8" ht="20.25" hidden="1" customHeight="1">
      <c r="A8" s="277" t="str">
        <f>offset(Players!$A$2,column()-1,ROW()-1)</f>
        <v/>
      </c>
      <c r="B8" s="280" t="s">
        <v>331</v>
      </c>
      <c r="C8" s="280" t="s">
        <v>331</v>
      </c>
      <c r="D8" s="278" t="str">
        <f>offset(Players!$A$2,10,ROW()-1)</f>
        <v/>
      </c>
      <c r="E8" s="278" t="str">
        <f>offset(Players!$A$2,9,ROW()-1)</f>
        <v/>
      </c>
      <c r="F8" s="284" t="str">
        <f>offset(Players!$A$2,47,ROW()-1)</f>
        <v/>
      </c>
      <c r="G8" s="284" t="str">
        <f>offset(Players!$A$2,48,ROW()-1)</f>
        <v/>
      </c>
      <c r="H8" s="284" t="str">
        <f>offset(Players!$A$2,49,ROW()-1)</f>
        <v/>
      </c>
      <c r="I8" s="284" t="str">
        <f>offset(Players!$A$2,50,ROW()-1)</f>
        <v/>
      </c>
      <c r="J8" s="280" t="s">
        <v>331</v>
      </c>
      <c r="K8" s="280" t="s">
        <v>331</v>
      </c>
      <c r="L8" s="280"/>
    </row>
    <row r="9" ht="20.25" hidden="1" customHeight="1">
      <c r="A9" s="277" t="str">
        <f>offset(Players!$A$2,column()-1,ROW()-1)</f>
        <v/>
      </c>
      <c r="B9" s="283" t="s">
        <v>331</v>
      </c>
      <c r="C9" s="283" t="s">
        <v>331</v>
      </c>
      <c r="D9" s="278" t="str">
        <f>offset(Players!$A$2,10,ROW()-1)</f>
        <v/>
      </c>
      <c r="E9" s="278" t="str">
        <f>offset(Players!$A$2,9,ROW()-1)</f>
        <v/>
      </c>
      <c r="F9" s="284" t="str">
        <f>offset(Players!$A$2,47,ROW()-1)</f>
        <v/>
      </c>
      <c r="G9" s="284" t="str">
        <f>offset(Players!$A$2,48,ROW()-1)</f>
        <v/>
      </c>
      <c r="H9" s="284" t="str">
        <f>offset(Players!$A$2,49,ROW()-1)</f>
        <v/>
      </c>
      <c r="I9" s="284" t="str">
        <f>offset(Players!$A$2,50,ROW()-1)</f>
        <v/>
      </c>
      <c r="J9" s="283" t="s">
        <v>331</v>
      </c>
      <c r="K9" s="283" t="s">
        <v>331</v>
      </c>
      <c r="L9" s="283"/>
    </row>
    <row r="10" ht="20.25" hidden="1" customHeight="1">
      <c r="A10" s="277" t="str">
        <f>offset(Players!$A$2,column()-1,ROW()-1)</f>
        <v/>
      </c>
      <c r="B10" s="280" t="s">
        <v>331</v>
      </c>
      <c r="C10" s="280" t="s">
        <v>331</v>
      </c>
      <c r="D10" s="278" t="str">
        <f>offset(Players!$A$2,10,ROW()-1)</f>
        <v/>
      </c>
      <c r="E10" s="278" t="str">
        <f>offset(Players!$A$2,9,ROW()-1)</f>
        <v/>
      </c>
      <c r="F10" s="284" t="str">
        <f>offset(Players!$A$2,47,ROW()-1)</f>
        <v/>
      </c>
      <c r="G10" s="284" t="str">
        <f>offset(Players!$A$2,48,ROW()-1)</f>
        <v/>
      </c>
      <c r="H10" s="284" t="str">
        <f>offset(Players!$A$2,49,ROW()-1)</f>
        <v/>
      </c>
      <c r="I10" s="284" t="str">
        <f>offset(Players!$A$2,50,ROW()-1)</f>
        <v/>
      </c>
      <c r="J10" s="280" t="s">
        <v>331</v>
      </c>
      <c r="K10" s="280" t="s">
        <v>331</v>
      </c>
      <c r="L10" s="280"/>
    </row>
    <row r="11" ht="20.25" hidden="1" customHeight="1">
      <c r="A11" s="277" t="str">
        <f>offset(Players!$A$2,column()-1,ROW()-1)</f>
        <v/>
      </c>
      <c r="B11" s="283" t="s">
        <v>331</v>
      </c>
      <c r="C11" s="283" t="s">
        <v>331</v>
      </c>
      <c r="D11" s="278" t="str">
        <f>offset(Players!$A$2,10,ROW()-1)</f>
        <v/>
      </c>
      <c r="E11" s="278" t="str">
        <f>offset(Players!$A$2,9,ROW()-1)</f>
        <v/>
      </c>
      <c r="F11" s="284" t="str">
        <f>offset(Players!$A$2,47,ROW()-1)</f>
        <v/>
      </c>
      <c r="G11" s="284" t="str">
        <f>offset(Players!$A$2,48,ROW()-1)</f>
        <v/>
      </c>
      <c r="H11" s="284" t="str">
        <f>offset(Players!$A$2,49,ROW()-1)</f>
        <v/>
      </c>
      <c r="I11" s="284" t="str">
        <f>offset(Players!$A$2,50,ROW()-1)</f>
        <v/>
      </c>
      <c r="J11" s="283" t="s">
        <v>331</v>
      </c>
      <c r="K11" s="283" t="s">
        <v>331</v>
      </c>
      <c r="L11" s="283"/>
    </row>
    <row r="12" ht="20.25" hidden="1" customHeight="1">
      <c r="A12" s="277" t="str">
        <f>offset(Players!$A$2,column()-1,ROW()-1)</f>
        <v/>
      </c>
      <c r="B12" s="280" t="s">
        <v>331</v>
      </c>
      <c r="C12" s="280" t="s">
        <v>331</v>
      </c>
      <c r="D12" s="278" t="str">
        <f>offset(Players!$A$2,10,ROW()-1)</f>
        <v/>
      </c>
      <c r="E12" s="278" t="str">
        <f>offset(Players!$A$2,9,ROW()-1)</f>
        <v/>
      </c>
      <c r="F12" s="284" t="str">
        <f>offset(Players!$A$2,47,ROW()-1)</f>
        <v/>
      </c>
      <c r="G12" s="284" t="str">
        <f>offset(Players!$A$2,48,ROW()-1)</f>
        <v/>
      </c>
      <c r="H12" s="284" t="str">
        <f>offset(Players!$A$2,49,ROW()-1)</f>
        <v/>
      </c>
      <c r="I12" s="284" t="str">
        <f>offset(Players!$A$2,50,ROW()-1)</f>
        <v/>
      </c>
      <c r="J12" s="280" t="s">
        <v>331</v>
      </c>
      <c r="K12" s="280" t="s">
        <v>331</v>
      </c>
      <c r="L12" s="280"/>
    </row>
    <row r="13" ht="20.25" hidden="1" customHeight="1">
      <c r="A13" s="277"/>
      <c r="B13" s="283"/>
      <c r="C13" s="283"/>
      <c r="D13" s="278" t="str">
        <f>offset(Players!$A$2,10,ROW()-1)</f>
        <v/>
      </c>
      <c r="E13" s="278" t="str">
        <f>offset(Players!$A$2,9,ROW()-1)</f>
        <v/>
      </c>
      <c r="F13" s="284" t="str">
        <f>offset(Players!$A$2,47,ROW()-1)</f>
        <v/>
      </c>
      <c r="G13" s="284" t="str">
        <f>offset(Players!$A$2,48,ROW()-1)</f>
        <v/>
      </c>
      <c r="H13" s="284" t="str">
        <f>offset(Players!$A$2,49,ROW()-1)</f>
        <v/>
      </c>
      <c r="I13" s="284" t="str">
        <f>offset(Players!$A$2,50,ROW()-1)</f>
        <v/>
      </c>
      <c r="J13" s="283"/>
      <c r="K13" s="283"/>
      <c r="L13" s="283"/>
    </row>
    <row r="14" ht="20.25" hidden="1" customHeight="1">
      <c r="A14" s="282" t="str">
        <f>offset(Players!$A$2,column()-1,ROW()-1)</f>
        <v>Raymo</v>
      </c>
      <c r="B14" s="280" t="s">
        <v>331</v>
      </c>
      <c r="C14" s="280" t="s">
        <v>331</v>
      </c>
      <c r="D14" s="278">
        <f>offset(Players!$A$2,10,ROW()-1)</f>
        <v>14</v>
      </c>
      <c r="E14" s="278">
        <f>offset(Players!$A$2,9,ROW()-1)</f>
        <v>28</v>
      </c>
      <c r="F14" s="284">
        <f>offset(Players!$A$2,47,ROW()-1)</f>
        <v>30</v>
      </c>
      <c r="G14" s="284" t="str">
        <f>offset(Players!$A$2,48,ROW()-1)</f>
        <v/>
      </c>
      <c r="H14" s="284" t="str">
        <f>offset(Players!$A$2,49,ROW()-1)</f>
        <v/>
      </c>
      <c r="I14" s="284" t="str">
        <f>offset(Players!$A$2,50,ROW()-1)</f>
        <v/>
      </c>
      <c r="J14" s="280" t="s">
        <v>331</v>
      </c>
      <c r="K14" s="280" t="s">
        <v>331</v>
      </c>
      <c r="L14" s="280"/>
    </row>
    <row r="15" ht="20.25" hidden="1" customHeight="1">
      <c r="A15" s="282" t="str">
        <f>offset(Players!$A$2,column()-1,ROW()-1)</f>
        <v>Gundren</v>
      </c>
      <c r="B15" s="283" t="s">
        <v>331</v>
      </c>
      <c r="C15" s="283" t="s">
        <v>331</v>
      </c>
      <c r="D15" s="278">
        <f>offset(Players!$A$2,10,ROW()-1)</f>
        <v>11</v>
      </c>
      <c r="E15" s="278">
        <f>offset(Players!$A$2,9,ROW()-1)</f>
        <v>56</v>
      </c>
      <c r="F15" s="284">
        <f>offset(Players!$A$2,47,ROW()-1)</f>
        <v>30</v>
      </c>
      <c r="G15" s="284" t="str">
        <f>offset(Players!$A$2,48,ROW()-1)</f>
        <v/>
      </c>
      <c r="H15" s="284" t="str">
        <f>offset(Players!$A$2,49,ROW()-1)</f>
        <v/>
      </c>
      <c r="I15" s="284" t="str">
        <f>offset(Players!$A$2,50,ROW()-1)</f>
        <v/>
      </c>
      <c r="J15" s="283" t="s">
        <v>331</v>
      </c>
      <c r="K15" s="283" t="s">
        <v>331</v>
      </c>
      <c r="L15" s="283"/>
    </row>
    <row r="16" ht="20.25" hidden="1" customHeight="1">
      <c r="A16" s="277" t="str">
        <f>offset(Players!$A$2,column()-1,ROW()-1)</f>
        <v/>
      </c>
      <c r="B16" s="280" t="s">
        <v>331</v>
      </c>
      <c r="C16" s="280" t="s">
        <v>331</v>
      </c>
      <c r="D16" s="278" t="str">
        <f>offset(Players!$A$2,10,ROW()-1)</f>
        <v/>
      </c>
      <c r="E16" s="278" t="str">
        <f>offset(Players!$A$2,9,ROW()-1)</f>
        <v/>
      </c>
      <c r="F16" s="284" t="str">
        <f>offset(Players!$A$2,47,ROW()-1)</f>
        <v/>
      </c>
      <c r="G16" s="284" t="str">
        <f>offset(Players!$A$2,48,ROW()-1)</f>
        <v/>
      </c>
      <c r="H16" s="284" t="str">
        <f>offset(Players!$A$2,49,ROW()-1)</f>
        <v/>
      </c>
      <c r="I16" s="284" t="str">
        <f>offset(Players!$A$2,50,ROW()-1)</f>
        <v/>
      </c>
      <c r="J16" s="280" t="s">
        <v>331</v>
      </c>
      <c r="K16" s="280" t="s">
        <v>331</v>
      </c>
      <c r="L16" s="280"/>
    </row>
    <row r="17" ht="20.25" hidden="1" customHeight="1">
      <c r="A17" s="277" t="str">
        <f>offset(Players!$A$2,column()-1,ROW()-1)</f>
        <v/>
      </c>
      <c r="B17" s="283" t="s">
        <v>331</v>
      </c>
      <c r="C17" s="283" t="s">
        <v>331</v>
      </c>
      <c r="D17" s="278" t="str">
        <f>offset(Players!$A$2,10,ROW()-1)</f>
        <v/>
      </c>
      <c r="E17" s="278" t="str">
        <f>offset(Players!$A$2,9,ROW()-1)</f>
        <v/>
      </c>
      <c r="F17" s="284" t="str">
        <f>offset(Players!$A$2,47,ROW()-1)</f>
        <v/>
      </c>
      <c r="G17" s="284" t="str">
        <f>offset(Players!$A$2,48,ROW()-1)</f>
        <v/>
      </c>
      <c r="H17" s="284" t="str">
        <f>offset(Players!$A$2,49,ROW()-1)</f>
        <v/>
      </c>
      <c r="I17" s="284" t="str">
        <f>offset(Players!$A$2,50,ROW()-1)</f>
        <v/>
      </c>
      <c r="J17" s="283" t="s">
        <v>331</v>
      </c>
      <c r="K17" s="283" t="s">
        <v>331</v>
      </c>
      <c r="L17" s="283"/>
    </row>
    <row r="18" ht="20.25" hidden="1" customHeight="1">
      <c r="A18" s="277" t="str">
        <f>offset(Players!$A$2,column()-1,ROW()-1)</f>
        <v/>
      </c>
      <c r="B18" s="280" t="s">
        <v>331</v>
      </c>
      <c r="C18" s="280" t="s">
        <v>331</v>
      </c>
      <c r="D18" s="278" t="str">
        <f>offset(Players!$A$2,10,ROW()-1)</f>
        <v/>
      </c>
      <c r="E18" s="278" t="str">
        <f>offset(Players!$A$2,9,ROW()-1)</f>
        <v/>
      </c>
      <c r="F18" s="284" t="str">
        <f>offset(Players!$A$2,47,ROW()-1)</f>
        <v/>
      </c>
      <c r="G18" s="284" t="str">
        <f>offset(Players!$A$2,48,ROW()-1)</f>
        <v/>
      </c>
      <c r="H18" s="284" t="str">
        <f>offset(Players!$A$2,49,ROW()-1)</f>
        <v/>
      </c>
      <c r="I18" s="284" t="str">
        <f>offset(Players!$A$2,50,ROW()-1)</f>
        <v/>
      </c>
      <c r="J18" s="280" t="s">
        <v>331</v>
      </c>
      <c r="K18" s="280" t="s">
        <v>331</v>
      </c>
      <c r="L18" s="280"/>
    </row>
    <row r="19" ht="20.25" hidden="1" customHeight="1">
      <c r="A19" s="277"/>
      <c r="B19" s="283"/>
      <c r="C19" s="283"/>
      <c r="D19" s="278"/>
      <c r="E19" s="278"/>
      <c r="F19" s="284"/>
      <c r="G19" s="284"/>
      <c r="H19" s="284"/>
      <c r="I19" s="284"/>
      <c r="J19" s="283"/>
      <c r="K19" s="283"/>
      <c r="L19" s="283"/>
    </row>
    <row r="20" ht="20.25" customHeight="1">
      <c r="A20" s="285" t="s">
        <v>167</v>
      </c>
      <c r="B20" s="85" t="s">
        <v>279</v>
      </c>
      <c r="C20" s="85" t="s">
        <v>332</v>
      </c>
      <c r="D20" s="85">
        <v>12.0</v>
      </c>
      <c r="E20" s="85">
        <v>13.0</v>
      </c>
      <c r="F20" s="286">
        <v>20.0</v>
      </c>
      <c r="G20" s="287">
        <v>50.0</v>
      </c>
      <c r="H20" s="288"/>
      <c r="I20" s="289"/>
      <c r="J20" s="290" t="s">
        <v>333</v>
      </c>
      <c r="K20" s="291" t="s">
        <v>334</v>
      </c>
      <c r="L20" s="292"/>
    </row>
    <row r="21" ht="20.25" customHeight="1">
      <c r="A21" s="293" t="s">
        <v>335</v>
      </c>
      <c r="B21" s="85" t="s">
        <v>279</v>
      </c>
      <c r="C21" s="85" t="s">
        <v>332</v>
      </c>
      <c r="D21" s="85">
        <v>12.0</v>
      </c>
      <c r="E21" s="85">
        <v>84.0</v>
      </c>
      <c r="F21" s="294">
        <v>30.0</v>
      </c>
      <c r="G21" s="287"/>
      <c r="H21" s="288"/>
      <c r="I21" s="295"/>
      <c r="J21" s="296">
        <v>9.0</v>
      </c>
      <c r="K21" s="297" t="s">
        <v>336</v>
      </c>
      <c r="L21" s="292"/>
    </row>
    <row r="22" ht="20.25" customHeight="1">
      <c r="A22" s="285" t="s">
        <v>337</v>
      </c>
      <c r="B22" s="85" t="s">
        <v>338</v>
      </c>
      <c r="C22" s="85" t="s">
        <v>339</v>
      </c>
      <c r="D22" s="85">
        <v>17.0</v>
      </c>
      <c r="E22" s="85">
        <v>135.0</v>
      </c>
      <c r="F22" s="294">
        <v>10.0</v>
      </c>
      <c r="G22" s="298"/>
      <c r="H22" s="288">
        <v>40.0</v>
      </c>
      <c r="I22" s="295"/>
      <c r="J22" s="296">
        <v>10.0</v>
      </c>
      <c r="K22" s="297" t="s">
        <v>334</v>
      </c>
      <c r="L22" s="299" t="s">
        <v>340</v>
      </c>
    </row>
    <row r="23" ht="20.25" customHeight="1">
      <c r="A23" s="293" t="s">
        <v>341</v>
      </c>
      <c r="B23" s="85" t="s">
        <v>342</v>
      </c>
      <c r="C23" s="85" t="s">
        <v>343</v>
      </c>
      <c r="D23" s="85">
        <v>15.0</v>
      </c>
      <c r="E23" s="85">
        <v>137.0</v>
      </c>
      <c r="F23" s="294">
        <v>40.0</v>
      </c>
      <c r="G23" s="287"/>
      <c r="H23" s="288"/>
      <c r="I23" s="295"/>
      <c r="J23" s="296">
        <v>9.0</v>
      </c>
      <c r="K23" s="297" t="s">
        <v>334</v>
      </c>
      <c r="L23" s="292"/>
    </row>
    <row r="24" ht="20.25" customHeight="1">
      <c r="A24" s="293" t="s">
        <v>344</v>
      </c>
      <c r="B24" s="85" t="s">
        <v>279</v>
      </c>
      <c r="C24" s="85" t="s">
        <v>345</v>
      </c>
      <c r="D24" s="85">
        <v>11.0</v>
      </c>
      <c r="E24" s="85">
        <v>18.0</v>
      </c>
      <c r="F24" s="294">
        <v>20.0</v>
      </c>
      <c r="G24" s="287"/>
      <c r="H24" s="288"/>
      <c r="I24" s="295"/>
      <c r="J24" s="290" t="s">
        <v>333</v>
      </c>
      <c r="K24" s="297" t="s">
        <v>336</v>
      </c>
      <c r="L24" s="292"/>
    </row>
    <row r="25" ht="20.25" customHeight="1">
      <c r="A25" s="300" t="s">
        <v>346</v>
      </c>
      <c r="B25" s="85" t="s">
        <v>279</v>
      </c>
      <c r="C25" s="296" t="s">
        <v>347</v>
      </c>
      <c r="D25" s="296">
        <v>21.0</v>
      </c>
      <c r="E25" s="296">
        <v>285.0</v>
      </c>
      <c r="F25" s="301">
        <v>30.0</v>
      </c>
      <c r="G25" s="287"/>
      <c r="H25" s="288"/>
      <c r="I25" s="295"/>
      <c r="J25" s="296">
        <v>23.0</v>
      </c>
      <c r="K25" s="297" t="s">
        <v>348</v>
      </c>
      <c r="L25" s="292"/>
    </row>
    <row r="26" ht="20.25" customHeight="1">
      <c r="A26" s="293" t="s">
        <v>349</v>
      </c>
      <c r="B26" s="85" t="s">
        <v>279</v>
      </c>
      <c r="C26" s="85" t="s">
        <v>332</v>
      </c>
      <c r="D26" s="85">
        <v>10.0</v>
      </c>
      <c r="E26" s="85">
        <v>9.0</v>
      </c>
      <c r="F26" s="294">
        <v>30.0</v>
      </c>
      <c r="G26" s="287"/>
      <c r="H26" s="288"/>
      <c r="I26" s="295"/>
      <c r="J26" s="290" t="s">
        <v>333</v>
      </c>
      <c r="K26" s="297" t="s">
        <v>334</v>
      </c>
      <c r="L26" s="302" t="s">
        <v>350</v>
      </c>
    </row>
    <row r="27" ht="20.25" customHeight="1">
      <c r="A27" s="293" t="s">
        <v>351</v>
      </c>
      <c r="B27" s="85" t="s">
        <v>342</v>
      </c>
      <c r="C27" s="85" t="s">
        <v>352</v>
      </c>
      <c r="D27" s="85">
        <v>19.0</v>
      </c>
      <c r="E27" s="85">
        <v>195.0</v>
      </c>
      <c r="F27" s="294">
        <v>40.0</v>
      </c>
      <c r="G27" s="287">
        <v>80.0</v>
      </c>
      <c r="H27" s="288">
        <v>40.0</v>
      </c>
      <c r="I27" s="295"/>
      <c r="J27" s="296">
        <v>14.0</v>
      </c>
      <c r="K27" s="291" t="s">
        <v>334</v>
      </c>
      <c r="L27" s="303" t="s">
        <v>353</v>
      </c>
    </row>
    <row r="28" ht="20.25" customHeight="1">
      <c r="A28" s="300" t="s">
        <v>354</v>
      </c>
      <c r="B28" s="296" t="s">
        <v>342</v>
      </c>
      <c r="C28" s="296" t="s">
        <v>347</v>
      </c>
      <c r="D28" s="296">
        <v>19.0</v>
      </c>
      <c r="E28" s="296">
        <v>225.0</v>
      </c>
      <c r="F28" s="301">
        <v>40.0</v>
      </c>
      <c r="G28" s="298">
        <v>80.0</v>
      </c>
      <c r="H28" s="288"/>
      <c r="I28" s="289">
        <v>30.0</v>
      </c>
      <c r="J28" s="296">
        <v>17.0</v>
      </c>
      <c r="K28" s="291" t="s">
        <v>334</v>
      </c>
      <c r="L28" s="303"/>
    </row>
    <row r="29" ht="20.25" customHeight="1">
      <c r="A29" s="293" t="s">
        <v>355</v>
      </c>
      <c r="B29" s="85" t="s">
        <v>342</v>
      </c>
      <c r="C29" s="85" t="s">
        <v>352</v>
      </c>
      <c r="D29" s="85">
        <v>19.0</v>
      </c>
      <c r="E29" s="85">
        <v>225.0</v>
      </c>
      <c r="F29" s="294">
        <v>40.0</v>
      </c>
      <c r="G29" s="287">
        <v>80.0</v>
      </c>
      <c r="H29" s="288"/>
      <c r="I29" s="295">
        <v>40.0</v>
      </c>
      <c r="J29" s="296">
        <v>16.0</v>
      </c>
      <c r="K29" s="291" t="s">
        <v>334</v>
      </c>
      <c r="L29" s="303" t="s">
        <v>356</v>
      </c>
    </row>
    <row r="30" ht="20.25" customHeight="1">
      <c r="A30" s="293" t="s">
        <v>357</v>
      </c>
      <c r="B30" s="85" t="s">
        <v>342</v>
      </c>
      <c r="C30" s="85" t="s">
        <v>352</v>
      </c>
      <c r="D30" s="85">
        <v>18.0</v>
      </c>
      <c r="E30" s="85">
        <v>172.0</v>
      </c>
      <c r="F30" s="294">
        <v>40.0</v>
      </c>
      <c r="G30" s="287">
        <v>80.0</v>
      </c>
      <c r="H30" s="288"/>
      <c r="I30" s="295">
        <v>30.0</v>
      </c>
      <c r="J30" s="296">
        <v>13.0</v>
      </c>
      <c r="K30" s="291" t="s">
        <v>334</v>
      </c>
      <c r="L30" s="304" t="s">
        <v>358</v>
      </c>
    </row>
    <row r="31" ht="20.25" customHeight="1">
      <c r="A31" s="293" t="s">
        <v>359</v>
      </c>
      <c r="B31" s="85" t="s">
        <v>342</v>
      </c>
      <c r="C31" s="85" t="s">
        <v>352</v>
      </c>
      <c r="D31" s="85">
        <v>19.0</v>
      </c>
      <c r="E31" s="85">
        <v>212.0</v>
      </c>
      <c r="F31" s="294">
        <v>40.0</v>
      </c>
      <c r="G31" s="287">
        <v>80.0</v>
      </c>
      <c r="H31" s="288">
        <v>40.0</v>
      </c>
      <c r="I31" s="295"/>
      <c r="J31" s="296">
        <v>15.0</v>
      </c>
      <c r="K31" s="291" t="s">
        <v>334</v>
      </c>
      <c r="L31" s="302" t="s">
        <v>360</v>
      </c>
    </row>
    <row r="32" ht="20.25" customHeight="1">
      <c r="A32" s="293" t="s">
        <v>361</v>
      </c>
      <c r="B32" s="85" t="s">
        <v>342</v>
      </c>
      <c r="C32" s="85" t="s">
        <v>352</v>
      </c>
      <c r="D32" s="85">
        <v>18.0</v>
      </c>
      <c r="E32" s="85">
        <v>184.0</v>
      </c>
      <c r="F32" s="294">
        <v>40.0</v>
      </c>
      <c r="G32" s="287">
        <v>80.0</v>
      </c>
      <c r="H32" s="288"/>
      <c r="I32" s="295"/>
      <c r="J32" s="296">
        <v>14.0</v>
      </c>
      <c r="K32" s="291" t="s">
        <v>334</v>
      </c>
      <c r="L32" s="305" t="s">
        <v>362</v>
      </c>
    </row>
    <row r="33" ht="20.25" customHeight="1">
      <c r="A33" s="293" t="s">
        <v>363</v>
      </c>
      <c r="B33" s="85" t="s">
        <v>342</v>
      </c>
      <c r="C33" s="85" t="s">
        <v>352</v>
      </c>
      <c r="D33" s="85">
        <v>19.0</v>
      </c>
      <c r="E33" s="85">
        <v>256.0</v>
      </c>
      <c r="F33" s="294">
        <v>40.0</v>
      </c>
      <c r="G33" s="287">
        <v>80.0</v>
      </c>
      <c r="H33" s="288">
        <v>40.0</v>
      </c>
      <c r="I33" s="295"/>
      <c r="J33" s="296">
        <v>17.0</v>
      </c>
      <c r="K33" s="291" t="s">
        <v>334</v>
      </c>
      <c r="L33" s="302" t="s">
        <v>364</v>
      </c>
    </row>
    <row r="34" ht="20.25" customHeight="1">
      <c r="A34" s="293" t="s">
        <v>365</v>
      </c>
      <c r="B34" s="85" t="s">
        <v>342</v>
      </c>
      <c r="C34" s="85" t="s">
        <v>352</v>
      </c>
      <c r="D34" s="85">
        <v>19.0</v>
      </c>
      <c r="E34" s="85">
        <v>207.0</v>
      </c>
      <c r="F34" s="294">
        <v>40.0</v>
      </c>
      <c r="G34" s="287">
        <v>80.0</v>
      </c>
      <c r="H34" s="288">
        <v>40.0</v>
      </c>
      <c r="I34" s="295"/>
      <c r="J34" s="296">
        <v>15.0</v>
      </c>
      <c r="K34" s="291" t="s">
        <v>334</v>
      </c>
      <c r="L34" s="305" t="s">
        <v>366</v>
      </c>
    </row>
    <row r="35" ht="20.25" customHeight="1">
      <c r="A35" s="293" t="s">
        <v>367</v>
      </c>
      <c r="B35" s="85" t="s">
        <v>279</v>
      </c>
      <c r="C35" s="85" t="s">
        <v>343</v>
      </c>
      <c r="D35" s="85">
        <v>18.0</v>
      </c>
      <c r="E35" s="85">
        <v>39.0</v>
      </c>
      <c r="F35" s="294">
        <v>40.0</v>
      </c>
      <c r="G35" s="287"/>
      <c r="H35" s="288"/>
      <c r="I35" s="295">
        <v>20.0</v>
      </c>
      <c r="J35" s="296">
        <v>2.0</v>
      </c>
      <c r="K35" s="291" t="s">
        <v>336</v>
      </c>
      <c r="L35" s="292"/>
    </row>
    <row r="36" ht="20.25" customHeight="1">
      <c r="A36" s="293" t="s">
        <v>368</v>
      </c>
      <c r="B36" s="85" t="s">
        <v>279</v>
      </c>
      <c r="C36" s="85" t="s">
        <v>369</v>
      </c>
      <c r="D36" s="85">
        <v>14.0</v>
      </c>
      <c r="E36" s="85">
        <v>75.0</v>
      </c>
      <c r="F36" s="294">
        <v>20.0</v>
      </c>
      <c r="G36" s="287"/>
      <c r="H36" s="288"/>
      <c r="I36" s="295"/>
      <c r="J36" s="296">
        <v>5.0</v>
      </c>
      <c r="K36" s="291" t="s">
        <v>336</v>
      </c>
      <c r="L36" s="303"/>
    </row>
    <row r="37" ht="20.25" customHeight="1">
      <c r="A37" s="293" t="s">
        <v>370</v>
      </c>
      <c r="B37" s="85" t="s">
        <v>342</v>
      </c>
      <c r="C37" s="85" t="s">
        <v>352</v>
      </c>
      <c r="D37" s="85">
        <v>19.0</v>
      </c>
      <c r="E37" s="85">
        <v>256.0</v>
      </c>
      <c r="F37" s="294">
        <v>40.0</v>
      </c>
      <c r="G37" s="287">
        <v>80.0</v>
      </c>
      <c r="H37" s="288"/>
      <c r="I37" s="295"/>
      <c r="J37" s="296">
        <v>17.0</v>
      </c>
      <c r="K37" s="291" t="s">
        <v>334</v>
      </c>
      <c r="L37" s="305" t="s">
        <v>371</v>
      </c>
    </row>
    <row r="38" ht="20.25" customHeight="1">
      <c r="A38" s="293" t="s">
        <v>372</v>
      </c>
      <c r="B38" s="85" t="s">
        <v>342</v>
      </c>
      <c r="C38" s="85" t="s">
        <v>352</v>
      </c>
      <c r="D38" s="85">
        <v>19.0</v>
      </c>
      <c r="E38" s="85">
        <v>243.0</v>
      </c>
      <c r="F38" s="294">
        <v>40.0</v>
      </c>
      <c r="G38" s="287">
        <v>80.0</v>
      </c>
      <c r="H38" s="288"/>
      <c r="I38" s="295"/>
      <c r="J38" s="296">
        <v>16.0</v>
      </c>
      <c r="K38" s="291" t="s">
        <v>334</v>
      </c>
      <c r="L38" s="305" t="s">
        <v>373</v>
      </c>
    </row>
    <row r="39" ht="20.25" customHeight="1">
      <c r="A39" s="293" t="s">
        <v>374</v>
      </c>
      <c r="B39" s="85" t="s">
        <v>342</v>
      </c>
      <c r="C39" s="85" t="s">
        <v>352</v>
      </c>
      <c r="D39" s="85">
        <v>18.0</v>
      </c>
      <c r="E39" s="85">
        <v>200.0</v>
      </c>
      <c r="F39" s="294">
        <v>40.0</v>
      </c>
      <c r="G39" s="287">
        <v>80.0</v>
      </c>
      <c r="H39" s="288">
        <v>40.0</v>
      </c>
      <c r="I39" s="295">
        <v>30.0</v>
      </c>
      <c r="J39" s="296">
        <v>13.0</v>
      </c>
      <c r="K39" s="291" t="s">
        <v>334</v>
      </c>
      <c r="L39" s="302" t="s">
        <v>375</v>
      </c>
    </row>
    <row r="40" ht="20.25" customHeight="1">
      <c r="A40" s="300" t="s">
        <v>376</v>
      </c>
      <c r="B40" s="296" t="s">
        <v>279</v>
      </c>
      <c r="C40" s="296" t="s">
        <v>332</v>
      </c>
      <c r="D40" s="296">
        <v>13.0</v>
      </c>
      <c r="E40" s="296">
        <v>66.0</v>
      </c>
      <c r="F40" s="301">
        <v>30.0</v>
      </c>
      <c r="G40" s="287"/>
      <c r="H40" s="288"/>
      <c r="I40" s="295"/>
      <c r="J40" s="296">
        <v>7.0</v>
      </c>
      <c r="K40" s="291" t="s">
        <v>377</v>
      </c>
      <c r="L40" s="292"/>
    </row>
    <row r="41" ht="20.25" customHeight="1">
      <c r="A41" s="293" t="s">
        <v>378</v>
      </c>
      <c r="B41" s="85" t="s">
        <v>338</v>
      </c>
      <c r="C41" s="85" t="s">
        <v>379</v>
      </c>
      <c r="D41" s="85">
        <v>15.0</v>
      </c>
      <c r="E41" s="85">
        <v>90.0</v>
      </c>
      <c r="F41" s="294"/>
      <c r="G41" s="287">
        <v>90.0</v>
      </c>
      <c r="H41" s="288"/>
      <c r="I41" s="295"/>
      <c r="J41" s="296">
        <v>5.0</v>
      </c>
      <c r="K41" s="291" t="s">
        <v>334</v>
      </c>
      <c r="L41" s="305" t="s">
        <v>380</v>
      </c>
    </row>
    <row r="42" ht="20.25" customHeight="1">
      <c r="A42" s="293" t="s">
        <v>381</v>
      </c>
      <c r="B42" s="85" t="s">
        <v>279</v>
      </c>
      <c r="C42" s="85" t="s">
        <v>379</v>
      </c>
      <c r="D42" s="85">
        <v>18.0</v>
      </c>
      <c r="E42" s="85">
        <v>117.0</v>
      </c>
      <c r="F42" s="294">
        <v>30.0</v>
      </c>
      <c r="G42" s="287">
        <v>30.0</v>
      </c>
      <c r="H42" s="288"/>
      <c r="I42" s="295"/>
      <c r="J42" s="296">
        <v>7.0</v>
      </c>
      <c r="K42" s="291" t="s">
        <v>336</v>
      </c>
      <c r="L42" s="292"/>
    </row>
    <row r="43" ht="20.25" customHeight="1">
      <c r="A43" s="285" t="s">
        <v>382</v>
      </c>
      <c r="B43" s="85" t="s">
        <v>279</v>
      </c>
      <c r="C43" s="85" t="s">
        <v>332</v>
      </c>
      <c r="D43" s="85">
        <v>13.0</v>
      </c>
      <c r="E43" s="85">
        <v>30.0</v>
      </c>
      <c r="F43" s="294">
        <v>25.0</v>
      </c>
      <c r="G43" s="287"/>
      <c r="H43" s="288"/>
      <c r="I43" s="295"/>
      <c r="J43" s="290" t="s">
        <v>333</v>
      </c>
      <c r="K43" s="297" t="s">
        <v>348</v>
      </c>
      <c r="L43" s="303"/>
    </row>
    <row r="44" ht="20.25" customHeight="1">
      <c r="A44" s="285" t="s">
        <v>383</v>
      </c>
      <c r="B44" s="85" t="s">
        <v>279</v>
      </c>
      <c r="C44" s="85" t="s">
        <v>343</v>
      </c>
      <c r="D44" s="85">
        <v>14.0</v>
      </c>
      <c r="E44" s="85">
        <v>49.0</v>
      </c>
      <c r="F44" s="294">
        <v>20.0</v>
      </c>
      <c r="G44" s="287"/>
      <c r="H44" s="288">
        <v>30.0</v>
      </c>
      <c r="I44" s="295"/>
      <c r="J44" s="296">
        <v>1.0</v>
      </c>
      <c r="K44" s="297" t="s">
        <v>348</v>
      </c>
      <c r="L44" s="306"/>
    </row>
    <row r="45" ht="20.25" customHeight="1">
      <c r="A45" s="293" t="s">
        <v>384</v>
      </c>
      <c r="B45" s="85" t="s">
        <v>279</v>
      </c>
      <c r="C45" s="85" t="s">
        <v>347</v>
      </c>
      <c r="D45" s="85">
        <v>15.0</v>
      </c>
      <c r="E45" s="85">
        <v>120.0</v>
      </c>
      <c r="F45" s="294">
        <v>30.0</v>
      </c>
      <c r="G45" s="287"/>
      <c r="H45" s="288"/>
      <c r="I45" s="295"/>
      <c r="J45" s="296">
        <v>10.0</v>
      </c>
      <c r="K45" s="291" t="s">
        <v>385</v>
      </c>
      <c r="L45" s="292"/>
    </row>
    <row r="46" ht="20.25" customHeight="1">
      <c r="A46" s="293" t="s">
        <v>386</v>
      </c>
      <c r="B46" s="85" t="s">
        <v>279</v>
      </c>
      <c r="C46" s="85" t="s">
        <v>345</v>
      </c>
      <c r="D46" s="85">
        <v>17.0</v>
      </c>
      <c r="E46" s="85">
        <v>157.0</v>
      </c>
      <c r="F46" s="294">
        <v>40.0</v>
      </c>
      <c r="G46" s="287"/>
      <c r="H46" s="288"/>
      <c r="I46" s="295"/>
      <c r="J46" s="296">
        <v>11.0</v>
      </c>
      <c r="K46" s="291" t="s">
        <v>336</v>
      </c>
      <c r="L46" s="292"/>
    </row>
    <row r="47" ht="20.25" customHeight="1">
      <c r="A47" s="285" t="s">
        <v>387</v>
      </c>
      <c r="B47" s="85" t="s">
        <v>279</v>
      </c>
      <c r="C47" s="85" t="s">
        <v>347</v>
      </c>
      <c r="D47" s="85">
        <v>13.0</v>
      </c>
      <c r="E47" s="85">
        <v>40.0</v>
      </c>
      <c r="F47" s="294"/>
      <c r="G47" s="287">
        <v>40.0</v>
      </c>
      <c r="H47" s="288"/>
      <c r="I47" s="295"/>
      <c r="J47" s="296">
        <v>5.0</v>
      </c>
      <c r="K47" s="291" t="s">
        <v>336</v>
      </c>
      <c r="L47" s="303"/>
    </row>
    <row r="48" ht="20.25" customHeight="1">
      <c r="A48" s="293" t="s">
        <v>388</v>
      </c>
      <c r="B48" s="85" t="s">
        <v>338</v>
      </c>
      <c r="C48" s="85" t="s">
        <v>389</v>
      </c>
      <c r="D48" s="85">
        <v>13.0</v>
      </c>
      <c r="E48" s="85">
        <v>51.0</v>
      </c>
      <c r="F48" s="294">
        <v>60.0</v>
      </c>
      <c r="G48" s="287"/>
      <c r="H48" s="288"/>
      <c r="I48" s="295"/>
      <c r="J48" s="296">
        <v>2.0</v>
      </c>
      <c r="K48" s="291" t="s">
        <v>334</v>
      </c>
      <c r="L48" s="303"/>
    </row>
    <row r="49" ht="20.25" customHeight="1">
      <c r="A49" s="285" t="s">
        <v>390</v>
      </c>
      <c r="B49" s="85" t="s">
        <v>391</v>
      </c>
      <c r="C49" s="85" t="s">
        <v>389</v>
      </c>
      <c r="D49" s="85">
        <v>13.0</v>
      </c>
      <c r="E49" s="85">
        <v>3.0</v>
      </c>
      <c r="F49" s="294">
        <v>50.0</v>
      </c>
      <c r="G49" s="287"/>
      <c r="H49" s="288"/>
      <c r="I49" s="295"/>
      <c r="J49" s="296">
        <v>0.0</v>
      </c>
      <c r="K49" s="297" t="s">
        <v>348</v>
      </c>
      <c r="L49" s="303"/>
    </row>
    <row r="50" ht="20.25" customHeight="1">
      <c r="A50" s="285" t="s">
        <v>392</v>
      </c>
      <c r="B50" s="85" t="s">
        <v>279</v>
      </c>
      <c r="C50" s="85" t="s">
        <v>352</v>
      </c>
      <c r="D50" s="85">
        <v>13.0</v>
      </c>
      <c r="E50" s="85">
        <v>22.0</v>
      </c>
      <c r="F50" s="294">
        <v>30.0</v>
      </c>
      <c r="G50" s="287"/>
      <c r="H50" s="288"/>
      <c r="I50" s="295"/>
      <c r="J50" s="290" t="s">
        <v>393</v>
      </c>
      <c r="K50" s="297" t="s">
        <v>394</v>
      </c>
      <c r="L50" s="306"/>
    </row>
    <row r="51" ht="20.25" customHeight="1">
      <c r="A51" s="293" t="s">
        <v>395</v>
      </c>
      <c r="B51" s="85" t="s">
        <v>279</v>
      </c>
      <c r="C51" s="85" t="s">
        <v>345</v>
      </c>
      <c r="D51" s="85">
        <v>21.0</v>
      </c>
      <c r="E51" s="85">
        <v>202.0</v>
      </c>
      <c r="F51" s="294">
        <v>30.0</v>
      </c>
      <c r="G51" s="287">
        <v>40.0</v>
      </c>
      <c r="H51" s="288"/>
      <c r="I51" s="295"/>
      <c r="J51" s="296">
        <v>18.0</v>
      </c>
      <c r="K51" s="291" t="s">
        <v>336</v>
      </c>
      <c r="L51" s="292"/>
    </row>
    <row r="52" ht="20.25" customHeight="1">
      <c r="A52" s="293" t="s">
        <v>396</v>
      </c>
      <c r="B52" s="85" t="s">
        <v>397</v>
      </c>
      <c r="C52" s="85" t="s">
        <v>352</v>
      </c>
      <c r="D52" s="85">
        <v>22.0</v>
      </c>
      <c r="E52" s="85">
        <v>367.0</v>
      </c>
      <c r="F52" s="294">
        <v>40.0</v>
      </c>
      <c r="G52" s="287">
        <v>80.0</v>
      </c>
      <c r="H52" s="288">
        <v>40.0</v>
      </c>
      <c r="I52" s="295"/>
      <c r="J52" s="296">
        <v>21.0</v>
      </c>
      <c r="K52" s="291" t="s">
        <v>334</v>
      </c>
      <c r="L52" s="302" t="s">
        <v>398</v>
      </c>
    </row>
    <row r="53" ht="20.25" customHeight="1">
      <c r="A53" s="293" t="s">
        <v>399</v>
      </c>
      <c r="B53" s="85" t="s">
        <v>397</v>
      </c>
      <c r="C53" s="85" t="s">
        <v>352</v>
      </c>
      <c r="D53" s="85">
        <v>22.0</v>
      </c>
      <c r="E53" s="85">
        <v>481.0</v>
      </c>
      <c r="F53" s="294">
        <v>40.0</v>
      </c>
      <c r="G53" s="287">
        <v>80.0</v>
      </c>
      <c r="H53" s="288"/>
      <c r="I53" s="295">
        <v>30.0</v>
      </c>
      <c r="J53" s="296">
        <v>23.0</v>
      </c>
      <c r="K53" s="291" t="s">
        <v>334</v>
      </c>
      <c r="L53" s="305" t="s">
        <v>400</v>
      </c>
    </row>
    <row r="54" ht="20.25" customHeight="1">
      <c r="A54" s="293" t="s">
        <v>401</v>
      </c>
      <c r="B54" s="85" t="s">
        <v>397</v>
      </c>
      <c r="C54" s="85" t="s">
        <v>352</v>
      </c>
      <c r="D54" s="85">
        <v>20.0</v>
      </c>
      <c r="E54" s="85">
        <v>297.0</v>
      </c>
      <c r="F54" s="294">
        <v>40.0</v>
      </c>
      <c r="G54" s="287">
        <v>80.0</v>
      </c>
      <c r="H54" s="288"/>
      <c r="I54" s="295">
        <v>40.0</v>
      </c>
      <c r="J54" s="296">
        <v>20.0</v>
      </c>
      <c r="K54" s="291" t="s">
        <v>334</v>
      </c>
      <c r="L54" s="302" t="s">
        <v>402</v>
      </c>
    </row>
    <row r="55" ht="20.25" customHeight="1">
      <c r="A55" s="293" t="s">
        <v>403</v>
      </c>
      <c r="B55" s="85" t="s">
        <v>397</v>
      </c>
      <c r="C55" s="85" t="s">
        <v>352</v>
      </c>
      <c r="D55" s="85">
        <v>22.0</v>
      </c>
      <c r="E55" s="85">
        <v>444.0</v>
      </c>
      <c r="F55" s="294">
        <v>40.0</v>
      </c>
      <c r="G55" s="287">
        <v>80.0</v>
      </c>
      <c r="H55" s="288">
        <v>40.0</v>
      </c>
      <c r="I55" s="295"/>
      <c r="J55" s="296">
        <v>22.0</v>
      </c>
      <c r="K55" s="291" t="s">
        <v>334</v>
      </c>
      <c r="L55" s="305" t="s">
        <v>404</v>
      </c>
    </row>
    <row r="56" ht="20.25" customHeight="1">
      <c r="A56" s="293" t="s">
        <v>405</v>
      </c>
      <c r="B56" s="85" t="s">
        <v>397</v>
      </c>
      <c r="C56" s="85" t="s">
        <v>352</v>
      </c>
      <c r="D56" s="85">
        <v>21.0</v>
      </c>
      <c r="E56" s="85">
        <v>350.0</v>
      </c>
      <c r="F56" s="294">
        <v>40.0</v>
      </c>
      <c r="G56" s="287">
        <v>80.0</v>
      </c>
      <c r="H56" s="288"/>
      <c r="I56" s="295"/>
      <c r="J56" s="296">
        <v>21.0</v>
      </c>
      <c r="K56" s="291" t="s">
        <v>334</v>
      </c>
      <c r="L56" s="302" t="s">
        <v>406</v>
      </c>
    </row>
    <row r="57" ht="20.25" customHeight="1">
      <c r="A57" s="293" t="s">
        <v>407</v>
      </c>
      <c r="B57" s="85" t="s">
        <v>397</v>
      </c>
      <c r="C57" s="85" t="s">
        <v>352</v>
      </c>
      <c r="D57" s="85">
        <v>22.0</v>
      </c>
      <c r="E57" s="85">
        <v>546.0</v>
      </c>
      <c r="F57" s="294">
        <v>40.0</v>
      </c>
      <c r="G57" s="287">
        <v>80.0</v>
      </c>
      <c r="H57" s="288"/>
      <c r="I57" s="295"/>
      <c r="J57" s="296">
        <v>24.0</v>
      </c>
      <c r="K57" s="291" t="s">
        <v>334</v>
      </c>
      <c r="L57" s="305" t="s">
        <v>408</v>
      </c>
    </row>
    <row r="58" ht="20.25" customHeight="1">
      <c r="A58" s="293" t="s">
        <v>409</v>
      </c>
      <c r="B58" s="85" t="s">
        <v>397</v>
      </c>
      <c r="C58" s="85" t="s">
        <v>352</v>
      </c>
      <c r="D58" s="85">
        <v>21.0</v>
      </c>
      <c r="E58" s="85">
        <v>385.0</v>
      </c>
      <c r="F58" s="294">
        <v>40.0</v>
      </c>
      <c r="G58" s="287">
        <v>80.0</v>
      </c>
      <c r="H58" s="288">
        <v>40.0</v>
      </c>
      <c r="I58" s="295"/>
      <c r="J58" s="296">
        <v>22.0</v>
      </c>
      <c r="K58" s="291" t="s">
        <v>334</v>
      </c>
      <c r="L58" s="302" t="s">
        <v>410</v>
      </c>
    </row>
    <row r="59" ht="20.25" customHeight="1">
      <c r="A59" s="293" t="s">
        <v>411</v>
      </c>
      <c r="B59" s="85" t="s">
        <v>397</v>
      </c>
      <c r="C59" s="85" t="s">
        <v>352</v>
      </c>
      <c r="D59" s="85">
        <v>22.0</v>
      </c>
      <c r="E59" s="85">
        <v>546.0</v>
      </c>
      <c r="F59" s="294">
        <v>40.0</v>
      </c>
      <c r="G59" s="287">
        <v>80.0</v>
      </c>
      <c r="H59" s="288"/>
      <c r="I59" s="295"/>
      <c r="J59" s="296">
        <v>24.0</v>
      </c>
      <c r="K59" s="291" t="s">
        <v>334</v>
      </c>
      <c r="L59" s="302" t="s">
        <v>412</v>
      </c>
    </row>
    <row r="60" ht="20.25" customHeight="1">
      <c r="A60" s="293" t="s">
        <v>413</v>
      </c>
      <c r="B60" s="85" t="s">
        <v>397</v>
      </c>
      <c r="C60" s="85" t="s">
        <v>352</v>
      </c>
      <c r="D60" s="85">
        <v>22.0</v>
      </c>
      <c r="E60" s="85">
        <v>487.0</v>
      </c>
      <c r="F60" s="294">
        <v>40.0</v>
      </c>
      <c r="G60" s="287">
        <v>80.0</v>
      </c>
      <c r="H60" s="288"/>
      <c r="I60" s="295"/>
      <c r="J60" s="296">
        <v>23.0</v>
      </c>
      <c r="K60" s="291" t="s">
        <v>334</v>
      </c>
      <c r="L60" s="302" t="s">
        <v>414</v>
      </c>
    </row>
    <row r="61" ht="20.25" customHeight="1">
      <c r="A61" s="293" t="s">
        <v>415</v>
      </c>
      <c r="B61" s="85" t="s">
        <v>397</v>
      </c>
      <c r="C61" s="85" t="s">
        <v>352</v>
      </c>
      <c r="D61" s="85">
        <v>20.0</v>
      </c>
      <c r="E61" s="85">
        <v>333.0</v>
      </c>
      <c r="F61" s="294">
        <v>40.0</v>
      </c>
      <c r="G61" s="287">
        <v>80.0</v>
      </c>
      <c r="H61" s="288">
        <v>40.0</v>
      </c>
      <c r="I61" s="295">
        <v>40.0</v>
      </c>
      <c r="J61" s="296">
        <v>20.0</v>
      </c>
      <c r="K61" s="291" t="s">
        <v>334</v>
      </c>
      <c r="L61" s="302" t="s">
        <v>416</v>
      </c>
    </row>
    <row r="62" ht="20.25" customHeight="1">
      <c r="A62" s="293" t="s">
        <v>417</v>
      </c>
      <c r="B62" s="85" t="s">
        <v>338</v>
      </c>
      <c r="C62" s="85" t="s">
        <v>343</v>
      </c>
      <c r="D62" s="85">
        <v>17.0</v>
      </c>
      <c r="E62" s="85">
        <v>199.0</v>
      </c>
      <c r="F62" s="294">
        <v>40.0</v>
      </c>
      <c r="G62" s="287">
        <v>60.0</v>
      </c>
      <c r="H62" s="288"/>
      <c r="I62" s="295"/>
      <c r="J62" s="296">
        <v>17.0</v>
      </c>
      <c r="K62" s="291" t="s">
        <v>334</v>
      </c>
      <c r="L62" s="302" t="s">
        <v>418</v>
      </c>
    </row>
    <row r="63" ht="20.25" customHeight="1">
      <c r="A63" s="293" t="s">
        <v>419</v>
      </c>
      <c r="B63" s="85" t="s">
        <v>279</v>
      </c>
      <c r="C63" s="85" t="s">
        <v>420</v>
      </c>
      <c r="D63" s="85">
        <v>18.0</v>
      </c>
      <c r="E63" s="85">
        <v>33.0</v>
      </c>
      <c r="F63" s="294">
        <v>25.0</v>
      </c>
      <c r="G63" s="287"/>
      <c r="H63" s="288"/>
      <c r="I63" s="295"/>
      <c r="J63" s="296">
        <v>1.0</v>
      </c>
      <c r="K63" s="291" t="s">
        <v>334</v>
      </c>
      <c r="L63" s="302" t="s">
        <v>421</v>
      </c>
    </row>
    <row r="64" ht="20.25" customHeight="1">
      <c r="A64" s="293" t="s">
        <v>422</v>
      </c>
      <c r="B64" s="85" t="s">
        <v>338</v>
      </c>
      <c r="C64" s="85" t="s">
        <v>420</v>
      </c>
      <c r="D64" s="85">
        <v>15.0</v>
      </c>
      <c r="E64" s="85">
        <v>39.0</v>
      </c>
      <c r="F64" s="294">
        <v>40.0</v>
      </c>
      <c r="G64" s="287"/>
      <c r="H64" s="288"/>
      <c r="I64" s="295"/>
      <c r="J64" s="296">
        <v>2.0</v>
      </c>
      <c r="K64" s="291" t="s">
        <v>423</v>
      </c>
      <c r="L64" s="292"/>
    </row>
    <row r="65" ht="20.25" customHeight="1">
      <c r="A65" s="285" t="s">
        <v>217</v>
      </c>
      <c r="B65" s="85" t="s">
        <v>338</v>
      </c>
      <c r="C65" s="85" t="s">
        <v>343</v>
      </c>
      <c r="D65" s="85">
        <v>14.0</v>
      </c>
      <c r="E65" s="85">
        <v>39.0</v>
      </c>
      <c r="F65" s="294">
        <v>30.0</v>
      </c>
      <c r="G65" s="287"/>
      <c r="H65" s="288"/>
      <c r="I65" s="295">
        <v>10.0</v>
      </c>
      <c r="J65" s="296">
        <v>2.0</v>
      </c>
      <c r="K65" s="291" t="s">
        <v>334</v>
      </c>
      <c r="L65" s="292" t="s">
        <v>424</v>
      </c>
    </row>
    <row r="66" ht="20.25" customHeight="1">
      <c r="A66" s="293" t="s">
        <v>425</v>
      </c>
      <c r="B66" s="85" t="s">
        <v>342</v>
      </c>
      <c r="C66" s="85" t="s">
        <v>389</v>
      </c>
      <c r="D66" s="85">
        <v>15.0</v>
      </c>
      <c r="E66" s="85">
        <v>68.0</v>
      </c>
      <c r="F66" s="294">
        <v>30.0</v>
      </c>
      <c r="G66" s="287"/>
      <c r="H66" s="288"/>
      <c r="I66" s="295"/>
      <c r="J66" s="296">
        <v>3.0</v>
      </c>
      <c r="K66" s="291" t="s">
        <v>334</v>
      </c>
      <c r="L66" s="292"/>
    </row>
    <row r="67" ht="20.25" customHeight="1">
      <c r="A67" s="293" t="s">
        <v>426</v>
      </c>
      <c r="B67" s="85" t="s">
        <v>342</v>
      </c>
      <c r="C67" s="85" t="s">
        <v>347</v>
      </c>
      <c r="D67" s="85">
        <v>14.0</v>
      </c>
      <c r="E67" s="85">
        <v>68.0</v>
      </c>
      <c r="F67" s="294">
        <v>20.0</v>
      </c>
      <c r="G67" s="287"/>
      <c r="H67" s="288"/>
      <c r="I67" s="295"/>
      <c r="J67" s="296">
        <v>3.0</v>
      </c>
      <c r="K67" s="297" t="s">
        <v>348</v>
      </c>
      <c r="L67" s="307"/>
    </row>
    <row r="68" ht="20.25" customHeight="1">
      <c r="A68" s="300" t="s">
        <v>427</v>
      </c>
      <c r="B68" s="85" t="s">
        <v>338</v>
      </c>
      <c r="C68" s="85" t="s">
        <v>428</v>
      </c>
      <c r="D68" s="85">
        <v>17.0</v>
      </c>
      <c r="E68" s="85">
        <v>75.0</v>
      </c>
      <c r="F68" s="294">
        <v>40.0</v>
      </c>
      <c r="G68" s="287"/>
      <c r="H68" s="288"/>
      <c r="I68" s="295"/>
      <c r="J68" s="296">
        <v>6.0</v>
      </c>
      <c r="K68" s="291" t="s">
        <v>385</v>
      </c>
      <c r="L68" s="292"/>
    </row>
    <row r="69" ht="20.25" customHeight="1">
      <c r="A69" s="293" t="s">
        <v>429</v>
      </c>
      <c r="B69" s="85" t="s">
        <v>279</v>
      </c>
      <c r="C69" s="85" t="s">
        <v>389</v>
      </c>
      <c r="D69" s="85">
        <v>12.0</v>
      </c>
      <c r="E69" s="85">
        <v>19.0</v>
      </c>
      <c r="F69" s="294">
        <v>30.0</v>
      </c>
      <c r="G69" s="287"/>
      <c r="H69" s="288"/>
      <c r="I69" s="295"/>
      <c r="J69" s="290" t="s">
        <v>393</v>
      </c>
      <c r="K69" s="297" t="s">
        <v>334</v>
      </c>
      <c r="L69" s="304" t="s">
        <v>430</v>
      </c>
    </row>
    <row r="70" ht="20.25" customHeight="1">
      <c r="A70" s="293" t="s">
        <v>431</v>
      </c>
      <c r="B70" s="85" t="s">
        <v>279</v>
      </c>
      <c r="C70" s="85" t="s">
        <v>332</v>
      </c>
      <c r="D70" s="85">
        <v>10.0</v>
      </c>
      <c r="E70" s="85">
        <v>9.0</v>
      </c>
      <c r="F70" s="294">
        <v>30.0</v>
      </c>
      <c r="G70" s="287"/>
      <c r="H70" s="288"/>
      <c r="I70" s="295"/>
      <c r="J70" s="290" t="s">
        <v>333</v>
      </c>
      <c r="K70" s="297" t="s">
        <v>336</v>
      </c>
      <c r="L70" s="292"/>
    </row>
    <row r="71" ht="20.25" customHeight="1">
      <c r="A71" s="293" t="s">
        <v>432</v>
      </c>
      <c r="B71" s="85" t="s">
        <v>279</v>
      </c>
      <c r="C71" s="85" t="s">
        <v>345</v>
      </c>
      <c r="D71" s="85">
        <v>17.0</v>
      </c>
      <c r="E71" s="85">
        <v>104.0</v>
      </c>
      <c r="F71" s="294">
        <v>30.0</v>
      </c>
      <c r="G71" s="287">
        <v>30.0</v>
      </c>
      <c r="H71" s="288"/>
      <c r="I71" s="295"/>
      <c r="J71" s="296">
        <v>12.0</v>
      </c>
      <c r="K71" s="297" t="s">
        <v>334</v>
      </c>
      <c r="L71" s="308"/>
    </row>
    <row r="72" ht="20.25" customHeight="1">
      <c r="A72" s="293" t="s">
        <v>433</v>
      </c>
      <c r="B72" s="85" t="s">
        <v>279</v>
      </c>
      <c r="C72" s="85" t="s">
        <v>332</v>
      </c>
      <c r="D72" s="85">
        <v>16.0</v>
      </c>
      <c r="E72" s="85">
        <v>132.0</v>
      </c>
      <c r="F72" s="294">
        <v>30.0</v>
      </c>
      <c r="G72" s="287"/>
      <c r="H72" s="288"/>
      <c r="I72" s="295"/>
      <c r="J72" s="296">
        <v>12.0</v>
      </c>
      <c r="K72" s="297" t="s">
        <v>385</v>
      </c>
      <c r="L72" s="308"/>
    </row>
    <row r="73" ht="20.25" customHeight="1">
      <c r="A73" s="293" t="s">
        <v>434</v>
      </c>
      <c r="B73" s="85" t="s">
        <v>279</v>
      </c>
      <c r="C73" s="85" t="s">
        <v>332</v>
      </c>
      <c r="D73" s="85">
        <v>16.0</v>
      </c>
      <c r="E73" s="85">
        <v>75.0</v>
      </c>
      <c r="F73" s="294">
        <v>30.0</v>
      </c>
      <c r="G73" s="287"/>
      <c r="H73" s="288"/>
      <c r="I73" s="295"/>
      <c r="J73" s="296">
        <v>3.0</v>
      </c>
      <c r="K73" s="297" t="s">
        <v>385</v>
      </c>
      <c r="L73" s="308"/>
    </row>
    <row r="74" ht="20.25" customHeight="1">
      <c r="A74" s="293" t="s">
        <v>435</v>
      </c>
      <c r="B74" s="85" t="s">
        <v>279</v>
      </c>
      <c r="C74" s="85" t="s">
        <v>332</v>
      </c>
      <c r="D74" s="85">
        <v>12.0</v>
      </c>
      <c r="E74" s="85">
        <v>99.0</v>
      </c>
      <c r="F74" s="294">
        <v>30.0</v>
      </c>
      <c r="G74" s="287"/>
      <c r="H74" s="288"/>
      <c r="I74" s="295"/>
      <c r="J74" s="296">
        <v>12.0</v>
      </c>
      <c r="K74" s="297" t="s">
        <v>334</v>
      </c>
      <c r="L74" s="304" t="s">
        <v>436</v>
      </c>
    </row>
    <row r="75" ht="20.25" customHeight="1">
      <c r="A75" s="293" t="s">
        <v>437</v>
      </c>
      <c r="B75" s="85" t="s">
        <v>338</v>
      </c>
      <c r="C75" s="85" t="s">
        <v>345</v>
      </c>
      <c r="D75" s="85">
        <v>16.0</v>
      </c>
      <c r="E75" s="85">
        <v>84.0</v>
      </c>
      <c r="F75" s="294">
        <v>60.0</v>
      </c>
      <c r="G75" s="287"/>
      <c r="H75" s="288"/>
      <c r="I75" s="295"/>
      <c r="J75" s="296">
        <v>7.0</v>
      </c>
      <c r="K75" s="291" t="s">
        <v>336</v>
      </c>
      <c r="L75" s="292"/>
    </row>
    <row r="76" ht="20.25" customHeight="1">
      <c r="A76" s="300" t="s">
        <v>438</v>
      </c>
      <c r="B76" s="296" t="s">
        <v>279</v>
      </c>
      <c r="C76" s="296" t="s">
        <v>332</v>
      </c>
      <c r="D76" s="296">
        <v>14.0</v>
      </c>
      <c r="E76" s="296">
        <v>82.0</v>
      </c>
      <c r="F76" s="301">
        <v>30.0</v>
      </c>
      <c r="G76" s="287"/>
      <c r="H76" s="288"/>
      <c r="I76" s="295"/>
      <c r="J76" s="296">
        <v>7.0</v>
      </c>
      <c r="K76" s="291" t="s">
        <v>348</v>
      </c>
      <c r="L76" s="292"/>
    </row>
    <row r="77" ht="20.25" customHeight="1">
      <c r="A77" s="293" t="s">
        <v>439</v>
      </c>
      <c r="B77" s="85" t="s">
        <v>279</v>
      </c>
      <c r="C77" s="85" t="s">
        <v>332</v>
      </c>
      <c r="D77" s="85">
        <v>15.0</v>
      </c>
      <c r="E77" s="85">
        <v>78.0</v>
      </c>
      <c r="F77" s="294">
        <v>30.0</v>
      </c>
      <c r="G77" s="287"/>
      <c r="H77" s="288"/>
      <c r="I77" s="295"/>
      <c r="J77" s="296">
        <v>8.0</v>
      </c>
      <c r="K77" s="297" t="s">
        <v>334</v>
      </c>
      <c r="L77" s="304" t="s">
        <v>440</v>
      </c>
    </row>
    <row r="78" ht="20.25" customHeight="1">
      <c r="A78" s="285" t="s">
        <v>441</v>
      </c>
      <c r="B78" s="85" t="s">
        <v>338</v>
      </c>
      <c r="C78" s="85" t="s">
        <v>442</v>
      </c>
      <c r="D78" s="85">
        <v>13.0</v>
      </c>
      <c r="E78" s="85">
        <v>85.0</v>
      </c>
      <c r="F78" s="294">
        <v>5.0</v>
      </c>
      <c r="G78" s="287"/>
      <c r="H78" s="288"/>
      <c r="I78" s="295"/>
      <c r="J78" s="296">
        <v>3.0</v>
      </c>
      <c r="K78" s="291" t="s">
        <v>348</v>
      </c>
      <c r="L78" s="292"/>
    </row>
    <row r="79" ht="20.25" customHeight="1">
      <c r="A79" s="285" t="s">
        <v>443</v>
      </c>
      <c r="B79" s="85" t="s">
        <v>397</v>
      </c>
      <c r="C79" s="85" t="s">
        <v>343</v>
      </c>
      <c r="D79" s="85">
        <v>20.0</v>
      </c>
      <c r="E79" s="85">
        <v>297.0</v>
      </c>
      <c r="F79" s="294">
        <v>15.0</v>
      </c>
      <c r="G79" s="287">
        <v>80.0</v>
      </c>
      <c r="H79" s="288"/>
      <c r="I79" s="295"/>
      <c r="J79" s="296">
        <v>21.0</v>
      </c>
      <c r="K79" s="291" t="s">
        <v>336</v>
      </c>
      <c r="L79" s="292"/>
    </row>
    <row r="80" ht="20.25" customHeight="1">
      <c r="A80" s="285" t="s">
        <v>444</v>
      </c>
      <c r="B80" s="85" t="s">
        <v>342</v>
      </c>
      <c r="C80" s="85" t="s">
        <v>347</v>
      </c>
      <c r="D80" s="85">
        <v>7.0</v>
      </c>
      <c r="E80" s="85">
        <v>225.0</v>
      </c>
      <c r="F80" s="294"/>
      <c r="G80" s="287">
        <v>50.0</v>
      </c>
      <c r="H80" s="288"/>
      <c r="I80" s="295"/>
      <c r="J80" s="296">
        <v>13.0</v>
      </c>
      <c r="K80" s="291" t="s">
        <v>348</v>
      </c>
      <c r="L80" s="292"/>
    </row>
    <row r="81" ht="20.25" customHeight="1">
      <c r="A81" s="293" t="s">
        <v>445</v>
      </c>
      <c r="B81" s="85" t="s">
        <v>338</v>
      </c>
      <c r="C81" s="85" t="s">
        <v>389</v>
      </c>
      <c r="D81" s="85">
        <v>11.0</v>
      </c>
      <c r="E81" s="85">
        <v>38.0</v>
      </c>
      <c r="F81" s="294">
        <v>50.0</v>
      </c>
      <c r="G81" s="287"/>
      <c r="H81" s="288"/>
      <c r="I81" s="295"/>
      <c r="J81" s="296">
        <v>2.0</v>
      </c>
      <c r="K81" s="291" t="s">
        <v>385</v>
      </c>
      <c r="L81" s="292"/>
    </row>
    <row r="82" ht="20.25" customHeight="1">
      <c r="A82" s="300" t="s">
        <v>446</v>
      </c>
      <c r="B82" s="296" t="s">
        <v>391</v>
      </c>
      <c r="C82" s="296" t="s">
        <v>428</v>
      </c>
      <c r="D82" s="296">
        <v>19.0</v>
      </c>
      <c r="E82" s="296">
        <v>127.0</v>
      </c>
      <c r="F82" s="301">
        <v>30.0</v>
      </c>
      <c r="G82" s="287"/>
      <c r="H82" s="288"/>
      <c r="I82" s="295"/>
      <c r="J82" s="296">
        <v>10.0</v>
      </c>
      <c r="K82" s="291" t="s">
        <v>336</v>
      </c>
      <c r="L82" s="292"/>
    </row>
    <row r="83" ht="20.25" customHeight="1">
      <c r="A83" s="293" t="s">
        <v>447</v>
      </c>
      <c r="B83" s="85" t="s">
        <v>391</v>
      </c>
      <c r="C83" s="85" t="s">
        <v>442</v>
      </c>
      <c r="D83" s="85">
        <v>9.0</v>
      </c>
      <c r="E83" s="85">
        <v>10.0</v>
      </c>
      <c r="F83" s="294">
        <v>20.0</v>
      </c>
      <c r="G83" s="287"/>
      <c r="H83" s="288"/>
      <c r="I83" s="295"/>
      <c r="J83" s="296">
        <v>0.0</v>
      </c>
      <c r="K83" s="297" t="s">
        <v>334</v>
      </c>
      <c r="L83" s="302" t="s">
        <v>448</v>
      </c>
    </row>
    <row r="84" ht="20.25" customHeight="1">
      <c r="A84" s="293" t="s">
        <v>449</v>
      </c>
      <c r="B84" s="85" t="s">
        <v>342</v>
      </c>
      <c r="C84" s="85" t="s">
        <v>442</v>
      </c>
      <c r="D84" s="85">
        <v>13.0</v>
      </c>
      <c r="E84" s="85">
        <v>59.0</v>
      </c>
      <c r="F84" s="294">
        <v>20.0</v>
      </c>
      <c r="G84" s="287"/>
      <c r="H84" s="288"/>
      <c r="I84" s="295"/>
      <c r="J84" s="296">
        <v>2.0</v>
      </c>
      <c r="K84" s="297" t="s">
        <v>334</v>
      </c>
      <c r="L84" s="302" t="s">
        <v>450</v>
      </c>
    </row>
    <row r="85" ht="20.25" customHeight="1">
      <c r="A85" s="293" t="s">
        <v>451</v>
      </c>
      <c r="B85" s="85" t="s">
        <v>338</v>
      </c>
      <c r="C85" s="85" t="s">
        <v>389</v>
      </c>
      <c r="D85" s="85">
        <v>11.0</v>
      </c>
      <c r="E85" s="85">
        <v>19.0</v>
      </c>
      <c r="F85" s="294">
        <v>50.0</v>
      </c>
      <c r="G85" s="287"/>
      <c r="H85" s="288"/>
      <c r="I85" s="295"/>
      <c r="J85" s="290" t="s">
        <v>333</v>
      </c>
      <c r="K85" s="297" t="s">
        <v>334</v>
      </c>
      <c r="L85" s="304" t="s">
        <v>452</v>
      </c>
    </row>
    <row r="86" ht="20.25" customHeight="1">
      <c r="A86" s="300" t="s">
        <v>453</v>
      </c>
      <c r="B86" s="296" t="s">
        <v>279</v>
      </c>
      <c r="C86" s="296" t="s">
        <v>332</v>
      </c>
      <c r="D86" s="296">
        <v>13.0</v>
      </c>
      <c r="E86" s="296">
        <v>39.0</v>
      </c>
      <c r="F86" s="301">
        <v>30.0</v>
      </c>
      <c r="G86" s="287"/>
      <c r="H86" s="288"/>
      <c r="I86" s="295"/>
      <c r="J86" s="296">
        <v>4.0</v>
      </c>
      <c r="K86" s="297" t="s">
        <v>394</v>
      </c>
      <c r="L86" s="308"/>
    </row>
    <row r="87" ht="20.25" customHeight="1">
      <c r="A87" s="285" t="s">
        <v>454</v>
      </c>
      <c r="B87" s="85" t="s">
        <v>279</v>
      </c>
      <c r="C87" s="85" t="s">
        <v>379</v>
      </c>
      <c r="D87" s="85">
        <v>17.0</v>
      </c>
      <c r="E87" s="85">
        <v>39.0</v>
      </c>
      <c r="F87" s="294">
        <v>30.0</v>
      </c>
      <c r="G87" s="287"/>
      <c r="H87" s="288"/>
      <c r="I87" s="295"/>
      <c r="J87" s="296">
        <v>2.0</v>
      </c>
      <c r="K87" s="291" t="s">
        <v>334</v>
      </c>
      <c r="L87" s="302" t="s">
        <v>455</v>
      </c>
    </row>
    <row r="88" ht="20.25" customHeight="1">
      <c r="A88" s="285" t="s">
        <v>456</v>
      </c>
      <c r="B88" s="85" t="s">
        <v>397</v>
      </c>
      <c r="C88" s="85" t="s">
        <v>420</v>
      </c>
      <c r="D88" s="85">
        <v>16.0</v>
      </c>
      <c r="E88" s="85">
        <v>263.0</v>
      </c>
      <c r="F88" s="294">
        <v>30.0</v>
      </c>
      <c r="G88" s="287"/>
      <c r="H88" s="288"/>
      <c r="I88" s="295"/>
      <c r="J88" s="296">
        <v>11.0</v>
      </c>
      <c r="K88" s="291" t="s">
        <v>457</v>
      </c>
      <c r="L88" s="292"/>
    </row>
    <row r="89" ht="20.25" customHeight="1">
      <c r="A89" s="293" t="s">
        <v>458</v>
      </c>
      <c r="B89" s="85" t="s">
        <v>279</v>
      </c>
      <c r="C89" s="85" t="s">
        <v>345</v>
      </c>
      <c r="D89" s="85">
        <v>16.0</v>
      </c>
      <c r="E89" s="85">
        <v>82.0</v>
      </c>
      <c r="F89" s="294">
        <v>40.0</v>
      </c>
      <c r="G89" s="287"/>
      <c r="H89" s="288"/>
      <c r="I89" s="295"/>
      <c r="J89" s="296">
        <v>4.0</v>
      </c>
      <c r="K89" s="291" t="s">
        <v>385</v>
      </c>
      <c r="L89" s="292"/>
    </row>
    <row r="90" ht="20.25" customHeight="1">
      <c r="A90" s="293" t="s">
        <v>459</v>
      </c>
      <c r="B90" s="85" t="s">
        <v>391</v>
      </c>
      <c r="C90" s="85" t="s">
        <v>389</v>
      </c>
      <c r="D90" s="85">
        <v>12.0</v>
      </c>
      <c r="E90" s="85">
        <v>3.0</v>
      </c>
      <c r="F90" s="294">
        <v>30.0</v>
      </c>
      <c r="G90" s="287"/>
      <c r="H90" s="288"/>
      <c r="I90" s="295"/>
      <c r="J90" s="296">
        <v>0.0</v>
      </c>
      <c r="K90" s="297" t="s">
        <v>334</v>
      </c>
      <c r="L90" s="302" t="s">
        <v>460</v>
      </c>
    </row>
    <row r="91" ht="20.25" customHeight="1">
      <c r="A91" s="293" t="s">
        <v>461</v>
      </c>
      <c r="B91" s="85" t="s">
        <v>462</v>
      </c>
      <c r="C91" s="85" t="s">
        <v>389</v>
      </c>
      <c r="D91" s="85">
        <v>10.0</v>
      </c>
      <c r="E91" s="85">
        <v>3.0</v>
      </c>
      <c r="F91" s="294">
        <v>20.0</v>
      </c>
      <c r="G91" s="287"/>
      <c r="H91" s="288"/>
      <c r="I91" s="295">
        <v>5.0</v>
      </c>
      <c r="J91" s="296">
        <v>0.0</v>
      </c>
      <c r="K91" s="297" t="s">
        <v>334</v>
      </c>
      <c r="L91" s="302" t="s">
        <v>463</v>
      </c>
    </row>
    <row r="92" ht="20.25" customHeight="1">
      <c r="A92" s="293" t="s">
        <v>464</v>
      </c>
      <c r="B92" s="85" t="s">
        <v>338</v>
      </c>
      <c r="C92" s="85" t="s">
        <v>345</v>
      </c>
      <c r="D92" s="85">
        <v>18.0</v>
      </c>
      <c r="E92" s="85">
        <v>189.0</v>
      </c>
      <c r="F92" s="294">
        <v>30.0</v>
      </c>
      <c r="G92" s="287"/>
      <c r="H92" s="288"/>
      <c r="I92" s="295"/>
      <c r="J92" s="296">
        <v>19.0</v>
      </c>
      <c r="K92" s="291" t="s">
        <v>336</v>
      </c>
      <c r="L92" s="292"/>
    </row>
    <row r="93" ht="20.25" customHeight="1">
      <c r="A93" s="285" t="s">
        <v>465</v>
      </c>
      <c r="B93" s="85" t="s">
        <v>338</v>
      </c>
      <c r="C93" s="85" t="s">
        <v>339</v>
      </c>
      <c r="D93" s="85">
        <v>17.0</v>
      </c>
      <c r="E93" s="85">
        <v>114.0</v>
      </c>
      <c r="F93" s="294">
        <v>25.0</v>
      </c>
      <c r="G93" s="287"/>
      <c r="H93" s="288"/>
      <c r="I93" s="295"/>
      <c r="J93" s="296">
        <v>11.0</v>
      </c>
      <c r="K93" s="291" t="s">
        <v>336</v>
      </c>
      <c r="L93" s="292"/>
    </row>
    <row r="94" ht="20.25" customHeight="1">
      <c r="A94" s="293" t="s">
        <v>466</v>
      </c>
      <c r="B94" s="85" t="s">
        <v>342</v>
      </c>
      <c r="C94" s="85" t="s">
        <v>345</v>
      </c>
      <c r="D94" s="85">
        <v>19.0</v>
      </c>
      <c r="E94" s="85">
        <v>262.0</v>
      </c>
      <c r="F94" s="294">
        <v>40.0</v>
      </c>
      <c r="G94" s="287">
        <v>80.0</v>
      </c>
      <c r="H94" s="288"/>
      <c r="I94" s="295"/>
      <c r="J94" s="296">
        <v>19.0</v>
      </c>
      <c r="K94" s="291" t="s">
        <v>334</v>
      </c>
      <c r="L94" s="302" t="s">
        <v>467</v>
      </c>
    </row>
    <row r="95" ht="20.25" customHeight="1">
      <c r="A95" s="285" t="s">
        <v>468</v>
      </c>
      <c r="B95" s="85" t="s">
        <v>338</v>
      </c>
      <c r="C95" s="85" t="s">
        <v>343</v>
      </c>
      <c r="D95" s="85">
        <v>15.0</v>
      </c>
      <c r="E95" s="85">
        <v>84.0</v>
      </c>
      <c r="F95" s="294">
        <v>30.0</v>
      </c>
      <c r="G95" s="287"/>
      <c r="H95" s="288"/>
      <c r="I95" s="295"/>
      <c r="J95" s="296">
        <v>5.0</v>
      </c>
      <c r="K95" s="291" t="s">
        <v>385</v>
      </c>
      <c r="L95" s="292"/>
    </row>
    <row r="96" ht="20.25" customHeight="1">
      <c r="A96" s="293" t="s">
        <v>469</v>
      </c>
      <c r="B96" s="85" t="s">
        <v>279</v>
      </c>
      <c r="C96" s="85" t="s">
        <v>332</v>
      </c>
      <c r="D96" s="85">
        <v>12.0</v>
      </c>
      <c r="E96" s="85">
        <v>11.0</v>
      </c>
      <c r="F96" s="294">
        <v>30.0</v>
      </c>
      <c r="G96" s="287"/>
      <c r="H96" s="288"/>
      <c r="I96" s="295"/>
      <c r="J96" s="290" t="s">
        <v>470</v>
      </c>
      <c r="K96" s="297" t="s">
        <v>334</v>
      </c>
      <c r="L96" s="302" t="s">
        <v>471</v>
      </c>
    </row>
    <row r="97" ht="20.25" customHeight="1">
      <c r="A97" s="293" t="s">
        <v>472</v>
      </c>
      <c r="B97" s="85" t="s">
        <v>279</v>
      </c>
      <c r="C97" s="85" t="s">
        <v>332</v>
      </c>
      <c r="D97" s="85">
        <v>15.0</v>
      </c>
      <c r="E97" s="85">
        <v>65.0</v>
      </c>
      <c r="F97" s="294">
        <v>30.0</v>
      </c>
      <c r="G97" s="287"/>
      <c r="H97" s="288"/>
      <c r="I97" s="295"/>
      <c r="J97" s="296">
        <v>2.0</v>
      </c>
      <c r="K97" s="297" t="s">
        <v>334</v>
      </c>
      <c r="L97" s="302" t="s">
        <v>473</v>
      </c>
    </row>
    <row r="98" ht="20.25" customHeight="1">
      <c r="A98" s="285" t="s">
        <v>474</v>
      </c>
      <c r="B98" s="85" t="s">
        <v>279</v>
      </c>
      <c r="C98" s="85" t="s">
        <v>347</v>
      </c>
      <c r="D98" s="85">
        <v>12.0</v>
      </c>
      <c r="E98" s="85">
        <v>58.0</v>
      </c>
      <c r="F98" s="294"/>
      <c r="G98" s="287">
        <v>40.0</v>
      </c>
      <c r="H98" s="288"/>
      <c r="I98" s="295"/>
      <c r="J98" s="296">
        <v>4.0</v>
      </c>
      <c r="K98" s="291" t="s">
        <v>334</v>
      </c>
      <c r="L98" s="292"/>
    </row>
    <row r="99" ht="20.25" customHeight="1">
      <c r="A99" s="293" t="s">
        <v>475</v>
      </c>
      <c r="B99" s="85" t="s">
        <v>342</v>
      </c>
      <c r="C99" s="85" t="s">
        <v>345</v>
      </c>
      <c r="D99" s="85">
        <v>22.0</v>
      </c>
      <c r="E99" s="85">
        <v>275.0</v>
      </c>
      <c r="F99" s="294">
        <v>40.0</v>
      </c>
      <c r="G99" s="287"/>
      <c r="H99" s="288"/>
      <c r="I99" s="295"/>
      <c r="J99" s="296">
        <v>23.0</v>
      </c>
      <c r="K99" s="291" t="s">
        <v>476</v>
      </c>
      <c r="L99" s="292"/>
    </row>
    <row r="100" ht="20.25" customHeight="1">
      <c r="A100" s="293" t="s">
        <v>477</v>
      </c>
      <c r="B100" s="85" t="s">
        <v>279</v>
      </c>
      <c r="C100" s="85" t="s">
        <v>345</v>
      </c>
      <c r="D100" s="85">
        <v>15.0</v>
      </c>
      <c r="E100" s="85">
        <v>110.0</v>
      </c>
      <c r="F100" s="294">
        <v>30.0</v>
      </c>
      <c r="G100" s="287"/>
      <c r="H100" s="288"/>
      <c r="I100" s="295"/>
      <c r="J100" s="296">
        <v>5.0</v>
      </c>
      <c r="K100" s="291" t="s">
        <v>334</v>
      </c>
      <c r="L100" s="302" t="s">
        <v>478</v>
      </c>
    </row>
    <row r="101" ht="20.25" customHeight="1">
      <c r="A101" s="293" t="s">
        <v>479</v>
      </c>
      <c r="B101" s="85" t="s">
        <v>279</v>
      </c>
      <c r="C101" s="85" t="s">
        <v>332</v>
      </c>
      <c r="D101" s="85">
        <v>15.0</v>
      </c>
      <c r="E101" s="85">
        <v>44.0</v>
      </c>
      <c r="F101" s="294">
        <v>30.0</v>
      </c>
      <c r="G101" s="287"/>
      <c r="H101" s="288"/>
      <c r="I101" s="295"/>
      <c r="J101" s="296">
        <v>2.0</v>
      </c>
      <c r="K101" s="297" t="s">
        <v>385</v>
      </c>
      <c r="L101" s="292"/>
    </row>
    <row r="102" ht="20.25" customHeight="1">
      <c r="A102" s="285" t="s">
        <v>480</v>
      </c>
      <c r="B102" s="85" t="s">
        <v>338</v>
      </c>
      <c r="C102" s="85" t="s">
        <v>345</v>
      </c>
      <c r="D102" s="85">
        <v>17.0</v>
      </c>
      <c r="E102" s="85">
        <v>90.0</v>
      </c>
      <c r="F102" s="294">
        <v>60.0</v>
      </c>
      <c r="G102" s="287"/>
      <c r="H102" s="288"/>
      <c r="I102" s="295"/>
      <c r="J102" s="296">
        <v>4.0</v>
      </c>
      <c r="K102" s="291" t="s">
        <v>385</v>
      </c>
      <c r="L102" s="292"/>
    </row>
    <row r="103" ht="20.25" customHeight="1">
      <c r="A103" s="293" t="s">
        <v>481</v>
      </c>
      <c r="B103" s="85" t="s">
        <v>338</v>
      </c>
      <c r="C103" s="85" t="s">
        <v>345</v>
      </c>
      <c r="D103" s="85">
        <v>15.0</v>
      </c>
      <c r="E103" s="85">
        <v>68.0</v>
      </c>
      <c r="F103" s="294">
        <v>30.0</v>
      </c>
      <c r="G103" s="287"/>
      <c r="H103" s="288"/>
      <c r="I103" s="295"/>
      <c r="J103" s="296">
        <v>5.0</v>
      </c>
      <c r="K103" s="291" t="s">
        <v>334</v>
      </c>
      <c r="L103" s="292"/>
    </row>
    <row r="104" ht="20.25" customHeight="1">
      <c r="A104" s="300" t="s">
        <v>482</v>
      </c>
      <c r="B104" s="296" t="s">
        <v>279</v>
      </c>
      <c r="C104" s="296" t="s">
        <v>332</v>
      </c>
      <c r="D104" s="296">
        <v>10.0</v>
      </c>
      <c r="E104" s="296">
        <v>16.0</v>
      </c>
      <c r="F104" s="301">
        <v>30.0</v>
      </c>
      <c r="G104" s="287"/>
      <c r="H104" s="288"/>
      <c r="I104" s="295"/>
      <c r="J104" s="290">
        <v>43832.0</v>
      </c>
      <c r="K104" s="291" t="s">
        <v>457</v>
      </c>
      <c r="L104" s="292"/>
    </row>
    <row r="105" ht="20.25" customHeight="1">
      <c r="A105" s="285" t="s">
        <v>483</v>
      </c>
      <c r="B105" s="85" t="s">
        <v>279</v>
      </c>
      <c r="C105" s="85" t="s">
        <v>343</v>
      </c>
      <c r="D105" s="85">
        <v>15.0</v>
      </c>
      <c r="E105" s="85">
        <v>52.0</v>
      </c>
      <c r="F105" s="294">
        <v>30.0</v>
      </c>
      <c r="G105" s="287"/>
      <c r="H105" s="288"/>
      <c r="I105" s="295"/>
      <c r="J105" s="296">
        <v>3.0</v>
      </c>
      <c r="K105" s="291" t="s">
        <v>334</v>
      </c>
      <c r="L105" s="302" t="s">
        <v>484</v>
      </c>
    </row>
    <row r="106" ht="20.25" customHeight="1">
      <c r="A106" s="300" t="s">
        <v>485</v>
      </c>
      <c r="B106" s="296" t="s">
        <v>279</v>
      </c>
      <c r="C106" s="296" t="s">
        <v>332</v>
      </c>
      <c r="D106" s="296">
        <v>12.0</v>
      </c>
      <c r="E106" s="296">
        <v>78.0</v>
      </c>
      <c r="F106" s="301">
        <v>30.0</v>
      </c>
      <c r="G106" s="287"/>
      <c r="H106" s="288"/>
      <c r="I106" s="295"/>
      <c r="J106" s="296">
        <v>8.0</v>
      </c>
      <c r="K106" s="291" t="s">
        <v>377</v>
      </c>
      <c r="L106" s="292"/>
    </row>
    <row r="107" ht="20.25" customHeight="1">
      <c r="A107" s="293" t="s">
        <v>486</v>
      </c>
      <c r="B107" s="85" t="s">
        <v>462</v>
      </c>
      <c r="C107" s="85" t="s">
        <v>389</v>
      </c>
      <c r="D107" s="85">
        <v>12.0</v>
      </c>
      <c r="E107" s="85">
        <v>1.0</v>
      </c>
      <c r="F107" s="294">
        <v>5.0</v>
      </c>
      <c r="G107" s="287">
        <v>30.0</v>
      </c>
      <c r="H107" s="288"/>
      <c r="I107" s="295"/>
      <c r="J107" s="296">
        <v>0.0</v>
      </c>
      <c r="K107" s="297" t="s">
        <v>334</v>
      </c>
      <c r="L107" s="302" t="s">
        <v>487</v>
      </c>
    </row>
    <row r="108" ht="20.25" customHeight="1">
      <c r="A108" s="293" t="s">
        <v>488</v>
      </c>
      <c r="B108" s="85" t="s">
        <v>279</v>
      </c>
      <c r="C108" s="85" t="s">
        <v>345</v>
      </c>
      <c r="D108" s="85">
        <v>13.0</v>
      </c>
      <c r="E108" s="85">
        <v>52.0</v>
      </c>
      <c r="F108" s="294">
        <v>30.0</v>
      </c>
      <c r="G108" s="287"/>
      <c r="H108" s="288"/>
      <c r="I108" s="295"/>
      <c r="J108" s="296">
        <v>3.0</v>
      </c>
      <c r="K108" s="291" t="s">
        <v>334</v>
      </c>
      <c r="L108" s="302" t="s">
        <v>489</v>
      </c>
    </row>
    <row r="109" ht="20.25" customHeight="1">
      <c r="A109" s="285" t="s">
        <v>490</v>
      </c>
      <c r="B109" s="85" t="s">
        <v>342</v>
      </c>
      <c r="C109" s="85" t="s">
        <v>343</v>
      </c>
      <c r="D109" s="85">
        <v>17.0</v>
      </c>
      <c r="E109" s="85">
        <v>168.0</v>
      </c>
      <c r="F109" s="294">
        <v>50.0</v>
      </c>
      <c r="G109" s="287"/>
      <c r="H109" s="288"/>
      <c r="I109" s="295"/>
      <c r="J109" s="296">
        <v>11.0</v>
      </c>
      <c r="K109" s="291" t="s">
        <v>334</v>
      </c>
      <c r="L109" s="302" t="s">
        <v>491</v>
      </c>
    </row>
    <row r="110" ht="20.25" customHeight="1">
      <c r="A110" s="285" t="s">
        <v>492</v>
      </c>
      <c r="B110" s="85" t="s">
        <v>338</v>
      </c>
      <c r="C110" s="85" t="s">
        <v>339</v>
      </c>
      <c r="D110" s="85">
        <v>18.0</v>
      </c>
      <c r="E110" s="85">
        <v>180.0</v>
      </c>
      <c r="F110" s="294">
        <v>30.0</v>
      </c>
      <c r="G110" s="287"/>
      <c r="H110" s="288"/>
      <c r="I110" s="295"/>
      <c r="J110" s="296">
        <v>13.0</v>
      </c>
      <c r="K110" s="291" t="s">
        <v>334</v>
      </c>
      <c r="L110" s="292"/>
    </row>
    <row r="111" ht="20.25" customHeight="1">
      <c r="A111" s="293" t="s">
        <v>493</v>
      </c>
      <c r="B111" s="85" t="s">
        <v>338</v>
      </c>
      <c r="C111" s="85" t="s">
        <v>347</v>
      </c>
      <c r="D111" s="85">
        <v>15.0</v>
      </c>
      <c r="E111" s="85">
        <v>93.0</v>
      </c>
      <c r="F111" s="294"/>
      <c r="G111" s="287">
        <v>20.0</v>
      </c>
      <c r="H111" s="288"/>
      <c r="I111" s="295"/>
      <c r="J111" s="296">
        <v>5.0</v>
      </c>
      <c r="K111" s="297" t="s">
        <v>334</v>
      </c>
      <c r="L111" s="292"/>
    </row>
    <row r="112" ht="20.25" customHeight="1">
      <c r="A112" s="285" t="s">
        <v>494</v>
      </c>
      <c r="B112" s="85" t="s">
        <v>279</v>
      </c>
      <c r="C112" s="85" t="s">
        <v>339</v>
      </c>
      <c r="D112" s="85">
        <v>14.0</v>
      </c>
      <c r="E112" s="85">
        <v>38.0</v>
      </c>
      <c r="F112" s="294">
        <v>30.0</v>
      </c>
      <c r="G112" s="287">
        <v>40.0</v>
      </c>
      <c r="H112" s="288"/>
      <c r="I112" s="295"/>
      <c r="J112" s="296">
        <v>2.0</v>
      </c>
      <c r="K112" s="291" t="s">
        <v>336</v>
      </c>
      <c r="L112" s="292"/>
    </row>
    <row r="113" ht="20.25" customHeight="1">
      <c r="A113" s="293" t="s">
        <v>495</v>
      </c>
      <c r="B113" s="85" t="s">
        <v>279</v>
      </c>
      <c r="C113" s="85" t="s">
        <v>332</v>
      </c>
      <c r="D113" s="85">
        <v>13.0</v>
      </c>
      <c r="E113" s="85">
        <v>67.0</v>
      </c>
      <c r="F113" s="294">
        <v>30.0</v>
      </c>
      <c r="G113" s="287"/>
      <c r="H113" s="288"/>
      <c r="I113" s="295"/>
      <c r="J113" s="296">
        <v>2.0</v>
      </c>
      <c r="K113" s="297" t="s">
        <v>334</v>
      </c>
      <c r="L113" s="304" t="s">
        <v>496</v>
      </c>
    </row>
    <row r="114" ht="20.25" customHeight="1">
      <c r="A114" s="293" t="s">
        <v>497</v>
      </c>
      <c r="B114" s="85" t="s">
        <v>279</v>
      </c>
      <c r="C114" s="85" t="s">
        <v>428</v>
      </c>
      <c r="D114" s="85">
        <v>17.0</v>
      </c>
      <c r="E114" s="85">
        <v>91.0</v>
      </c>
      <c r="F114" s="294">
        <v>30.0</v>
      </c>
      <c r="G114" s="287"/>
      <c r="H114" s="288"/>
      <c r="I114" s="295"/>
      <c r="J114" s="296">
        <v>7.0</v>
      </c>
      <c r="K114" s="291" t="s">
        <v>385</v>
      </c>
      <c r="L114" s="292"/>
    </row>
    <row r="115" ht="20.25" customHeight="1">
      <c r="A115" s="293" t="s">
        <v>498</v>
      </c>
      <c r="B115" s="85" t="s">
        <v>279</v>
      </c>
      <c r="C115" s="85" t="s">
        <v>345</v>
      </c>
      <c r="D115" s="85">
        <v>15.0</v>
      </c>
      <c r="E115" s="85">
        <v>58.0</v>
      </c>
      <c r="F115" s="294">
        <v>30.0</v>
      </c>
      <c r="G115" s="287">
        <v>40.0</v>
      </c>
      <c r="H115" s="288"/>
      <c r="I115" s="295"/>
      <c r="J115" s="296">
        <v>7.0</v>
      </c>
      <c r="K115" s="291" t="s">
        <v>336</v>
      </c>
      <c r="L115" s="292"/>
    </row>
    <row r="116" ht="20.25" customHeight="1">
      <c r="A116" s="293" t="s">
        <v>499</v>
      </c>
      <c r="B116" s="85" t="s">
        <v>279</v>
      </c>
      <c r="C116" s="85" t="s">
        <v>389</v>
      </c>
      <c r="D116" s="85">
        <v>11.0</v>
      </c>
      <c r="E116" s="85">
        <v>19.0</v>
      </c>
      <c r="F116" s="294">
        <v>40.0</v>
      </c>
      <c r="G116" s="287"/>
      <c r="H116" s="288"/>
      <c r="I116" s="295"/>
      <c r="J116" s="290" t="s">
        <v>393</v>
      </c>
      <c r="K116" s="297" t="s">
        <v>334</v>
      </c>
      <c r="L116" s="302" t="s">
        <v>500</v>
      </c>
    </row>
    <row r="117" ht="20.25" customHeight="1">
      <c r="A117" s="293" t="s">
        <v>501</v>
      </c>
      <c r="B117" s="85" t="s">
        <v>279</v>
      </c>
      <c r="C117" s="85" t="s">
        <v>352</v>
      </c>
      <c r="D117" s="85">
        <v>17.0</v>
      </c>
      <c r="E117" s="85">
        <v>33.0</v>
      </c>
      <c r="F117" s="294">
        <v>30.0</v>
      </c>
      <c r="G117" s="287">
        <v>60.0</v>
      </c>
      <c r="H117" s="288">
        <v>30.0</v>
      </c>
      <c r="I117" s="295"/>
      <c r="J117" s="296">
        <v>2.0</v>
      </c>
      <c r="K117" s="291" t="s">
        <v>334</v>
      </c>
      <c r="L117" s="302" t="s">
        <v>502</v>
      </c>
    </row>
    <row r="118" ht="20.25" customHeight="1">
      <c r="A118" s="285" t="s">
        <v>503</v>
      </c>
      <c r="B118" s="85" t="s">
        <v>279</v>
      </c>
      <c r="C118" s="85" t="s">
        <v>332</v>
      </c>
      <c r="D118" s="85">
        <v>18.0</v>
      </c>
      <c r="E118" s="85">
        <v>39.0</v>
      </c>
      <c r="F118" s="294">
        <v>30.0</v>
      </c>
      <c r="G118" s="287"/>
      <c r="H118" s="288"/>
      <c r="I118" s="295"/>
      <c r="J118" s="296">
        <v>2.0</v>
      </c>
      <c r="K118" s="291" t="s">
        <v>377</v>
      </c>
      <c r="L118" s="292"/>
    </row>
    <row r="119" ht="20.25" customHeight="1">
      <c r="A119" s="285" t="s">
        <v>504</v>
      </c>
      <c r="B119" s="85" t="s">
        <v>279</v>
      </c>
      <c r="C119" s="85" t="s">
        <v>332</v>
      </c>
      <c r="D119" s="85">
        <v>17.0</v>
      </c>
      <c r="E119" s="85">
        <v>45.0</v>
      </c>
      <c r="F119" s="294">
        <v>30.0</v>
      </c>
      <c r="G119" s="287"/>
      <c r="H119" s="288"/>
      <c r="I119" s="295"/>
      <c r="J119" s="296">
        <v>3.0</v>
      </c>
      <c r="K119" s="291" t="s">
        <v>377</v>
      </c>
      <c r="L119" s="292"/>
    </row>
    <row r="120" ht="20.25" customHeight="1">
      <c r="A120" s="293" t="s">
        <v>505</v>
      </c>
      <c r="B120" s="85" t="s">
        <v>338</v>
      </c>
      <c r="C120" s="85" t="s">
        <v>369</v>
      </c>
      <c r="D120" s="85">
        <v>7.0</v>
      </c>
      <c r="E120" s="85">
        <v>85.0</v>
      </c>
      <c r="F120" s="294">
        <v>20.0</v>
      </c>
      <c r="G120" s="287"/>
      <c r="H120" s="288"/>
      <c r="I120" s="295"/>
      <c r="J120" s="296">
        <v>4.0</v>
      </c>
      <c r="K120" s="297" t="s">
        <v>334</v>
      </c>
      <c r="L120" s="302" t="s">
        <v>506</v>
      </c>
    </row>
    <row r="121" ht="20.25" customHeight="1">
      <c r="A121" s="293" t="s">
        <v>507</v>
      </c>
      <c r="B121" s="85" t="s">
        <v>279</v>
      </c>
      <c r="C121" s="85" t="s">
        <v>332</v>
      </c>
      <c r="D121" s="85">
        <v>18.0</v>
      </c>
      <c r="E121" s="85">
        <v>153.0</v>
      </c>
      <c r="F121" s="294">
        <v>30.0</v>
      </c>
      <c r="G121" s="287"/>
      <c r="H121" s="288"/>
      <c r="I121" s="295"/>
      <c r="J121" s="296">
        <v>8.0</v>
      </c>
      <c r="K121" s="297" t="s">
        <v>385</v>
      </c>
      <c r="L121" s="292"/>
    </row>
    <row r="122" ht="20.25" customHeight="1">
      <c r="A122" s="293" t="s">
        <v>111</v>
      </c>
      <c r="B122" s="85" t="s">
        <v>279</v>
      </c>
      <c r="C122" s="85" t="s">
        <v>428</v>
      </c>
      <c r="D122" s="85">
        <v>13.0</v>
      </c>
      <c r="E122" s="85">
        <v>22.0</v>
      </c>
      <c r="F122" s="294">
        <v>40.0</v>
      </c>
      <c r="G122" s="287"/>
      <c r="H122" s="288"/>
      <c r="I122" s="295"/>
      <c r="J122" s="290" t="s">
        <v>333</v>
      </c>
      <c r="K122" s="297" t="s">
        <v>334</v>
      </c>
      <c r="L122" s="304" t="s">
        <v>508</v>
      </c>
    </row>
    <row r="123" ht="20.25" customHeight="1">
      <c r="A123" s="293" t="s">
        <v>509</v>
      </c>
      <c r="B123" s="85" t="s">
        <v>391</v>
      </c>
      <c r="C123" s="85" t="s">
        <v>389</v>
      </c>
      <c r="D123" s="85">
        <v>12.0</v>
      </c>
      <c r="E123" s="85">
        <v>7.0</v>
      </c>
      <c r="F123" s="294">
        <v>10.0</v>
      </c>
      <c r="G123" s="287">
        <v>60.0</v>
      </c>
      <c r="H123" s="288"/>
      <c r="I123" s="295"/>
      <c r="J123" s="290" t="s">
        <v>470</v>
      </c>
      <c r="K123" s="297" t="s">
        <v>334</v>
      </c>
      <c r="L123" s="304" t="s">
        <v>510</v>
      </c>
    </row>
    <row r="124" ht="20.25" customHeight="1">
      <c r="A124" s="293" t="s">
        <v>511</v>
      </c>
      <c r="B124" s="85" t="s">
        <v>279</v>
      </c>
      <c r="C124" s="85" t="s">
        <v>345</v>
      </c>
      <c r="D124" s="85">
        <v>19.0</v>
      </c>
      <c r="E124" s="85">
        <v>195.0</v>
      </c>
      <c r="F124" s="294">
        <v>30.0</v>
      </c>
      <c r="G124" s="287">
        <v>50.0</v>
      </c>
      <c r="H124" s="288"/>
      <c r="I124" s="295"/>
      <c r="J124" s="296">
        <v>17.0</v>
      </c>
      <c r="K124" s="291" t="s">
        <v>336</v>
      </c>
      <c r="L124" s="292"/>
    </row>
    <row r="125" ht="20.25" customHeight="1">
      <c r="A125" s="293" t="s">
        <v>512</v>
      </c>
      <c r="B125" s="85" t="s">
        <v>279</v>
      </c>
      <c r="C125" s="85" t="s">
        <v>352</v>
      </c>
      <c r="D125" s="85">
        <v>17.0</v>
      </c>
      <c r="E125" s="85">
        <v>52.0</v>
      </c>
      <c r="F125" s="294">
        <v>30.0</v>
      </c>
      <c r="G125" s="287">
        <v>60.0</v>
      </c>
      <c r="H125" s="288"/>
      <c r="I125" s="295">
        <v>15.0</v>
      </c>
      <c r="J125" s="296">
        <v>3.0</v>
      </c>
      <c r="K125" s="291" t="s">
        <v>334</v>
      </c>
      <c r="L125" s="302" t="s">
        <v>513</v>
      </c>
    </row>
    <row r="126" ht="20.25" customHeight="1">
      <c r="A126" s="293" t="s">
        <v>514</v>
      </c>
      <c r="B126" s="85" t="s">
        <v>338</v>
      </c>
      <c r="C126" s="85" t="s">
        <v>339</v>
      </c>
      <c r="D126" s="85">
        <v>15.0</v>
      </c>
      <c r="E126" s="85">
        <v>123.0</v>
      </c>
      <c r="F126" s="294">
        <v>30.0</v>
      </c>
      <c r="G126" s="287"/>
      <c r="H126" s="288"/>
      <c r="I126" s="295"/>
      <c r="J126" s="296">
        <v>7.0</v>
      </c>
      <c r="K126" s="297" t="s">
        <v>334</v>
      </c>
      <c r="L126" s="292"/>
    </row>
    <row r="127" ht="20.25" customHeight="1">
      <c r="A127" s="293" t="s">
        <v>515</v>
      </c>
      <c r="B127" s="85" t="s">
        <v>279</v>
      </c>
      <c r="C127" s="85" t="s">
        <v>389</v>
      </c>
      <c r="D127" s="85">
        <v>11.0</v>
      </c>
      <c r="E127" s="85">
        <v>11.0</v>
      </c>
      <c r="F127" s="294">
        <v>40.0</v>
      </c>
      <c r="G127" s="287"/>
      <c r="H127" s="288"/>
      <c r="I127" s="295"/>
      <c r="J127" s="290" t="s">
        <v>333</v>
      </c>
      <c r="K127" s="297" t="s">
        <v>334</v>
      </c>
      <c r="L127" s="292" t="s">
        <v>516</v>
      </c>
    </row>
    <row r="128" ht="20.25" customHeight="1">
      <c r="A128" s="285" t="s">
        <v>517</v>
      </c>
      <c r="B128" s="85" t="s">
        <v>279</v>
      </c>
      <c r="C128" s="85" t="s">
        <v>347</v>
      </c>
      <c r="D128" s="85">
        <v>15.0</v>
      </c>
      <c r="E128" s="85">
        <v>58.0</v>
      </c>
      <c r="F128" s="294">
        <v>30.0</v>
      </c>
      <c r="G128" s="287"/>
      <c r="H128" s="288"/>
      <c r="I128" s="295"/>
      <c r="J128" s="296">
        <v>6.0</v>
      </c>
      <c r="K128" s="291" t="s">
        <v>385</v>
      </c>
      <c r="L128" s="292"/>
    </row>
    <row r="129" ht="20.25" customHeight="1">
      <c r="A129" s="285" t="s">
        <v>518</v>
      </c>
      <c r="B129" s="85" t="s">
        <v>391</v>
      </c>
      <c r="C129" s="85" t="s">
        <v>428</v>
      </c>
      <c r="D129" s="85">
        <v>14.0</v>
      </c>
      <c r="E129" s="85">
        <v>18.0</v>
      </c>
      <c r="F129" s="294">
        <v>30.0</v>
      </c>
      <c r="G129" s="287"/>
      <c r="H129" s="288"/>
      <c r="I129" s="295"/>
      <c r="J129" s="290" t="s">
        <v>470</v>
      </c>
      <c r="K129" s="291" t="s">
        <v>385</v>
      </c>
      <c r="L129" s="307"/>
    </row>
    <row r="130" ht="20.25" customHeight="1">
      <c r="A130" s="293" t="s">
        <v>519</v>
      </c>
      <c r="B130" s="85" t="s">
        <v>338</v>
      </c>
      <c r="C130" s="85" t="s">
        <v>345</v>
      </c>
      <c r="D130" s="85">
        <v>19.0</v>
      </c>
      <c r="E130" s="85">
        <v>142.0</v>
      </c>
      <c r="F130" s="294">
        <v>40.0</v>
      </c>
      <c r="G130" s="287">
        <v>40.0</v>
      </c>
      <c r="H130" s="288"/>
      <c r="I130" s="295"/>
      <c r="J130" s="296">
        <v>9.0</v>
      </c>
      <c r="K130" s="291" t="s">
        <v>334</v>
      </c>
      <c r="L130" s="302" t="s">
        <v>520</v>
      </c>
    </row>
    <row r="131" ht="20.25" customHeight="1">
      <c r="A131" s="293" t="s">
        <v>521</v>
      </c>
      <c r="B131" s="85" t="s">
        <v>338</v>
      </c>
      <c r="C131" s="85" t="s">
        <v>347</v>
      </c>
      <c r="D131" s="85">
        <v>15.0</v>
      </c>
      <c r="E131" s="85">
        <v>58.0</v>
      </c>
      <c r="F131" s="294">
        <v>30.0</v>
      </c>
      <c r="G131" s="287"/>
      <c r="H131" s="288"/>
      <c r="I131" s="295"/>
      <c r="J131" s="296">
        <v>4.0</v>
      </c>
      <c r="K131" s="297" t="s">
        <v>334</v>
      </c>
      <c r="L131" s="292"/>
    </row>
    <row r="132" ht="20.25" customHeight="1">
      <c r="A132" s="285" t="s">
        <v>522</v>
      </c>
      <c r="B132" s="85" t="s">
        <v>338</v>
      </c>
      <c r="C132" s="85" t="s">
        <v>347</v>
      </c>
      <c r="D132" s="85">
        <v>16.0</v>
      </c>
      <c r="E132" s="85">
        <v>127.0</v>
      </c>
      <c r="F132" s="294">
        <v>40.0</v>
      </c>
      <c r="G132" s="287"/>
      <c r="H132" s="288"/>
      <c r="I132" s="295"/>
      <c r="J132" s="296">
        <v>12.0</v>
      </c>
      <c r="K132" s="291" t="s">
        <v>336</v>
      </c>
      <c r="L132" s="292"/>
    </row>
    <row r="133" ht="20.25" customHeight="1">
      <c r="A133" s="293" t="s">
        <v>523</v>
      </c>
      <c r="B133" s="85" t="s">
        <v>279</v>
      </c>
      <c r="C133" s="85" t="s">
        <v>352</v>
      </c>
      <c r="D133" s="85">
        <v>16.0</v>
      </c>
      <c r="E133" s="85">
        <v>16.0</v>
      </c>
      <c r="F133" s="294">
        <v>30.0</v>
      </c>
      <c r="G133" s="287">
        <v>60.0</v>
      </c>
      <c r="H133" s="288"/>
      <c r="I133" s="295">
        <v>15.0</v>
      </c>
      <c r="J133" s="296">
        <v>1.0</v>
      </c>
      <c r="K133" s="291" t="s">
        <v>334</v>
      </c>
      <c r="L133" s="302" t="s">
        <v>524</v>
      </c>
    </row>
    <row r="134" ht="20.25" customHeight="1">
      <c r="A134" s="293" t="s">
        <v>525</v>
      </c>
      <c r="B134" s="85" t="s">
        <v>279</v>
      </c>
      <c r="C134" s="85" t="s">
        <v>442</v>
      </c>
      <c r="D134" s="85">
        <v>13.0</v>
      </c>
      <c r="E134" s="85">
        <v>22.0</v>
      </c>
      <c r="F134" s="294">
        <v>20.0</v>
      </c>
      <c r="G134" s="287"/>
      <c r="H134" s="288"/>
      <c r="I134" s="295"/>
      <c r="J134" s="290" t="s">
        <v>470</v>
      </c>
      <c r="K134" s="297" t="s">
        <v>476</v>
      </c>
      <c r="L134" s="292"/>
    </row>
    <row r="135" ht="20.25" customHeight="1">
      <c r="A135" s="293" t="s">
        <v>526</v>
      </c>
      <c r="B135" s="85" t="s">
        <v>397</v>
      </c>
      <c r="C135" s="85" t="s">
        <v>389</v>
      </c>
      <c r="D135" s="85">
        <v>15.0</v>
      </c>
      <c r="E135" s="85">
        <v>121.0</v>
      </c>
      <c r="F135" s="294">
        <v>30.0</v>
      </c>
      <c r="G135" s="287"/>
      <c r="H135" s="288"/>
      <c r="I135" s="295"/>
      <c r="J135" s="296">
        <v>5.0</v>
      </c>
      <c r="K135" s="291" t="s">
        <v>385</v>
      </c>
      <c r="L135" s="292"/>
    </row>
    <row r="136" ht="20.25" customHeight="1">
      <c r="A136" s="293" t="s">
        <v>527</v>
      </c>
      <c r="B136" s="85" t="s">
        <v>279</v>
      </c>
      <c r="C136" s="85" t="s">
        <v>352</v>
      </c>
      <c r="D136" s="85">
        <v>17.0</v>
      </c>
      <c r="E136" s="85">
        <v>32.0</v>
      </c>
      <c r="F136" s="294">
        <v>30.0</v>
      </c>
      <c r="G136" s="287">
        <v>60.0</v>
      </c>
      <c r="H136" s="288">
        <v>30.0</v>
      </c>
      <c r="I136" s="295"/>
      <c r="J136" s="296">
        <v>2.0</v>
      </c>
      <c r="K136" s="291" t="s">
        <v>334</v>
      </c>
      <c r="L136" s="302" t="s">
        <v>528</v>
      </c>
    </row>
    <row r="137" ht="20.25" customHeight="1">
      <c r="A137" s="293" t="s">
        <v>529</v>
      </c>
      <c r="B137" s="85" t="s">
        <v>279</v>
      </c>
      <c r="C137" s="85" t="s">
        <v>420</v>
      </c>
      <c r="D137" s="85">
        <v>13.0</v>
      </c>
      <c r="E137" s="85">
        <v>18.0</v>
      </c>
      <c r="F137" s="294">
        <v>30.0</v>
      </c>
      <c r="G137" s="287"/>
      <c r="H137" s="288"/>
      <c r="I137" s="295">
        <v>30.0</v>
      </c>
      <c r="J137" s="296">
        <v>1.0</v>
      </c>
      <c r="K137" s="291" t="s">
        <v>336</v>
      </c>
      <c r="L137" s="292"/>
    </row>
    <row r="138" ht="20.25" customHeight="1">
      <c r="A138" s="300" t="s">
        <v>530</v>
      </c>
      <c r="B138" s="85" t="s">
        <v>391</v>
      </c>
      <c r="C138" s="85" t="s">
        <v>420</v>
      </c>
      <c r="D138" s="85">
        <v>15.0</v>
      </c>
      <c r="E138" s="85">
        <v>17.0</v>
      </c>
      <c r="F138" s="294"/>
      <c r="G138" s="287">
        <v>50.0</v>
      </c>
      <c r="H138" s="288"/>
      <c r="I138" s="295"/>
      <c r="J138" s="290" t="s">
        <v>333</v>
      </c>
      <c r="K138" s="297" t="s">
        <v>457</v>
      </c>
      <c r="L138" s="292"/>
    </row>
    <row r="139" ht="20.25" customHeight="1">
      <c r="A139" s="293" t="s">
        <v>531</v>
      </c>
      <c r="B139" s="85" t="s">
        <v>338</v>
      </c>
      <c r="C139" s="85" t="s">
        <v>389</v>
      </c>
      <c r="D139" s="85">
        <v>11.0</v>
      </c>
      <c r="E139" s="85">
        <v>34.0</v>
      </c>
      <c r="F139" s="294">
        <v>40.0</v>
      </c>
      <c r="G139" s="287"/>
      <c r="H139" s="288"/>
      <c r="I139" s="295"/>
      <c r="J139" s="296">
        <v>1.0</v>
      </c>
      <c r="K139" s="297" t="s">
        <v>334</v>
      </c>
      <c r="L139" s="302" t="s">
        <v>532</v>
      </c>
    </row>
    <row r="140" ht="20.25" customHeight="1">
      <c r="A140" s="285" t="s">
        <v>211</v>
      </c>
      <c r="B140" s="85" t="s">
        <v>279</v>
      </c>
      <c r="C140" s="85" t="s">
        <v>332</v>
      </c>
      <c r="D140" s="85">
        <v>16.0</v>
      </c>
      <c r="E140" s="85">
        <v>27.0</v>
      </c>
      <c r="F140" s="294">
        <v>30.0</v>
      </c>
      <c r="G140" s="287"/>
      <c r="H140" s="288"/>
      <c r="I140" s="295"/>
      <c r="J140" s="296">
        <v>1.0</v>
      </c>
      <c r="K140" s="291" t="s">
        <v>334</v>
      </c>
      <c r="L140" s="292" t="s">
        <v>533</v>
      </c>
    </row>
    <row r="141" ht="20.25" customHeight="1">
      <c r="A141" s="285" t="s">
        <v>534</v>
      </c>
      <c r="B141" s="85" t="s">
        <v>279</v>
      </c>
      <c r="C141" s="85" t="s">
        <v>332</v>
      </c>
      <c r="D141" s="85">
        <v>17.0</v>
      </c>
      <c r="E141" s="85">
        <v>65.0</v>
      </c>
      <c r="F141" s="294">
        <v>30.0</v>
      </c>
      <c r="G141" s="287"/>
      <c r="H141" s="288"/>
      <c r="I141" s="295"/>
      <c r="J141" s="296">
        <v>3.0</v>
      </c>
      <c r="K141" s="291" t="s">
        <v>334</v>
      </c>
      <c r="L141" s="292"/>
    </row>
    <row r="142" ht="20.25" customHeight="1">
      <c r="A142" s="285" t="s">
        <v>535</v>
      </c>
      <c r="B142" s="85" t="s">
        <v>338</v>
      </c>
      <c r="C142" s="85" t="s">
        <v>343</v>
      </c>
      <c r="D142" s="85">
        <v>17.0</v>
      </c>
      <c r="E142" s="85">
        <v>94.0</v>
      </c>
      <c r="F142" s="294">
        <v>40.0</v>
      </c>
      <c r="G142" s="287"/>
      <c r="H142" s="288"/>
      <c r="I142" s="295">
        <v>40.0</v>
      </c>
      <c r="J142" s="296">
        <v>5.0</v>
      </c>
      <c r="K142" s="291" t="s">
        <v>334</v>
      </c>
      <c r="L142" s="304" t="s">
        <v>536</v>
      </c>
    </row>
    <row r="143" ht="20.25" customHeight="1">
      <c r="A143" s="293" t="s">
        <v>537</v>
      </c>
      <c r="B143" s="85" t="s">
        <v>279</v>
      </c>
      <c r="C143" s="85" t="s">
        <v>345</v>
      </c>
      <c r="D143" s="85">
        <v>14.0</v>
      </c>
      <c r="E143" s="85">
        <v>52.0</v>
      </c>
      <c r="F143" s="294">
        <v>40.0</v>
      </c>
      <c r="G143" s="287"/>
      <c r="H143" s="288"/>
      <c r="I143" s="295"/>
      <c r="J143" s="296">
        <v>3.0</v>
      </c>
      <c r="K143" s="291" t="s">
        <v>336</v>
      </c>
      <c r="L143" s="292"/>
    </row>
    <row r="144" ht="20.25" customHeight="1">
      <c r="A144" s="285" t="s">
        <v>538</v>
      </c>
      <c r="B144" s="85" t="s">
        <v>279</v>
      </c>
      <c r="C144" s="85" t="s">
        <v>332</v>
      </c>
      <c r="D144" s="85">
        <v>15.0</v>
      </c>
      <c r="E144" s="85">
        <v>11.0</v>
      </c>
      <c r="F144" s="294">
        <v>20.0</v>
      </c>
      <c r="G144" s="287"/>
      <c r="H144" s="288">
        <v>40.0</v>
      </c>
      <c r="I144" s="295"/>
      <c r="J144" s="290" t="s">
        <v>333</v>
      </c>
      <c r="K144" s="291" t="s">
        <v>334</v>
      </c>
      <c r="L144" s="292"/>
    </row>
    <row r="145" ht="20.25" customHeight="1">
      <c r="A145" s="300" t="s">
        <v>539</v>
      </c>
      <c r="B145" s="85" t="s">
        <v>279</v>
      </c>
      <c r="C145" s="85" t="s">
        <v>332</v>
      </c>
      <c r="D145" s="85">
        <v>18.0</v>
      </c>
      <c r="E145" s="85">
        <v>82.0</v>
      </c>
      <c r="F145" s="294">
        <v>30.0</v>
      </c>
      <c r="G145" s="287"/>
      <c r="H145" s="288"/>
      <c r="I145" s="295"/>
      <c r="J145" s="296">
        <v>4.0</v>
      </c>
      <c r="K145" s="291" t="s">
        <v>377</v>
      </c>
      <c r="L145" s="292"/>
    </row>
    <row r="146" ht="20.25" customHeight="1">
      <c r="A146" s="285" t="s">
        <v>540</v>
      </c>
      <c r="B146" s="85" t="s">
        <v>338</v>
      </c>
      <c r="C146" s="85" t="s">
        <v>420</v>
      </c>
      <c r="D146" s="85">
        <v>17.0</v>
      </c>
      <c r="E146" s="85">
        <v>189.0</v>
      </c>
      <c r="F146" s="294">
        <v>30.0</v>
      </c>
      <c r="G146" s="287"/>
      <c r="H146" s="288"/>
      <c r="I146" s="295"/>
      <c r="J146" s="296">
        <v>14.0</v>
      </c>
      <c r="K146" s="291" t="s">
        <v>336</v>
      </c>
      <c r="L146" s="292"/>
    </row>
    <row r="147" ht="20.25" customHeight="1">
      <c r="A147" s="285" t="s">
        <v>541</v>
      </c>
      <c r="B147" s="85" t="s">
        <v>279</v>
      </c>
      <c r="C147" s="85" t="s">
        <v>345</v>
      </c>
      <c r="D147" s="85">
        <v>19.0</v>
      </c>
      <c r="E147" s="85">
        <v>82.0</v>
      </c>
      <c r="F147" s="294">
        <v>30.0</v>
      </c>
      <c r="G147" s="287">
        <v>60.0</v>
      </c>
      <c r="H147" s="288"/>
      <c r="I147" s="295"/>
      <c r="J147" s="296">
        <v>5.0</v>
      </c>
      <c r="K147" s="291" t="s">
        <v>334</v>
      </c>
      <c r="L147" s="292"/>
    </row>
    <row r="148" ht="20.25" customHeight="1">
      <c r="A148" s="293" t="s">
        <v>542</v>
      </c>
      <c r="B148" s="85" t="s">
        <v>338</v>
      </c>
      <c r="C148" s="85" t="s">
        <v>389</v>
      </c>
      <c r="D148" s="85">
        <v>9.0</v>
      </c>
      <c r="E148" s="85">
        <v>15.0</v>
      </c>
      <c r="F148" s="294">
        <v>50.0</v>
      </c>
      <c r="G148" s="287"/>
      <c r="H148" s="288"/>
      <c r="I148" s="295"/>
      <c r="J148" s="290" t="s">
        <v>470</v>
      </c>
      <c r="K148" s="297" t="s">
        <v>334</v>
      </c>
      <c r="L148" s="302" t="s">
        <v>543</v>
      </c>
    </row>
    <row r="149" ht="20.25" customHeight="1">
      <c r="A149" s="293" t="s">
        <v>544</v>
      </c>
      <c r="B149" s="85" t="s">
        <v>279</v>
      </c>
      <c r="C149" s="85" t="s">
        <v>345</v>
      </c>
      <c r="D149" s="85">
        <v>16.0</v>
      </c>
      <c r="E149" s="85">
        <v>120.0</v>
      </c>
      <c r="F149" s="294">
        <v>50.0</v>
      </c>
      <c r="G149" s="287"/>
      <c r="H149" s="288"/>
      <c r="I149" s="295"/>
      <c r="J149" s="296">
        <v>8.0</v>
      </c>
      <c r="K149" s="297" t="s">
        <v>336</v>
      </c>
      <c r="L149" s="292"/>
    </row>
    <row r="150" ht="20.25" customHeight="1">
      <c r="A150" s="285" t="s">
        <v>545</v>
      </c>
      <c r="B150" s="85" t="s">
        <v>338</v>
      </c>
      <c r="C150" s="85" t="s">
        <v>343</v>
      </c>
      <c r="D150" s="85">
        <v>13.0</v>
      </c>
      <c r="E150" s="85">
        <v>51.0</v>
      </c>
      <c r="F150" s="294">
        <v>30.0</v>
      </c>
      <c r="G150" s="287"/>
      <c r="H150" s="288"/>
      <c r="I150" s="295"/>
      <c r="J150" s="296">
        <v>2.0</v>
      </c>
      <c r="K150" s="291" t="s">
        <v>334</v>
      </c>
      <c r="L150" s="292"/>
    </row>
    <row r="151" ht="20.25" customHeight="1">
      <c r="A151" s="293" t="s">
        <v>546</v>
      </c>
      <c r="B151" s="85" t="s">
        <v>462</v>
      </c>
      <c r="C151" s="85" t="s">
        <v>389</v>
      </c>
      <c r="D151" s="85">
        <v>12.0</v>
      </c>
      <c r="E151" s="85">
        <v>2.0</v>
      </c>
      <c r="F151" s="294">
        <v>40.0</v>
      </c>
      <c r="G151" s="287"/>
      <c r="H151" s="288"/>
      <c r="I151" s="295"/>
      <c r="J151" s="296">
        <v>0.0</v>
      </c>
      <c r="K151" s="297" t="s">
        <v>334</v>
      </c>
      <c r="L151" s="304" t="s">
        <v>547</v>
      </c>
    </row>
    <row r="152" ht="20.25" customHeight="1">
      <c r="A152" s="285" t="s">
        <v>548</v>
      </c>
      <c r="B152" s="85" t="s">
        <v>338</v>
      </c>
      <c r="C152" s="85" t="s">
        <v>343</v>
      </c>
      <c r="D152" s="85">
        <v>14.0</v>
      </c>
      <c r="E152" s="85">
        <v>84.0</v>
      </c>
      <c r="F152" s="294">
        <v>30.0</v>
      </c>
      <c r="G152" s="287"/>
      <c r="H152" s="288"/>
      <c r="I152" s="295"/>
      <c r="J152" s="296">
        <v>5.0</v>
      </c>
      <c r="K152" s="291" t="s">
        <v>385</v>
      </c>
      <c r="L152" s="292"/>
    </row>
    <row r="153" ht="20.25" customHeight="1">
      <c r="A153" s="285" t="s">
        <v>549</v>
      </c>
      <c r="B153" s="85" t="s">
        <v>279</v>
      </c>
      <c r="C153" s="85" t="s">
        <v>343</v>
      </c>
      <c r="D153" s="85">
        <v>16.0</v>
      </c>
      <c r="E153" s="85">
        <v>58.0</v>
      </c>
      <c r="F153" s="294">
        <v>20.0</v>
      </c>
      <c r="G153" s="287"/>
      <c r="H153" s="288"/>
      <c r="I153" s="295"/>
      <c r="J153" s="296">
        <v>3.0</v>
      </c>
      <c r="K153" s="291" t="s">
        <v>385</v>
      </c>
      <c r="L153" s="292"/>
    </row>
    <row r="154" ht="20.25" customHeight="1">
      <c r="A154" s="285" t="s">
        <v>550</v>
      </c>
      <c r="B154" s="85" t="s">
        <v>338</v>
      </c>
      <c r="C154" s="85" t="s">
        <v>343</v>
      </c>
      <c r="D154" s="85">
        <v>12.0</v>
      </c>
      <c r="E154" s="85">
        <v>45.0</v>
      </c>
      <c r="F154" s="294">
        <v>50.0</v>
      </c>
      <c r="G154" s="287"/>
      <c r="H154" s="288"/>
      <c r="I154" s="295"/>
      <c r="J154" s="296">
        <v>2.0</v>
      </c>
      <c r="K154" s="291" t="s">
        <v>334</v>
      </c>
      <c r="L154" s="302" t="s">
        <v>551</v>
      </c>
    </row>
    <row r="155" ht="20.25" customHeight="1">
      <c r="A155" s="285" t="s">
        <v>552</v>
      </c>
      <c r="B155" s="85" t="s">
        <v>338</v>
      </c>
      <c r="C155" s="85" t="s">
        <v>347</v>
      </c>
      <c r="D155" s="85">
        <v>13.0</v>
      </c>
      <c r="E155" s="85">
        <v>85.0</v>
      </c>
      <c r="F155" s="294">
        <v>30.0</v>
      </c>
      <c r="G155" s="287"/>
      <c r="H155" s="288"/>
      <c r="I155" s="295"/>
      <c r="J155" s="296">
        <v>6.0</v>
      </c>
      <c r="K155" s="291" t="s">
        <v>423</v>
      </c>
      <c r="L155" s="292"/>
    </row>
    <row r="156" ht="20.25" customHeight="1">
      <c r="A156" s="293" t="s">
        <v>553</v>
      </c>
      <c r="B156" s="85" t="s">
        <v>279</v>
      </c>
      <c r="C156" s="85" t="s">
        <v>345</v>
      </c>
      <c r="D156" s="85">
        <v>16.0</v>
      </c>
      <c r="E156" s="85">
        <v>85.0</v>
      </c>
      <c r="F156" s="294">
        <v>30.0</v>
      </c>
      <c r="G156" s="287"/>
      <c r="H156" s="288"/>
      <c r="I156" s="295"/>
      <c r="J156" s="296">
        <v>8.0</v>
      </c>
      <c r="K156" s="291" t="s">
        <v>334</v>
      </c>
      <c r="L156" s="304" t="s">
        <v>554</v>
      </c>
    </row>
    <row r="157" ht="20.25" customHeight="1">
      <c r="A157" s="293" t="s">
        <v>555</v>
      </c>
      <c r="B157" s="85" t="s">
        <v>338</v>
      </c>
      <c r="C157" s="85" t="s">
        <v>442</v>
      </c>
      <c r="D157" s="85">
        <v>13.0</v>
      </c>
      <c r="E157" s="85">
        <v>45.0</v>
      </c>
      <c r="F157" s="294">
        <v>20.0</v>
      </c>
      <c r="G157" s="287"/>
      <c r="H157" s="288"/>
      <c r="I157" s="295"/>
      <c r="J157" s="296">
        <v>2.0</v>
      </c>
      <c r="K157" s="297" t="s">
        <v>476</v>
      </c>
      <c r="L157" s="292"/>
    </row>
    <row r="158" ht="20.25" customHeight="1">
      <c r="A158" s="293" t="s">
        <v>556</v>
      </c>
      <c r="B158" s="85" t="s">
        <v>279</v>
      </c>
      <c r="C158" s="85" t="s">
        <v>332</v>
      </c>
      <c r="D158" s="85">
        <v>18.0</v>
      </c>
      <c r="E158" s="85">
        <v>143.0</v>
      </c>
      <c r="F158" s="294">
        <v>30.0</v>
      </c>
      <c r="G158" s="287"/>
      <c r="H158" s="288"/>
      <c r="I158" s="295"/>
      <c r="J158" s="296">
        <v>9.0</v>
      </c>
      <c r="K158" s="297" t="s">
        <v>385</v>
      </c>
      <c r="L158" s="292"/>
    </row>
    <row r="159" ht="20.25" customHeight="1">
      <c r="A159" s="293" t="s">
        <v>557</v>
      </c>
      <c r="B159" s="85" t="s">
        <v>338</v>
      </c>
      <c r="C159" s="85" t="s">
        <v>345</v>
      </c>
      <c r="D159" s="85">
        <v>15.0</v>
      </c>
      <c r="E159" s="85">
        <v>84.0</v>
      </c>
      <c r="F159" s="294">
        <v>20.0</v>
      </c>
      <c r="G159" s="287">
        <v>60.0</v>
      </c>
      <c r="H159" s="288"/>
      <c r="I159" s="295"/>
      <c r="J159" s="296">
        <v>6.0</v>
      </c>
      <c r="K159" s="291" t="s">
        <v>334</v>
      </c>
      <c r="L159" s="292"/>
    </row>
    <row r="160" ht="20.25" customHeight="1">
      <c r="A160" s="285" t="s">
        <v>558</v>
      </c>
      <c r="B160" s="85" t="s">
        <v>338</v>
      </c>
      <c r="C160" s="85" t="s">
        <v>343</v>
      </c>
      <c r="D160" s="85">
        <v>14.0</v>
      </c>
      <c r="E160" s="85">
        <v>114.0</v>
      </c>
      <c r="F160" s="294">
        <v>30.0</v>
      </c>
      <c r="G160" s="287">
        <v>60.0</v>
      </c>
      <c r="H160" s="288"/>
      <c r="I160" s="295"/>
      <c r="J160" s="296">
        <v>6.0</v>
      </c>
      <c r="K160" s="291" t="s">
        <v>334</v>
      </c>
      <c r="L160" s="302" t="s">
        <v>559</v>
      </c>
    </row>
    <row r="161" ht="20.25" customHeight="1">
      <c r="A161" s="285" t="s">
        <v>560</v>
      </c>
      <c r="B161" s="85" t="s">
        <v>391</v>
      </c>
      <c r="C161" s="85" t="s">
        <v>343</v>
      </c>
      <c r="D161" s="85">
        <v>14.0</v>
      </c>
      <c r="E161" s="85">
        <v>18.0</v>
      </c>
      <c r="F161" s="294">
        <v>30.0</v>
      </c>
      <c r="G161" s="287"/>
      <c r="H161" s="288"/>
      <c r="I161" s="295"/>
      <c r="J161" s="290" t="s">
        <v>393</v>
      </c>
      <c r="K161" s="291" t="s">
        <v>385</v>
      </c>
      <c r="L161" s="292"/>
    </row>
    <row r="162" ht="20.25" customHeight="1">
      <c r="A162" s="285" t="s">
        <v>561</v>
      </c>
      <c r="B162" s="85" t="s">
        <v>391</v>
      </c>
      <c r="C162" s="85" t="s">
        <v>339</v>
      </c>
      <c r="D162" s="85">
        <v>16.0</v>
      </c>
      <c r="E162" s="85">
        <v>13.0</v>
      </c>
      <c r="F162" s="294">
        <v>30.0</v>
      </c>
      <c r="G162" s="287"/>
      <c r="H162" s="288"/>
      <c r="I162" s="295"/>
      <c r="J162" s="296">
        <v>1.0</v>
      </c>
      <c r="K162" s="291" t="s">
        <v>336</v>
      </c>
      <c r="L162" s="292"/>
    </row>
    <row r="163" ht="20.25" customHeight="1">
      <c r="A163" s="300" t="s">
        <v>562</v>
      </c>
      <c r="B163" s="85" t="s">
        <v>279</v>
      </c>
      <c r="C163" s="85" t="s">
        <v>343</v>
      </c>
      <c r="D163" s="85">
        <v>15.0</v>
      </c>
      <c r="E163" s="85">
        <v>66.0</v>
      </c>
      <c r="F163" s="294">
        <v>30.0</v>
      </c>
      <c r="G163" s="287"/>
      <c r="H163" s="288"/>
      <c r="I163" s="295"/>
      <c r="J163" s="296">
        <v>3.0</v>
      </c>
      <c r="K163" s="291" t="s">
        <v>385</v>
      </c>
      <c r="L163" s="292"/>
    </row>
    <row r="164" ht="20.25" customHeight="1">
      <c r="A164" s="285" t="s">
        <v>563</v>
      </c>
      <c r="B164" s="85" t="s">
        <v>338</v>
      </c>
      <c r="C164" s="85" t="s">
        <v>339</v>
      </c>
      <c r="D164" s="85">
        <v>16.0</v>
      </c>
      <c r="E164" s="85">
        <v>93.0</v>
      </c>
      <c r="F164" s="294">
        <v>30.0</v>
      </c>
      <c r="G164" s="287"/>
      <c r="H164" s="288">
        <v>30.0</v>
      </c>
      <c r="I164" s="295"/>
      <c r="J164" s="296">
        <v>4.0</v>
      </c>
      <c r="K164" s="291" t="s">
        <v>334</v>
      </c>
      <c r="L164" s="302" t="s">
        <v>564</v>
      </c>
    </row>
    <row r="165" ht="20.25" customHeight="1">
      <c r="A165" s="300" t="s">
        <v>565</v>
      </c>
      <c r="B165" s="296" t="s">
        <v>338</v>
      </c>
      <c r="C165" s="296" t="s">
        <v>442</v>
      </c>
      <c r="D165" s="296">
        <v>16.0</v>
      </c>
      <c r="E165" s="296">
        <v>93.0</v>
      </c>
      <c r="F165" s="301">
        <v>30.0</v>
      </c>
      <c r="G165" s="287"/>
      <c r="H165" s="309">
        <v>30.0</v>
      </c>
      <c r="I165" s="295"/>
      <c r="J165" s="296">
        <v>4.0</v>
      </c>
      <c r="K165" s="291" t="s">
        <v>476</v>
      </c>
      <c r="L165" s="302"/>
    </row>
    <row r="166" ht="20.25" customHeight="1">
      <c r="A166" s="285" t="s">
        <v>566</v>
      </c>
      <c r="B166" s="85" t="s">
        <v>462</v>
      </c>
      <c r="C166" s="85" t="s">
        <v>379</v>
      </c>
      <c r="D166" s="85">
        <v>15.0</v>
      </c>
      <c r="E166" s="85">
        <v>5.0</v>
      </c>
      <c r="F166" s="294">
        <v>20.0</v>
      </c>
      <c r="G166" s="287"/>
      <c r="H166" s="288">
        <v>20.0</v>
      </c>
      <c r="I166" s="295"/>
      <c r="J166" s="296">
        <v>0.0</v>
      </c>
      <c r="K166" s="291" t="s">
        <v>348</v>
      </c>
      <c r="L166" s="292"/>
    </row>
    <row r="167" ht="20.25" customHeight="1">
      <c r="A167" s="293" t="s">
        <v>567</v>
      </c>
      <c r="B167" s="85" t="s">
        <v>338</v>
      </c>
      <c r="C167" s="85" t="s">
        <v>420</v>
      </c>
      <c r="D167" s="85">
        <v>14.0</v>
      </c>
      <c r="E167" s="85">
        <v>133.0</v>
      </c>
      <c r="F167" s="294">
        <v>20.0</v>
      </c>
      <c r="G167" s="287"/>
      <c r="H167" s="288"/>
      <c r="I167" s="295"/>
      <c r="J167" s="296">
        <v>9.0</v>
      </c>
      <c r="K167" s="291" t="s">
        <v>334</v>
      </c>
      <c r="L167" s="302" t="s">
        <v>568</v>
      </c>
    </row>
    <row r="168" ht="20.25" customHeight="1">
      <c r="A168" s="285" t="s">
        <v>569</v>
      </c>
      <c r="B168" s="85" t="s">
        <v>338</v>
      </c>
      <c r="C168" s="85" t="s">
        <v>339</v>
      </c>
      <c r="D168" s="85">
        <v>14.0</v>
      </c>
      <c r="E168" s="85">
        <v>78.0</v>
      </c>
      <c r="F168" s="294">
        <v>10.0</v>
      </c>
      <c r="G168" s="287">
        <v>40.0</v>
      </c>
      <c r="H168" s="288"/>
      <c r="I168" s="295"/>
      <c r="J168" s="296">
        <v>8.0</v>
      </c>
      <c r="K168" s="291" t="s">
        <v>334</v>
      </c>
      <c r="L168" s="302" t="s">
        <v>570</v>
      </c>
    </row>
    <row r="169" ht="20.25" customHeight="1">
      <c r="A169" s="293" t="s">
        <v>571</v>
      </c>
      <c r="B169" s="85" t="s">
        <v>342</v>
      </c>
      <c r="C169" s="85" t="s">
        <v>572</v>
      </c>
      <c r="D169" s="85">
        <v>14.0</v>
      </c>
      <c r="E169" s="85">
        <v>200.0</v>
      </c>
      <c r="F169" s="294">
        <v>40.0</v>
      </c>
      <c r="G169" s="287"/>
      <c r="H169" s="288"/>
      <c r="I169" s="295"/>
      <c r="J169" s="296">
        <v>9.0</v>
      </c>
      <c r="K169" s="291" t="s">
        <v>334</v>
      </c>
      <c r="L169" s="302" t="s">
        <v>573</v>
      </c>
    </row>
    <row r="170" ht="20.25" customHeight="1">
      <c r="A170" s="293" t="s">
        <v>574</v>
      </c>
      <c r="B170" s="85" t="s">
        <v>342</v>
      </c>
      <c r="C170" s="85" t="s">
        <v>572</v>
      </c>
      <c r="D170" s="85">
        <v>15.0</v>
      </c>
      <c r="E170" s="85">
        <v>262.0</v>
      </c>
      <c r="F170" s="294">
        <v>40.0</v>
      </c>
      <c r="G170" s="287"/>
      <c r="H170" s="288"/>
      <c r="I170" s="295"/>
      <c r="J170" s="296">
        <v>11.0</v>
      </c>
      <c r="K170" s="291" t="s">
        <v>385</v>
      </c>
      <c r="L170" s="292"/>
    </row>
    <row r="171" ht="20.25" customHeight="1">
      <c r="A171" s="285" t="s">
        <v>575</v>
      </c>
      <c r="B171" s="85" t="s">
        <v>391</v>
      </c>
      <c r="C171" s="85" t="s">
        <v>343</v>
      </c>
      <c r="D171" s="85">
        <v>11.0</v>
      </c>
      <c r="E171" s="85">
        <v>27.0</v>
      </c>
      <c r="F171" s="294">
        <v>20.0</v>
      </c>
      <c r="G171" s="287">
        <v>40.0</v>
      </c>
      <c r="H171" s="288"/>
      <c r="I171" s="295"/>
      <c r="J171" s="290" t="s">
        <v>393</v>
      </c>
      <c r="K171" s="291" t="s">
        <v>334</v>
      </c>
      <c r="L171" s="302" t="s">
        <v>576</v>
      </c>
    </row>
    <row r="172" ht="20.25" customHeight="1">
      <c r="A172" s="293" t="s">
        <v>577</v>
      </c>
      <c r="B172" s="85" t="s">
        <v>279</v>
      </c>
      <c r="C172" s="85" t="s">
        <v>332</v>
      </c>
      <c r="D172" s="85">
        <v>10.0</v>
      </c>
      <c r="E172" s="85">
        <v>4.0</v>
      </c>
      <c r="F172" s="294">
        <v>30.0</v>
      </c>
      <c r="G172" s="287"/>
      <c r="H172" s="288"/>
      <c r="I172" s="295"/>
      <c r="J172" s="296">
        <v>0.0</v>
      </c>
      <c r="K172" s="297" t="s">
        <v>334</v>
      </c>
      <c r="L172" s="304" t="s">
        <v>578</v>
      </c>
    </row>
    <row r="173" ht="20.25" customHeight="1">
      <c r="A173" s="293" t="s">
        <v>579</v>
      </c>
      <c r="B173" s="85" t="s">
        <v>279</v>
      </c>
      <c r="C173" s="85" t="s">
        <v>332</v>
      </c>
      <c r="D173" s="85">
        <v>12.0</v>
      </c>
      <c r="E173" s="85">
        <v>40.0</v>
      </c>
      <c r="F173" s="294">
        <v>30.0</v>
      </c>
      <c r="G173" s="287"/>
      <c r="H173" s="288"/>
      <c r="I173" s="295"/>
      <c r="J173" s="296">
        <v>6.0</v>
      </c>
      <c r="K173" s="297" t="s">
        <v>385</v>
      </c>
      <c r="L173" s="292"/>
    </row>
    <row r="174" ht="20.25" customHeight="1">
      <c r="A174" s="293" t="s">
        <v>580</v>
      </c>
      <c r="B174" s="85" t="s">
        <v>581</v>
      </c>
      <c r="C174" s="85" t="s">
        <v>389</v>
      </c>
      <c r="D174" s="85">
        <v>12.0</v>
      </c>
      <c r="E174" s="85">
        <v>13.0</v>
      </c>
      <c r="F174" s="294">
        <v>30.0</v>
      </c>
      <c r="G174" s="287"/>
      <c r="H174" s="288">
        <v>30.0</v>
      </c>
      <c r="I174" s="295"/>
      <c r="J174" s="290" t="s">
        <v>333</v>
      </c>
      <c r="K174" s="297" t="s">
        <v>334</v>
      </c>
      <c r="L174" s="304" t="s">
        <v>582</v>
      </c>
    </row>
    <row r="175" ht="20.25" customHeight="1">
      <c r="A175" s="293" t="s">
        <v>583</v>
      </c>
      <c r="B175" s="85" t="s">
        <v>279</v>
      </c>
      <c r="C175" s="85" t="s">
        <v>352</v>
      </c>
      <c r="D175" s="85">
        <v>16.0</v>
      </c>
      <c r="E175" s="85">
        <v>22.0</v>
      </c>
      <c r="F175" s="294">
        <v>30.0</v>
      </c>
      <c r="G175" s="287">
        <v>60.0</v>
      </c>
      <c r="H175" s="288"/>
      <c r="I175" s="295"/>
      <c r="J175" s="296">
        <v>1.0</v>
      </c>
      <c r="K175" s="291" t="s">
        <v>334</v>
      </c>
      <c r="L175" s="302" t="s">
        <v>584</v>
      </c>
    </row>
    <row r="176" ht="20.25" customHeight="1">
      <c r="A176" s="285" t="s">
        <v>585</v>
      </c>
      <c r="B176" s="85" t="s">
        <v>338</v>
      </c>
      <c r="C176" s="85" t="s">
        <v>442</v>
      </c>
      <c r="D176" s="85">
        <v>12.0</v>
      </c>
      <c r="E176" s="85">
        <v>127.0</v>
      </c>
      <c r="F176" s="294">
        <v>20.0</v>
      </c>
      <c r="G176" s="287"/>
      <c r="H176" s="288"/>
      <c r="I176" s="295"/>
      <c r="J176" s="296">
        <v>8.0</v>
      </c>
      <c r="K176" s="291" t="s">
        <v>336</v>
      </c>
      <c r="L176" s="292"/>
    </row>
    <row r="177" ht="20.25" customHeight="1">
      <c r="A177" s="285" t="s">
        <v>586</v>
      </c>
      <c r="B177" s="85" t="s">
        <v>279</v>
      </c>
      <c r="C177" s="85" t="s">
        <v>169</v>
      </c>
      <c r="D177" s="85">
        <v>19.0</v>
      </c>
      <c r="E177" s="85">
        <v>97.0</v>
      </c>
      <c r="F177" s="294">
        <v>30.0</v>
      </c>
      <c r="G177" s="287">
        <v>90.0</v>
      </c>
      <c r="H177" s="288"/>
      <c r="I177" s="295"/>
      <c r="J177" s="296">
        <v>4.0</v>
      </c>
      <c r="K177" s="291" t="s">
        <v>334</v>
      </c>
      <c r="L177" s="302" t="s">
        <v>587</v>
      </c>
    </row>
    <row r="178" ht="20.25" customHeight="1">
      <c r="A178" s="300" t="s">
        <v>588</v>
      </c>
      <c r="B178" s="296" t="s">
        <v>338</v>
      </c>
      <c r="C178" s="296" t="s">
        <v>389</v>
      </c>
      <c r="D178" s="296">
        <v>10.0</v>
      </c>
      <c r="E178" s="296">
        <v>15.0</v>
      </c>
      <c r="F178" s="301">
        <v>30.0</v>
      </c>
      <c r="G178" s="287"/>
      <c r="H178" s="288"/>
      <c r="I178" s="295"/>
      <c r="J178" s="290">
        <v>43834.0</v>
      </c>
      <c r="K178" s="291" t="s">
        <v>385</v>
      </c>
      <c r="L178" s="302"/>
    </row>
    <row r="179" ht="20.25" customHeight="1">
      <c r="A179" s="293" t="s">
        <v>589</v>
      </c>
      <c r="B179" s="85" t="s">
        <v>462</v>
      </c>
      <c r="C179" s="85" t="s">
        <v>389</v>
      </c>
      <c r="D179" s="85">
        <v>11.0</v>
      </c>
      <c r="E179" s="85">
        <v>2.0</v>
      </c>
      <c r="F179" s="294">
        <v>20.0</v>
      </c>
      <c r="G179" s="287"/>
      <c r="H179" s="288">
        <v>20.0</v>
      </c>
      <c r="I179" s="295"/>
      <c r="J179" s="296">
        <v>0.0</v>
      </c>
      <c r="K179" s="297" t="s">
        <v>334</v>
      </c>
      <c r="L179" s="302" t="s">
        <v>590</v>
      </c>
    </row>
    <row r="180" ht="20.25" customHeight="1">
      <c r="A180" s="285" t="s">
        <v>591</v>
      </c>
      <c r="B180" s="85" t="s">
        <v>338</v>
      </c>
      <c r="C180" s="85" t="s">
        <v>389</v>
      </c>
      <c r="D180" s="85">
        <v>13.0</v>
      </c>
      <c r="E180" s="85">
        <v>34.0</v>
      </c>
      <c r="F180" s="294">
        <v>40.0</v>
      </c>
      <c r="G180" s="287"/>
      <c r="H180" s="288"/>
      <c r="I180" s="295"/>
      <c r="J180" s="296">
        <v>1.0</v>
      </c>
      <c r="K180" s="291" t="s">
        <v>592</v>
      </c>
      <c r="L180" s="292"/>
    </row>
    <row r="181" ht="20.25" customHeight="1">
      <c r="A181" s="285" t="s">
        <v>593</v>
      </c>
      <c r="B181" s="85" t="s">
        <v>462</v>
      </c>
      <c r="C181" s="85" t="s">
        <v>389</v>
      </c>
      <c r="D181" s="85">
        <v>12.0</v>
      </c>
      <c r="E181" s="85">
        <v>2.0</v>
      </c>
      <c r="F181" s="294">
        <v>30.0</v>
      </c>
      <c r="G181" s="287"/>
      <c r="H181" s="288"/>
      <c r="I181" s="295"/>
      <c r="J181" s="296">
        <v>0.0</v>
      </c>
      <c r="K181" s="291" t="s">
        <v>385</v>
      </c>
      <c r="L181" s="292"/>
    </row>
    <row r="182" ht="20.25" customHeight="1">
      <c r="A182" s="285" t="s">
        <v>594</v>
      </c>
      <c r="B182" s="85" t="s">
        <v>462</v>
      </c>
      <c r="C182" s="85" t="s">
        <v>347</v>
      </c>
      <c r="D182" s="85">
        <v>12.0</v>
      </c>
      <c r="E182" s="85">
        <v>2.0</v>
      </c>
      <c r="F182" s="294">
        <v>20.0</v>
      </c>
      <c r="G182" s="287"/>
      <c r="H182" s="288"/>
      <c r="I182" s="295"/>
      <c r="J182" s="296">
        <v>0.0</v>
      </c>
      <c r="K182" s="291" t="s">
        <v>334</v>
      </c>
      <c r="L182" s="292"/>
    </row>
    <row r="183" ht="20.25" customHeight="1">
      <c r="A183" s="293" t="s">
        <v>595</v>
      </c>
      <c r="B183" s="85" t="s">
        <v>338</v>
      </c>
      <c r="C183" s="85" t="s">
        <v>389</v>
      </c>
      <c r="D183" s="85">
        <v>12.0</v>
      </c>
      <c r="E183" s="85">
        <v>19.0</v>
      </c>
      <c r="F183" s="294">
        <v>20.0</v>
      </c>
      <c r="G183" s="287"/>
      <c r="H183" s="288">
        <v>30.0</v>
      </c>
      <c r="I183" s="295"/>
      <c r="J183" s="290" t="s">
        <v>393</v>
      </c>
      <c r="K183" s="297" t="s">
        <v>334</v>
      </c>
      <c r="L183" s="302" t="s">
        <v>596</v>
      </c>
    </row>
    <row r="184" ht="20.25" customHeight="1">
      <c r="A184" s="285" t="s">
        <v>597</v>
      </c>
      <c r="B184" s="85" t="s">
        <v>279</v>
      </c>
      <c r="C184" s="85" t="s">
        <v>332</v>
      </c>
      <c r="D184" s="85">
        <v>13.0</v>
      </c>
      <c r="E184" s="85">
        <v>52.0</v>
      </c>
      <c r="F184" s="294">
        <v>30.0</v>
      </c>
      <c r="G184" s="287"/>
      <c r="H184" s="288"/>
      <c r="I184" s="295"/>
      <c r="J184" s="296">
        <v>2.0</v>
      </c>
      <c r="K184" s="291" t="s">
        <v>377</v>
      </c>
      <c r="L184" s="292"/>
    </row>
    <row r="185" ht="20.25" customHeight="1">
      <c r="A185" s="285" t="s">
        <v>598</v>
      </c>
      <c r="B185" s="85" t="s">
        <v>279</v>
      </c>
      <c r="C185" s="85" t="s">
        <v>332</v>
      </c>
      <c r="D185" s="85">
        <v>14.0</v>
      </c>
      <c r="E185" s="85">
        <v>22.0</v>
      </c>
      <c r="F185" s="294">
        <v>30.0</v>
      </c>
      <c r="G185" s="287"/>
      <c r="H185" s="288"/>
      <c r="I185" s="295"/>
      <c r="J185" s="290" t="s">
        <v>393</v>
      </c>
      <c r="K185" s="291" t="s">
        <v>377</v>
      </c>
      <c r="L185" s="292"/>
    </row>
    <row r="186" ht="20.25" customHeight="1">
      <c r="A186" s="293" t="s">
        <v>599</v>
      </c>
      <c r="B186" s="85" t="s">
        <v>279</v>
      </c>
      <c r="C186" s="85" t="s">
        <v>332</v>
      </c>
      <c r="D186" s="85">
        <v>13.0</v>
      </c>
      <c r="E186" s="85">
        <v>33.0</v>
      </c>
      <c r="F186" s="294">
        <v>30.0</v>
      </c>
      <c r="G186" s="287"/>
      <c r="H186" s="288"/>
      <c r="I186" s="295"/>
      <c r="J186" s="296">
        <v>2.0</v>
      </c>
      <c r="K186" s="297" t="s">
        <v>334</v>
      </c>
      <c r="L186" s="304" t="s">
        <v>600</v>
      </c>
    </row>
    <row r="187" ht="20.25" customHeight="1">
      <c r="A187" s="293" t="s">
        <v>601</v>
      </c>
      <c r="B187" s="85" t="s">
        <v>279</v>
      </c>
      <c r="C187" s="85" t="s">
        <v>332</v>
      </c>
      <c r="D187" s="85">
        <v>12.0</v>
      </c>
      <c r="E187" s="85">
        <v>9.0</v>
      </c>
      <c r="F187" s="294">
        <v>30.0</v>
      </c>
      <c r="G187" s="287"/>
      <c r="H187" s="288"/>
      <c r="I187" s="295"/>
      <c r="J187" s="290" t="s">
        <v>470</v>
      </c>
      <c r="K187" s="297" t="s">
        <v>334</v>
      </c>
      <c r="L187" s="292" t="s">
        <v>602</v>
      </c>
    </row>
    <row r="188" ht="20.25" customHeight="1">
      <c r="A188" s="285" t="s">
        <v>603</v>
      </c>
      <c r="B188" s="85" t="s">
        <v>342</v>
      </c>
      <c r="C188" s="85" t="s">
        <v>572</v>
      </c>
      <c r="D188" s="85">
        <v>14.0</v>
      </c>
      <c r="E188" s="85">
        <v>138.0</v>
      </c>
      <c r="F188" s="294">
        <v>30.0</v>
      </c>
      <c r="G188" s="287"/>
      <c r="H188" s="288"/>
      <c r="I188" s="295"/>
      <c r="J188" s="296">
        <v>6.0</v>
      </c>
      <c r="K188" s="291" t="s">
        <v>334</v>
      </c>
      <c r="L188" s="292"/>
    </row>
    <row r="189" ht="20.25" customHeight="1">
      <c r="A189" s="293" t="s">
        <v>604</v>
      </c>
      <c r="B189" s="85" t="s">
        <v>338</v>
      </c>
      <c r="C189" s="85" t="s">
        <v>379</v>
      </c>
      <c r="D189" s="85">
        <v>18.0</v>
      </c>
      <c r="E189" s="85">
        <v>187.0</v>
      </c>
      <c r="F189" s="294">
        <v>30.0</v>
      </c>
      <c r="G189" s="287">
        <v>30.0</v>
      </c>
      <c r="H189" s="288"/>
      <c r="I189" s="295">
        <v>30.0</v>
      </c>
      <c r="J189" s="296">
        <v>11.0</v>
      </c>
      <c r="K189" s="291" t="s">
        <v>334</v>
      </c>
      <c r="L189" s="292"/>
    </row>
    <row r="190" ht="20.25" customHeight="1">
      <c r="A190" s="293" t="s">
        <v>605</v>
      </c>
      <c r="B190" s="85" t="s">
        <v>279</v>
      </c>
      <c r="C190" s="85" t="s">
        <v>332</v>
      </c>
      <c r="D190" s="85">
        <v>13.0</v>
      </c>
      <c r="E190" s="85">
        <v>58.0</v>
      </c>
      <c r="F190" s="294">
        <v>30.0</v>
      </c>
      <c r="G190" s="287"/>
      <c r="H190" s="288"/>
      <c r="I190" s="295"/>
      <c r="J190" s="296">
        <v>3.0</v>
      </c>
      <c r="K190" s="291" t="s">
        <v>377</v>
      </c>
      <c r="L190" s="307"/>
    </row>
    <row r="191" ht="20.25" customHeight="1">
      <c r="A191" s="285" t="s">
        <v>606</v>
      </c>
      <c r="B191" s="85" t="s">
        <v>391</v>
      </c>
      <c r="C191" s="85" t="s">
        <v>428</v>
      </c>
      <c r="D191" s="85">
        <v>14.0</v>
      </c>
      <c r="E191" s="85">
        <v>13.0</v>
      </c>
      <c r="F191" s="294">
        <v>30.0</v>
      </c>
      <c r="G191" s="287"/>
      <c r="H191" s="288"/>
      <c r="I191" s="295"/>
      <c r="J191" s="290" t="s">
        <v>393</v>
      </c>
      <c r="K191" s="291" t="s">
        <v>385</v>
      </c>
      <c r="L191" s="292"/>
    </row>
    <row r="192" ht="20.25" customHeight="1">
      <c r="A192" s="285" t="s">
        <v>607</v>
      </c>
      <c r="B192" s="85" t="s">
        <v>279</v>
      </c>
      <c r="C192" s="85" t="s">
        <v>428</v>
      </c>
      <c r="D192" s="85">
        <v>15.0</v>
      </c>
      <c r="E192" s="85">
        <v>27.0</v>
      </c>
      <c r="F192" s="294">
        <v>30.0</v>
      </c>
      <c r="G192" s="287"/>
      <c r="H192" s="288"/>
      <c r="I192" s="295"/>
      <c r="J192" s="296">
        <v>2.0</v>
      </c>
      <c r="K192" s="291" t="s">
        <v>385</v>
      </c>
      <c r="L192" s="292"/>
    </row>
    <row r="193" ht="20.25" customHeight="1">
      <c r="A193" s="285" t="s">
        <v>608</v>
      </c>
      <c r="B193" s="85" t="s">
        <v>391</v>
      </c>
      <c r="C193" s="85" t="s">
        <v>343</v>
      </c>
      <c r="D193" s="85">
        <v>11.0</v>
      </c>
      <c r="E193" s="85">
        <v>22.0</v>
      </c>
      <c r="F193" s="294">
        <v>10.0</v>
      </c>
      <c r="G193" s="287">
        <v>30.0</v>
      </c>
      <c r="H193" s="288"/>
      <c r="I193" s="295"/>
      <c r="J193" s="290" t="s">
        <v>393</v>
      </c>
      <c r="K193" s="291" t="s">
        <v>334</v>
      </c>
      <c r="L193" s="302" t="s">
        <v>609</v>
      </c>
    </row>
    <row r="194" ht="20.25" customHeight="1">
      <c r="A194" s="293" t="s">
        <v>610</v>
      </c>
      <c r="B194" s="85" t="s">
        <v>279</v>
      </c>
      <c r="C194" s="85" t="s">
        <v>343</v>
      </c>
      <c r="D194" s="85">
        <v>12.0</v>
      </c>
      <c r="E194" s="85">
        <v>39.0</v>
      </c>
      <c r="F194" s="294">
        <v>40.0</v>
      </c>
      <c r="G194" s="287"/>
      <c r="H194" s="288"/>
      <c r="I194" s="295"/>
      <c r="J194" s="296">
        <v>1.0</v>
      </c>
      <c r="K194" s="297" t="s">
        <v>334</v>
      </c>
      <c r="L194" s="302" t="s">
        <v>611</v>
      </c>
    </row>
    <row r="195" ht="20.25" customHeight="1">
      <c r="A195" s="293" t="s">
        <v>612</v>
      </c>
      <c r="B195" s="85" t="s">
        <v>338</v>
      </c>
      <c r="C195" s="85" t="s">
        <v>339</v>
      </c>
      <c r="D195" s="85">
        <v>16.0</v>
      </c>
      <c r="E195" s="85">
        <v>161.0</v>
      </c>
      <c r="F195" s="294"/>
      <c r="G195" s="287">
        <v>30.0</v>
      </c>
      <c r="H195" s="288"/>
      <c r="I195" s="295"/>
      <c r="J195" s="296">
        <v>10.0</v>
      </c>
      <c r="K195" s="291" t="s">
        <v>385</v>
      </c>
      <c r="L195" s="292"/>
    </row>
    <row r="196" ht="20.25" customHeight="1">
      <c r="A196" s="285" t="s">
        <v>613</v>
      </c>
      <c r="B196" s="85" t="s">
        <v>279</v>
      </c>
      <c r="C196" s="85" t="s">
        <v>347</v>
      </c>
      <c r="D196" s="85">
        <v>20.0</v>
      </c>
      <c r="E196" s="85">
        <v>180.0</v>
      </c>
      <c r="F196" s="294">
        <v>30.0</v>
      </c>
      <c r="G196" s="287"/>
      <c r="H196" s="288"/>
      <c r="I196" s="295"/>
      <c r="J196" s="296">
        <v>17.0</v>
      </c>
      <c r="K196" s="291" t="s">
        <v>334</v>
      </c>
      <c r="L196" s="292"/>
    </row>
    <row r="197" ht="20.25" customHeight="1">
      <c r="A197" s="293" t="s">
        <v>614</v>
      </c>
      <c r="B197" s="85" t="s">
        <v>279</v>
      </c>
      <c r="C197" s="85" t="s">
        <v>339</v>
      </c>
      <c r="D197" s="85">
        <v>18.0</v>
      </c>
      <c r="E197" s="85">
        <v>170.0</v>
      </c>
      <c r="F197" s="294">
        <v>30.0</v>
      </c>
      <c r="G197" s="287"/>
      <c r="H197" s="288"/>
      <c r="I197" s="295"/>
      <c r="J197" s="296">
        <v>10.0</v>
      </c>
      <c r="K197" s="297" t="s">
        <v>334</v>
      </c>
      <c r="L197" s="308"/>
    </row>
    <row r="198" ht="20.25" customHeight="1">
      <c r="A198" s="293" t="s">
        <v>615</v>
      </c>
      <c r="B198" s="85" t="s">
        <v>338</v>
      </c>
      <c r="C198" s="85" t="s">
        <v>347</v>
      </c>
      <c r="D198" s="85">
        <v>19.0</v>
      </c>
      <c r="E198" s="85">
        <v>187.0</v>
      </c>
      <c r="F198" s="294">
        <v>50.0</v>
      </c>
      <c r="G198" s="287"/>
      <c r="H198" s="288"/>
      <c r="I198" s="295"/>
      <c r="J198" s="296">
        <v>14.0</v>
      </c>
      <c r="K198" s="291" t="s">
        <v>334</v>
      </c>
      <c r="L198" s="292"/>
    </row>
    <row r="199" ht="20.25" customHeight="1">
      <c r="A199" s="285" t="s">
        <v>616</v>
      </c>
      <c r="B199" s="85" t="s">
        <v>279</v>
      </c>
      <c r="C199" s="85" t="s">
        <v>347</v>
      </c>
      <c r="D199" s="85">
        <v>12.0</v>
      </c>
      <c r="E199" s="85">
        <v>36.0</v>
      </c>
      <c r="F199" s="294">
        <v>30.0</v>
      </c>
      <c r="G199" s="287"/>
      <c r="H199" s="288"/>
      <c r="I199" s="295"/>
      <c r="J199" s="296">
        <v>4.0</v>
      </c>
      <c r="K199" s="291" t="s">
        <v>336</v>
      </c>
      <c r="L199" s="292"/>
    </row>
    <row r="200" ht="20.25" customHeight="1">
      <c r="A200" s="285" t="s">
        <v>617</v>
      </c>
      <c r="B200" s="85" t="s">
        <v>279</v>
      </c>
      <c r="C200" s="85" t="s">
        <v>347</v>
      </c>
      <c r="D200" s="85">
        <v>13.0</v>
      </c>
      <c r="E200" s="85">
        <v>110.0</v>
      </c>
      <c r="F200" s="294">
        <v>30.0</v>
      </c>
      <c r="G200" s="287"/>
      <c r="H200" s="288"/>
      <c r="I200" s="295"/>
      <c r="J200" s="296">
        <v>8.0</v>
      </c>
      <c r="K200" s="291" t="s">
        <v>336</v>
      </c>
      <c r="L200" s="292"/>
    </row>
    <row r="201" ht="20.25" customHeight="1">
      <c r="A201" s="285" t="s">
        <v>618</v>
      </c>
      <c r="B201" s="85" t="s">
        <v>279</v>
      </c>
      <c r="C201" s="85" t="s">
        <v>347</v>
      </c>
      <c r="D201" s="85">
        <v>12.0</v>
      </c>
      <c r="E201" s="85">
        <v>37.0</v>
      </c>
      <c r="F201" s="294">
        <v>30.0</v>
      </c>
      <c r="G201" s="287"/>
      <c r="H201" s="288"/>
      <c r="I201" s="295"/>
      <c r="J201" s="296">
        <v>3.0</v>
      </c>
      <c r="K201" s="291" t="s">
        <v>336</v>
      </c>
      <c r="L201" s="292"/>
    </row>
    <row r="202" ht="20.25" customHeight="1">
      <c r="A202" s="285" t="s">
        <v>619</v>
      </c>
      <c r="B202" s="85" t="s">
        <v>338</v>
      </c>
      <c r="C202" s="85" t="s">
        <v>343</v>
      </c>
      <c r="D202" s="85">
        <v>14.0</v>
      </c>
      <c r="E202" s="85">
        <v>75.0</v>
      </c>
      <c r="F202" s="294">
        <v>15.0</v>
      </c>
      <c r="G202" s="287"/>
      <c r="H202" s="288"/>
      <c r="I202" s="295"/>
      <c r="J202" s="296">
        <v>4.0</v>
      </c>
      <c r="K202" s="291" t="s">
        <v>620</v>
      </c>
      <c r="L202" s="292"/>
    </row>
    <row r="203" ht="20.25" customHeight="1">
      <c r="A203" s="293" t="s">
        <v>621</v>
      </c>
      <c r="B203" s="85" t="s">
        <v>391</v>
      </c>
      <c r="C203" s="85" t="s">
        <v>332</v>
      </c>
      <c r="D203" s="85">
        <v>15.0</v>
      </c>
      <c r="E203" s="85">
        <v>16.0</v>
      </c>
      <c r="F203" s="294">
        <v>20.0</v>
      </c>
      <c r="G203" s="287"/>
      <c r="H203" s="288"/>
      <c r="I203" s="295"/>
      <c r="J203" s="290" t="s">
        <v>393</v>
      </c>
      <c r="K203" s="291" t="s">
        <v>334</v>
      </c>
      <c r="L203" s="302" t="s">
        <v>622</v>
      </c>
    </row>
    <row r="204" ht="20.25" customHeight="1">
      <c r="A204" s="285" t="s">
        <v>623</v>
      </c>
      <c r="B204" s="85" t="s">
        <v>279</v>
      </c>
      <c r="C204" s="85" t="s">
        <v>332</v>
      </c>
      <c r="D204" s="85">
        <v>11.0</v>
      </c>
      <c r="E204" s="85">
        <v>67.0</v>
      </c>
      <c r="F204" s="294">
        <v>30.0</v>
      </c>
      <c r="G204" s="287"/>
      <c r="H204" s="288">
        <v>40.0</v>
      </c>
      <c r="I204" s="295"/>
      <c r="J204" s="296">
        <v>3.0</v>
      </c>
      <c r="K204" s="291" t="s">
        <v>385</v>
      </c>
      <c r="L204" s="292"/>
    </row>
    <row r="205" ht="20.25" customHeight="1">
      <c r="A205" s="293" t="s">
        <v>624</v>
      </c>
      <c r="B205" s="85" t="s">
        <v>279</v>
      </c>
      <c r="C205" s="85" t="s">
        <v>389</v>
      </c>
      <c r="D205" s="85">
        <v>13.0</v>
      </c>
      <c r="E205" s="85">
        <v>4.0</v>
      </c>
      <c r="F205" s="294">
        <v>50.0</v>
      </c>
      <c r="G205" s="287"/>
      <c r="H205" s="288"/>
      <c r="I205" s="295"/>
      <c r="J205" s="296">
        <v>0.0</v>
      </c>
      <c r="K205" s="297" t="s">
        <v>334</v>
      </c>
      <c r="L205" s="302" t="s">
        <v>625</v>
      </c>
    </row>
    <row r="206" ht="20.25" customHeight="1">
      <c r="A206" s="293" t="s">
        <v>626</v>
      </c>
      <c r="B206" s="85" t="s">
        <v>279</v>
      </c>
      <c r="C206" s="85" t="s">
        <v>389</v>
      </c>
      <c r="D206" s="85">
        <v>13.0</v>
      </c>
      <c r="E206" s="85">
        <v>26.0</v>
      </c>
      <c r="F206" s="294">
        <v>40.0</v>
      </c>
      <c r="G206" s="287"/>
      <c r="H206" s="288"/>
      <c r="I206" s="295"/>
      <c r="J206" s="296">
        <v>1.0</v>
      </c>
      <c r="K206" s="291" t="s">
        <v>385</v>
      </c>
      <c r="L206" s="292"/>
    </row>
    <row r="207" ht="20.25" customHeight="1">
      <c r="A207" s="285" t="s">
        <v>627</v>
      </c>
      <c r="B207" s="85" t="s">
        <v>462</v>
      </c>
      <c r="C207" s="85" t="s">
        <v>347</v>
      </c>
      <c r="D207" s="85">
        <v>20.0</v>
      </c>
      <c r="E207" s="85">
        <v>80.0</v>
      </c>
      <c r="F207" s="294"/>
      <c r="G207" s="287">
        <v>30.0</v>
      </c>
      <c r="H207" s="288"/>
      <c r="I207" s="295"/>
      <c r="J207" s="296">
        <v>18.0</v>
      </c>
      <c r="K207" s="291" t="s">
        <v>334</v>
      </c>
      <c r="L207" s="292"/>
    </row>
    <row r="208" ht="20.25" customHeight="1">
      <c r="A208" s="293" t="s">
        <v>628</v>
      </c>
      <c r="B208" s="85" t="s">
        <v>342</v>
      </c>
      <c r="C208" s="85" t="s">
        <v>345</v>
      </c>
      <c r="D208" s="85">
        <v>22.0</v>
      </c>
      <c r="E208" s="85">
        <v>406.0</v>
      </c>
      <c r="F208" s="294">
        <v>50.0</v>
      </c>
      <c r="G208" s="287"/>
      <c r="H208" s="288">
        <v>50.0</v>
      </c>
      <c r="I208" s="295"/>
      <c r="J208" s="296">
        <v>26.0</v>
      </c>
      <c r="K208" s="291" t="s">
        <v>336</v>
      </c>
      <c r="L208" s="292"/>
    </row>
    <row r="209" ht="20.25" customHeight="1">
      <c r="A209" s="285" t="s">
        <v>629</v>
      </c>
      <c r="B209" s="85" t="s">
        <v>391</v>
      </c>
      <c r="C209" s="85" t="s">
        <v>332</v>
      </c>
      <c r="D209" s="85">
        <v>13.0</v>
      </c>
      <c r="E209" s="85">
        <v>13.0</v>
      </c>
      <c r="F209" s="294">
        <v>30.0</v>
      </c>
      <c r="G209" s="287"/>
      <c r="H209" s="288"/>
      <c r="I209" s="295"/>
      <c r="J209" s="290" t="s">
        <v>333</v>
      </c>
      <c r="K209" s="291" t="s">
        <v>336</v>
      </c>
      <c r="L209" s="292"/>
    </row>
    <row r="210" ht="20.25" customHeight="1">
      <c r="A210" s="285" t="s">
        <v>630</v>
      </c>
      <c r="B210" s="85" t="s">
        <v>391</v>
      </c>
      <c r="C210" s="85" t="s">
        <v>332</v>
      </c>
      <c r="D210" s="85">
        <v>13.0</v>
      </c>
      <c r="E210" s="85">
        <v>36.0</v>
      </c>
      <c r="F210" s="294">
        <v>30.0</v>
      </c>
      <c r="G210" s="287"/>
      <c r="H210" s="288"/>
      <c r="I210" s="295"/>
      <c r="J210" s="296">
        <v>3.0</v>
      </c>
      <c r="K210" s="291" t="s">
        <v>336</v>
      </c>
      <c r="L210" s="292"/>
    </row>
    <row r="211" ht="20.25" customHeight="1">
      <c r="A211" s="293" t="s">
        <v>631</v>
      </c>
      <c r="B211" s="85" t="s">
        <v>279</v>
      </c>
      <c r="C211" s="85" t="s">
        <v>169</v>
      </c>
      <c r="D211" s="85">
        <v>17.0</v>
      </c>
      <c r="E211" s="85">
        <v>136.0</v>
      </c>
      <c r="F211" s="294">
        <v>30.0</v>
      </c>
      <c r="G211" s="287">
        <v>90.0</v>
      </c>
      <c r="H211" s="288"/>
      <c r="I211" s="295"/>
      <c r="J211" s="296">
        <v>10.0</v>
      </c>
      <c r="K211" s="297" t="s">
        <v>334</v>
      </c>
      <c r="L211" s="302" t="s">
        <v>632</v>
      </c>
    </row>
    <row r="212" ht="20.25" customHeight="1">
      <c r="A212" s="285" t="s">
        <v>633</v>
      </c>
      <c r="B212" s="85" t="s">
        <v>338</v>
      </c>
      <c r="C212" s="85" t="s">
        <v>345</v>
      </c>
      <c r="D212" s="85">
        <v>16.0</v>
      </c>
      <c r="E212" s="85">
        <v>178.0</v>
      </c>
      <c r="F212" s="294">
        <v>30.0</v>
      </c>
      <c r="G212" s="287"/>
      <c r="H212" s="288"/>
      <c r="I212" s="295"/>
      <c r="J212" s="296">
        <v>13.0</v>
      </c>
      <c r="K212" s="291" t="s">
        <v>385</v>
      </c>
      <c r="L212" s="292"/>
    </row>
    <row r="213" ht="20.25" customHeight="1">
      <c r="A213" s="293" t="s">
        <v>634</v>
      </c>
      <c r="B213" s="85" t="s">
        <v>279</v>
      </c>
      <c r="C213" s="85" t="s">
        <v>345</v>
      </c>
      <c r="D213" s="85">
        <v>15.0</v>
      </c>
      <c r="E213" s="85">
        <v>119.0</v>
      </c>
      <c r="F213" s="294">
        <v>30.0</v>
      </c>
      <c r="G213" s="287"/>
      <c r="H213" s="288"/>
      <c r="I213" s="295"/>
      <c r="J213" s="296">
        <v>7.0</v>
      </c>
      <c r="K213" s="297" t="s">
        <v>336</v>
      </c>
      <c r="L213" s="292"/>
    </row>
    <row r="214" ht="20.25" customHeight="1">
      <c r="A214" s="293" t="s">
        <v>635</v>
      </c>
      <c r="B214" s="85" t="s">
        <v>279</v>
      </c>
      <c r="C214" s="85" t="s">
        <v>389</v>
      </c>
      <c r="D214" s="85">
        <v>12.0</v>
      </c>
      <c r="E214" s="85">
        <v>19.0</v>
      </c>
      <c r="F214" s="294">
        <v>30.0</v>
      </c>
      <c r="G214" s="287"/>
      <c r="H214" s="288">
        <v>20.0</v>
      </c>
      <c r="I214" s="295"/>
      <c r="J214" s="290" t="s">
        <v>333</v>
      </c>
      <c r="K214" s="291" t="s">
        <v>385</v>
      </c>
      <c r="L214" s="292"/>
    </row>
    <row r="215" ht="20.25" customHeight="1">
      <c r="A215" s="293" t="s">
        <v>636</v>
      </c>
      <c r="B215" s="85" t="s">
        <v>342</v>
      </c>
      <c r="C215" s="85" t="s">
        <v>572</v>
      </c>
      <c r="D215" s="85">
        <v>15.0</v>
      </c>
      <c r="E215" s="85">
        <v>172.0</v>
      </c>
      <c r="F215" s="294">
        <v>40.0</v>
      </c>
      <c r="G215" s="287"/>
      <c r="H215" s="288"/>
      <c r="I215" s="295"/>
      <c r="J215" s="296">
        <v>13.0</v>
      </c>
      <c r="K215" s="297" t="s">
        <v>637</v>
      </c>
      <c r="L215" s="292"/>
    </row>
    <row r="216" ht="20.25" customHeight="1">
      <c r="A216" s="293" t="s">
        <v>638</v>
      </c>
      <c r="B216" s="85" t="s">
        <v>338</v>
      </c>
      <c r="C216" s="85" t="s">
        <v>389</v>
      </c>
      <c r="D216" s="85">
        <v>14.0</v>
      </c>
      <c r="E216" s="85">
        <v>37.0</v>
      </c>
      <c r="F216" s="294">
        <v>50.0</v>
      </c>
      <c r="G216" s="287"/>
      <c r="H216" s="288"/>
      <c r="I216" s="295"/>
      <c r="J216" s="296">
        <v>1.0</v>
      </c>
      <c r="K216" s="297" t="s">
        <v>334</v>
      </c>
      <c r="L216" s="304" t="s">
        <v>639</v>
      </c>
    </row>
    <row r="217" ht="20.25" customHeight="1">
      <c r="A217" s="285" t="s">
        <v>640</v>
      </c>
      <c r="B217" s="85" t="s">
        <v>338</v>
      </c>
      <c r="C217" s="85" t="s">
        <v>343</v>
      </c>
      <c r="D217" s="85">
        <v>13.0</v>
      </c>
      <c r="E217" s="85">
        <v>85.0</v>
      </c>
      <c r="F217" s="294">
        <v>40.0</v>
      </c>
      <c r="G217" s="287"/>
      <c r="H217" s="288"/>
      <c r="I217" s="295"/>
      <c r="J217" s="296">
        <v>3.0</v>
      </c>
      <c r="K217" s="291" t="s">
        <v>334</v>
      </c>
      <c r="L217" s="292"/>
    </row>
    <row r="218" ht="20.25" customHeight="1">
      <c r="A218" s="293" t="s">
        <v>641</v>
      </c>
      <c r="B218" s="85" t="s">
        <v>279</v>
      </c>
      <c r="C218" s="85" t="s">
        <v>332</v>
      </c>
      <c r="D218" s="85">
        <v>12.0</v>
      </c>
      <c r="E218" s="85">
        <v>67.0</v>
      </c>
      <c r="F218" s="294">
        <v>30.0</v>
      </c>
      <c r="G218" s="287"/>
      <c r="H218" s="288"/>
      <c r="I218" s="295"/>
      <c r="J218" s="296">
        <v>8.0</v>
      </c>
      <c r="K218" s="297" t="s">
        <v>385</v>
      </c>
      <c r="L218" s="308"/>
    </row>
    <row r="219" ht="20.25" customHeight="1">
      <c r="A219" s="293" t="s">
        <v>642</v>
      </c>
      <c r="B219" s="85" t="s">
        <v>338</v>
      </c>
      <c r="C219" s="85" t="s">
        <v>379</v>
      </c>
      <c r="D219" s="85">
        <v>17.0</v>
      </c>
      <c r="E219" s="85">
        <v>161.0</v>
      </c>
      <c r="F219" s="294">
        <v>30.0</v>
      </c>
      <c r="G219" s="287">
        <v>90.0</v>
      </c>
      <c r="H219" s="288"/>
      <c r="I219" s="295"/>
      <c r="J219" s="296">
        <v>11.0</v>
      </c>
      <c r="K219" s="291" t="s">
        <v>334</v>
      </c>
      <c r="L219" s="302" t="s">
        <v>643</v>
      </c>
    </row>
    <row r="220" ht="20.25" customHeight="1">
      <c r="A220" s="293" t="s">
        <v>644</v>
      </c>
      <c r="B220" s="85" t="s">
        <v>279</v>
      </c>
      <c r="C220" s="85" t="s">
        <v>389</v>
      </c>
      <c r="D220" s="85">
        <v>12.0</v>
      </c>
      <c r="E220" s="85">
        <v>11.0</v>
      </c>
      <c r="F220" s="294"/>
      <c r="G220" s="287"/>
      <c r="H220" s="288">
        <v>60.0</v>
      </c>
      <c r="I220" s="295"/>
      <c r="J220" s="290" t="s">
        <v>470</v>
      </c>
      <c r="K220" s="291" t="s">
        <v>385</v>
      </c>
      <c r="L220" s="292"/>
    </row>
    <row r="221" ht="20.25" customHeight="1">
      <c r="A221" s="285" t="s">
        <v>645</v>
      </c>
      <c r="B221" s="85" t="s">
        <v>279</v>
      </c>
      <c r="C221" s="85" t="s">
        <v>343</v>
      </c>
      <c r="D221" s="85">
        <v>14.0</v>
      </c>
      <c r="E221" s="85">
        <v>52.0</v>
      </c>
      <c r="F221" s="294">
        <v>30.0</v>
      </c>
      <c r="G221" s="287"/>
      <c r="H221" s="288"/>
      <c r="I221" s="295"/>
      <c r="J221" s="296">
        <v>3.0</v>
      </c>
      <c r="K221" s="291" t="s">
        <v>334</v>
      </c>
      <c r="L221" s="292" t="s">
        <v>646</v>
      </c>
    </row>
    <row r="222" ht="20.25" customHeight="1">
      <c r="A222" s="293" t="s">
        <v>647</v>
      </c>
      <c r="B222" s="85" t="s">
        <v>338</v>
      </c>
      <c r="C222" s="85" t="s">
        <v>345</v>
      </c>
      <c r="D222" s="85">
        <v>15.0</v>
      </c>
      <c r="E222" s="85">
        <v>123.0</v>
      </c>
      <c r="F222" s="294">
        <v>30.0</v>
      </c>
      <c r="G222" s="287"/>
      <c r="H222" s="288"/>
      <c r="I222" s="295"/>
      <c r="J222" s="296">
        <v>7.0</v>
      </c>
      <c r="K222" s="291" t="s">
        <v>385</v>
      </c>
      <c r="L222" s="292"/>
    </row>
    <row r="223" ht="20.25" customHeight="1">
      <c r="A223" s="293" t="s">
        <v>648</v>
      </c>
      <c r="B223" s="85" t="s">
        <v>338</v>
      </c>
      <c r="C223" s="85" t="s">
        <v>389</v>
      </c>
      <c r="D223" s="85">
        <v>10.0</v>
      </c>
      <c r="E223" s="85">
        <v>19.0</v>
      </c>
      <c r="F223" s="294">
        <v>40.0</v>
      </c>
      <c r="G223" s="287"/>
      <c r="H223" s="288"/>
      <c r="I223" s="295"/>
      <c r="J223" s="290" t="s">
        <v>333</v>
      </c>
      <c r="K223" s="297" t="s">
        <v>334</v>
      </c>
      <c r="L223" s="302" t="s">
        <v>649</v>
      </c>
    </row>
    <row r="224" ht="20.25" customHeight="1">
      <c r="A224" s="293" t="s">
        <v>650</v>
      </c>
      <c r="B224" s="85" t="s">
        <v>397</v>
      </c>
      <c r="C224" s="85" t="s">
        <v>352</v>
      </c>
      <c r="D224" s="85">
        <v>20.0</v>
      </c>
      <c r="E224" s="85">
        <v>341.0</v>
      </c>
      <c r="F224" s="294">
        <v>20.0</v>
      </c>
      <c r="G224" s="287"/>
      <c r="H224" s="288">
        <v>40.0</v>
      </c>
      <c r="I224" s="295"/>
      <c r="J224" s="296">
        <v>17.0</v>
      </c>
      <c r="K224" s="291" t="s">
        <v>334</v>
      </c>
      <c r="L224" s="302" t="s">
        <v>651</v>
      </c>
    </row>
    <row r="225" ht="20.25" customHeight="1">
      <c r="A225" s="285" t="s">
        <v>652</v>
      </c>
      <c r="B225" s="85" t="s">
        <v>279</v>
      </c>
      <c r="C225" s="85" t="s">
        <v>332</v>
      </c>
      <c r="D225" s="85">
        <v>14.0</v>
      </c>
      <c r="E225" s="85">
        <v>16.0</v>
      </c>
      <c r="F225" s="294">
        <v>30.0</v>
      </c>
      <c r="G225" s="287"/>
      <c r="H225" s="288"/>
      <c r="I225" s="295"/>
      <c r="J225" s="296">
        <v>1.0</v>
      </c>
      <c r="K225" s="291" t="s">
        <v>653</v>
      </c>
      <c r="L225" s="307"/>
    </row>
    <row r="226" ht="20.25" customHeight="1">
      <c r="A226" s="285" t="s">
        <v>654</v>
      </c>
      <c r="B226" s="85" t="s">
        <v>279</v>
      </c>
      <c r="C226" s="85" t="s">
        <v>332</v>
      </c>
      <c r="D226" s="85">
        <v>15.0</v>
      </c>
      <c r="E226" s="85">
        <v>78.0</v>
      </c>
      <c r="F226" s="294">
        <v>30.0</v>
      </c>
      <c r="G226" s="287"/>
      <c r="H226" s="288"/>
      <c r="I226" s="295"/>
      <c r="J226" s="296">
        <v>5.0</v>
      </c>
      <c r="K226" s="291" t="s">
        <v>653</v>
      </c>
      <c r="L226" s="292"/>
    </row>
    <row r="227" ht="20.25" customHeight="1">
      <c r="A227" s="285" t="s">
        <v>655</v>
      </c>
      <c r="B227" s="85" t="s">
        <v>279</v>
      </c>
      <c r="C227" s="85" t="s">
        <v>332</v>
      </c>
      <c r="D227" s="85">
        <v>16.0</v>
      </c>
      <c r="E227" s="85">
        <v>110.0</v>
      </c>
      <c r="F227" s="294">
        <v>30.0</v>
      </c>
      <c r="G227" s="287"/>
      <c r="H227" s="288"/>
      <c r="I227" s="295"/>
      <c r="J227" s="296">
        <v>7.0</v>
      </c>
      <c r="K227" s="291" t="s">
        <v>653</v>
      </c>
      <c r="L227" s="292"/>
    </row>
    <row r="228" ht="20.25" customHeight="1">
      <c r="A228" s="285" t="s">
        <v>656</v>
      </c>
      <c r="B228" s="85" t="s">
        <v>279</v>
      </c>
      <c r="C228" s="85" t="s">
        <v>332</v>
      </c>
      <c r="D228" s="85">
        <v>14.0</v>
      </c>
      <c r="E228" s="85">
        <v>32.0</v>
      </c>
      <c r="F228" s="294">
        <v>30.0</v>
      </c>
      <c r="G228" s="287"/>
      <c r="H228" s="288"/>
      <c r="I228" s="295"/>
      <c r="J228" s="296">
        <v>2.0</v>
      </c>
      <c r="K228" s="291" t="s">
        <v>653</v>
      </c>
      <c r="L228" s="292"/>
    </row>
    <row r="229" ht="20.25" customHeight="1">
      <c r="A229" s="285" t="s">
        <v>657</v>
      </c>
      <c r="B229" s="85" t="s">
        <v>279</v>
      </c>
      <c r="C229" s="85" t="s">
        <v>347</v>
      </c>
      <c r="D229" s="85">
        <v>18.0</v>
      </c>
      <c r="E229" s="85">
        <v>37.0</v>
      </c>
      <c r="F229" s="294">
        <v>30.0</v>
      </c>
      <c r="G229" s="287"/>
      <c r="H229" s="288"/>
      <c r="I229" s="295"/>
      <c r="J229" s="296">
        <v>1.0</v>
      </c>
      <c r="K229" s="291" t="s">
        <v>423</v>
      </c>
      <c r="L229" s="292"/>
    </row>
    <row r="230" ht="20.25" customHeight="1">
      <c r="A230" s="293" t="s">
        <v>658</v>
      </c>
      <c r="B230" s="85" t="s">
        <v>659</v>
      </c>
      <c r="C230" s="85" t="s">
        <v>345</v>
      </c>
      <c r="D230" s="85">
        <v>11.0</v>
      </c>
      <c r="E230" s="85">
        <v>18.0</v>
      </c>
      <c r="F230" s="294">
        <v>20.0</v>
      </c>
      <c r="G230" s="287"/>
      <c r="H230" s="288"/>
      <c r="I230" s="295"/>
      <c r="J230" s="290" t="s">
        <v>333</v>
      </c>
      <c r="K230" s="291" t="s">
        <v>334</v>
      </c>
      <c r="L230" s="302" t="s">
        <v>660</v>
      </c>
    </row>
    <row r="231" ht="20.25" customHeight="1">
      <c r="A231" s="285" t="s">
        <v>661</v>
      </c>
      <c r="B231" s="85" t="s">
        <v>338</v>
      </c>
      <c r="C231" s="85" t="s">
        <v>343</v>
      </c>
      <c r="D231" s="85">
        <v>19.0</v>
      </c>
      <c r="E231" s="85">
        <v>123.0</v>
      </c>
      <c r="F231" s="294">
        <v>30.0</v>
      </c>
      <c r="G231" s="287"/>
      <c r="H231" s="288"/>
      <c r="I231" s="295"/>
      <c r="J231" s="296">
        <v>6.0</v>
      </c>
      <c r="K231" s="291" t="s">
        <v>334</v>
      </c>
      <c r="L231" s="302" t="s">
        <v>662</v>
      </c>
    </row>
    <row r="232" ht="20.25" customHeight="1">
      <c r="A232" s="285" t="s">
        <v>663</v>
      </c>
      <c r="B232" s="85" t="s">
        <v>279</v>
      </c>
      <c r="C232" s="85" t="s">
        <v>332</v>
      </c>
      <c r="D232" s="85">
        <v>15.0</v>
      </c>
      <c r="E232" s="85">
        <v>13.0</v>
      </c>
      <c r="F232" s="294">
        <v>30.0</v>
      </c>
      <c r="G232" s="287"/>
      <c r="H232" s="288"/>
      <c r="I232" s="295"/>
      <c r="J232" s="290" t="s">
        <v>333</v>
      </c>
      <c r="K232" s="291" t="s">
        <v>334</v>
      </c>
      <c r="L232" s="302" t="s">
        <v>664</v>
      </c>
    </row>
    <row r="233" ht="20.25" customHeight="1">
      <c r="A233" s="285" t="s">
        <v>665</v>
      </c>
      <c r="B233" s="85" t="s">
        <v>279</v>
      </c>
      <c r="C233" s="85" t="s">
        <v>332</v>
      </c>
      <c r="D233" s="85">
        <v>15.0</v>
      </c>
      <c r="E233" s="85">
        <v>162.0</v>
      </c>
      <c r="F233" s="294">
        <v>30.0</v>
      </c>
      <c r="G233" s="287"/>
      <c r="H233" s="288"/>
      <c r="I233" s="295"/>
      <c r="J233" s="296">
        <v>13.0</v>
      </c>
      <c r="K233" s="291" t="s">
        <v>637</v>
      </c>
      <c r="L233" s="292"/>
    </row>
    <row r="234" ht="20.25" customHeight="1">
      <c r="A234" s="285" t="s">
        <v>666</v>
      </c>
      <c r="B234" s="85" t="s">
        <v>279</v>
      </c>
      <c r="C234" s="85" t="s">
        <v>332</v>
      </c>
      <c r="D234" s="85">
        <v>18.0</v>
      </c>
      <c r="E234" s="85">
        <v>71.0</v>
      </c>
      <c r="F234" s="294">
        <v>30.0</v>
      </c>
      <c r="G234" s="287"/>
      <c r="H234" s="288"/>
      <c r="I234" s="295"/>
      <c r="J234" s="296">
        <v>5.0</v>
      </c>
      <c r="K234" s="291" t="s">
        <v>334</v>
      </c>
      <c r="L234" s="292"/>
    </row>
    <row r="235" ht="20.25" customHeight="1">
      <c r="A235" s="285" t="s">
        <v>667</v>
      </c>
      <c r="B235" s="85" t="s">
        <v>279</v>
      </c>
      <c r="C235" s="85" t="s">
        <v>332</v>
      </c>
      <c r="D235" s="85">
        <v>15.0</v>
      </c>
      <c r="E235" s="85">
        <v>225.0</v>
      </c>
      <c r="F235" s="294">
        <v>30.0</v>
      </c>
      <c r="G235" s="287"/>
      <c r="H235" s="288"/>
      <c r="I235" s="295"/>
      <c r="J235" s="296">
        <v>18.0</v>
      </c>
      <c r="K235" s="291" t="s">
        <v>637</v>
      </c>
      <c r="L235" s="292"/>
    </row>
    <row r="236" ht="20.25" customHeight="1">
      <c r="A236" s="285" t="s">
        <v>668</v>
      </c>
      <c r="B236" s="85" t="s">
        <v>279</v>
      </c>
      <c r="C236" s="85" t="s">
        <v>332</v>
      </c>
      <c r="D236" s="85">
        <v>16.0</v>
      </c>
      <c r="E236" s="85">
        <v>162.0</v>
      </c>
      <c r="F236" s="294">
        <v>30.0</v>
      </c>
      <c r="G236" s="287"/>
      <c r="H236" s="288"/>
      <c r="I236" s="295"/>
      <c r="J236" s="296">
        <v>9.0</v>
      </c>
      <c r="K236" s="291" t="s">
        <v>637</v>
      </c>
      <c r="L236" s="292"/>
    </row>
    <row r="237" ht="20.25" customHeight="1">
      <c r="A237" s="285" t="s">
        <v>669</v>
      </c>
      <c r="B237" s="85" t="s">
        <v>279</v>
      </c>
      <c r="C237" s="85" t="s">
        <v>332</v>
      </c>
      <c r="D237" s="85">
        <v>16.0</v>
      </c>
      <c r="E237" s="85">
        <v>143.0</v>
      </c>
      <c r="F237" s="294">
        <v>30.0</v>
      </c>
      <c r="G237" s="287"/>
      <c r="H237" s="288"/>
      <c r="I237" s="295"/>
      <c r="J237" s="296">
        <v>14.0</v>
      </c>
      <c r="K237" s="291" t="s">
        <v>637</v>
      </c>
      <c r="L237" s="292"/>
    </row>
    <row r="238" ht="20.25" customHeight="1">
      <c r="A238" s="285" t="s">
        <v>670</v>
      </c>
      <c r="B238" s="85" t="s">
        <v>279</v>
      </c>
      <c r="C238" s="85" t="s">
        <v>332</v>
      </c>
      <c r="D238" s="85">
        <v>12.0</v>
      </c>
      <c r="E238" s="85">
        <v>45.0</v>
      </c>
      <c r="F238" s="294">
        <v>30.0</v>
      </c>
      <c r="G238" s="287"/>
      <c r="H238" s="288"/>
      <c r="I238" s="295"/>
      <c r="J238" s="296">
        <v>7.0</v>
      </c>
      <c r="K238" s="291" t="s">
        <v>334</v>
      </c>
      <c r="L238" s="292"/>
    </row>
    <row r="239" ht="20.25" customHeight="1">
      <c r="A239" s="285" t="s">
        <v>671</v>
      </c>
      <c r="B239" s="85" t="s">
        <v>279</v>
      </c>
      <c r="C239" s="85" t="s">
        <v>332</v>
      </c>
      <c r="D239" s="85">
        <v>17.0</v>
      </c>
      <c r="E239" s="85">
        <v>262.0</v>
      </c>
      <c r="F239" s="294">
        <v>30.0</v>
      </c>
      <c r="G239" s="287"/>
      <c r="H239" s="288"/>
      <c r="I239" s="295"/>
      <c r="J239" s="296">
        <v>20.0</v>
      </c>
      <c r="K239" s="291" t="s">
        <v>334</v>
      </c>
      <c r="L239" s="292"/>
    </row>
    <row r="240" ht="20.25" customHeight="1">
      <c r="A240" s="285" t="s">
        <v>672</v>
      </c>
      <c r="B240" s="85" t="s">
        <v>279</v>
      </c>
      <c r="C240" s="85" t="s">
        <v>332</v>
      </c>
      <c r="D240" s="85">
        <v>16.0</v>
      </c>
      <c r="E240" s="85">
        <v>71.0</v>
      </c>
      <c r="F240" s="294">
        <v>30.0</v>
      </c>
      <c r="G240" s="287"/>
      <c r="H240" s="288"/>
      <c r="I240" s="295"/>
      <c r="J240" s="296">
        <v>8.0</v>
      </c>
      <c r="K240" s="291" t="s">
        <v>334</v>
      </c>
      <c r="L240" s="292"/>
    </row>
    <row r="241" ht="20.25" customHeight="1">
      <c r="A241" s="285" t="s">
        <v>673</v>
      </c>
      <c r="B241" s="85" t="s">
        <v>279</v>
      </c>
      <c r="C241" s="85" t="s">
        <v>332</v>
      </c>
      <c r="D241" s="85">
        <v>17.0</v>
      </c>
      <c r="E241" s="85">
        <v>150.0</v>
      </c>
      <c r="F241" s="294">
        <v>30.0</v>
      </c>
      <c r="G241" s="287"/>
      <c r="H241" s="288"/>
      <c r="I241" s="295"/>
      <c r="J241" s="296">
        <v>11.0</v>
      </c>
      <c r="K241" s="291" t="s">
        <v>637</v>
      </c>
      <c r="L241" s="292"/>
    </row>
    <row r="242" ht="20.25" customHeight="1">
      <c r="A242" s="293" t="s">
        <v>108</v>
      </c>
      <c r="B242" s="85" t="s">
        <v>279</v>
      </c>
      <c r="C242" s="85" t="s">
        <v>332</v>
      </c>
      <c r="D242" s="85">
        <v>11.0</v>
      </c>
      <c r="E242" s="85">
        <v>27.0</v>
      </c>
      <c r="F242" s="294">
        <v>30.0</v>
      </c>
      <c r="G242" s="287"/>
      <c r="H242" s="288"/>
      <c r="I242" s="295"/>
      <c r="J242" s="296">
        <v>2.0</v>
      </c>
      <c r="K242" s="297" t="s">
        <v>334</v>
      </c>
      <c r="L242" s="302" t="s">
        <v>674</v>
      </c>
    </row>
    <row r="243" ht="20.25" customHeight="1">
      <c r="A243" s="285" t="s">
        <v>675</v>
      </c>
      <c r="B243" s="85" t="s">
        <v>279</v>
      </c>
      <c r="C243" s="85" t="s">
        <v>428</v>
      </c>
      <c r="D243" s="85">
        <v>11.0</v>
      </c>
      <c r="E243" s="85">
        <v>22.0</v>
      </c>
      <c r="F243" s="294">
        <v>30.0</v>
      </c>
      <c r="G243" s="287"/>
      <c r="H243" s="288"/>
      <c r="I243" s="295"/>
      <c r="J243" s="296">
        <v>1.0</v>
      </c>
      <c r="K243" s="291" t="s">
        <v>334</v>
      </c>
      <c r="L243" s="302" t="s">
        <v>676</v>
      </c>
    </row>
    <row r="244" ht="20.25" customHeight="1">
      <c r="A244" s="285" t="s">
        <v>677</v>
      </c>
      <c r="B244" s="85" t="s">
        <v>279</v>
      </c>
      <c r="C244" s="85" t="s">
        <v>332</v>
      </c>
      <c r="D244" s="85">
        <v>16.0</v>
      </c>
      <c r="E244" s="85">
        <v>26.0</v>
      </c>
      <c r="F244" s="294">
        <v>25.0</v>
      </c>
      <c r="G244" s="287"/>
      <c r="H244" s="288"/>
      <c r="I244" s="295"/>
      <c r="J244" s="296">
        <v>1.0</v>
      </c>
      <c r="K244" s="291" t="s">
        <v>334</v>
      </c>
      <c r="L244" s="302" t="s">
        <v>678</v>
      </c>
    </row>
    <row r="245" ht="20.25" customHeight="1">
      <c r="A245" s="285" t="s">
        <v>679</v>
      </c>
      <c r="B245" s="85" t="s">
        <v>279</v>
      </c>
      <c r="C245" s="85" t="s">
        <v>332</v>
      </c>
      <c r="D245" s="85">
        <v>21.0</v>
      </c>
      <c r="E245" s="85">
        <v>119.0</v>
      </c>
      <c r="F245" s="294">
        <v>25.0</v>
      </c>
      <c r="G245" s="287"/>
      <c r="H245" s="288"/>
      <c r="I245" s="295"/>
      <c r="J245" s="296">
        <v>12.0</v>
      </c>
      <c r="K245" s="291" t="s">
        <v>637</v>
      </c>
      <c r="L245" s="292"/>
    </row>
    <row r="246" ht="20.25" customHeight="1">
      <c r="A246" s="285" t="s">
        <v>680</v>
      </c>
      <c r="B246" s="85" t="s">
        <v>279</v>
      </c>
      <c r="C246" s="85" t="s">
        <v>332</v>
      </c>
      <c r="D246" s="85">
        <v>17.0</v>
      </c>
      <c r="E246" s="85">
        <v>33.0</v>
      </c>
      <c r="F246" s="294">
        <v>20.0</v>
      </c>
      <c r="G246" s="287"/>
      <c r="H246" s="288"/>
      <c r="I246" s="295"/>
      <c r="J246" s="296">
        <v>2.0</v>
      </c>
      <c r="K246" s="291" t="s">
        <v>637</v>
      </c>
      <c r="L246" s="292"/>
    </row>
    <row r="247" ht="20.25" customHeight="1">
      <c r="A247" s="285" t="s">
        <v>681</v>
      </c>
      <c r="B247" s="85" t="s">
        <v>279</v>
      </c>
      <c r="C247" s="85" t="s">
        <v>332</v>
      </c>
      <c r="D247" s="85">
        <v>16.0</v>
      </c>
      <c r="E247" s="85">
        <v>26.0</v>
      </c>
      <c r="F247" s="294">
        <v>25.0</v>
      </c>
      <c r="G247" s="287"/>
      <c r="H247" s="288"/>
      <c r="I247" s="295"/>
      <c r="J247" s="296">
        <v>2.0</v>
      </c>
      <c r="K247" s="291" t="s">
        <v>637</v>
      </c>
      <c r="L247" s="292"/>
    </row>
    <row r="248" ht="20.25" customHeight="1">
      <c r="A248" s="285" t="s">
        <v>682</v>
      </c>
      <c r="B248" s="85" t="s">
        <v>279</v>
      </c>
      <c r="C248" s="85" t="s">
        <v>332</v>
      </c>
      <c r="D248" s="85">
        <v>14.0</v>
      </c>
      <c r="E248" s="85">
        <v>39.0</v>
      </c>
      <c r="F248" s="294">
        <v>25.0</v>
      </c>
      <c r="G248" s="287"/>
      <c r="H248" s="288"/>
      <c r="I248" s="295"/>
      <c r="J248" s="296">
        <v>2.0</v>
      </c>
      <c r="K248" s="291" t="s">
        <v>637</v>
      </c>
      <c r="L248" s="292"/>
    </row>
    <row r="249" ht="20.25" customHeight="1">
      <c r="A249" s="285" t="s">
        <v>683</v>
      </c>
      <c r="B249" s="85" t="s">
        <v>279</v>
      </c>
      <c r="C249" s="85" t="s">
        <v>420</v>
      </c>
      <c r="D249" s="85">
        <v>15.0</v>
      </c>
      <c r="E249" s="85">
        <v>38.0</v>
      </c>
      <c r="F249" s="294">
        <v>20.0</v>
      </c>
      <c r="G249" s="287"/>
      <c r="H249" s="288"/>
      <c r="I249" s="295"/>
      <c r="J249" s="296">
        <v>3.0</v>
      </c>
      <c r="K249" s="291" t="s">
        <v>637</v>
      </c>
      <c r="L249" s="292"/>
    </row>
    <row r="250" ht="20.25" customHeight="1">
      <c r="A250" s="285" t="s">
        <v>684</v>
      </c>
      <c r="B250" s="85" t="s">
        <v>279</v>
      </c>
      <c r="C250" s="85" t="s">
        <v>332</v>
      </c>
      <c r="D250" s="85">
        <v>14.0</v>
      </c>
      <c r="E250" s="85">
        <v>18.0</v>
      </c>
      <c r="F250" s="294">
        <v>25.0</v>
      </c>
      <c r="G250" s="287"/>
      <c r="H250" s="288"/>
      <c r="I250" s="295"/>
      <c r="J250" s="296">
        <v>1.0</v>
      </c>
      <c r="K250" s="291" t="s">
        <v>637</v>
      </c>
      <c r="L250" s="292"/>
    </row>
    <row r="251" ht="20.25" customHeight="1">
      <c r="A251" s="300" t="s">
        <v>685</v>
      </c>
      <c r="B251" s="296" t="s">
        <v>279</v>
      </c>
      <c r="C251" s="296" t="s">
        <v>442</v>
      </c>
      <c r="D251" s="296">
        <v>16.0</v>
      </c>
      <c r="E251" s="296">
        <v>26.0</v>
      </c>
      <c r="F251" s="301">
        <v>15.0</v>
      </c>
      <c r="G251" s="287"/>
      <c r="H251" s="288"/>
      <c r="I251" s="295"/>
      <c r="J251" s="290">
        <v>43832.0</v>
      </c>
      <c r="K251" s="291" t="s">
        <v>686</v>
      </c>
      <c r="L251" s="292"/>
    </row>
    <row r="252" ht="20.25" customHeight="1">
      <c r="A252" s="285" t="s">
        <v>687</v>
      </c>
      <c r="B252" s="85" t="s">
        <v>279</v>
      </c>
      <c r="C252" s="85" t="s">
        <v>332</v>
      </c>
      <c r="D252" s="85">
        <v>15.0</v>
      </c>
      <c r="E252" s="85">
        <v>33.0</v>
      </c>
      <c r="F252" s="294">
        <v>25.0</v>
      </c>
      <c r="G252" s="287"/>
      <c r="H252" s="288"/>
      <c r="I252" s="295"/>
      <c r="J252" s="296">
        <v>2.0</v>
      </c>
      <c r="K252" s="291" t="s">
        <v>423</v>
      </c>
      <c r="L252" s="292"/>
    </row>
    <row r="253" ht="20.25" customHeight="1">
      <c r="A253" s="285" t="s">
        <v>688</v>
      </c>
      <c r="B253" s="85" t="s">
        <v>279</v>
      </c>
      <c r="C253" s="85" t="s">
        <v>332</v>
      </c>
      <c r="D253" s="85">
        <v>18.0</v>
      </c>
      <c r="E253" s="85">
        <v>39.0</v>
      </c>
      <c r="F253" s="294">
        <v>25.0</v>
      </c>
      <c r="G253" s="287"/>
      <c r="H253" s="288"/>
      <c r="I253" s="295"/>
      <c r="J253" s="296">
        <v>2.0</v>
      </c>
      <c r="K253" s="291" t="s">
        <v>637</v>
      </c>
      <c r="L253" s="292"/>
    </row>
    <row r="254" ht="20.25" customHeight="1">
      <c r="A254" s="285" t="s">
        <v>689</v>
      </c>
      <c r="B254" s="85" t="s">
        <v>279</v>
      </c>
      <c r="C254" s="85" t="s">
        <v>332</v>
      </c>
      <c r="D254" s="85">
        <v>20.0</v>
      </c>
      <c r="E254" s="85">
        <v>75.0</v>
      </c>
      <c r="F254" s="294">
        <v>25.0</v>
      </c>
      <c r="G254" s="287"/>
      <c r="H254" s="288"/>
      <c r="I254" s="295"/>
      <c r="J254" s="296">
        <v>6.0</v>
      </c>
      <c r="K254" s="291" t="s">
        <v>637</v>
      </c>
      <c r="L254" s="292"/>
    </row>
    <row r="255" ht="20.25" customHeight="1">
      <c r="A255" s="285" t="s">
        <v>690</v>
      </c>
      <c r="B255" s="85" t="s">
        <v>279</v>
      </c>
      <c r="C255" s="85" t="s">
        <v>332</v>
      </c>
      <c r="D255" s="85">
        <v>18.0</v>
      </c>
      <c r="E255" s="85">
        <v>26.0</v>
      </c>
      <c r="F255" s="294">
        <v>25.0</v>
      </c>
      <c r="G255" s="287"/>
      <c r="H255" s="288"/>
      <c r="I255" s="295"/>
      <c r="J255" s="296">
        <v>2.0</v>
      </c>
      <c r="K255" s="291" t="s">
        <v>637</v>
      </c>
      <c r="L255" s="292"/>
    </row>
    <row r="256" ht="20.25" customHeight="1">
      <c r="A256" s="293" t="s">
        <v>691</v>
      </c>
      <c r="B256" s="85" t="s">
        <v>279</v>
      </c>
      <c r="C256" s="85" t="s">
        <v>420</v>
      </c>
      <c r="D256" s="85">
        <v>15.0</v>
      </c>
      <c r="E256" s="85">
        <v>11.0</v>
      </c>
      <c r="F256" s="294">
        <v>30.0</v>
      </c>
      <c r="G256" s="287"/>
      <c r="H256" s="288"/>
      <c r="I256" s="295"/>
      <c r="J256" s="290" t="s">
        <v>333</v>
      </c>
      <c r="K256" s="297" t="s">
        <v>334</v>
      </c>
      <c r="L256" s="292"/>
    </row>
    <row r="257" ht="20.25" customHeight="1">
      <c r="A257" s="293" t="s">
        <v>692</v>
      </c>
      <c r="B257" s="85" t="s">
        <v>391</v>
      </c>
      <c r="C257" s="85" t="s">
        <v>379</v>
      </c>
      <c r="D257" s="85">
        <v>12.0</v>
      </c>
      <c r="E257" s="85">
        <v>17.0</v>
      </c>
      <c r="F257" s="294">
        <v>30.0</v>
      </c>
      <c r="G257" s="287">
        <v>30.0</v>
      </c>
      <c r="H257" s="288"/>
      <c r="I257" s="295"/>
      <c r="J257" s="290" t="s">
        <v>393</v>
      </c>
      <c r="K257" s="291" t="s">
        <v>334</v>
      </c>
      <c r="L257" s="302" t="s">
        <v>693</v>
      </c>
    </row>
    <row r="258" ht="20.25" customHeight="1">
      <c r="A258" s="293" t="s">
        <v>694</v>
      </c>
      <c r="B258" s="85" t="s">
        <v>279</v>
      </c>
      <c r="C258" s="85" t="s">
        <v>345</v>
      </c>
      <c r="D258" s="85">
        <v>14.0</v>
      </c>
      <c r="E258" s="85">
        <v>37.0</v>
      </c>
      <c r="F258" s="294"/>
      <c r="G258" s="287">
        <v>40.0</v>
      </c>
      <c r="H258" s="288"/>
      <c r="I258" s="295"/>
      <c r="J258" s="296">
        <v>4.0</v>
      </c>
      <c r="K258" s="291" t="s">
        <v>637</v>
      </c>
      <c r="L258" s="292"/>
    </row>
    <row r="259" ht="20.25" customHeight="1">
      <c r="A259" s="293" t="s">
        <v>695</v>
      </c>
      <c r="B259" s="85" t="s">
        <v>391</v>
      </c>
      <c r="C259" s="85" t="s">
        <v>389</v>
      </c>
      <c r="D259" s="85">
        <v>12.0</v>
      </c>
      <c r="E259" s="85">
        <v>3.0</v>
      </c>
      <c r="F259" s="294">
        <v>10.0</v>
      </c>
      <c r="G259" s="287">
        <v>60.0</v>
      </c>
      <c r="H259" s="288"/>
      <c r="I259" s="295"/>
      <c r="J259" s="296">
        <v>0.0</v>
      </c>
      <c r="K259" s="297" t="s">
        <v>334</v>
      </c>
      <c r="L259" s="302" t="s">
        <v>696</v>
      </c>
    </row>
    <row r="260" ht="20.25" customHeight="1">
      <c r="A260" s="293" t="s">
        <v>697</v>
      </c>
      <c r="B260" s="85" t="s">
        <v>338</v>
      </c>
      <c r="C260" s="85" t="s">
        <v>379</v>
      </c>
      <c r="D260" s="85">
        <v>17.0</v>
      </c>
      <c r="E260" s="85">
        <v>126.0</v>
      </c>
      <c r="F260" s="294">
        <v>30.0</v>
      </c>
      <c r="G260" s="287"/>
      <c r="H260" s="288"/>
      <c r="I260" s="295"/>
      <c r="J260" s="296">
        <v>5.0</v>
      </c>
      <c r="K260" s="291" t="s">
        <v>334</v>
      </c>
      <c r="L260" s="302" t="s">
        <v>698</v>
      </c>
    </row>
    <row r="261" ht="20.25" customHeight="1">
      <c r="A261" s="293" t="s">
        <v>699</v>
      </c>
      <c r="B261" s="85" t="s">
        <v>279</v>
      </c>
      <c r="C261" s="85" t="s">
        <v>379</v>
      </c>
      <c r="D261" s="85">
        <v>18.0</v>
      </c>
      <c r="E261" s="85">
        <v>127.0</v>
      </c>
      <c r="F261" s="294">
        <v>30.0</v>
      </c>
      <c r="G261" s="287"/>
      <c r="H261" s="288"/>
      <c r="I261" s="295"/>
      <c r="J261" s="296">
        <v>7.0</v>
      </c>
      <c r="K261" s="291" t="s">
        <v>637</v>
      </c>
      <c r="L261" s="292"/>
    </row>
    <row r="262" ht="20.25" customHeight="1">
      <c r="A262" s="285" t="s">
        <v>700</v>
      </c>
      <c r="B262" s="85" t="s">
        <v>338</v>
      </c>
      <c r="C262" s="85" t="s">
        <v>343</v>
      </c>
      <c r="D262" s="85">
        <v>13.0</v>
      </c>
      <c r="E262" s="85">
        <v>26.0</v>
      </c>
      <c r="F262" s="294">
        <v>30.0</v>
      </c>
      <c r="G262" s="287">
        <v>40.0</v>
      </c>
      <c r="H262" s="288"/>
      <c r="I262" s="295"/>
      <c r="J262" s="296">
        <v>1.0</v>
      </c>
      <c r="K262" s="291" t="s">
        <v>348</v>
      </c>
      <c r="L262" s="292"/>
    </row>
    <row r="263" ht="20.25" customHeight="1">
      <c r="A263" s="293" t="s">
        <v>701</v>
      </c>
      <c r="B263" s="85" t="s">
        <v>338</v>
      </c>
      <c r="C263" s="85" t="s">
        <v>379</v>
      </c>
      <c r="D263" s="85">
        <v>17.0</v>
      </c>
      <c r="E263" s="85">
        <v>200.0</v>
      </c>
      <c r="F263" s="294">
        <v>40.0</v>
      </c>
      <c r="G263" s="287">
        <v>60.0</v>
      </c>
      <c r="H263" s="288"/>
      <c r="I263" s="295"/>
      <c r="J263" s="296">
        <v>11.0</v>
      </c>
      <c r="K263" s="291" t="s">
        <v>334</v>
      </c>
      <c r="L263" s="302" t="s">
        <v>702</v>
      </c>
    </row>
    <row r="264" ht="20.25" customHeight="1">
      <c r="A264" s="285" t="s">
        <v>703</v>
      </c>
      <c r="B264" s="85" t="s">
        <v>279</v>
      </c>
      <c r="C264" s="85" t="s">
        <v>347</v>
      </c>
      <c r="D264" s="85">
        <v>9.0</v>
      </c>
      <c r="E264" s="85">
        <v>63.0</v>
      </c>
      <c r="F264" s="294"/>
      <c r="G264" s="287">
        <v>40.0</v>
      </c>
      <c r="H264" s="288"/>
      <c r="I264" s="295"/>
      <c r="J264" s="296">
        <v>12.0</v>
      </c>
      <c r="K264" s="291" t="s">
        <v>637</v>
      </c>
      <c r="L264" s="292"/>
    </row>
    <row r="265" ht="20.25" customHeight="1">
      <c r="A265" s="293" t="s">
        <v>704</v>
      </c>
      <c r="B265" s="85" t="s">
        <v>338</v>
      </c>
      <c r="C265" s="85" t="s">
        <v>339</v>
      </c>
      <c r="D265" s="85">
        <v>10.0</v>
      </c>
      <c r="E265" s="85">
        <v>210.0</v>
      </c>
      <c r="F265" s="294">
        <v>5.0</v>
      </c>
      <c r="G265" s="287"/>
      <c r="H265" s="288">
        <v>10.0</v>
      </c>
      <c r="I265" s="295"/>
      <c r="J265" s="296">
        <v>14.0</v>
      </c>
      <c r="K265" s="291" t="s">
        <v>385</v>
      </c>
      <c r="L265" s="292"/>
    </row>
    <row r="266" ht="20.25" customHeight="1">
      <c r="A266" s="293" t="s">
        <v>705</v>
      </c>
      <c r="B266" s="85" t="s">
        <v>342</v>
      </c>
      <c r="C266" s="85" t="s">
        <v>369</v>
      </c>
      <c r="D266" s="85">
        <v>16.0</v>
      </c>
      <c r="E266" s="85">
        <v>115.0</v>
      </c>
      <c r="F266" s="294">
        <v>20.0</v>
      </c>
      <c r="G266" s="287"/>
      <c r="H266" s="288"/>
      <c r="I266" s="295"/>
      <c r="J266" s="296">
        <v>10.0</v>
      </c>
      <c r="K266" s="297" t="s">
        <v>637</v>
      </c>
      <c r="L266" s="292"/>
    </row>
    <row r="267" ht="20.25" customHeight="1">
      <c r="A267" s="293" t="s">
        <v>706</v>
      </c>
      <c r="B267" s="85" t="s">
        <v>397</v>
      </c>
      <c r="C267" s="85" t="s">
        <v>379</v>
      </c>
      <c r="D267" s="85">
        <v>19.0</v>
      </c>
      <c r="E267" s="85">
        <v>264.0</v>
      </c>
      <c r="F267" s="294"/>
      <c r="G267" s="287">
        <v>120.0</v>
      </c>
      <c r="H267" s="288"/>
      <c r="I267" s="295"/>
      <c r="J267" s="296">
        <v>23.0</v>
      </c>
      <c r="K267" s="291" t="s">
        <v>637</v>
      </c>
      <c r="L267" s="292"/>
    </row>
    <row r="268" ht="20.25" customHeight="1">
      <c r="A268" s="293" t="s">
        <v>707</v>
      </c>
      <c r="B268" s="85" t="s">
        <v>342</v>
      </c>
      <c r="C268" s="85" t="s">
        <v>389</v>
      </c>
      <c r="D268" s="85">
        <v>12.0</v>
      </c>
      <c r="E268" s="85">
        <v>76.0</v>
      </c>
      <c r="F268" s="294">
        <v>40.0</v>
      </c>
      <c r="G268" s="287"/>
      <c r="H268" s="288"/>
      <c r="I268" s="295"/>
      <c r="J268" s="296">
        <v>4.0</v>
      </c>
      <c r="K268" s="297" t="s">
        <v>334</v>
      </c>
      <c r="L268" s="302" t="s">
        <v>708</v>
      </c>
    </row>
    <row r="269" ht="20.25" customHeight="1">
      <c r="A269" s="293" t="s">
        <v>709</v>
      </c>
      <c r="B269" s="85" t="s">
        <v>338</v>
      </c>
      <c r="C269" s="85" t="s">
        <v>389</v>
      </c>
      <c r="D269" s="85">
        <v>10.0</v>
      </c>
      <c r="E269" s="85">
        <v>13.0</v>
      </c>
      <c r="F269" s="294">
        <v>50.0</v>
      </c>
      <c r="G269" s="287"/>
      <c r="H269" s="288"/>
      <c r="I269" s="295"/>
      <c r="J269" s="290" t="s">
        <v>333</v>
      </c>
      <c r="K269" s="297" t="s">
        <v>334</v>
      </c>
      <c r="L269" s="302" t="s">
        <v>710</v>
      </c>
    </row>
    <row r="270" ht="20.25" customHeight="1">
      <c r="A270" s="285" t="s">
        <v>711</v>
      </c>
      <c r="B270" s="85" t="s">
        <v>342</v>
      </c>
      <c r="C270" s="85" t="s">
        <v>169</v>
      </c>
      <c r="D270" s="85">
        <v>22.0</v>
      </c>
      <c r="E270" s="85">
        <v>313.0</v>
      </c>
      <c r="F270" s="294">
        <v>50.0</v>
      </c>
      <c r="G270" s="287">
        <v>50.0</v>
      </c>
      <c r="H270" s="288">
        <v>50.0</v>
      </c>
      <c r="I270" s="295"/>
      <c r="J270" s="296">
        <v>23.0</v>
      </c>
      <c r="K270" s="291" t="s">
        <v>334</v>
      </c>
      <c r="L270" s="292"/>
    </row>
    <row r="271" ht="20.25" customHeight="1">
      <c r="A271" s="293" t="s">
        <v>712</v>
      </c>
      <c r="B271" s="85" t="s">
        <v>279</v>
      </c>
      <c r="C271" s="85" t="s">
        <v>332</v>
      </c>
      <c r="D271" s="85">
        <v>12.0</v>
      </c>
      <c r="E271" s="85">
        <v>40.0</v>
      </c>
      <c r="F271" s="294">
        <v>30.0</v>
      </c>
      <c r="G271" s="287"/>
      <c r="H271" s="288"/>
      <c r="I271" s="295"/>
      <c r="J271" s="296">
        <v>5.0</v>
      </c>
      <c r="K271" s="297" t="s">
        <v>385</v>
      </c>
      <c r="L271" s="292"/>
    </row>
    <row r="272" ht="20.25" customHeight="1">
      <c r="A272" s="293" t="s">
        <v>713</v>
      </c>
      <c r="B272" s="85" t="s">
        <v>279</v>
      </c>
      <c r="C272" s="85" t="s">
        <v>345</v>
      </c>
      <c r="D272" s="85">
        <v>18.0</v>
      </c>
      <c r="E272" s="85">
        <v>153.0</v>
      </c>
      <c r="F272" s="294">
        <v>30.0</v>
      </c>
      <c r="G272" s="287">
        <v>60.0</v>
      </c>
      <c r="H272" s="288"/>
      <c r="I272" s="295"/>
      <c r="J272" s="296">
        <v>12.0</v>
      </c>
      <c r="K272" s="291" t="s">
        <v>334</v>
      </c>
      <c r="L272" s="302" t="s">
        <v>714</v>
      </c>
    </row>
    <row r="273" ht="20.25" customHeight="1">
      <c r="A273" s="285" t="s">
        <v>715</v>
      </c>
      <c r="B273" s="85" t="s">
        <v>279</v>
      </c>
      <c r="C273" s="85" t="s">
        <v>332</v>
      </c>
      <c r="D273" s="85">
        <v>17.0</v>
      </c>
      <c r="E273" s="85">
        <v>45.0</v>
      </c>
      <c r="F273" s="294">
        <v>30.0</v>
      </c>
      <c r="G273" s="287"/>
      <c r="H273" s="288"/>
      <c r="I273" s="295"/>
      <c r="J273" s="296">
        <v>2.0</v>
      </c>
      <c r="K273" s="291" t="s">
        <v>377</v>
      </c>
      <c r="L273" s="292"/>
    </row>
    <row r="274" ht="20.25" customHeight="1">
      <c r="A274" s="285" t="s">
        <v>716</v>
      </c>
      <c r="B274" s="85" t="s">
        <v>279</v>
      </c>
      <c r="C274" s="85" t="s">
        <v>332</v>
      </c>
      <c r="D274" s="85">
        <v>12.0</v>
      </c>
      <c r="E274" s="85">
        <v>52.0</v>
      </c>
      <c r="F274" s="294">
        <v>30.0</v>
      </c>
      <c r="G274" s="287"/>
      <c r="H274" s="288"/>
      <c r="I274" s="295"/>
      <c r="J274" s="296">
        <v>3.0</v>
      </c>
      <c r="K274" s="291" t="s">
        <v>377</v>
      </c>
      <c r="L274" s="292"/>
    </row>
    <row r="275" ht="20.25" customHeight="1">
      <c r="A275" s="285" t="s">
        <v>717</v>
      </c>
      <c r="B275" s="85" t="s">
        <v>279</v>
      </c>
      <c r="C275" s="85" t="s">
        <v>343</v>
      </c>
      <c r="D275" s="85">
        <v>13.0</v>
      </c>
      <c r="E275" s="85">
        <v>44.0</v>
      </c>
      <c r="F275" s="294">
        <v>30.0</v>
      </c>
      <c r="G275" s="287"/>
      <c r="H275" s="288"/>
      <c r="I275" s="295"/>
      <c r="J275" s="296">
        <v>2.0</v>
      </c>
      <c r="K275" s="291" t="s">
        <v>334</v>
      </c>
      <c r="L275" s="302" t="s">
        <v>718</v>
      </c>
    </row>
    <row r="276" ht="20.25" customHeight="1">
      <c r="A276" s="285" t="s">
        <v>719</v>
      </c>
      <c r="B276" s="85" t="s">
        <v>581</v>
      </c>
      <c r="C276" s="85" t="s">
        <v>572</v>
      </c>
      <c r="D276" s="85">
        <v>12.0</v>
      </c>
      <c r="E276" s="85">
        <v>85.0</v>
      </c>
      <c r="F276" s="294">
        <v>40.0</v>
      </c>
      <c r="G276" s="287"/>
      <c r="H276" s="288"/>
      <c r="I276" s="295"/>
      <c r="J276" s="296">
        <v>4.0</v>
      </c>
      <c r="K276" s="291" t="s">
        <v>334</v>
      </c>
      <c r="L276" s="302" t="s">
        <v>720</v>
      </c>
    </row>
    <row r="277" ht="20.25" customHeight="1">
      <c r="A277" s="293" t="s">
        <v>721</v>
      </c>
      <c r="B277" s="85" t="s">
        <v>279</v>
      </c>
      <c r="C277" s="85" t="s">
        <v>332</v>
      </c>
      <c r="D277" s="85">
        <v>12.0</v>
      </c>
      <c r="E277" s="85">
        <v>66.0</v>
      </c>
      <c r="F277" s="294">
        <v>30.0</v>
      </c>
      <c r="G277" s="287"/>
      <c r="H277" s="288"/>
      <c r="I277" s="295"/>
      <c r="J277" s="296">
        <v>9.0</v>
      </c>
      <c r="K277" s="297" t="s">
        <v>385</v>
      </c>
      <c r="L277" s="292"/>
    </row>
    <row r="278" ht="20.25" customHeight="1">
      <c r="A278" s="285" t="s">
        <v>722</v>
      </c>
      <c r="B278" s="85" t="s">
        <v>462</v>
      </c>
      <c r="C278" s="85" t="s">
        <v>352</v>
      </c>
      <c r="D278" s="85">
        <v>15.0</v>
      </c>
      <c r="E278" s="85">
        <v>14.0</v>
      </c>
      <c r="F278" s="294">
        <v>10.0</v>
      </c>
      <c r="G278" s="287">
        <v>60.0</v>
      </c>
      <c r="H278" s="288"/>
      <c r="I278" s="295"/>
      <c r="J278" s="296">
        <v>1.0</v>
      </c>
      <c r="K278" s="291" t="s">
        <v>334</v>
      </c>
      <c r="L278" s="292"/>
    </row>
    <row r="279" ht="20.25" customHeight="1">
      <c r="A279" s="293" t="s">
        <v>723</v>
      </c>
      <c r="B279" s="85" t="s">
        <v>279</v>
      </c>
      <c r="C279" s="85" t="s">
        <v>332</v>
      </c>
      <c r="D279" s="85">
        <v>10.0</v>
      </c>
      <c r="E279" s="85">
        <v>52.0</v>
      </c>
      <c r="F279" s="294">
        <v>30.0</v>
      </c>
      <c r="G279" s="287"/>
      <c r="H279" s="288"/>
      <c r="I279" s="295"/>
      <c r="J279" s="296">
        <v>2.0</v>
      </c>
      <c r="K279" s="291" t="s">
        <v>724</v>
      </c>
      <c r="L279" s="292"/>
    </row>
    <row r="280" ht="20.25" customHeight="1">
      <c r="A280" s="293" t="s">
        <v>725</v>
      </c>
      <c r="B280" s="85" t="s">
        <v>279</v>
      </c>
      <c r="C280" s="85" t="s">
        <v>332</v>
      </c>
      <c r="D280" s="85">
        <v>16.0</v>
      </c>
      <c r="E280" s="85">
        <v>33.0</v>
      </c>
      <c r="F280" s="294">
        <v>30.0</v>
      </c>
      <c r="G280" s="287"/>
      <c r="H280" s="288"/>
      <c r="I280" s="295"/>
      <c r="J280" s="296">
        <v>1.0</v>
      </c>
      <c r="K280" s="291" t="s">
        <v>724</v>
      </c>
      <c r="L280" s="292"/>
    </row>
    <row r="281" ht="20.25" customHeight="1">
      <c r="A281" s="293" t="s">
        <v>726</v>
      </c>
      <c r="B281" s="85" t="s">
        <v>338</v>
      </c>
      <c r="C281" s="85" t="s">
        <v>343</v>
      </c>
      <c r="D281" s="85">
        <v>14.0</v>
      </c>
      <c r="E281" s="85">
        <v>30.0</v>
      </c>
      <c r="F281" s="294">
        <v>30.0</v>
      </c>
      <c r="G281" s="287"/>
      <c r="H281" s="288"/>
      <c r="I281" s="295"/>
      <c r="J281" s="296">
        <v>1.0</v>
      </c>
      <c r="K281" s="297" t="s">
        <v>637</v>
      </c>
      <c r="L281" s="308"/>
    </row>
    <row r="282" ht="20.25" customHeight="1">
      <c r="A282" s="293" t="s">
        <v>727</v>
      </c>
      <c r="B282" s="85" t="s">
        <v>581</v>
      </c>
      <c r="C282" s="85" t="s">
        <v>379</v>
      </c>
      <c r="D282" s="85">
        <v>13.0</v>
      </c>
      <c r="E282" s="85">
        <v>102.0</v>
      </c>
      <c r="F282" s="294">
        <v>50.0</v>
      </c>
      <c r="G282" s="287"/>
      <c r="H282" s="288"/>
      <c r="I282" s="295"/>
      <c r="J282" s="296">
        <v>5.0</v>
      </c>
      <c r="K282" s="291" t="s">
        <v>334</v>
      </c>
      <c r="L282" s="302" t="s">
        <v>728</v>
      </c>
    </row>
    <row r="283" ht="20.25" customHeight="1">
      <c r="A283" s="293" t="s">
        <v>729</v>
      </c>
      <c r="B283" s="85" t="s">
        <v>279</v>
      </c>
      <c r="C283" s="85" t="s">
        <v>379</v>
      </c>
      <c r="D283" s="85">
        <v>18.0</v>
      </c>
      <c r="E283" s="85">
        <v>123.0</v>
      </c>
      <c r="F283" s="294">
        <v>40.0</v>
      </c>
      <c r="G283" s="287"/>
      <c r="H283" s="288"/>
      <c r="I283" s="295"/>
      <c r="J283" s="296">
        <v>7.0</v>
      </c>
      <c r="K283" s="291" t="s">
        <v>637</v>
      </c>
      <c r="L283" s="292"/>
    </row>
    <row r="284" ht="20.25" customHeight="1">
      <c r="A284" s="293" t="s">
        <v>730</v>
      </c>
      <c r="B284" s="85" t="s">
        <v>342</v>
      </c>
      <c r="C284" s="85" t="s">
        <v>572</v>
      </c>
      <c r="D284" s="85">
        <v>18.0</v>
      </c>
      <c r="E284" s="85">
        <v>162.0</v>
      </c>
      <c r="F284" s="294">
        <v>30.0</v>
      </c>
      <c r="G284" s="287"/>
      <c r="H284" s="288"/>
      <c r="I284" s="295"/>
      <c r="J284" s="296">
        <v>9.0</v>
      </c>
      <c r="K284" s="291" t="s">
        <v>334</v>
      </c>
      <c r="L284" s="302" t="s">
        <v>731</v>
      </c>
    </row>
    <row r="285" ht="20.25" customHeight="1">
      <c r="A285" s="293" t="s">
        <v>732</v>
      </c>
      <c r="B285" s="85" t="s">
        <v>342</v>
      </c>
      <c r="C285" s="85" t="s">
        <v>572</v>
      </c>
      <c r="D285" s="85">
        <v>21.0</v>
      </c>
      <c r="E285" s="85">
        <v>187.0</v>
      </c>
      <c r="F285" s="294">
        <v>30.0</v>
      </c>
      <c r="G285" s="287"/>
      <c r="H285" s="288"/>
      <c r="I285" s="295"/>
      <c r="J285" s="296">
        <v>14.0</v>
      </c>
      <c r="K285" s="291" t="s">
        <v>385</v>
      </c>
      <c r="L285" s="292"/>
    </row>
    <row r="286" ht="20.25" customHeight="1">
      <c r="A286" s="293" t="s">
        <v>733</v>
      </c>
      <c r="B286" s="85" t="s">
        <v>279</v>
      </c>
      <c r="C286" s="85" t="s">
        <v>379</v>
      </c>
      <c r="D286" s="85">
        <v>14.0</v>
      </c>
      <c r="E286" s="85">
        <v>22.0</v>
      </c>
      <c r="F286" s="294">
        <v>30.0</v>
      </c>
      <c r="G286" s="287"/>
      <c r="H286" s="288"/>
      <c r="I286" s="295"/>
      <c r="J286" s="296">
        <v>1.0</v>
      </c>
      <c r="K286" s="297" t="s">
        <v>334</v>
      </c>
      <c r="L286" s="292"/>
    </row>
    <row r="287" ht="20.25" customHeight="1">
      <c r="A287" s="285" t="s">
        <v>734</v>
      </c>
      <c r="B287" s="85" t="s">
        <v>279</v>
      </c>
      <c r="C287" s="85" t="s">
        <v>332</v>
      </c>
      <c r="D287" s="85">
        <v>10.0</v>
      </c>
      <c r="E287" s="85">
        <v>33.0</v>
      </c>
      <c r="F287" s="294">
        <v>30.0</v>
      </c>
      <c r="G287" s="287"/>
      <c r="H287" s="288"/>
      <c r="I287" s="295"/>
      <c r="J287" s="296">
        <v>1.0</v>
      </c>
      <c r="K287" s="291" t="s">
        <v>385</v>
      </c>
      <c r="L287" s="292"/>
    </row>
    <row r="288" ht="20.25" customHeight="1">
      <c r="A288" s="285" t="s">
        <v>735</v>
      </c>
      <c r="B288" s="85" t="s">
        <v>279</v>
      </c>
      <c r="C288" s="85" t="s">
        <v>332</v>
      </c>
      <c r="D288" s="85">
        <v>16.0</v>
      </c>
      <c r="E288" s="85">
        <v>22.0</v>
      </c>
      <c r="F288" s="294">
        <v>30.0</v>
      </c>
      <c r="G288" s="287"/>
      <c r="H288" s="288"/>
      <c r="I288" s="295"/>
      <c r="J288" s="290" t="s">
        <v>393</v>
      </c>
      <c r="K288" s="291" t="s">
        <v>385</v>
      </c>
      <c r="L288" s="292"/>
    </row>
    <row r="289" ht="20.25" customHeight="1">
      <c r="A289" s="285" t="s">
        <v>736</v>
      </c>
      <c r="B289" s="85" t="s">
        <v>338</v>
      </c>
      <c r="C289" s="85" t="s">
        <v>379</v>
      </c>
      <c r="D289" s="85">
        <v>16.0</v>
      </c>
      <c r="E289" s="85">
        <v>52.0</v>
      </c>
      <c r="F289" s="294">
        <v>10.0</v>
      </c>
      <c r="G289" s="287"/>
      <c r="H289" s="288"/>
      <c r="I289" s="295"/>
      <c r="J289" s="296">
        <v>3.0</v>
      </c>
      <c r="K289" s="291" t="s">
        <v>385</v>
      </c>
      <c r="L289" s="292"/>
    </row>
    <row r="290" ht="20.25" customHeight="1">
      <c r="A290" s="285" t="s">
        <v>737</v>
      </c>
      <c r="B290" s="85" t="s">
        <v>462</v>
      </c>
      <c r="C290" s="85" t="s">
        <v>347</v>
      </c>
      <c r="D290" s="85">
        <v>13.0</v>
      </c>
      <c r="E290" s="85">
        <v>40.0</v>
      </c>
      <c r="F290" s="294"/>
      <c r="G290" s="287">
        <v>40.0</v>
      </c>
      <c r="H290" s="288"/>
      <c r="I290" s="295"/>
      <c r="J290" s="296">
        <v>4.0</v>
      </c>
      <c r="K290" s="291" t="s">
        <v>334</v>
      </c>
      <c r="L290" s="292"/>
    </row>
    <row r="291" ht="20.25" customHeight="1">
      <c r="A291" s="293" t="s">
        <v>738</v>
      </c>
      <c r="B291" s="85" t="s">
        <v>279</v>
      </c>
      <c r="C291" s="85" t="s">
        <v>332</v>
      </c>
      <c r="D291" s="85">
        <v>12.0</v>
      </c>
      <c r="E291" s="85">
        <v>105.0</v>
      </c>
      <c r="F291" s="294">
        <v>30.0</v>
      </c>
      <c r="G291" s="287"/>
      <c r="H291" s="288"/>
      <c r="I291" s="295"/>
      <c r="J291" s="296">
        <v>6.0</v>
      </c>
      <c r="K291" s="291" t="s">
        <v>724</v>
      </c>
      <c r="L291" s="292"/>
    </row>
    <row r="292" ht="20.25" customHeight="1">
      <c r="A292" s="293" t="s">
        <v>739</v>
      </c>
      <c r="B292" s="85" t="s">
        <v>279</v>
      </c>
      <c r="C292" s="85" t="s">
        <v>420</v>
      </c>
      <c r="D292" s="85">
        <v>9.0</v>
      </c>
      <c r="E292" s="85">
        <v>93.0</v>
      </c>
      <c r="F292" s="294">
        <v>30.0</v>
      </c>
      <c r="G292" s="287"/>
      <c r="H292" s="288"/>
      <c r="I292" s="295"/>
      <c r="J292" s="296">
        <v>5.0</v>
      </c>
      <c r="K292" s="291" t="s">
        <v>334</v>
      </c>
      <c r="L292" s="302" t="s">
        <v>740</v>
      </c>
    </row>
    <row r="293" ht="20.25" customHeight="1">
      <c r="A293" s="293" t="s">
        <v>741</v>
      </c>
      <c r="B293" s="85" t="s">
        <v>279</v>
      </c>
      <c r="C293" s="85" t="s">
        <v>332</v>
      </c>
      <c r="D293" s="85">
        <v>16.0</v>
      </c>
      <c r="E293" s="85">
        <v>127.0</v>
      </c>
      <c r="F293" s="294">
        <v>30.0</v>
      </c>
      <c r="G293" s="287"/>
      <c r="H293" s="288"/>
      <c r="I293" s="295"/>
      <c r="J293" s="296">
        <v>9.0</v>
      </c>
      <c r="K293" s="291" t="s">
        <v>385</v>
      </c>
      <c r="L293" s="292"/>
    </row>
    <row r="294" ht="20.25" customHeight="1">
      <c r="A294" s="285" t="s">
        <v>742</v>
      </c>
      <c r="B294" s="85" t="s">
        <v>391</v>
      </c>
      <c r="C294" s="85" t="s">
        <v>339</v>
      </c>
      <c r="D294" s="85">
        <v>12.0</v>
      </c>
      <c r="E294" s="85">
        <v>7.0</v>
      </c>
      <c r="F294" s="294">
        <v>5.0</v>
      </c>
      <c r="G294" s="287">
        <v>30.0</v>
      </c>
      <c r="H294" s="288"/>
      <c r="I294" s="295"/>
      <c r="J294" s="290" t="s">
        <v>470</v>
      </c>
      <c r="K294" s="291" t="s">
        <v>334</v>
      </c>
      <c r="L294" s="292"/>
    </row>
    <row r="295" ht="20.25" customHeight="1">
      <c r="A295" s="285" t="s">
        <v>743</v>
      </c>
      <c r="B295" s="85" t="s">
        <v>391</v>
      </c>
      <c r="C295" s="85" t="s">
        <v>389</v>
      </c>
      <c r="D295" s="85">
        <v>12.0</v>
      </c>
      <c r="E295" s="85">
        <v>3.0</v>
      </c>
      <c r="F295" s="294">
        <v>20.0</v>
      </c>
      <c r="G295" s="287">
        <v>30.0</v>
      </c>
      <c r="H295" s="288"/>
      <c r="I295" s="295"/>
      <c r="J295" s="296">
        <v>0.0</v>
      </c>
      <c r="K295" s="291" t="s">
        <v>348</v>
      </c>
      <c r="L295" s="292"/>
    </row>
    <row r="296" ht="20.25" customHeight="1">
      <c r="A296" s="293" t="s">
        <v>744</v>
      </c>
      <c r="B296" s="85" t="s">
        <v>462</v>
      </c>
      <c r="C296" s="85" t="s">
        <v>389</v>
      </c>
      <c r="D296" s="85">
        <v>14.0</v>
      </c>
      <c r="E296" s="85">
        <v>5.0</v>
      </c>
      <c r="F296" s="294">
        <v>30.0</v>
      </c>
      <c r="G296" s="287">
        <v>60.0</v>
      </c>
      <c r="H296" s="288">
        <v>30.0</v>
      </c>
      <c r="I296" s="295"/>
      <c r="J296" s="290" t="s">
        <v>470</v>
      </c>
      <c r="K296" s="297" t="s">
        <v>334</v>
      </c>
      <c r="L296" s="302" t="s">
        <v>745</v>
      </c>
    </row>
    <row r="297" ht="20.25" customHeight="1">
      <c r="A297" s="293" t="s">
        <v>746</v>
      </c>
      <c r="B297" s="85" t="s">
        <v>391</v>
      </c>
      <c r="C297" s="85" t="s">
        <v>420</v>
      </c>
      <c r="D297" s="85">
        <v>17.0</v>
      </c>
      <c r="E297" s="85">
        <v>17.0</v>
      </c>
      <c r="F297" s="294"/>
      <c r="G297" s="287">
        <v>50.0</v>
      </c>
      <c r="H297" s="288"/>
      <c r="I297" s="295"/>
      <c r="J297" s="290" t="s">
        <v>333</v>
      </c>
      <c r="K297" s="297" t="s">
        <v>334</v>
      </c>
      <c r="L297" s="302" t="s">
        <v>747</v>
      </c>
    </row>
    <row r="298" ht="20.25" customHeight="1">
      <c r="A298" s="285" t="s">
        <v>748</v>
      </c>
      <c r="B298" s="85" t="s">
        <v>342</v>
      </c>
      <c r="C298" s="85" t="s">
        <v>572</v>
      </c>
      <c r="D298" s="85">
        <v>14.0</v>
      </c>
      <c r="E298" s="85">
        <v>149.0</v>
      </c>
      <c r="F298" s="294">
        <v>30.0</v>
      </c>
      <c r="G298" s="287"/>
      <c r="H298" s="288"/>
      <c r="I298" s="295"/>
      <c r="J298" s="296">
        <v>8.0</v>
      </c>
      <c r="K298" s="291" t="s">
        <v>334</v>
      </c>
      <c r="L298" s="292"/>
    </row>
    <row r="299" ht="20.25" customHeight="1">
      <c r="A299" s="293" t="s">
        <v>749</v>
      </c>
      <c r="B299" s="85" t="s">
        <v>338</v>
      </c>
      <c r="C299" s="85" t="s">
        <v>345</v>
      </c>
      <c r="D299" s="85">
        <v>18.0</v>
      </c>
      <c r="E299" s="85">
        <v>337.0</v>
      </c>
      <c r="F299" s="294">
        <v>40.0</v>
      </c>
      <c r="G299" s="287">
        <v>40.0</v>
      </c>
      <c r="H299" s="288"/>
      <c r="I299" s="295"/>
      <c r="J299" s="296">
        <v>23.0</v>
      </c>
      <c r="K299" s="291" t="s">
        <v>686</v>
      </c>
      <c r="L299" s="292"/>
    </row>
    <row r="300" ht="20.25" customHeight="1">
      <c r="A300" s="293" t="s">
        <v>750</v>
      </c>
      <c r="B300" s="85" t="s">
        <v>462</v>
      </c>
      <c r="C300" s="85" t="s">
        <v>389</v>
      </c>
      <c r="D300" s="85">
        <v>11.0</v>
      </c>
      <c r="E300" s="85">
        <v>1.0</v>
      </c>
      <c r="F300" s="294">
        <v>20.0</v>
      </c>
      <c r="G300" s="287"/>
      <c r="H300" s="288">
        <v>20.0</v>
      </c>
      <c r="I300" s="295"/>
      <c r="J300" s="296">
        <v>0.0</v>
      </c>
      <c r="K300" s="297" t="s">
        <v>334</v>
      </c>
      <c r="L300" s="302" t="s">
        <v>751</v>
      </c>
    </row>
    <row r="301" ht="20.25" customHeight="1">
      <c r="A301" s="285" t="s">
        <v>752</v>
      </c>
      <c r="B301" s="85" t="s">
        <v>342</v>
      </c>
      <c r="C301" s="85" t="s">
        <v>343</v>
      </c>
      <c r="D301" s="85">
        <v>14.0</v>
      </c>
      <c r="E301" s="85">
        <v>184.0</v>
      </c>
      <c r="F301" s="294">
        <v>30.0</v>
      </c>
      <c r="G301" s="287"/>
      <c r="H301" s="288">
        <v>30.0</v>
      </c>
      <c r="I301" s="295"/>
      <c r="J301" s="296">
        <v>10.0</v>
      </c>
      <c r="K301" s="291" t="s">
        <v>385</v>
      </c>
      <c r="L301" s="292"/>
    </row>
    <row r="302" ht="20.25" customHeight="1">
      <c r="A302" s="293" t="s">
        <v>753</v>
      </c>
      <c r="B302" s="85" t="s">
        <v>342</v>
      </c>
      <c r="C302" s="85" t="s">
        <v>572</v>
      </c>
      <c r="D302" s="85">
        <v>15.0</v>
      </c>
      <c r="E302" s="85">
        <v>138.0</v>
      </c>
      <c r="F302" s="294">
        <v>40.0</v>
      </c>
      <c r="G302" s="287"/>
      <c r="H302" s="288"/>
      <c r="I302" s="295"/>
      <c r="J302" s="296">
        <v>8.0</v>
      </c>
      <c r="K302" s="291" t="s">
        <v>334</v>
      </c>
      <c r="L302" s="302" t="s">
        <v>754</v>
      </c>
    </row>
    <row r="303" ht="20.25" customHeight="1">
      <c r="A303" s="293" t="s">
        <v>755</v>
      </c>
      <c r="B303" s="85" t="s">
        <v>342</v>
      </c>
      <c r="C303" s="85" t="s">
        <v>572</v>
      </c>
      <c r="D303" s="85">
        <v>15.0</v>
      </c>
      <c r="E303" s="85">
        <v>189.0</v>
      </c>
      <c r="F303" s="294">
        <v>40.0</v>
      </c>
      <c r="G303" s="287"/>
      <c r="H303" s="288"/>
      <c r="I303" s="295"/>
      <c r="J303" s="296">
        <v>12.0</v>
      </c>
      <c r="K303" s="291" t="s">
        <v>385</v>
      </c>
      <c r="L303" s="292"/>
    </row>
    <row r="304" ht="20.25" customHeight="1">
      <c r="A304" s="293" t="s">
        <v>756</v>
      </c>
      <c r="B304" s="85" t="s">
        <v>342</v>
      </c>
      <c r="C304" s="85" t="s">
        <v>379</v>
      </c>
      <c r="D304" s="85">
        <v>17.0</v>
      </c>
      <c r="E304" s="85">
        <v>168.0</v>
      </c>
      <c r="F304" s="294">
        <v>60.0</v>
      </c>
      <c r="G304" s="287"/>
      <c r="H304" s="288"/>
      <c r="I304" s="295">
        <v>40.0</v>
      </c>
      <c r="J304" s="296">
        <v>9.0</v>
      </c>
      <c r="K304" s="297" t="s">
        <v>637</v>
      </c>
      <c r="L304" s="292"/>
    </row>
    <row r="305" ht="20.25" customHeight="1">
      <c r="A305" s="285" t="s">
        <v>757</v>
      </c>
      <c r="B305" s="85" t="s">
        <v>279</v>
      </c>
      <c r="C305" s="85" t="s">
        <v>379</v>
      </c>
      <c r="D305" s="85">
        <v>16.0</v>
      </c>
      <c r="E305" s="85">
        <v>85.0</v>
      </c>
      <c r="F305" s="294">
        <v>15.0</v>
      </c>
      <c r="G305" s="287"/>
      <c r="H305" s="288"/>
      <c r="I305" s="295"/>
      <c r="J305" s="296">
        <v>6.0</v>
      </c>
      <c r="K305" s="291" t="s">
        <v>334</v>
      </c>
      <c r="L305" s="292"/>
    </row>
    <row r="306" ht="20.25" customHeight="1">
      <c r="A306" s="285" t="s">
        <v>758</v>
      </c>
      <c r="B306" s="85" t="s">
        <v>279</v>
      </c>
      <c r="C306" s="85" t="s">
        <v>379</v>
      </c>
      <c r="D306" s="85">
        <v>15.0</v>
      </c>
      <c r="E306" s="85">
        <v>52.0</v>
      </c>
      <c r="F306" s="294">
        <v>30.0</v>
      </c>
      <c r="G306" s="287">
        <v>60.0</v>
      </c>
      <c r="H306" s="288"/>
      <c r="I306" s="295"/>
      <c r="J306" s="296">
        <v>2.0</v>
      </c>
      <c r="K306" s="291" t="s">
        <v>334</v>
      </c>
      <c r="L306" s="302" t="s">
        <v>759</v>
      </c>
    </row>
    <row r="307" ht="20.25" customHeight="1">
      <c r="A307" s="293" t="s">
        <v>760</v>
      </c>
      <c r="B307" s="85" t="s">
        <v>338</v>
      </c>
      <c r="C307" s="85" t="s">
        <v>442</v>
      </c>
      <c r="D307" s="85">
        <v>5.0</v>
      </c>
      <c r="E307" s="85">
        <v>1.0</v>
      </c>
      <c r="F307" s="294"/>
      <c r="G307" s="287">
        <v>10.0</v>
      </c>
      <c r="H307" s="288"/>
      <c r="I307" s="295"/>
      <c r="J307" s="290" t="s">
        <v>393</v>
      </c>
      <c r="K307" s="291" t="s">
        <v>334</v>
      </c>
      <c r="L307" s="292"/>
    </row>
    <row r="308" ht="20.25" customHeight="1">
      <c r="A308" s="293" t="s">
        <v>761</v>
      </c>
      <c r="B308" s="85" t="s">
        <v>279</v>
      </c>
      <c r="C308" s="85" t="s">
        <v>339</v>
      </c>
      <c r="D308" s="85">
        <v>15.0</v>
      </c>
      <c r="E308" s="85">
        <v>67.0</v>
      </c>
      <c r="F308" s="294"/>
      <c r="G308" s="287">
        <v>20.0</v>
      </c>
      <c r="H308" s="288"/>
      <c r="I308" s="295"/>
      <c r="J308" s="296">
        <v>6.0</v>
      </c>
      <c r="K308" s="291" t="s">
        <v>385</v>
      </c>
      <c r="L308" s="292"/>
    </row>
    <row r="309" ht="20.25" customHeight="1">
      <c r="A309" s="293" t="s">
        <v>762</v>
      </c>
      <c r="B309" s="85" t="s">
        <v>462</v>
      </c>
      <c r="C309" s="85" t="s">
        <v>339</v>
      </c>
      <c r="D309" s="85">
        <v>13.0</v>
      </c>
      <c r="E309" s="85">
        <v>13.0</v>
      </c>
      <c r="F309" s="294"/>
      <c r="G309" s="287">
        <v>30.0</v>
      </c>
      <c r="H309" s="288"/>
      <c r="I309" s="295"/>
      <c r="J309" s="290" t="s">
        <v>393</v>
      </c>
      <c r="K309" s="291" t="s">
        <v>385</v>
      </c>
      <c r="L309" s="292"/>
    </row>
    <row r="310" ht="20.25" customHeight="1">
      <c r="A310" s="293" t="s">
        <v>763</v>
      </c>
      <c r="B310" s="85" t="s">
        <v>338</v>
      </c>
      <c r="C310" s="85" t="s">
        <v>369</v>
      </c>
      <c r="D310" s="85">
        <v>6.0</v>
      </c>
      <c r="E310" s="85">
        <v>84.0</v>
      </c>
      <c r="F310" s="294">
        <v>15.0</v>
      </c>
      <c r="G310" s="287"/>
      <c r="H310" s="288"/>
      <c r="I310" s="295"/>
      <c r="J310" s="296">
        <v>2.0</v>
      </c>
      <c r="K310" s="297" t="s">
        <v>334</v>
      </c>
      <c r="L310" s="304" t="s">
        <v>764</v>
      </c>
    </row>
    <row r="311" ht="20.25" customHeight="1">
      <c r="A311" s="285" t="s">
        <v>765</v>
      </c>
      <c r="B311" s="85" t="s">
        <v>391</v>
      </c>
      <c r="C311" s="85" t="s">
        <v>379</v>
      </c>
      <c r="D311" s="85">
        <v>17.0</v>
      </c>
      <c r="E311" s="85">
        <v>26.0</v>
      </c>
      <c r="F311" s="294">
        <v>30.0</v>
      </c>
      <c r="G311" s="287"/>
      <c r="H311" s="288"/>
      <c r="I311" s="295"/>
      <c r="J311" s="290" t="s">
        <v>333</v>
      </c>
      <c r="K311" s="291" t="s">
        <v>620</v>
      </c>
      <c r="L311" s="292"/>
    </row>
    <row r="312" ht="20.25" customHeight="1">
      <c r="A312" s="293" t="s">
        <v>766</v>
      </c>
      <c r="B312" s="85" t="s">
        <v>342</v>
      </c>
      <c r="C312" s="85" t="s">
        <v>345</v>
      </c>
      <c r="D312" s="85">
        <v>19.0</v>
      </c>
      <c r="E312" s="85">
        <v>300.0</v>
      </c>
      <c r="F312" s="294">
        <v>30.0</v>
      </c>
      <c r="G312" s="287">
        <v>50.0</v>
      </c>
      <c r="H312" s="288"/>
      <c r="I312" s="295"/>
      <c r="J312" s="296">
        <v>22.0</v>
      </c>
      <c r="K312" s="291" t="s">
        <v>637</v>
      </c>
      <c r="L312" s="292"/>
    </row>
    <row r="313" ht="20.25" customHeight="1">
      <c r="A313" s="293" t="s">
        <v>767</v>
      </c>
      <c r="B313" s="85" t="s">
        <v>279</v>
      </c>
      <c r="C313" s="85" t="s">
        <v>347</v>
      </c>
      <c r="D313" s="85">
        <v>13.0</v>
      </c>
      <c r="E313" s="85">
        <v>36.0</v>
      </c>
      <c r="F313" s="294">
        <v>30.0</v>
      </c>
      <c r="G313" s="287"/>
      <c r="H313" s="288"/>
      <c r="I313" s="295"/>
      <c r="J313" s="296">
        <v>2.0</v>
      </c>
      <c r="K313" s="291" t="s">
        <v>334</v>
      </c>
      <c r="L313" s="302" t="s">
        <v>768</v>
      </c>
    </row>
    <row r="314" ht="20.25" customHeight="1">
      <c r="A314" s="285" t="s">
        <v>769</v>
      </c>
      <c r="B314" s="85" t="s">
        <v>279</v>
      </c>
      <c r="C314" s="85" t="s">
        <v>347</v>
      </c>
      <c r="D314" s="85">
        <v>11.0</v>
      </c>
      <c r="E314" s="85">
        <v>45.0</v>
      </c>
      <c r="F314" s="294"/>
      <c r="G314" s="287">
        <v>40.0</v>
      </c>
      <c r="H314" s="288"/>
      <c r="I314" s="295"/>
      <c r="J314" s="296">
        <v>4.0</v>
      </c>
      <c r="K314" s="291" t="s">
        <v>334</v>
      </c>
      <c r="L314" s="302" t="s">
        <v>770</v>
      </c>
    </row>
    <row r="315" ht="20.25" customHeight="1">
      <c r="A315" s="285" t="s">
        <v>771</v>
      </c>
      <c r="B315" s="85" t="s">
        <v>279</v>
      </c>
      <c r="C315" s="85" t="s">
        <v>347</v>
      </c>
      <c r="D315" s="85">
        <v>12.0</v>
      </c>
      <c r="E315" s="85">
        <v>22.0</v>
      </c>
      <c r="F315" s="294">
        <v>30.0</v>
      </c>
      <c r="G315" s="287"/>
      <c r="H315" s="288"/>
      <c r="I315" s="295"/>
      <c r="J315" s="296">
        <v>1.0</v>
      </c>
      <c r="K315" s="291" t="s">
        <v>334</v>
      </c>
      <c r="L315" s="292" t="s">
        <v>772</v>
      </c>
    </row>
    <row r="316" ht="20.25" customHeight="1">
      <c r="A316" s="293" t="s">
        <v>773</v>
      </c>
      <c r="B316" s="85" t="s">
        <v>342</v>
      </c>
      <c r="C316" s="85" t="s">
        <v>389</v>
      </c>
      <c r="D316" s="85">
        <v>12.0</v>
      </c>
      <c r="E316" s="85">
        <v>157.0</v>
      </c>
      <c r="F316" s="294">
        <v>40.0</v>
      </c>
      <c r="G316" s="287"/>
      <c r="H316" s="288"/>
      <c r="I316" s="295"/>
      <c r="J316" s="296">
        <v>7.0</v>
      </c>
      <c r="K316" s="297" t="s">
        <v>334</v>
      </c>
      <c r="L316" s="304" t="s">
        <v>774</v>
      </c>
    </row>
    <row r="317" ht="20.25" customHeight="1">
      <c r="A317" s="293" t="s">
        <v>775</v>
      </c>
      <c r="B317" s="85" t="s">
        <v>279</v>
      </c>
      <c r="C317" s="85" t="s">
        <v>389</v>
      </c>
      <c r="D317" s="85">
        <v>10.0</v>
      </c>
      <c r="E317" s="85">
        <v>13.0</v>
      </c>
      <c r="F317" s="294">
        <v>30.0</v>
      </c>
      <c r="G317" s="287"/>
      <c r="H317" s="288"/>
      <c r="I317" s="295">
        <v>10.0</v>
      </c>
      <c r="J317" s="290" t="s">
        <v>333</v>
      </c>
      <c r="K317" s="297" t="s">
        <v>334</v>
      </c>
      <c r="L317" s="302" t="s">
        <v>776</v>
      </c>
    </row>
    <row r="318" ht="20.25" customHeight="1">
      <c r="A318" s="293" t="s">
        <v>777</v>
      </c>
      <c r="B318" s="85" t="s">
        <v>338</v>
      </c>
      <c r="C318" s="85" t="s">
        <v>389</v>
      </c>
      <c r="D318" s="85">
        <v>13.0</v>
      </c>
      <c r="E318" s="85">
        <v>22.0</v>
      </c>
      <c r="F318" s="294">
        <v>10.0</v>
      </c>
      <c r="G318" s="287">
        <v>60.0</v>
      </c>
      <c r="H318" s="288"/>
      <c r="I318" s="295"/>
      <c r="J318" s="290" t="s">
        <v>333</v>
      </c>
      <c r="K318" s="297" t="s">
        <v>334</v>
      </c>
      <c r="L318" s="302" t="s">
        <v>778</v>
      </c>
    </row>
    <row r="319" ht="20.25" customHeight="1">
      <c r="A319" s="293" t="s">
        <v>779</v>
      </c>
      <c r="B319" s="85" t="s">
        <v>338</v>
      </c>
      <c r="C319" s="85" t="s">
        <v>389</v>
      </c>
      <c r="D319" s="85">
        <v>12.0</v>
      </c>
      <c r="E319" s="85">
        <v>42.0</v>
      </c>
      <c r="F319" s="294">
        <v>40.0</v>
      </c>
      <c r="G319" s="287"/>
      <c r="H319" s="288"/>
      <c r="I319" s="295"/>
      <c r="J319" s="296">
        <v>2.0</v>
      </c>
      <c r="K319" s="297" t="s">
        <v>334</v>
      </c>
      <c r="L319" s="302" t="s">
        <v>780</v>
      </c>
    </row>
    <row r="320" ht="20.25" customHeight="1">
      <c r="A320" s="293" t="s">
        <v>781</v>
      </c>
      <c r="B320" s="85" t="s">
        <v>659</v>
      </c>
      <c r="C320" s="85" t="s">
        <v>389</v>
      </c>
      <c r="D320" s="85">
        <v>13.0</v>
      </c>
      <c r="E320" s="85">
        <v>4.0</v>
      </c>
      <c r="F320" s="294">
        <v>30.0</v>
      </c>
      <c r="G320" s="287"/>
      <c r="H320" s="288"/>
      <c r="I320" s="295"/>
      <c r="J320" s="290" t="s">
        <v>333</v>
      </c>
      <c r="K320" s="297" t="s">
        <v>334</v>
      </c>
      <c r="L320" s="302" t="s">
        <v>782</v>
      </c>
    </row>
    <row r="321" ht="20.25" customHeight="1">
      <c r="A321" s="293" t="s">
        <v>783</v>
      </c>
      <c r="B321" s="85" t="s">
        <v>342</v>
      </c>
      <c r="C321" s="85" t="s">
        <v>389</v>
      </c>
      <c r="D321" s="85">
        <v>12.0</v>
      </c>
      <c r="E321" s="85">
        <v>60.0</v>
      </c>
      <c r="F321" s="294">
        <v>30.0</v>
      </c>
      <c r="G321" s="287"/>
      <c r="H321" s="288">
        <v>30.0</v>
      </c>
      <c r="I321" s="295"/>
      <c r="J321" s="296">
        <v>2.0</v>
      </c>
      <c r="K321" s="297" t="s">
        <v>334</v>
      </c>
      <c r="L321" s="304" t="s">
        <v>784</v>
      </c>
    </row>
    <row r="322" ht="20.25" customHeight="1">
      <c r="A322" s="293" t="s">
        <v>785</v>
      </c>
      <c r="B322" s="85" t="s">
        <v>279</v>
      </c>
      <c r="C322" s="85" t="s">
        <v>389</v>
      </c>
      <c r="D322" s="85">
        <v>15.0</v>
      </c>
      <c r="E322" s="85">
        <v>13.0</v>
      </c>
      <c r="F322" s="294">
        <v>30.0</v>
      </c>
      <c r="G322" s="287"/>
      <c r="H322" s="288">
        <v>30.0</v>
      </c>
      <c r="I322" s="295"/>
      <c r="J322" s="290" t="s">
        <v>470</v>
      </c>
      <c r="K322" s="297" t="s">
        <v>334</v>
      </c>
      <c r="L322" s="292" t="s">
        <v>786</v>
      </c>
    </row>
    <row r="323" ht="20.25" customHeight="1">
      <c r="A323" s="285" t="s">
        <v>787</v>
      </c>
      <c r="B323" s="85" t="s">
        <v>338</v>
      </c>
      <c r="C323" s="85" t="s">
        <v>389</v>
      </c>
      <c r="D323" s="85">
        <v>15.0</v>
      </c>
      <c r="E323" s="85">
        <v>45.0</v>
      </c>
      <c r="F323" s="294">
        <v>30.0</v>
      </c>
      <c r="G323" s="287"/>
      <c r="H323" s="288">
        <v>30.0</v>
      </c>
      <c r="I323" s="295"/>
      <c r="J323" s="296">
        <v>2.0</v>
      </c>
      <c r="K323" s="291" t="s">
        <v>423</v>
      </c>
      <c r="L323" s="292"/>
    </row>
    <row r="324" ht="20.25" customHeight="1">
      <c r="A324" s="293" t="s">
        <v>788</v>
      </c>
      <c r="B324" s="85" t="s">
        <v>342</v>
      </c>
      <c r="C324" s="85" t="s">
        <v>389</v>
      </c>
      <c r="D324" s="85">
        <v>14.0</v>
      </c>
      <c r="E324" s="85">
        <v>85.0</v>
      </c>
      <c r="F324" s="294">
        <v>30.0</v>
      </c>
      <c r="G324" s="287"/>
      <c r="H324" s="288">
        <v>50.0</v>
      </c>
      <c r="I324" s="295"/>
      <c r="J324" s="296">
        <v>5.0</v>
      </c>
      <c r="K324" s="297" t="s">
        <v>334</v>
      </c>
      <c r="L324" s="304" t="s">
        <v>789</v>
      </c>
    </row>
    <row r="325" ht="20.25" customHeight="1">
      <c r="A325" s="293" t="s">
        <v>790</v>
      </c>
      <c r="B325" s="85" t="s">
        <v>338</v>
      </c>
      <c r="C325" s="85" t="s">
        <v>389</v>
      </c>
      <c r="D325" s="85">
        <v>13.0</v>
      </c>
      <c r="E325" s="85">
        <v>26.0</v>
      </c>
      <c r="F325" s="294">
        <v>10.0</v>
      </c>
      <c r="G325" s="287">
        <v>80.0</v>
      </c>
      <c r="H325" s="288"/>
      <c r="I325" s="295"/>
      <c r="J325" s="296">
        <v>1.0</v>
      </c>
      <c r="K325" s="297" t="s">
        <v>791</v>
      </c>
      <c r="L325" s="304" t="s">
        <v>792</v>
      </c>
    </row>
    <row r="326" ht="20.25" customHeight="1">
      <c r="A326" s="293" t="s">
        <v>793</v>
      </c>
      <c r="B326" s="85" t="s">
        <v>342</v>
      </c>
      <c r="C326" s="85" t="s">
        <v>389</v>
      </c>
      <c r="D326" s="85">
        <v>14.0</v>
      </c>
      <c r="E326" s="85">
        <v>42.0</v>
      </c>
      <c r="F326" s="294">
        <v>60.0</v>
      </c>
      <c r="G326" s="287"/>
      <c r="H326" s="288"/>
      <c r="I326" s="295"/>
      <c r="J326" s="296">
        <v>2.0</v>
      </c>
      <c r="K326" s="297" t="s">
        <v>791</v>
      </c>
      <c r="L326" s="304" t="s">
        <v>794</v>
      </c>
    </row>
    <row r="327" ht="20.25" customHeight="1">
      <c r="A327" s="293" t="s">
        <v>795</v>
      </c>
      <c r="B327" s="85" t="s">
        <v>659</v>
      </c>
      <c r="C327" s="85" t="s">
        <v>389</v>
      </c>
      <c r="D327" s="85">
        <v>13.0</v>
      </c>
      <c r="E327" s="85">
        <v>4.0</v>
      </c>
      <c r="F327" s="294">
        <v>30.0</v>
      </c>
      <c r="G327" s="287"/>
      <c r="H327" s="288"/>
      <c r="I327" s="295"/>
      <c r="J327" s="296">
        <v>0.0</v>
      </c>
      <c r="K327" s="297" t="s">
        <v>791</v>
      </c>
      <c r="L327" s="304" t="s">
        <v>796</v>
      </c>
    </row>
    <row r="328" ht="20.25" customHeight="1">
      <c r="A328" s="293" t="s">
        <v>797</v>
      </c>
      <c r="B328" s="85" t="s">
        <v>338</v>
      </c>
      <c r="C328" s="85" t="s">
        <v>379</v>
      </c>
      <c r="D328" s="85">
        <v>17.0</v>
      </c>
      <c r="E328" s="85">
        <v>147.0</v>
      </c>
      <c r="F328" s="294">
        <v>30.0</v>
      </c>
      <c r="G328" s="287">
        <v>60.0</v>
      </c>
      <c r="H328" s="288"/>
      <c r="I328" s="295"/>
      <c r="J328" s="296">
        <v>10.0</v>
      </c>
      <c r="K328" s="291" t="s">
        <v>348</v>
      </c>
      <c r="L328" s="292"/>
    </row>
    <row r="329" ht="20.25" customHeight="1">
      <c r="A329" s="293" t="s">
        <v>798</v>
      </c>
      <c r="B329" s="85" t="s">
        <v>279</v>
      </c>
      <c r="C329" s="85" t="s">
        <v>389</v>
      </c>
      <c r="D329" s="85">
        <v>11.0</v>
      </c>
      <c r="E329" s="85">
        <v>18.0</v>
      </c>
      <c r="F329" s="294">
        <v>30.0</v>
      </c>
      <c r="G329" s="287"/>
      <c r="H329" s="288">
        <v>30.0</v>
      </c>
      <c r="I329" s="295"/>
      <c r="J329" s="290" t="s">
        <v>333</v>
      </c>
      <c r="K329" s="297" t="s">
        <v>791</v>
      </c>
      <c r="L329" s="304" t="s">
        <v>799</v>
      </c>
    </row>
    <row r="330" ht="20.25" customHeight="1">
      <c r="A330" s="293" t="s">
        <v>800</v>
      </c>
      <c r="B330" s="85" t="s">
        <v>338</v>
      </c>
      <c r="C330" s="85" t="s">
        <v>389</v>
      </c>
      <c r="D330" s="85">
        <v>11.0</v>
      </c>
      <c r="E330" s="85">
        <v>19.0</v>
      </c>
      <c r="F330" s="294">
        <v>40.0</v>
      </c>
      <c r="G330" s="287"/>
      <c r="H330" s="288"/>
      <c r="I330" s="295"/>
      <c r="J330" s="290" t="s">
        <v>393</v>
      </c>
      <c r="K330" s="297" t="s">
        <v>791</v>
      </c>
      <c r="L330" s="304" t="s">
        <v>801</v>
      </c>
    </row>
    <row r="331" ht="20.25" customHeight="1">
      <c r="A331" s="293" t="s">
        <v>802</v>
      </c>
      <c r="B331" s="85" t="s">
        <v>338</v>
      </c>
      <c r="C331" s="85" t="s">
        <v>389</v>
      </c>
      <c r="D331" s="85">
        <v>12.0</v>
      </c>
      <c r="E331" s="85">
        <v>45.0</v>
      </c>
      <c r="F331" s="294">
        <v>50.0</v>
      </c>
      <c r="G331" s="287"/>
      <c r="H331" s="288"/>
      <c r="I331" s="295"/>
      <c r="J331" s="296">
        <v>1.0</v>
      </c>
      <c r="K331" s="297" t="s">
        <v>791</v>
      </c>
      <c r="L331" s="304" t="s">
        <v>803</v>
      </c>
    </row>
    <row r="332" ht="20.25" customHeight="1">
      <c r="A332" s="285" t="s">
        <v>804</v>
      </c>
      <c r="B332" s="85" t="s">
        <v>338</v>
      </c>
      <c r="C332" s="85" t="s">
        <v>343</v>
      </c>
      <c r="D332" s="85">
        <v>14.0</v>
      </c>
      <c r="E332" s="85">
        <v>52.0</v>
      </c>
      <c r="F332" s="294">
        <v>30.0</v>
      </c>
      <c r="G332" s="287"/>
      <c r="H332" s="288"/>
      <c r="I332" s="295"/>
      <c r="J332" s="296">
        <v>3.0</v>
      </c>
      <c r="K332" s="291" t="s">
        <v>805</v>
      </c>
      <c r="L332" s="292"/>
    </row>
    <row r="333" ht="20.25" customHeight="1">
      <c r="A333" s="285" t="s">
        <v>806</v>
      </c>
      <c r="B333" s="85" t="s">
        <v>338</v>
      </c>
      <c r="C333" s="85" t="s">
        <v>389</v>
      </c>
      <c r="D333" s="85">
        <v>13.0</v>
      </c>
      <c r="E333" s="85">
        <v>42.0</v>
      </c>
      <c r="F333" s="294">
        <v>5.0</v>
      </c>
      <c r="G333" s="287"/>
      <c r="H333" s="288">
        <v>30.0</v>
      </c>
      <c r="I333" s="295"/>
      <c r="J333" s="296">
        <v>3.0</v>
      </c>
      <c r="K333" s="291" t="s">
        <v>805</v>
      </c>
      <c r="L333" s="292"/>
    </row>
    <row r="334" ht="20.25" customHeight="1">
      <c r="A334" s="293" t="s">
        <v>807</v>
      </c>
      <c r="B334" s="85" t="s">
        <v>338</v>
      </c>
      <c r="C334" s="85" t="s">
        <v>389</v>
      </c>
      <c r="D334" s="85">
        <v>12.0</v>
      </c>
      <c r="E334" s="85">
        <v>19.0</v>
      </c>
      <c r="F334" s="294">
        <v>30.0</v>
      </c>
      <c r="G334" s="287"/>
      <c r="H334" s="288">
        <v>30.0</v>
      </c>
      <c r="I334" s="295"/>
      <c r="J334" s="290" t="s">
        <v>333</v>
      </c>
      <c r="K334" s="297" t="s">
        <v>791</v>
      </c>
      <c r="L334" s="302" t="s">
        <v>808</v>
      </c>
    </row>
    <row r="335" ht="20.25" customHeight="1">
      <c r="A335" s="293" t="s">
        <v>809</v>
      </c>
      <c r="B335" s="85" t="s">
        <v>338</v>
      </c>
      <c r="C335" s="85" t="s">
        <v>389</v>
      </c>
      <c r="D335" s="85">
        <v>11.0</v>
      </c>
      <c r="E335" s="85">
        <v>52.0</v>
      </c>
      <c r="F335" s="294">
        <v>10.0</v>
      </c>
      <c r="G335" s="287"/>
      <c r="H335" s="288">
        <v>60.0</v>
      </c>
      <c r="I335" s="295"/>
      <c r="J335" s="296">
        <v>1.0</v>
      </c>
      <c r="K335" s="297" t="s">
        <v>791</v>
      </c>
      <c r="L335" s="304" t="s">
        <v>810</v>
      </c>
    </row>
    <row r="336" ht="20.25" customHeight="1">
      <c r="A336" s="293" t="s">
        <v>811</v>
      </c>
      <c r="B336" s="85" t="s">
        <v>338</v>
      </c>
      <c r="C336" s="85" t="s">
        <v>389</v>
      </c>
      <c r="D336" s="85">
        <v>12.0</v>
      </c>
      <c r="E336" s="85">
        <v>19.0</v>
      </c>
      <c r="F336" s="294">
        <v>5.0</v>
      </c>
      <c r="G336" s="287">
        <v>60.0</v>
      </c>
      <c r="H336" s="288"/>
      <c r="I336" s="295"/>
      <c r="J336" s="290" t="s">
        <v>333</v>
      </c>
      <c r="K336" s="297" t="s">
        <v>791</v>
      </c>
      <c r="L336" s="304" t="s">
        <v>812</v>
      </c>
    </row>
    <row r="337" ht="20.25" customHeight="1">
      <c r="A337" s="293" t="s">
        <v>813</v>
      </c>
      <c r="B337" s="85" t="s">
        <v>279</v>
      </c>
      <c r="C337" s="85" t="s">
        <v>389</v>
      </c>
      <c r="D337" s="85">
        <v>14.0</v>
      </c>
      <c r="E337" s="85">
        <v>11.0</v>
      </c>
      <c r="F337" s="294">
        <v>30.0</v>
      </c>
      <c r="G337" s="287"/>
      <c r="H337" s="288">
        <v>30.0</v>
      </c>
      <c r="I337" s="295"/>
      <c r="J337" s="290" t="s">
        <v>333</v>
      </c>
      <c r="K337" s="297" t="s">
        <v>791</v>
      </c>
      <c r="L337" s="304" t="s">
        <v>814</v>
      </c>
    </row>
    <row r="338" ht="20.25" customHeight="1">
      <c r="A338" s="293" t="s">
        <v>815</v>
      </c>
      <c r="B338" s="85" t="s">
        <v>391</v>
      </c>
      <c r="C338" s="85" t="s">
        <v>389</v>
      </c>
      <c r="D338" s="85">
        <v>12.0</v>
      </c>
      <c r="E338" s="85">
        <v>7.0</v>
      </c>
      <c r="F338" s="294">
        <v>30.0</v>
      </c>
      <c r="G338" s="287"/>
      <c r="H338" s="288"/>
      <c r="I338" s="295"/>
      <c r="J338" s="290" t="s">
        <v>470</v>
      </c>
      <c r="K338" s="297" t="s">
        <v>791</v>
      </c>
      <c r="L338" s="304" t="s">
        <v>816</v>
      </c>
    </row>
    <row r="339" ht="20.25" customHeight="1">
      <c r="A339" s="293" t="s">
        <v>817</v>
      </c>
      <c r="B339" s="85" t="s">
        <v>338</v>
      </c>
      <c r="C339" s="85" t="s">
        <v>389</v>
      </c>
      <c r="D339" s="85">
        <v>15.0</v>
      </c>
      <c r="E339" s="85">
        <v>52.0</v>
      </c>
      <c r="F339" s="294">
        <v>40.0</v>
      </c>
      <c r="G339" s="287"/>
      <c r="H339" s="288"/>
      <c r="I339" s="295"/>
      <c r="J339" s="296">
        <v>3.0</v>
      </c>
      <c r="K339" s="297" t="s">
        <v>791</v>
      </c>
      <c r="L339" s="302" t="s">
        <v>818</v>
      </c>
    </row>
    <row r="340" ht="20.25" customHeight="1">
      <c r="A340" s="293" t="s">
        <v>819</v>
      </c>
      <c r="B340" s="85" t="s">
        <v>338</v>
      </c>
      <c r="C340" s="85" t="s">
        <v>389</v>
      </c>
      <c r="D340" s="85">
        <v>13.0</v>
      </c>
      <c r="E340" s="85">
        <v>16.0</v>
      </c>
      <c r="F340" s="294"/>
      <c r="G340" s="287"/>
      <c r="H340" s="288">
        <v>40.0</v>
      </c>
      <c r="I340" s="295"/>
      <c r="J340" s="290" t="s">
        <v>393</v>
      </c>
      <c r="K340" s="297" t="s">
        <v>791</v>
      </c>
      <c r="L340" s="304" t="s">
        <v>820</v>
      </c>
    </row>
    <row r="341" ht="20.25" customHeight="1">
      <c r="A341" s="293" t="s">
        <v>821</v>
      </c>
      <c r="B341" s="85" t="s">
        <v>342</v>
      </c>
      <c r="C341" s="85" t="s">
        <v>389</v>
      </c>
      <c r="D341" s="85">
        <v>13.0</v>
      </c>
      <c r="E341" s="85">
        <v>126.0</v>
      </c>
      <c r="F341" s="294"/>
      <c r="G341" s="287"/>
      <c r="H341" s="288">
        <v>50.0</v>
      </c>
      <c r="I341" s="295"/>
      <c r="J341" s="296">
        <v>5.0</v>
      </c>
      <c r="K341" s="297" t="s">
        <v>791</v>
      </c>
      <c r="L341" s="304" t="s">
        <v>822</v>
      </c>
    </row>
    <row r="342" ht="20.25" customHeight="1">
      <c r="A342" s="293" t="s">
        <v>823</v>
      </c>
      <c r="B342" s="85" t="s">
        <v>342</v>
      </c>
      <c r="C342" s="85" t="s">
        <v>347</v>
      </c>
      <c r="D342" s="85">
        <v>17.0</v>
      </c>
      <c r="E342" s="85">
        <v>115.0</v>
      </c>
      <c r="F342" s="294">
        <v>30.0</v>
      </c>
      <c r="G342" s="287"/>
      <c r="H342" s="288"/>
      <c r="I342" s="295"/>
      <c r="J342" s="296">
        <v>7.0</v>
      </c>
      <c r="K342" s="297" t="s">
        <v>805</v>
      </c>
      <c r="L342" s="308"/>
    </row>
    <row r="343" ht="20.25" customHeight="1">
      <c r="A343" s="285" t="s">
        <v>824</v>
      </c>
      <c r="B343" s="85" t="s">
        <v>338</v>
      </c>
      <c r="C343" s="85" t="s">
        <v>389</v>
      </c>
      <c r="D343" s="85">
        <v>17.0</v>
      </c>
      <c r="E343" s="85">
        <v>75.0</v>
      </c>
      <c r="F343" s="294">
        <v>30.0</v>
      </c>
      <c r="G343" s="287"/>
      <c r="H343" s="288">
        <v>40.0</v>
      </c>
      <c r="I343" s="295"/>
      <c r="J343" s="296">
        <v>3.0</v>
      </c>
      <c r="K343" s="291" t="s">
        <v>348</v>
      </c>
      <c r="L343" s="292"/>
    </row>
    <row r="344" ht="20.25" customHeight="1">
      <c r="A344" s="293" t="s">
        <v>825</v>
      </c>
      <c r="B344" s="85" t="s">
        <v>338</v>
      </c>
      <c r="C344" s="85" t="s">
        <v>389</v>
      </c>
      <c r="D344" s="85">
        <v>14.0</v>
      </c>
      <c r="E344" s="85">
        <v>26.0</v>
      </c>
      <c r="F344" s="294">
        <v>30.0</v>
      </c>
      <c r="G344" s="287"/>
      <c r="H344" s="288"/>
      <c r="I344" s="295"/>
      <c r="J344" s="296">
        <v>1.0</v>
      </c>
      <c r="K344" s="297" t="s">
        <v>791</v>
      </c>
      <c r="L344" s="308" t="s">
        <v>826</v>
      </c>
    </row>
    <row r="345" ht="20.25" customHeight="1">
      <c r="A345" s="285" t="s">
        <v>827</v>
      </c>
      <c r="B345" s="85" t="s">
        <v>338</v>
      </c>
      <c r="C345" s="85" t="s">
        <v>343</v>
      </c>
      <c r="D345" s="85">
        <v>14.0</v>
      </c>
      <c r="E345" s="85">
        <v>22.0</v>
      </c>
      <c r="F345" s="294">
        <v>50.0</v>
      </c>
      <c r="G345" s="287"/>
      <c r="H345" s="288"/>
      <c r="I345" s="295"/>
      <c r="J345" s="296">
        <v>1.0</v>
      </c>
      <c r="K345" s="291" t="s">
        <v>385</v>
      </c>
      <c r="L345" s="292"/>
    </row>
    <row r="346" ht="20.25" customHeight="1">
      <c r="A346" s="285" t="s">
        <v>828</v>
      </c>
      <c r="B346" s="85" t="s">
        <v>342</v>
      </c>
      <c r="C346" s="85" t="s">
        <v>389</v>
      </c>
      <c r="D346" s="85">
        <v>14.0</v>
      </c>
      <c r="E346" s="85">
        <v>66.0</v>
      </c>
      <c r="F346" s="294">
        <v>30.0</v>
      </c>
      <c r="G346" s="287"/>
      <c r="H346" s="288">
        <v>50.0</v>
      </c>
      <c r="I346" s="295"/>
      <c r="J346" s="296">
        <v>4.0</v>
      </c>
      <c r="K346" s="291" t="s">
        <v>805</v>
      </c>
      <c r="L346" s="292"/>
    </row>
    <row r="347" ht="20.25" customHeight="1">
      <c r="A347" s="293" t="s">
        <v>829</v>
      </c>
      <c r="B347" s="85" t="s">
        <v>338</v>
      </c>
      <c r="C347" s="85" t="s">
        <v>389</v>
      </c>
      <c r="D347" s="85">
        <v>11.0</v>
      </c>
      <c r="E347" s="85">
        <v>39.0</v>
      </c>
      <c r="F347" s="294">
        <v>20.0</v>
      </c>
      <c r="G347" s="287"/>
      <c r="H347" s="288">
        <v>40.0</v>
      </c>
      <c r="I347" s="295"/>
      <c r="J347" s="296">
        <v>1.0</v>
      </c>
      <c r="K347" s="297" t="s">
        <v>791</v>
      </c>
      <c r="L347" s="304" t="s">
        <v>830</v>
      </c>
    </row>
    <row r="348" ht="20.25" customHeight="1">
      <c r="A348" s="293" t="s">
        <v>831</v>
      </c>
      <c r="B348" s="85" t="s">
        <v>338</v>
      </c>
      <c r="C348" s="85" t="s">
        <v>389</v>
      </c>
      <c r="D348" s="85">
        <v>10.0</v>
      </c>
      <c r="E348" s="85">
        <v>22.0</v>
      </c>
      <c r="F348" s="294">
        <v>10.0</v>
      </c>
      <c r="G348" s="287">
        <v>60.0</v>
      </c>
      <c r="H348" s="288"/>
      <c r="I348" s="295"/>
      <c r="J348" s="296">
        <v>1.0</v>
      </c>
      <c r="K348" s="297" t="s">
        <v>791</v>
      </c>
      <c r="L348" s="304" t="s">
        <v>832</v>
      </c>
    </row>
    <row r="349" ht="20.25" customHeight="1">
      <c r="A349" s="293" t="s">
        <v>833</v>
      </c>
      <c r="B349" s="85" t="s">
        <v>279</v>
      </c>
      <c r="C349" s="85" t="s">
        <v>389</v>
      </c>
      <c r="D349" s="85">
        <v>12.0</v>
      </c>
      <c r="E349" s="85">
        <v>13.0</v>
      </c>
      <c r="F349" s="294">
        <v>10.0</v>
      </c>
      <c r="G349" s="287">
        <v>50.0</v>
      </c>
      <c r="H349" s="288"/>
      <c r="I349" s="295"/>
      <c r="J349" s="290" t="s">
        <v>393</v>
      </c>
      <c r="K349" s="297" t="s">
        <v>791</v>
      </c>
      <c r="L349" s="302" t="s">
        <v>834</v>
      </c>
    </row>
    <row r="350" ht="20.25" customHeight="1">
      <c r="A350" s="293" t="s">
        <v>835</v>
      </c>
      <c r="B350" s="85" t="s">
        <v>279</v>
      </c>
      <c r="C350" s="85" t="s">
        <v>389</v>
      </c>
      <c r="D350" s="85">
        <v>13.0</v>
      </c>
      <c r="E350" s="85">
        <v>9.0</v>
      </c>
      <c r="F350" s="294">
        <v>40.0</v>
      </c>
      <c r="G350" s="287"/>
      <c r="H350" s="288"/>
      <c r="I350" s="295"/>
      <c r="J350" s="290" t="s">
        <v>470</v>
      </c>
      <c r="K350" s="297" t="s">
        <v>791</v>
      </c>
      <c r="L350" s="304" t="s">
        <v>836</v>
      </c>
    </row>
    <row r="351" ht="20.25" customHeight="1">
      <c r="A351" s="293" t="s">
        <v>837</v>
      </c>
      <c r="B351" s="85" t="s">
        <v>279</v>
      </c>
      <c r="C351" s="85" t="s">
        <v>389</v>
      </c>
      <c r="D351" s="85">
        <v>13.0</v>
      </c>
      <c r="E351" s="85">
        <v>11.0</v>
      </c>
      <c r="F351" s="294">
        <v>40.0</v>
      </c>
      <c r="G351" s="287"/>
      <c r="H351" s="288"/>
      <c r="I351" s="295"/>
      <c r="J351" s="290" t="s">
        <v>333</v>
      </c>
      <c r="K351" s="297" t="s">
        <v>791</v>
      </c>
      <c r="L351" s="302" t="s">
        <v>838</v>
      </c>
    </row>
    <row r="352" ht="20.25" customHeight="1">
      <c r="A352" s="285" t="s">
        <v>839</v>
      </c>
      <c r="B352" s="85" t="s">
        <v>279</v>
      </c>
      <c r="C352" s="85" t="s">
        <v>339</v>
      </c>
      <c r="D352" s="85">
        <v>9.0</v>
      </c>
      <c r="E352" s="85">
        <v>67.0</v>
      </c>
      <c r="F352" s="294">
        <v>10.0</v>
      </c>
      <c r="G352" s="287"/>
      <c r="H352" s="288">
        <v>10.0</v>
      </c>
      <c r="I352" s="295"/>
      <c r="J352" s="296">
        <v>2.0</v>
      </c>
      <c r="K352" s="291" t="s">
        <v>791</v>
      </c>
      <c r="L352" s="302" t="s">
        <v>840</v>
      </c>
    </row>
    <row r="353" ht="20.25" customHeight="1">
      <c r="A353" s="285" t="s">
        <v>841</v>
      </c>
      <c r="B353" s="85" t="s">
        <v>279</v>
      </c>
      <c r="C353" s="85" t="s">
        <v>332</v>
      </c>
      <c r="D353" s="85">
        <v>16.0</v>
      </c>
      <c r="E353" s="85">
        <v>60.0</v>
      </c>
      <c r="F353" s="294">
        <v>30.0</v>
      </c>
      <c r="G353" s="287"/>
      <c r="H353" s="288"/>
      <c r="I353" s="295"/>
      <c r="J353" s="296">
        <v>3.0</v>
      </c>
      <c r="K353" s="291" t="s">
        <v>637</v>
      </c>
      <c r="L353" s="292"/>
    </row>
    <row r="354" ht="20.25" customHeight="1">
      <c r="A354" s="285" t="s">
        <v>842</v>
      </c>
      <c r="B354" s="85" t="s">
        <v>338</v>
      </c>
      <c r="C354" s="85" t="s">
        <v>343</v>
      </c>
      <c r="D354" s="85">
        <v>13.0</v>
      </c>
      <c r="E354" s="85">
        <v>59.0</v>
      </c>
      <c r="F354" s="294">
        <v>40.0</v>
      </c>
      <c r="G354" s="287"/>
      <c r="H354" s="288"/>
      <c r="I354" s="295"/>
      <c r="J354" s="296">
        <v>4.0</v>
      </c>
      <c r="K354" s="291" t="s">
        <v>385</v>
      </c>
      <c r="L354" s="292"/>
    </row>
    <row r="355" ht="20.25" customHeight="1">
      <c r="A355" s="293" t="s">
        <v>843</v>
      </c>
      <c r="B355" s="85" t="s">
        <v>338</v>
      </c>
      <c r="C355" s="85" t="s">
        <v>347</v>
      </c>
      <c r="D355" s="85">
        <v>11.0</v>
      </c>
      <c r="E355" s="85">
        <v>59.0</v>
      </c>
      <c r="F355" s="294">
        <v>30.0</v>
      </c>
      <c r="G355" s="287"/>
      <c r="H355" s="288"/>
      <c r="I355" s="295"/>
      <c r="J355" s="296">
        <v>3.0</v>
      </c>
      <c r="K355" s="297" t="s">
        <v>348</v>
      </c>
      <c r="L355" s="308"/>
    </row>
    <row r="356" ht="20.25" customHeight="1">
      <c r="A356" s="285" t="s">
        <v>844</v>
      </c>
      <c r="B356" s="85" t="s">
        <v>279</v>
      </c>
      <c r="C356" s="85" t="s">
        <v>332</v>
      </c>
      <c r="D356" s="85">
        <v>17.0</v>
      </c>
      <c r="E356" s="85">
        <v>123.0</v>
      </c>
      <c r="F356" s="294">
        <v>30.0</v>
      </c>
      <c r="G356" s="287"/>
      <c r="H356" s="288"/>
      <c r="I356" s="295"/>
      <c r="J356" s="296">
        <v>10.0</v>
      </c>
      <c r="K356" s="291" t="s">
        <v>637</v>
      </c>
      <c r="L356" s="292"/>
    </row>
    <row r="357" ht="20.25" customHeight="1">
      <c r="A357" s="285" t="s">
        <v>845</v>
      </c>
      <c r="B357" s="85" t="s">
        <v>279</v>
      </c>
      <c r="C357" s="85" t="s">
        <v>332</v>
      </c>
      <c r="D357" s="85">
        <v>18.0</v>
      </c>
      <c r="E357" s="85">
        <v>180.0</v>
      </c>
      <c r="F357" s="294">
        <v>30.0</v>
      </c>
      <c r="G357" s="287"/>
      <c r="H357" s="288"/>
      <c r="I357" s="295"/>
      <c r="J357" s="296">
        <v>12.0</v>
      </c>
      <c r="K357" s="291" t="s">
        <v>637</v>
      </c>
      <c r="L357" s="292"/>
    </row>
    <row r="358" ht="20.25" customHeight="1">
      <c r="A358" s="285" t="s">
        <v>846</v>
      </c>
      <c r="B358" s="85" t="s">
        <v>279</v>
      </c>
      <c r="C358" s="85" t="s">
        <v>332</v>
      </c>
      <c r="D358" s="85">
        <v>18.0</v>
      </c>
      <c r="E358" s="85">
        <v>91.0</v>
      </c>
      <c r="F358" s="294">
        <v>30.0</v>
      </c>
      <c r="G358" s="287"/>
      <c r="H358" s="288"/>
      <c r="I358" s="295"/>
      <c r="J358" s="296">
        <v>8.0</v>
      </c>
      <c r="K358" s="291" t="s">
        <v>334</v>
      </c>
      <c r="L358" s="292"/>
    </row>
    <row r="359" ht="20.25" customHeight="1">
      <c r="A359" s="285" t="s">
        <v>847</v>
      </c>
      <c r="B359" s="85" t="s">
        <v>279</v>
      </c>
      <c r="C359" s="85" t="s">
        <v>332</v>
      </c>
      <c r="D359" s="85">
        <v>18.0</v>
      </c>
      <c r="E359" s="85">
        <v>187.0</v>
      </c>
      <c r="F359" s="294">
        <v>30.0</v>
      </c>
      <c r="G359" s="287"/>
      <c r="H359" s="288"/>
      <c r="I359" s="295"/>
      <c r="J359" s="296">
        <v>14.0</v>
      </c>
      <c r="K359" s="291" t="s">
        <v>637</v>
      </c>
      <c r="L359" s="292"/>
    </row>
    <row r="360" ht="20.25" customHeight="1">
      <c r="A360" s="285" t="s">
        <v>848</v>
      </c>
      <c r="B360" s="85" t="s">
        <v>279</v>
      </c>
      <c r="C360" s="85" t="s">
        <v>332</v>
      </c>
      <c r="D360" s="85">
        <v>17.0</v>
      </c>
      <c r="E360" s="85">
        <v>49.0</v>
      </c>
      <c r="F360" s="294">
        <v>30.0</v>
      </c>
      <c r="G360" s="287"/>
      <c r="H360" s="288"/>
      <c r="I360" s="295"/>
      <c r="J360" s="296">
        <v>3.0</v>
      </c>
      <c r="K360" s="291" t="s">
        <v>334</v>
      </c>
      <c r="L360" s="292"/>
    </row>
    <row r="361" ht="20.25" customHeight="1">
      <c r="A361" s="285" t="s">
        <v>849</v>
      </c>
      <c r="B361" s="85" t="s">
        <v>279</v>
      </c>
      <c r="C361" s="85" t="s">
        <v>332</v>
      </c>
      <c r="D361" s="85">
        <v>20.0</v>
      </c>
      <c r="E361" s="85">
        <v>144.0</v>
      </c>
      <c r="F361" s="294">
        <v>30.0</v>
      </c>
      <c r="G361" s="287"/>
      <c r="H361" s="288"/>
      <c r="I361" s="295"/>
      <c r="J361" s="296">
        <v>16.0</v>
      </c>
      <c r="K361" s="291" t="s">
        <v>637</v>
      </c>
      <c r="L361" s="292"/>
    </row>
    <row r="362" ht="20.25" customHeight="1">
      <c r="A362" s="285" t="s">
        <v>850</v>
      </c>
      <c r="B362" s="85" t="s">
        <v>279</v>
      </c>
      <c r="C362" s="85" t="s">
        <v>332</v>
      </c>
      <c r="D362" s="85">
        <v>18.0</v>
      </c>
      <c r="E362" s="85">
        <v>112.0</v>
      </c>
      <c r="F362" s="294">
        <v>30.0</v>
      </c>
      <c r="G362" s="287"/>
      <c r="H362" s="288"/>
      <c r="I362" s="295"/>
      <c r="J362" s="296">
        <v>10.0</v>
      </c>
      <c r="K362" s="291" t="s">
        <v>637</v>
      </c>
      <c r="L362" s="292"/>
    </row>
    <row r="363" ht="20.25" customHeight="1">
      <c r="A363" s="285" t="s">
        <v>851</v>
      </c>
      <c r="B363" s="85" t="s">
        <v>279</v>
      </c>
      <c r="C363" s="85" t="s">
        <v>332</v>
      </c>
      <c r="D363" s="85">
        <v>14.0</v>
      </c>
      <c r="E363" s="85">
        <v>38.0</v>
      </c>
      <c r="F363" s="294">
        <v>30.0</v>
      </c>
      <c r="G363" s="287"/>
      <c r="H363" s="288"/>
      <c r="I363" s="295"/>
      <c r="J363" s="296">
        <v>2.0</v>
      </c>
      <c r="K363" s="291" t="s">
        <v>334</v>
      </c>
      <c r="L363" s="292"/>
    </row>
    <row r="364" ht="20.25" customHeight="1">
      <c r="A364" s="285" t="s">
        <v>852</v>
      </c>
      <c r="B364" s="85" t="s">
        <v>279</v>
      </c>
      <c r="C364" s="85" t="s">
        <v>332</v>
      </c>
      <c r="D364" s="85">
        <v>17.0</v>
      </c>
      <c r="E364" s="85">
        <v>84.0</v>
      </c>
      <c r="F364" s="294">
        <v>30.0</v>
      </c>
      <c r="G364" s="287"/>
      <c r="H364" s="288"/>
      <c r="I364" s="295"/>
      <c r="J364" s="296">
        <v>6.0</v>
      </c>
      <c r="K364" s="291" t="s">
        <v>334</v>
      </c>
      <c r="L364" s="292"/>
    </row>
    <row r="365" ht="20.25" customHeight="1">
      <c r="A365" s="293" t="s">
        <v>853</v>
      </c>
      <c r="B365" s="85" t="s">
        <v>338</v>
      </c>
      <c r="C365" s="85" t="s">
        <v>345</v>
      </c>
      <c r="D365" s="85">
        <v>17.0</v>
      </c>
      <c r="E365" s="85">
        <v>157.0</v>
      </c>
      <c r="F365" s="294">
        <v>40.0</v>
      </c>
      <c r="G365" s="287"/>
      <c r="H365" s="288"/>
      <c r="I365" s="295"/>
      <c r="J365" s="296">
        <v>9.0</v>
      </c>
      <c r="K365" s="291" t="s">
        <v>334</v>
      </c>
      <c r="L365" s="302" t="s">
        <v>854</v>
      </c>
    </row>
    <row r="366" ht="20.25" customHeight="1">
      <c r="A366" s="293" t="s">
        <v>855</v>
      </c>
      <c r="B366" s="85" t="s">
        <v>279</v>
      </c>
      <c r="C366" s="85" t="s">
        <v>332</v>
      </c>
      <c r="D366" s="85">
        <v>16.0</v>
      </c>
      <c r="E366" s="85">
        <v>112.0</v>
      </c>
      <c r="F366" s="294">
        <v>30.0</v>
      </c>
      <c r="G366" s="287"/>
      <c r="H366" s="288"/>
      <c r="I366" s="295"/>
      <c r="J366" s="296">
        <v>5.0</v>
      </c>
      <c r="K366" s="297" t="s">
        <v>334</v>
      </c>
      <c r="L366" s="302" t="s">
        <v>856</v>
      </c>
    </row>
    <row r="367" ht="20.25" customHeight="1">
      <c r="A367" s="300" t="s">
        <v>857</v>
      </c>
      <c r="B367" s="296" t="s">
        <v>279</v>
      </c>
      <c r="C367" s="296" t="s">
        <v>332</v>
      </c>
      <c r="D367" s="296">
        <v>14.0</v>
      </c>
      <c r="E367" s="296">
        <v>104.0</v>
      </c>
      <c r="F367" s="301">
        <v>30.0</v>
      </c>
      <c r="G367" s="287"/>
      <c r="H367" s="288"/>
      <c r="I367" s="295"/>
      <c r="J367" s="296">
        <v>9.0</v>
      </c>
      <c r="K367" s="291" t="s">
        <v>637</v>
      </c>
      <c r="L367" s="302"/>
    </row>
    <row r="368" ht="20.25" customHeight="1">
      <c r="A368" s="285" t="s">
        <v>858</v>
      </c>
      <c r="B368" s="85" t="s">
        <v>279</v>
      </c>
      <c r="C368" s="85" t="s">
        <v>332</v>
      </c>
      <c r="D368" s="85">
        <v>15.0</v>
      </c>
      <c r="E368" s="85">
        <v>22.0</v>
      </c>
      <c r="F368" s="294">
        <v>30.0</v>
      </c>
      <c r="G368" s="287"/>
      <c r="H368" s="288"/>
      <c r="I368" s="295"/>
      <c r="J368" s="290" t="s">
        <v>393</v>
      </c>
      <c r="K368" s="291" t="s">
        <v>334</v>
      </c>
      <c r="L368" s="302" t="s">
        <v>859</v>
      </c>
    </row>
    <row r="369" ht="20.25" customHeight="1">
      <c r="A369" s="285" t="s">
        <v>860</v>
      </c>
      <c r="B369" s="85" t="s">
        <v>279</v>
      </c>
      <c r="C369" s="85" t="s">
        <v>332</v>
      </c>
      <c r="D369" s="85">
        <v>14.0</v>
      </c>
      <c r="E369" s="85">
        <v>65.0</v>
      </c>
      <c r="F369" s="294">
        <v>30.0</v>
      </c>
      <c r="G369" s="287"/>
      <c r="H369" s="288"/>
      <c r="I369" s="295"/>
      <c r="J369" s="296">
        <v>4.0</v>
      </c>
      <c r="K369" s="291" t="s">
        <v>334</v>
      </c>
      <c r="L369" s="292"/>
    </row>
    <row r="370" ht="20.25" customHeight="1">
      <c r="A370" s="285" t="s">
        <v>861</v>
      </c>
      <c r="B370" s="85" t="s">
        <v>279</v>
      </c>
      <c r="C370" s="85" t="s">
        <v>332</v>
      </c>
      <c r="D370" s="85">
        <v>14.0</v>
      </c>
      <c r="E370" s="85">
        <v>22.0</v>
      </c>
      <c r="F370" s="294">
        <v>30.0</v>
      </c>
      <c r="G370" s="287"/>
      <c r="H370" s="288"/>
      <c r="I370" s="295"/>
      <c r="J370" s="296">
        <v>1.0</v>
      </c>
      <c r="K370" s="291" t="s">
        <v>385</v>
      </c>
      <c r="L370" s="292"/>
    </row>
    <row r="371" ht="20.25" customHeight="1">
      <c r="A371" s="285" t="s">
        <v>862</v>
      </c>
      <c r="B371" s="85" t="s">
        <v>279</v>
      </c>
      <c r="C371" s="85" t="s">
        <v>332</v>
      </c>
      <c r="D371" s="85">
        <v>13.0</v>
      </c>
      <c r="E371" s="85">
        <v>22.0</v>
      </c>
      <c r="F371" s="294">
        <v>30.0</v>
      </c>
      <c r="G371" s="287"/>
      <c r="H371" s="288"/>
      <c r="I371" s="295"/>
      <c r="J371" s="290" t="s">
        <v>393</v>
      </c>
      <c r="K371" s="291" t="s">
        <v>863</v>
      </c>
      <c r="L371" s="292"/>
    </row>
    <row r="372" ht="20.25" customHeight="1">
      <c r="A372" s="285" t="s">
        <v>864</v>
      </c>
      <c r="B372" s="85" t="s">
        <v>279</v>
      </c>
      <c r="C372" s="85" t="s">
        <v>332</v>
      </c>
      <c r="D372" s="85">
        <v>15.0</v>
      </c>
      <c r="E372" s="85">
        <v>49.0</v>
      </c>
      <c r="F372" s="294">
        <v>30.0</v>
      </c>
      <c r="G372" s="287"/>
      <c r="H372" s="288"/>
      <c r="I372" s="295"/>
      <c r="J372" s="296">
        <v>2.0</v>
      </c>
      <c r="K372" s="291" t="s">
        <v>334</v>
      </c>
      <c r="L372" s="292"/>
    </row>
    <row r="373" ht="20.25" customHeight="1">
      <c r="A373" s="285" t="s">
        <v>865</v>
      </c>
      <c r="B373" s="85" t="s">
        <v>279</v>
      </c>
      <c r="C373" s="85" t="s">
        <v>347</v>
      </c>
      <c r="D373" s="85">
        <v>12.0</v>
      </c>
      <c r="E373" s="85">
        <v>11.0</v>
      </c>
      <c r="F373" s="294">
        <v>30.0</v>
      </c>
      <c r="G373" s="287"/>
      <c r="H373" s="288"/>
      <c r="I373" s="295"/>
      <c r="J373" s="290" t="s">
        <v>333</v>
      </c>
      <c r="K373" s="291" t="s">
        <v>863</v>
      </c>
      <c r="L373" s="292"/>
    </row>
    <row r="374" ht="20.25" customHeight="1">
      <c r="A374" s="293" t="s">
        <v>866</v>
      </c>
      <c r="B374" s="85" t="s">
        <v>279</v>
      </c>
      <c r="C374" s="85" t="s">
        <v>389</v>
      </c>
      <c r="D374" s="85">
        <v>10.0</v>
      </c>
      <c r="E374" s="85">
        <v>4.0</v>
      </c>
      <c r="F374" s="294">
        <v>40.0</v>
      </c>
      <c r="G374" s="287"/>
      <c r="H374" s="288"/>
      <c r="I374" s="295"/>
      <c r="J374" s="296">
        <v>0.0</v>
      </c>
      <c r="K374" s="297" t="s">
        <v>334</v>
      </c>
      <c r="L374" s="302" t="s">
        <v>867</v>
      </c>
    </row>
    <row r="375" ht="20.25" customHeight="1">
      <c r="A375" s="285" t="s">
        <v>175</v>
      </c>
      <c r="B375" s="85" t="s">
        <v>659</v>
      </c>
      <c r="C375" s="85" t="s">
        <v>332</v>
      </c>
      <c r="D375" s="85">
        <v>15.0</v>
      </c>
      <c r="E375" s="85">
        <v>7.0</v>
      </c>
      <c r="F375" s="294">
        <v>30.0</v>
      </c>
      <c r="G375" s="287"/>
      <c r="H375" s="288"/>
      <c r="I375" s="295"/>
      <c r="J375" s="290" t="s">
        <v>333</v>
      </c>
      <c r="K375" s="291" t="s">
        <v>334</v>
      </c>
      <c r="L375" s="292" t="s">
        <v>868</v>
      </c>
    </row>
    <row r="376" ht="20.25" customHeight="1">
      <c r="A376" s="285" t="s">
        <v>869</v>
      </c>
      <c r="B376" s="85" t="s">
        <v>659</v>
      </c>
      <c r="C376" s="85" t="s">
        <v>332</v>
      </c>
      <c r="D376" s="85">
        <v>17.0</v>
      </c>
      <c r="E376" s="85">
        <v>21.0</v>
      </c>
      <c r="F376" s="294">
        <v>30.0</v>
      </c>
      <c r="G376" s="287"/>
      <c r="H376" s="288"/>
      <c r="I376" s="295"/>
      <c r="J376" s="296">
        <v>1.0</v>
      </c>
      <c r="K376" s="291" t="s">
        <v>334</v>
      </c>
      <c r="L376" s="292"/>
    </row>
    <row r="377" ht="20.25" customHeight="1">
      <c r="A377" s="293" t="s">
        <v>870</v>
      </c>
      <c r="B377" s="85" t="s">
        <v>279</v>
      </c>
      <c r="C377" s="85" t="s">
        <v>352</v>
      </c>
      <c r="D377" s="85">
        <v>17.0</v>
      </c>
      <c r="E377" s="85">
        <v>60.0</v>
      </c>
      <c r="F377" s="294">
        <v>30.0</v>
      </c>
      <c r="G377" s="287">
        <v>60.0</v>
      </c>
      <c r="H377" s="288">
        <v>30.0</v>
      </c>
      <c r="I377" s="295"/>
      <c r="J377" s="296">
        <v>3.0</v>
      </c>
      <c r="K377" s="291" t="s">
        <v>334</v>
      </c>
      <c r="L377" s="302" t="s">
        <v>871</v>
      </c>
    </row>
    <row r="378" ht="20.25" customHeight="1">
      <c r="A378" s="285" t="s">
        <v>872</v>
      </c>
      <c r="B378" s="85" t="s">
        <v>338</v>
      </c>
      <c r="C378" s="85" t="s">
        <v>420</v>
      </c>
      <c r="D378" s="85">
        <v>19.0</v>
      </c>
      <c r="E378" s="85">
        <v>114.0</v>
      </c>
      <c r="F378" s="294">
        <v>40.0</v>
      </c>
      <c r="G378" s="287"/>
      <c r="H378" s="288"/>
      <c r="I378" s="295"/>
      <c r="J378" s="296">
        <v>5.0</v>
      </c>
      <c r="K378" s="291" t="s">
        <v>334</v>
      </c>
      <c r="L378" s="302" t="s">
        <v>873</v>
      </c>
    </row>
    <row r="379" ht="20.25" customHeight="1">
      <c r="A379" s="293" t="s">
        <v>874</v>
      </c>
      <c r="B379" s="85" t="s">
        <v>342</v>
      </c>
      <c r="C379" s="85" t="s">
        <v>345</v>
      </c>
      <c r="D379" s="85">
        <v>19.0</v>
      </c>
      <c r="E379" s="85">
        <v>310.0</v>
      </c>
      <c r="F379" s="294">
        <v>40.0</v>
      </c>
      <c r="G379" s="287"/>
      <c r="H379" s="288"/>
      <c r="I379" s="295"/>
      <c r="J379" s="296">
        <v>17.0</v>
      </c>
      <c r="K379" s="291" t="s">
        <v>334</v>
      </c>
      <c r="L379" s="292"/>
    </row>
    <row r="380" ht="20.25" customHeight="1">
      <c r="A380" s="293" t="s">
        <v>875</v>
      </c>
      <c r="B380" s="85" t="s">
        <v>279</v>
      </c>
      <c r="C380" s="85" t="s">
        <v>369</v>
      </c>
      <c r="D380" s="85">
        <v>8.0</v>
      </c>
      <c r="E380" s="85">
        <v>22.0</v>
      </c>
      <c r="F380" s="294">
        <v>10.0</v>
      </c>
      <c r="G380" s="287"/>
      <c r="H380" s="288"/>
      <c r="I380" s="295"/>
      <c r="J380" s="290" t="s">
        <v>393</v>
      </c>
      <c r="K380" s="297" t="s">
        <v>334</v>
      </c>
      <c r="L380" s="292" t="s">
        <v>876</v>
      </c>
    </row>
    <row r="381" ht="20.25" customHeight="1">
      <c r="A381" s="285" t="s">
        <v>877</v>
      </c>
      <c r="B381" s="85" t="s">
        <v>338</v>
      </c>
      <c r="C381" s="85" t="s">
        <v>343</v>
      </c>
      <c r="D381" s="85">
        <v>19.0</v>
      </c>
      <c r="E381" s="85">
        <v>189.0</v>
      </c>
      <c r="F381" s="294">
        <v>30.0</v>
      </c>
      <c r="G381" s="287"/>
      <c r="H381" s="288"/>
      <c r="I381" s="295"/>
      <c r="J381" s="296">
        <v>12.0</v>
      </c>
      <c r="K381" s="291" t="s">
        <v>637</v>
      </c>
      <c r="L381" s="307"/>
    </row>
    <row r="382" ht="20.25" customHeight="1">
      <c r="A382" s="293" t="s">
        <v>878</v>
      </c>
      <c r="B382" s="85" t="s">
        <v>279</v>
      </c>
      <c r="C382" s="85" t="s">
        <v>339</v>
      </c>
      <c r="D382" s="85">
        <v>18.0</v>
      </c>
      <c r="E382" s="85">
        <v>127.0</v>
      </c>
      <c r="F382" s="294">
        <v>30.0</v>
      </c>
      <c r="G382" s="287"/>
      <c r="H382" s="288"/>
      <c r="I382" s="295"/>
      <c r="J382" s="296">
        <v>9.0</v>
      </c>
      <c r="K382" s="297" t="s">
        <v>334</v>
      </c>
      <c r="L382" s="292"/>
    </row>
    <row r="383" ht="20.25" customHeight="1">
      <c r="A383" s="293" t="s">
        <v>879</v>
      </c>
      <c r="B383" s="85" t="s">
        <v>338</v>
      </c>
      <c r="C383" s="85" t="s">
        <v>345</v>
      </c>
      <c r="D383" s="85">
        <v>20.0</v>
      </c>
      <c r="E383" s="85">
        <v>346.0</v>
      </c>
      <c r="F383" s="294">
        <v>40.0</v>
      </c>
      <c r="G383" s="287"/>
      <c r="H383" s="288"/>
      <c r="I383" s="295"/>
      <c r="J383" s="296">
        <v>24.0</v>
      </c>
      <c r="K383" s="291" t="s">
        <v>637</v>
      </c>
      <c r="L383" s="292"/>
    </row>
    <row r="384" ht="20.25" customHeight="1">
      <c r="A384" s="293" t="s">
        <v>880</v>
      </c>
      <c r="B384" s="85" t="s">
        <v>279</v>
      </c>
      <c r="C384" s="85" t="s">
        <v>347</v>
      </c>
      <c r="D384" s="85">
        <v>15.0</v>
      </c>
      <c r="E384" s="85">
        <v>97.0</v>
      </c>
      <c r="F384" s="294">
        <v>30.0</v>
      </c>
      <c r="G384" s="287"/>
      <c r="H384" s="288"/>
      <c r="I384" s="295"/>
      <c r="J384" s="296">
        <v>5.0</v>
      </c>
      <c r="K384" s="297" t="s">
        <v>805</v>
      </c>
      <c r="L384" s="292"/>
    </row>
    <row r="385" ht="20.25" customHeight="1">
      <c r="A385" s="293" t="s">
        <v>881</v>
      </c>
      <c r="B385" s="85" t="s">
        <v>279</v>
      </c>
      <c r="C385" s="85" t="s">
        <v>345</v>
      </c>
      <c r="D385" s="85">
        <v>18.0</v>
      </c>
      <c r="E385" s="85">
        <v>187.0</v>
      </c>
      <c r="F385" s="294">
        <v>30.0</v>
      </c>
      <c r="G385" s="287">
        <v>40.0</v>
      </c>
      <c r="H385" s="288"/>
      <c r="I385" s="295"/>
      <c r="J385" s="296">
        <v>15.0</v>
      </c>
      <c r="K385" s="291" t="s">
        <v>637</v>
      </c>
      <c r="L385" s="292"/>
    </row>
    <row r="386" ht="20.25" customHeight="1">
      <c r="A386" s="293" t="s">
        <v>882</v>
      </c>
      <c r="B386" s="85" t="s">
        <v>279</v>
      </c>
      <c r="C386" s="85" t="s">
        <v>352</v>
      </c>
      <c r="D386" s="85">
        <v>17.0</v>
      </c>
      <c r="E386" s="85">
        <v>38.0</v>
      </c>
      <c r="F386" s="294">
        <v>30.0</v>
      </c>
      <c r="G386" s="287">
        <v>60.0</v>
      </c>
      <c r="H386" s="288">
        <v>30.0</v>
      </c>
      <c r="I386" s="295"/>
      <c r="J386" s="296">
        <v>2.0</v>
      </c>
      <c r="K386" s="291" t="s">
        <v>334</v>
      </c>
      <c r="L386" s="302" t="s">
        <v>883</v>
      </c>
    </row>
    <row r="387" ht="20.25" customHeight="1">
      <c r="A387" s="293" t="s">
        <v>884</v>
      </c>
      <c r="B387" s="85" t="s">
        <v>279</v>
      </c>
      <c r="C387" s="85" t="s">
        <v>428</v>
      </c>
      <c r="D387" s="85">
        <v>17.0</v>
      </c>
      <c r="E387" s="85">
        <v>82.0</v>
      </c>
      <c r="F387" s="294">
        <v>30.0</v>
      </c>
      <c r="G387" s="287"/>
      <c r="H387" s="288"/>
      <c r="I387" s="295"/>
      <c r="J387" s="296">
        <v>3.0</v>
      </c>
      <c r="K387" s="291" t="s">
        <v>334</v>
      </c>
      <c r="L387" s="304" t="s">
        <v>885</v>
      </c>
    </row>
    <row r="388" ht="20.25" customHeight="1">
      <c r="A388" s="293" t="s">
        <v>886</v>
      </c>
      <c r="B388" s="85" t="s">
        <v>338</v>
      </c>
      <c r="C388" s="85" t="s">
        <v>339</v>
      </c>
      <c r="D388" s="85">
        <v>16.0</v>
      </c>
      <c r="E388" s="85">
        <v>127.0</v>
      </c>
      <c r="F388" s="294">
        <v>30.0</v>
      </c>
      <c r="G388" s="287"/>
      <c r="H388" s="288"/>
      <c r="I388" s="295"/>
      <c r="J388" s="296">
        <v>8.0</v>
      </c>
      <c r="K388" s="297" t="s">
        <v>334</v>
      </c>
      <c r="L388" s="292"/>
    </row>
    <row r="389" ht="20.25" customHeight="1">
      <c r="A389" s="285" t="s">
        <v>887</v>
      </c>
      <c r="B389" s="85" t="s">
        <v>279</v>
      </c>
      <c r="C389" s="85" t="s">
        <v>339</v>
      </c>
      <c r="D389" s="85">
        <v>12.0</v>
      </c>
      <c r="E389" s="85">
        <v>55.0</v>
      </c>
      <c r="F389" s="294">
        <v>10.0</v>
      </c>
      <c r="G389" s="287">
        <v>30.0</v>
      </c>
      <c r="H389" s="288"/>
      <c r="I389" s="295"/>
      <c r="J389" s="296">
        <v>3.0</v>
      </c>
      <c r="K389" s="291" t="s">
        <v>334</v>
      </c>
      <c r="L389" s="292"/>
    </row>
    <row r="390" ht="20.25" customHeight="1">
      <c r="A390" s="285" t="s">
        <v>888</v>
      </c>
      <c r="B390" s="85" t="s">
        <v>279</v>
      </c>
      <c r="C390" s="85" t="s">
        <v>343</v>
      </c>
      <c r="D390" s="85">
        <v>14.0</v>
      </c>
      <c r="E390" s="85">
        <v>27.0</v>
      </c>
      <c r="F390" s="294">
        <v>30.0</v>
      </c>
      <c r="G390" s="287"/>
      <c r="H390" s="288"/>
      <c r="I390" s="295"/>
      <c r="J390" s="296">
        <v>2.0</v>
      </c>
      <c r="K390" s="291" t="s">
        <v>334</v>
      </c>
      <c r="L390" s="292" t="s">
        <v>889</v>
      </c>
    </row>
    <row r="391" ht="20.25" customHeight="1">
      <c r="A391" s="285" t="s">
        <v>890</v>
      </c>
      <c r="B391" s="85" t="s">
        <v>279</v>
      </c>
      <c r="C391" s="85" t="s">
        <v>343</v>
      </c>
      <c r="D391" s="85">
        <v>18.0</v>
      </c>
      <c r="E391" s="85">
        <v>75.0</v>
      </c>
      <c r="F391" s="294">
        <v>30.0</v>
      </c>
      <c r="G391" s="287"/>
      <c r="H391" s="288"/>
      <c r="I391" s="295"/>
      <c r="J391" s="296">
        <v>7.0</v>
      </c>
      <c r="K391" s="291" t="s">
        <v>334</v>
      </c>
      <c r="L391" s="292"/>
    </row>
    <row r="392" ht="20.25" customHeight="1">
      <c r="A392" s="285" t="s">
        <v>891</v>
      </c>
      <c r="B392" s="85" t="s">
        <v>338</v>
      </c>
      <c r="C392" s="85" t="s">
        <v>343</v>
      </c>
      <c r="D392" s="85">
        <v>12.0</v>
      </c>
      <c r="E392" s="85">
        <v>59.0</v>
      </c>
      <c r="F392" s="294">
        <v>30.0</v>
      </c>
      <c r="G392" s="287">
        <v>80.0</v>
      </c>
      <c r="H392" s="288"/>
      <c r="I392" s="295"/>
      <c r="J392" s="296">
        <v>2.0</v>
      </c>
      <c r="K392" s="291" t="s">
        <v>334</v>
      </c>
      <c r="L392" s="302" t="s">
        <v>892</v>
      </c>
    </row>
    <row r="393" ht="20.25" customHeight="1">
      <c r="A393" s="285" t="s">
        <v>893</v>
      </c>
      <c r="B393" s="85" t="s">
        <v>279</v>
      </c>
      <c r="C393" s="85" t="s">
        <v>332</v>
      </c>
      <c r="D393" s="85">
        <v>11.0</v>
      </c>
      <c r="E393" s="85">
        <v>11.0</v>
      </c>
      <c r="F393" s="294">
        <v>30.0</v>
      </c>
      <c r="G393" s="287"/>
      <c r="H393" s="288"/>
      <c r="I393" s="295"/>
      <c r="J393" s="290" t="s">
        <v>333</v>
      </c>
      <c r="K393" s="291" t="s">
        <v>334</v>
      </c>
      <c r="L393" s="302" t="s">
        <v>894</v>
      </c>
    </row>
    <row r="394" ht="20.25" customHeight="1">
      <c r="A394" s="285" t="s">
        <v>895</v>
      </c>
      <c r="B394" s="85" t="s">
        <v>391</v>
      </c>
      <c r="C394" s="85" t="s">
        <v>332</v>
      </c>
      <c r="D394" s="85">
        <v>12.0</v>
      </c>
      <c r="E394" s="85">
        <v>11.0</v>
      </c>
      <c r="F394" s="294">
        <v>25.0</v>
      </c>
      <c r="G394" s="287"/>
      <c r="H394" s="288"/>
      <c r="I394" s="295"/>
      <c r="J394" s="290" t="s">
        <v>333</v>
      </c>
      <c r="K394" s="291" t="s">
        <v>863</v>
      </c>
      <c r="L394" s="292"/>
    </row>
    <row r="395" ht="20.25" customHeight="1">
      <c r="A395" s="285" t="s">
        <v>896</v>
      </c>
      <c r="B395" s="85" t="s">
        <v>391</v>
      </c>
      <c r="C395" s="85" t="s">
        <v>332</v>
      </c>
      <c r="D395" s="85">
        <v>13.0</v>
      </c>
      <c r="E395" s="85">
        <v>49.0</v>
      </c>
      <c r="F395" s="294">
        <v>25.0</v>
      </c>
      <c r="G395" s="287"/>
      <c r="H395" s="288"/>
      <c r="I395" s="295"/>
      <c r="J395" s="296">
        <v>2.0</v>
      </c>
      <c r="K395" s="291" t="s">
        <v>863</v>
      </c>
      <c r="L395" s="292"/>
    </row>
    <row r="396" ht="20.25" customHeight="1">
      <c r="A396" s="285" t="s">
        <v>897</v>
      </c>
      <c r="B396" s="85" t="s">
        <v>391</v>
      </c>
      <c r="C396" s="85" t="s">
        <v>332</v>
      </c>
      <c r="D396" s="85">
        <v>13.0</v>
      </c>
      <c r="E396" s="85">
        <v>27.0</v>
      </c>
      <c r="F396" s="294">
        <v>25.0</v>
      </c>
      <c r="G396" s="287"/>
      <c r="H396" s="288"/>
      <c r="I396" s="295"/>
      <c r="J396" s="296">
        <v>1.0</v>
      </c>
      <c r="K396" s="291" t="s">
        <v>863</v>
      </c>
      <c r="L396" s="292"/>
    </row>
    <row r="397" ht="20.25" customHeight="1">
      <c r="A397" s="293" t="s">
        <v>898</v>
      </c>
      <c r="B397" s="85" t="s">
        <v>279</v>
      </c>
      <c r="C397" s="85" t="s">
        <v>332</v>
      </c>
      <c r="D397" s="85">
        <v>16.0</v>
      </c>
      <c r="E397" s="85">
        <v>11.0</v>
      </c>
      <c r="F397" s="294">
        <v>30.0</v>
      </c>
      <c r="G397" s="287"/>
      <c r="H397" s="288"/>
      <c r="I397" s="295"/>
      <c r="J397" s="290" t="s">
        <v>470</v>
      </c>
      <c r="K397" s="297" t="s">
        <v>334</v>
      </c>
      <c r="L397" s="304" t="s">
        <v>899</v>
      </c>
    </row>
    <row r="398" ht="20.25" customHeight="1">
      <c r="A398" s="285" t="s">
        <v>900</v>
      </c>
      <c r="B398" s="85" t="s">
        <v>279</v>
      </c>
      <c r="C398" s="85" t="s">
        <v>352</v>
      </c>
      <c r="D398" s="85">
        <v>14.0</v>
      </c>
      <c r="E398" s="85">
        <v>52.0</v>
      </c>
      <c r="F398" s="294">
        <v>30.0</v>
      </c>
      <c r="G398" s="287"/>
      <c r="H398" s="288"/>
      <c r="I398" s="295"/>
      <c r="J398" s="296">
        <v>2.0</v>
      </c>
      <c r="K398" s="291" t="s">
        <v>863</v>
      </c>
      <c r="L398" s="292"/>
    </row>
    <row r="399" ht="20.25" customHeight="1">
      <c r="A399" s="293" t="s">
        <v>901</v>
      </c>
      <c r="B399" s="85" t="s">
        <v>338</v>
      </c>
      <c r="C399" s="85" t="s">
        <v>343</v>
      </c>
      <c r="D399" s="85">
        <v>18.0</v>
      </c>
      <c r="E399" s="85">
        <v>127.0</v>
      </c>
      <c r="F399" s="294">
        <v>40.0</v>
      </c>
      <c r="G399" s="287"/>
      <c r="H399" s="288"/>
      <c r="I399" s="295"/>
      <c r="J399" s="296">
        <v>10.0</v>
      </c>
      <c r="K399" s="297" t="s">
        <v>334</v>
      </c>
      <c r="L399" s="302" t="s">
        <v>902</v>
      </c>
    </row>
    <row r="400" ht="20.25" customHeight="1">
      <c r="A400" s="285" t="s">
        <v>903</v>
      </c>
      <c r="B400" s="85" t="s">
        <v>279</v>
      </c>
      <c r="C400" s="85" t="s">
        <v>420</v>
      </c>
      <c r="D400" s="85">
        <v>5.0</v>
      </c>
      <c r="E400" s="85">
        <v>22.0</v>
      </c>
      <c r="F400" s="294"/>
      <c r="G400" s="287"/>
      <c r="H400" s="288"/>
      <c r="I400" s="295"/>
      <c r="J400" s="296">
        <v>1.0</v>
      </c>
      <c r="K400" s="291" t="s">
        <v>457</v>
      </c>
      <c r="L400" s="292"/>
    </row>
    <row r="401" ht="20.25" customHeight="1">
      <c r="A401" s="293" t="s">
        <v>904</v>
      </c>
      <c r="B401" s="85" t="s">
        <v>338</v>
      </c>
      <c r="C401" s="85" t="s">
        <v>343</v>
      </c>
      <c r="D401" s="85">
        <v>17.0</v>
      </c>
      <c r="E401" s="85">
        <v>136.0</v>
      </c>
      <c r="F401" s="294">
        <v>40.0</v>
      </c>
      <c r="G401" s="287">
        <v>60.0</v>
      </c>
      <c r="H401" s="288"/>
      <c r="I401" s="295"/>
      <c r="J401" s="296">
        <v>11.0</v>
      </c>
      <c r="K401" s="297" t="s">
        <v>334</v>
      </c>
      <c r="L401" s="302" t="s">
        <v>905</v>
      </c>
    </row>
    <row r="402" ht="20.25" customHeight="1">
      <c r="A402" s="293" t="s">
        <v>906</v>
      </c>
      <c r="B402" s="85" t="s">
        <v>338</v>
      </c>
      <c r="C402" s="85" t="s">
        <v>389</v>
      </c>
      <c r="D402" s="85">
        <v>11.0</v>
      </c>
      <c r="E402" s="85">
        <v>19.0</v>
      </c>
      <c r="F402" s="294">
        <v>40.0</v>
      </c>
      <c r="G402" s="287"/>
      <c r="H402" s="288"/>
      <c r="I402" s="295"/>
      <c r="J402" s="290" t="s">
        <v>333</v>
      </c>
      <c r="K402" s="291" t="s">
        <v>348</v>
      </c>
      <c r="L402" s="292"/>
    </row>
    <row r="403" ht="20.25" customHeight="1">
      <c r="A403" s="293" t="s">
        <v>907</v>
      </c>
      <c r="B403" s="85" t="s">
        <v>338</v>
      </c>
      <c r="C403" s="85" t="s">
        <v>572</v>
      </c>
      <c r="D403" s="85">
        <v>12.0</v>
      </c>
      <c r="E403" s="85">
        <v>30.0</v>
      </c>
      <c r="F403" s="294">
        <v>30.0</v>
      </c>
      <c r="G403" s="287"/>
      <c r="H403" s="288"/>
      <c r="I403" s="295"/>
      <c r="J403" s="296">
        <v>1.0</v>
      </c>
      <c r="K403" s="297" t="s">
        <v>334</v>
      </c>
      <c r="L403" s="292"/>
    </row>
    <row r="404" ht="20.25" customHeight="1">
      <c r="A404" s="300" t="s">
        <v>908</v>
      </c>
      <c r="B404" s="296" t="s">
        <v>279</v>
      </c>
      <c r="C404" s="296" t="s">
        <v>332</v>
      </c>
      <c r="D404" s="296">
        <v>18.0</v>
      </c>
      <c r="E404" s="296">
        <v>65.0</v>
      </c>
      <c r="F404" s="301">
        <v>30.0</v>
      </c>
      <c r="G404" s="287"/>
      <c r="H404" s="288"/>
      <c r="I404" s="295"/>
      <c r="J404" s="296">
        <v>5.0</v>
      </c>
      <c r="K404" s="297" t="s">
        <v>334</v>
      </c>
      <c r="L404" s="302" t="s">
        <v>909</v>
      </c>
    </row>
    <row r="405" ht="20.25" customHeight="1">
      <c r="A405" s="300" t="s">
        <v>908</v>
      </c>
      <c r="B405" s="296" t="s">
        <v>279</v>
      </c>
      <c r="C405" s="296" t="s">
        <v>332</v>
      </c>
      <c r="D405" s="296">
        <v>18.0</v>
      </c>
      <c r="E405" s="296">
        <v>65.0</v>
      </c>
      <c r="F405" s="301">
        <v>30.0</v>
      </c>
      <c r="G405" s="287"/>
      <c r="H405" s="288"/>
      <c r="I405" s="295"/>
      <c r="J405" s="296">
        <v>5.0</v>
      </c>
      <c r="K405" s="291" t="s">
        <v>334</v>
      </c>
      <c r="L405" s="292"/>
    </row>
    <row r="406" ht="20.25" customHeight="1">
      <c r="A406" s="285" t="s">
        <v>910</v>
      </c>
      <c r="B406" s="85" t="s">
        <v>279</v>
      </c>
      <c r="C406" s="85" t="s">
        <v>343</v>
      </c>
      <c r="D406" s="85">
        <v>11.0</v>
      </c>
      <c r="E406" s="85">
        <v>38.0</v>
      </c>
      <c r="F406" s="294">
        <v>20.0</v>
      </c>
      <c r="G406" s="287">
        <v>40.0</v>
      </c>
      <c r="H406" s="288"/>
      <c r="I406" s="295"/>
      <c r="J406" s="296">
        <v>1.0</v>
      </c>
      <c r="K406" s="291" t="s">
        <v>334</v>
      </c>
      <c r="L406" s="292" t="s">
        <v>911</v>
      </c>
    </row>
    <row r="407" ht="20.25" customHeight="1">
      <c r="A407" s="293" t="s">
        <v>912</v>
      </c>
      <c r="B407" s="85" t="s">
        <v>462</v>
      </c>
      <c r="C407" s="85" t="s">
        <v>389</v>
      </c>
      <c r="D407" s="85">
        <v>13.0</v>
      </c>
      <c r="E407" s="85">
        <v>1.0</v>
      </c>
      <c r="F407" s="294">
        <v>10.0</v>
      </c>
      <c r="G407" s="287">
        <v>60.0</v>
      </c>
      <c r="H407" s="288"/>
      <c r="I407" s="295"/>
      <c r="J407" s="296">
        <v>0.0</v>
      </c>
      <c r="K407" s="297" t="s">
        <v>336</v>
      </c>
      <c r="L407" s="302" t="s">
        <v>913</v>
      </c>
    </row>
    <row r="408" ht="20.25" customHeight="1">
      <c r="A408" s="285" t="s">
        <v>914</v>
      </c>
      <c r="B408" s="85" t="s">
        <v>279</v>
      </c>
      <c r="C408" s="85" t="s">
        <v>345</v>
      </c>
      <c r="D408" s="85">
        <v>15.0</v>
      </c>
      <c r="E408" s="85">
        <v>45.0</v>
      </c>
      <c r="F408" s="294">
        <v>50.0</v>
      </c>
      <c r="G408" s="287"/>
      <c r="H408" s="288"/>
      <c r="I408" s="295"/>
      <c r="J408" s="296">
        <v>3.0</v>
      </c>
      <c r="K408" s="291" t="s">
        <v>334</v>
      </c>
      <c r="L408" s="302" t="s">
        <v>915</v>
      </c>
    </row>
    <row r="409" ht="20.25" customHeight="1">
      <c r="A409" s="293" t="s">
        <v>916</v>
      </c>
      <c r="B409" s="85" t="s">
        <v>342</v>
      </c>
      <c r="C409" s="85" t="s">
        <v>420</v>
      </c>
      <c r="D409" s="85">
        <v>18.0</v>
      </c>
      <c r="E409" s="85">
        <v>216.0</v>
      </c>
      <c r="F409" s="294">
        <v>40.0</v>
      </c>
      <c r="G409" s="287"/>
      <c r="H409" s="288"/>
      <c r="I409" s="295"/>
      <c r="J409" s="296">
        <v>16.0</v>
      </c>
      <c r="K409" s="291" t="s">
        <v>336</v>
      </c>
      <c r="L409" s="292"/>
    </row>
    <row r="410" ht="20.25" customHeight="1">
      <c r="A410" s="285" t="s">
        <v>917</v>
      </c>
      <c r="B410" s="85" t="s">
        <v>279</v>
      </c>
      <c r="C410" s="85" t="s">
        <v>420</v>
      </c>
      <c r="D410" s="85">
        <v>20.0</v>
      </c>
      <c r="E410" s="85">
        <v>60.0</v>
      </c>
      <c r="F410" s="294">
        <v>30.0</v>
      </c>
      <c r="G410" s="287">
        <v>30.0</v>
      </c>
      <c r="H410" s="288"/>
      <c r="I410" s="295"/>
      <c r="J410" s="296">
        <v>4.0</v>
      </c>
      <c r="K410" s="291" t="s">
        <v>334</v>
      </c>
      <c r="L410" s="292"/>
    </row>
    <row r="411" ht="20.25" customHeight="1">
      <c r="A411" s="293" t="s">
        <v>918</v>
      </c>
      <c r="B411" s="85" t="s">
        <v>338</v>
      </c>
      <c r="C411" s="85" t="s">
        <v>345</v>
      </c>
      <c r="D411" s="85">
        <v>16.0</v>
      </c>
      <c r="E411" s="85">
        <v>136.0</v>
      </c>
      <c r="F411" s="294">
        <v>30.0</v>
      </c>
      <c r="G411" s="287"/>
      <c r="H411" s="288"/>
      <c r="I411" s="295"/>
      <c r="J411" s="296">
        <v>8.0</v>
      </c>
      <c r="K411" s="291" t="s">
        <v>334</v>
      </c>
      <c r="L411" s="302" t="s">
        <v>919</v>
      </c>
    </row>
    <row r="412" ht="20.25" customHeight="1">
      <c r="A412" s="293" t="s">
        <v>920</v>
      </c>
      <c r="B412" s="85" t="s">
        <v>342</v>
      </c>
      <c r="C412" s="85" t="s">
        <v>572</v>
      </c>
      <c r="D412" s="85">
        <v>13.0</v>
      </c>
      <c r="E412" s="85">
        <v>105.0</v>
      </c>
      <c r="F412" s="294">
        <v>40.0</v>
      </c>
      <c r="G412" s="287"/>
      <c r="H412" s="288"/>
      <c r="I412" s="295"/>
      <c r="J412" s="296">
        <v>5.0</v>
      </c>
      <c r="K412" s="291" t="s">
        <v>334</v>
      </c>
      <c r="L412" s="302" t="s">
        <v>921</v>
      </c>
    </row>
    <row r="413" ht="20.25" customHeight="1">
      <c r="A413" s="285" t="s">
        <v>922</v>
      </c>
      <c r="B413" s="85" t="s">
        <v>338</v>
      </c>
      <c r="C413" s="85" t="s">
        <v>343</v>
      </c>
      <c r="D413" s="85">
        <v>11.0</v>
      </c>
      <c r="E413" s="85">
        <v>19.0</v>
      </c>
      <c r="F413" s="294">
        <v>40.0</v>
      </c>
      <c r="G413" s="287">
        <v>60.0</v>
      </c>
      <c r="H413" s="288"/>
      <c r="I413" s="295"/>
      <c r="J413" s="296">
        <v>1.0</v>
      </c>
      <c r="K413" s="291" t="s">
        <v>334</v>
      </c>
      <c r="L413" s="292" t="s">
        <v>923</v>
      </c>
    </row>
    <row r="414" ht="20.25" customHeight="1">
      <c r="A414" s="285" t="s">
        <v>924</v>
      </c>
      <c r="B414" s="85" t="s">
        <v>279</v>
      </c>
      <c r="C414" s="85" t="s">
        <v>332</v>
      </c>
      <c r="D414" s="85">
        <v>18.0</v>
      </c>
      <c r="E414" s="85">
        <v>11.0</v>
      </c>
      <c r="F414" s="294">
        <v>30.0</v>
      </c>
      <c r="G414" s="287"/>
      <c r="H414" s="288"/>
      <c r="I414" s="295"/>
      <c r="J414" s="290" t="s">
        <v>393</v>
      </c>
      <c r="K414" s="291" t="s">
        <v>334</v>
      </c>
      <c r="L414" s="292" t="s">
        <v>925</v>
      </c>
    </row>
    <row r="415" ht="20.25" customHeight="1">
      <c r="A415" s="285" t="s">
        <v>926</v>
      </c>
      <c r="B415" s="85" t="s">
        <v>279</v>
      </c>
      <c r="C415" s="85" t="s">
        <v>332</v>
      </c>
      <c r="D415" s="85">
        <v>17.0</v>
      </c>
      <c r="E415" s="85">
        <v>39.0</v>
      </c>
      <c r="F415" s="294">
        <v>30.0</v>
      </c>
      <c r="G415" s="287"/>
      <c r="H415" s="288"/>
      <c r="I415" s="295"/>
      <c r="J415" s="296">
        <v>3.0</v>
      </c>
      <c r="K415" s="291" t="s">
        <v>334</v>
      </c>
      <c r="L415" s="292"/>
    </row>
    <row r="416" ht="20.25" customHeight="1">
      <c r="A416" s="285" t="s">
        <v>927</v>
      </c>
      <c r="B416" s="85" t="s">
        <v>279</v>
      </c>
      <c r="C416" s="85" t="s">
        <v>332</v>
      </c>
      <c r="D416" s="85">
        <v>13.0</v>
      </c>
      <c r="E416" s="85">
        <v>45.0</v>
      </c>
      <c r="F416" s="294">
        <v>30.0</v>
      </c>
      <c r="G416" s="287"/>
      <c r="H416" s="288"/>
      <c r="I416" s="295"/>
      <c r="J416" s="296">
        <v>4.0</v>
      </c>
      <c r="K416" s="291" t="s">
        <v>863</v>
      </c>
      <c r="L416" s="292"/>
    </row>
    <row r="417" ht="20.25" customHeight="1">
      <c r="A417" s="285" t="s">
        <v>928</v>
      </c>
      <c r="B417" s="85" t="s">
        <v>279</v>
      </c>
      <c r="C417" s="85" t="s">
        <v>332</v>
      </c>
      <c r="D417" s="85">
        <v>15.0</v>
      </c>
      <c r="E417" s="85">
        <v>32.0</v>
      </c>
      <c r="F417" s="294">
        <v>40.0</v>
      </c>
      <c r="G417" s="287"/>
      <c r="H417" s="288"/>
      <c r="I417" s="295"/>
      <c r="J417" s="296">
        <v>2.0</v>
      </c>
      <c r="K417" s="291" t="s">
        <v>863</v>
      </c>
      <c r="L417" s="292"/>
    </row>
    <row r="418" ht="20.25" customHeight="1">
      <c r="A418" s="285" t="s">
        <v>929</v>
      </c>
      <c r="B418" s="85" t="s">
        <v>279</v>
      </c>
      <c r="C418" s="85" t="s">
        <v>332</v>
      </c>
      <c r="D418" s="85">
        <v>20.0</v>
      </c>
      <c r="E418" s="85">
        <v>97.0</v>
      </c>
      <c r="F418" s="294">
        <v>30.0</v>
      </c>
      <c r="G418" s="287"/>
      <c r="H418" s="288"/>
      <c r="I418" s="295"/>
      <c r="J418" s="296">
        <v>6.0</v>
      </c>
      <c r="K418" s="291" t="s">
        <v>334</v>
      </c>
      <c r="L418" s="292"/>
    </row>
    <row r="419" ht="20.25" customHeight="1">
      <c r="A419" s="285" t="s">
        <v>930</v>
      </c>
      <c r="B419" s="85" t="s">
        <v>462</v>
      </c>
      <c r="C419" s="85" t="s">
        <v>420</v>
      </c>
      <c r="D419" s="85">
        <v>13.0</v>
      </c>
      <c r="E419" s="85">
        <v>5.0</v>
      </c>
      <c r="F419" s="294">
        <v>20.0</v>
      </c>
      <c r="G419" s="287">
        <v>40.0</v>
      </c>
      <c r="H419" s="288"/>
      <c r="I419" s="295"/>
      <c r="J419" s="296">
        <v>0.0</v>
      </c>
      <c r="K419" s="291" t="s">
        <v>334</v>
      </c>
      <c r="L419" s="302" t="s">
        <v>931</v>
      </c>
    </row>
    <row r="420" ht="20.25" customHeight="1">
      <c r="A420" s="285" t="s">
        <v>932</v>
      </c>
      <c r="B420" s="85" t="s">
        <v>338</v>
      </c>
      <c r="C420" s="85" t="s">
        <v>343</v>
      </c>
      <c r="D420" s="85">
        <v>15.0</v>
      </c>
      <c r="E420" s="85">
        <v>75.0</v>
      </c>
      <c r="F420" s="294">
        <v>30.0</v>
      </c>
      <c r="G420" s="287"/>
      <c r="H420" s="288"/>
      <c r="I420" s="295"/>
      <c r="J420" s="296">
        <v>3.0</v>
      </c>
      <c r="K420" s="291" t="s">
        <v>334</v>
      </c>
      <c r="L420" s="307"/>
    </row>
    <row r="421" ht="20.25" customHeight="1">
      <c r="A421" s="293" t="s">
        <v>933</v>
      </c>
      <c r="B421" s="85" t="s">
        <v>338</v>
      </c>
      <c r="C421" s="85" t="s">
        <v>345</v>
      </c>
      <c r="D421" s="85">
        <v>18.0</v>
      </c>
      <c r="E421" s="85">
        <v>178.0</v>
      </c>
      <c r="F421" s="294">
        <v>20.0</v>
      </c>
      <c r="G421" s="287">
        <v>60.0</v>
      </c>
      <c r="H421" s="288"/>
      <c r="I421" s="295"/>
      <c r="J421" s="296">
        <v>11.0</v>
      </c>
      <c r="K421" s="291" t="s">
        <v>334</v>
      </c>
      <c r="L421" s="304" t="s">
        <v>934</v>
      </c>
    </row>
    <row r="422" ht="20.25" customHeight="1">
      <c r="A422" s="285" t="s">
        <v>935</v>
      </c>
      <c r="B422" s="85" t="s">
        <v>338</v>
      </c>
      <c r="C422" s="85" t="s">
        <v>345</v>
      </c>
      <c r="D422" s="85">
        <v>16.0</v>
      </c>
      <c r="E422" s="85">
        <v>90.0</v>
      </c>
      <c r="F422" s="294">
        <v>40.0</v>
      </c>
      <c r="G422" s="287"/>
      <c r="H422" s="288"/>
      <c r="I422" s="295"/>
      <c r="J422" s="296">
        <v>8.0</v>
      </c>
      <c r="K422" s="291" t="s">
        <v>336</v>
      </c>
      <c r="L422" s="292"/>
    </row>
    <row r="423" ht="20.25" customHeight="1">
      <c r="A423" s="285" t="s">
        <v>936</v>
      </c>
      <c r="B423" s="85" t="s">
        <v>279</v>
      </c>
      <c r="C423" s="85" t="s">
        <v>332</v>
      </c>
      <c r="D423" s="85">
        <v>13.0</v>
      </c>
      <c r="E423" s="85">
        <v>9.0</v>
      </c>
      <c r="F423" s="294">
        <v>30.0</v>
      </c>
      <c r="G423" s="287"/>
      <c r="H423" s="288"/>
      <c r="I423" s="295"/>
      <c r="J423" s="290" t="s">
        <v>470</v>
      </c>
      <c r="K423" s="291" t="s">
        <v>724</v>
      </c>
      <c r="L423" s="292"/>
    </row>
    <row r="424" ht="20.25" customHeight="1">
      <c r="A424" s="285" t="s">
        <v>937</v>
      </c>
      <c r="B424" s="85" t="s">
        <v>279</v>
      </c>
      <c r="C424" s="85" t="s">
        <v>332</v>
      </c>
      <c r="D424" s="85">
        <v>15.0</v>
      </c>
      <c r="E424" s="85">
        <v>45.0</v>
      </c>
      <c r="F424" s="294">
        <v>30.0</v>
      </c>
      <c r="G424" s="287"/>
      <c r="H424" s="288"/>
      <c r="I424" s="295"/>
      <c r="J424" s="296">
        <v>2.0</v>
      </c>
      <c r="K424" s="291" t="s">
        <v>724</v>
      </c>
      <c r="L424" s="292"/>
    </row>
    <row r="425" ht="20.25" customHeight="1">
      <c r="A425" s="285" t="s">
        <v>938</v>
      </c>
      <c r="B425" s="85" t="s">
        <v>342</v>
      </c>
      <c r="C425" s="85" t="s">
        <v>389</v>
      </c>
      <c r="D425" s="85">
        <v>17.0</v>
      </c>
      <c r="E425" s="85">
        <v>76.0</v>
      </c>
      <c r="F425" s="294">
        <v>20.0</v>
      </c>
      <c r="G425" s="287"/>
      <c r="H425" s="288">
        <v>30.0</v>
      </c>
      <c r="I425" s="295"/>
      <c r="J425" s="296">
        <v>5.0</v>
      </c>
      <c r="K425" s="291" t="s">
        <v>592</v>
      </c>
      <c r="L425" s="292"/>
    </row>
    <row r="426" ht="20.25" customHeight="1">
      <c r="A426" s="293" t="s">
        <v>939</v>
      </c>
      <c r="B426" s="85" t="s">
        <v>338</v>
      </c>
      <c r="C426" s="85" t="s">
        <v>389</v>
      </c>
      <c r="D426" s="85">
        <v>12.0</v>
      </c>
      <c r="E426" s="85">
        <v>45.0</v>
      </c>
      <c r="F426" s="294"/>
      <c r="G426" s="287"/>
      <c r="H426" s="288">
        <v>40.0</v>
      </c>
      <c r="I426" s="295"/>
      <c r="J426" s="296">
        <v>2.0</v>
      </c>
      <c r="K426" s="297" t="s">
        <v>334</v>
      </c>
      <c r="L426" s="292" t="s">
        <v>940</v>
      </c>
    </row>
    <row r="427" ht="20.25" customHeight="1">
      <c r="A427" s="293" t="s">
        <v>941</v>
      </c>
      <c r="B427" s="85" t="s">
        <v>279</v>
      </c>
      <c r="C427" s="85" t="s">
        <v>332</v>
      </c>
      <c r="D427" s="85">
        <v>14.0</v>
      </c>
      <c r="E427" s="85">
        <v>33.0</v>
      </c>
      <c r="F427" s="294">
        <v>45.0</v>
      </c>
      <c r="G427" s="287"/>
      <c r="H427" s="288"/>
      <c r="I427" s="295"/>
      <c r="J427" s="296">
        <v>2.0</v>
      </c>
      <c r="K427" s="291" t="s">
        <v>724</v>
      </c>
      <c r="L427" s="292"/>
    </row>
    <row r="428" ht="20.25" customHeight="1">
      <c r="A428" s="293" t="s">
        <v>942</v>
      </c>
      <c r="B428" s="85" t="s">
        <v>338</v>
      </c>
      <c r="C428" s="85" t="s">
        <v>345</v>
      </c>
      <c r="D428" s="85">
        <v>19.0</v>
      </c>
      <c r="E428" s="85">
        <v>200.0</v>
      </c>
      <c r="F428" s="294">
        <v>30.0</v>
      </c>
      <c r="G428" s="287">
        <v>60.0</v>
      </c>
      <c r="H428" s="288"/>
      <c r="I428" s="295"/>
      <c r="J428" s="296">
        <v>21.0</v>
      </c>
      <c r="K428" s="291" t="s">
        <v>336</v>
      </c>
      <c r="L428" s="292"/>
    </row>
    <row r="429" ht="20.25" customHeight="1">
      <c r="A429" s="285" t="s">
        <v>943</v>
      </c>
      <c r="B429" s="85" t="s">
        <v>342</v>
      </c>
      <c r="C429" s="85" t="s">
        <v>343</v>
      </c>
      <c r="D429" s="85">
        <v>15.0</v>
      </c>
      <c r="E429" s="85">
        <v>172.0</v>
      </c>
      <c r="F429" s="294">
        <v>30.0</v>
      </c>
      <c r="G429" s="287"/>
      <c r="H429" s="288">
        <v>30.0</v>
      </c>
      <c r="I429" s="295"/>
      <c r="J429" s="296">
        <v>8.0</v>
      </c>
      <c r="K429" s="291" t="s">
        <v>334</v>
      </c>
      <c r="L429" s="302" t="s">
        <v>944</v>
      </c>
    </row>
    <row r="430" ht="20.25" customHeight="1">
      <c r="A430" s="293" t="s">
        <v>945</v>
      </c>
      <c r="B430" s="85" t="s">
        <v>279</v>
      </c>
      <c r="C430" s="85" t="s">
        <v>345</v>
      </c>
      <c r="D430" s="85">
        <v>15.0</v>
      </c>
      <c r="E430" s="85">
        <v>135.0</v>
      </c>
      <c r="F430" s="294">
        <v>20.0</v>
      </c>
      <c r="G430" s="287"/>
      <c r="H430" s="288">
        <v>40.0</v>
      </c>
      <c r="I430" s="295"/>
      <c r="J430" s="296">
        <v>9.0</v>
      </c>
      <c r="K430" s="297" t="s">
        <v>336</v>
      </c>
      <c r="L430" s="292"/>
    </row>
    <row r="431" ht="20.25" customHeight="1">
      <c r="A431" s="293" t="s">
        <v>946</v>
      </c>
      <c r="B431" s="85" t="s">
        <v>279</v>
      </c>
      <c r="C431" s="85" t="s">
        <v>389</v>
      </c>
      <c r="D431" s="85">
        <v>11.0</v>
      </c>
      <c r="E431" s="85">
        <v>5.0</v>
      </c>
      <c r="F431" s="294">
        <v>50.0</v>
      </c>
      <c r="G431" s="287"/>
      <c r="H431" s="288"/>
      <c r="I431" s="295"/>
      <c r="J431" s="296">
        <v>0.0</v>
      </c>
      <c r="K431" s="297" t="s">
        <v>334</v>
      </c>
      <c r="L431" s="302" t="s">
        <v>947</v>
      </c>
    </row>
    <row r="432" ht="20.25" customHeight="1">
      <c r="A432" s="293" t="s">
        <v>948</v>
      </c>
      <c r="B432" s="85" t="s">
        <v>338</v>
      </c>
      <c r="C432" s="85" t="s">
        <v>345</v>
      </c>
      <c r="D432" s="85">
        <v>18.0</v>
      </c>
      <c r="E432" s="85">
        <v>180.0</v>
      </c>
      <c r="F432" s="294">
        <v>40.0</v>
      </c>
      <c r="G432" s="287"/>
      <c r="H432" s="288"/>
      <c r="I432" s="295"/>
      <c r="J432" s="296">
        <v>14.0</v>
      </c>
      <c r="K432" s="291" t="s">
        <v>334</v>
      </c>
      <c r="L432" s="302" t="s">
        <v>949</v>
      </c>
    </row>
    <row r="433" ht="20.25" customHeight="1">
      <c r="A433" s="293" t="s">
        <v>950</v>
      </c>
      <c r="B433" s="85" t="s">
        <v>391</v>
      </c>
      <c r="C433" s="85" t="s">
        <v>379</v>
      </c>
      <c r="D433" s="85">
        <v>11.0</v>
      </c>
      <c r="E433" s="85">
        <v>21.0</v>
      </c>
      <c r="F433" s="294">
        <v>30.0</v>
      </c>
      <c r="G433" s="287">
        <v>30.0</v>
      </c>
      <c r="H433" s="288"/>
      <c r="I433" s="295"/>
      <c r="J433" s="290" t="s">
        <v>393</v>
      </c>
      <c r="K433" s="291" t="s">
        <v>334</v>
      </c>
      <c r="L433" s="304" t="s">
        <v>951</v>
      </c>
    </row>
    <row r="434" ht="20.25" customHeight="1">
      <c r="A434" s="285" t="s">
        <v>952</v>
      </c>
      <c r="B434" s="85" t="s">
        <v>279</v>
      </c>
      <c r="C434" s="85" t="s">
        <v>343</v>
      </c>
      <c r="D434" s="85">
        <v>12.0</v>
      </c>
      <c r="E434" s="85">
        <v>32.0</v>
      </c>
      <c r="F434" s="294">
        <v>30.0</v>
      </c>
      <c r="G434" s="287"/>
      <c r="H434" s="288">
        <v>30.0</v>
      </c>
      <c r="I434" s="295"/>
      <c r="J434" s="296">
        <v>1.0</v>
      </c>
      <c r="K434" s="291" t="s">
        <v>953</v>
      </c>
      <c r="L434" s="292"/>
    </row>
    <row r="435" ht="20.25" customHeight="1">
      <c r="A435" s="293" t="s">
        <v>954</v>
      </c>
      <c r="B435" s="85" t="s">
        <v>279</v>
      </c>
      <c r="C435" s="85" t="s">
        <v>332</v>
      </c>
      <c r="D435" s="85">
        <v>12.0</v>
      </c>
      <c r="E435" s="85">
        <v>38.0</v>
      </c>
      <c r="F435" s="294">
        <v>30.0</v>
      </c>
      <c r="G435" s="287"/>
      <c r="H435" s="288"/>
      <c r="I435" s="295"/>
      <c r="J435" s="296">
        <v>3.0</v>
      </c>
      <c r="K435" s="297" t="s">
        <v>863</v>
      </c>
      <c r="L435" s="292"/>
    </row>
    <row r="436" ht="20.25" customHeight="1">
      <c r="A436" s="293" t="s">
        <v>955</v>
      </c>
      <c r="B436" s="85" t="s">
        <v>342</v>
      </c>
      <c r="C436" s="85" t="s">
        <v>379</v>
      </c>
      <c r="D436" s="85">
        <v>17.0</v>
      </c>
      <c r="E436" s="85">
        <v>325.0</v>
      </c>
      <c r="F436" s="294">
        <v>50.0</v>
      </c>
      <c r="G436" s="287">
        <v>50.0</v>
      </c>
      <c r="H436" s="288"/>
      <c r="I436" s="295"/>
      <c r="J436" s="296">
        <v>19.0</v>
      </c>
      <c r="K436" s="297" t="s">
        <v>724</v>
      </c>
      <c r="L436" s="292"/>
    </row>
    <row r="437" ht="20.25" customHeight="1">
      <c r="A437" s="293" t="s">
        <v>956</v>
      </c>
      <c r="B437" s="85" t="s">
        <v>462</v>
      </c>
      <c r="C437" s="85" t="s">
        <v>345</v>
      </c>
      <c r="D437" s="85">
        <v>13.0</v>
      </c>
      <c r="E437" s="85">
        <v>10.0</v>
      </c>
      <c r="F437" s="294">
        <v>20.0</v>
      </c>
      <c r="G437" s="287">
        <v>40.0</v>
      </c>
      <c r="H437" s="288"/>
      <c r="I437" s="295"/>
      <c r="J437" s="296">
        <v>1.0</v>
      </c>
      <c r="K437" s="291" t="s">
        <v>334</v>
      </c>
      <c r="L437" s="302" t="s">
        <v>957</v>
      </c>
    </row>
    <row r="438" ht="20.25" customHeight="1">
      <c r="A438" s="285" t="s">
        <v>958</v>
      </c>
      <c r="B438" s="85" t="s">
        <v>462</v>
      </c>
      <c r="C438" s="85" t="s">
        <v>339</v>
      </c>
      <c r="D438" s="85">
        <v>12.0</v>
      </c>
      <c r="E438" s="85">
        <v>21.0</v>
      </c>
      <c r="F438" s="294">
        <v>40.0</v>
      </c>
      <c r="G438" s="287"/>
      <c r="H438" s="288"/>
      <c r="I438" s="295"/>
      <c r="J438" s="296">
        <v>2.0</v>
      </c>
      <c r="K438" s="291" t="s">
        <v>334</v>
      </c>
      <c r="L438" s="292"/>
    </row>
    <row r="439" ht="20.25" customHeight="1">
      <c r="A439" s="285" t="s">
        <v>959</v>
      </c>
      <c r="B439" s="85" t="s">
        <v>279</v>
      </c>
      <c r="C439" s="85" t="s">
        <v>379</v>
      </c>
      <c r="D439" s="85">
        <v>14.0</v>
      </c>
      <c r="E439" s="85">
        <v>104.0</v>
      </c>
      <c r="F439" s="294">
        <v>50.0</v>
      </c>
      <c r="G439" s="287">
        <v>50.0</v>
      </c>
      <c r="H439" s="288"/>
      <c r="I439" s="295"/>
      <c r="J439" s="296">
        <v>6.0</v>
      </c>
      <c r="K439" s="291" t="s">
        <v>334</v>
      </c>
      <c r="L439" s="292" t="s">
        <v>960</v>
      </c>
    </row>
    <row r="440" ht="20.25" customHeight="1">
      <c r="A440" s="293" t="s">
        <v>961</v>
      </c>
      <c r="B440" s="85" t="s">
        <v>279</v>
      </c>
      <c r="C440" s="85" t="s">
        <v>420</v>
      </c>
      <c r="D440" s="85">
        <v>13.0</v>
      </c>
      <c r="E440" s="85">
        <v>45.0</v>
      </c>
      <c r="F440" s="294">
        <v>30.0</v>
      </c>
      <c r="G440" s="287"/>
      <c r="H440" s="288"/>
      <c r="I440" s="295"/>
      <c r="J440" s="296">
        <v>4.0</v>
      </c>
      <c r="K440" s="291" t="s">
        <v>336</v>
      </c>
      <c r="L440" s="292"/>
    </row>
    <row r="441" ht="20.25" customHeight="1">
      <c r="A441" s="293" t="s">
        <v>962</v>
      </c>
      <c r="B441" s="85" t="s">
        <v>338</v>
      </c>
      <c r="C441" s="85" t="s">
        <v>420</v>
      </c>
      <c r="D441" s="85">
        <v>20.0</v>
      </c>
      <c r="E441" s="85">
        <v>210.0</v>
      </c>
      <c r="F441" s="294">
        <v>30.0</v>
      </c>
      <c r="G441" s="287"/>
      <c r="H441" s="288"/>
      <c r="I441" s="295"/>
      <c r="J441" s="296">
        <v>16.0</v>
      </c>
      <c r="K441" s="291" t="s">
        <v>334</v>
      </c>
      <c r="L441" s="302" t="s">
        <v>963</v>
      </c>
    </row>
    <row r="442" ht="20.25" customHeight="1">
      <c r="A442" s="285" t="s">
        <v>964</v>
      </c>
      <c r="B442" s="85" t="s">
        <v>391</v>
      </c>
      <c r="C442" s="85" t="s">
        <v>339</v>
      </c>
      <c r="D442" s="85">
        <v>15.0</v>
      </c>
      <c r="E442" s="85">
        <v>18.0</v>
      </c>
      <c r="F442" s="294"/>
      <c r="G442" s="287"/>
      <c r="H442" s="288">
        <v>30.0</v>
      </c>
      <c r="I442" s="295"/>
      <c r="J442" s="290" t="s">
        <v>333</v>
      </c>
      <c r="K442" s="291" t="s">
        <v>686</v>
      </c>
      <c r="L442" s="292"/>
    </row>
    <row r="443" ht="20.25" customHeight="1">
      <c r="A443" s="293" t="s">
        <v>965</v>
      </c>
      <c r="B443" s="85" t="s">
        <v>391</v>
      </c>
      <c r="C443" s="85" t="s">
        <v>389</v>
      </c>
      <c r="D443" s="85">
        <v>12.0</v>
      </c>
      <c r="E443" s="85">
        <v>3.0</v>
      </c>
      <c r="F443" s="294">
        <v>40.0</v>
      </c>
      <c r="G443" s="287"/>
      <c r="H443" s="288"/>
      <c r="I443" s="295"/>
      <c r="J443" s="296">
        <v>0.0</v>
      </c>
      <c r="K443" s="297" t="s">
        <v>334</v>
      </c>
      <c r="L443" s="304" t="s">
        <v>966</v>
      </c>
    </row>
    <row r="444" ht="20.25" customHeight="1">
      <c r="A444" s="285" t="s">
        <v>967</v>
      </c>
      <c r="B444" s="85" t="s">
        <v>279</v>
      </c>
      <c r="C444" s="85" t="s">
        <v>332</v>
      </c>
      <c r="D444" s="85">
        <v>12.0</v>
      </c>
      <c r="E444" s="85">
        <v>18.0</v>
      </c>
      <c r="F444" s="294">
        <v>40.0</v>
      </c>
      <c r="G444" s="287"/>
      <c r="H444" s="288"/>
      <c r="I444" s="295"/>
      <c r="J444" s="290" t="s">
        <v>393</v>
      </c>
      <c r="K444" s="291" t="s">
        <v>334</v>
      </c>
      <c r="L444" s="292"/>
    </row>
    <row r="445" ht="20.25" customHeight="1">
      <c r="A445" s="285" t="s">
        <v>968</v>
      </c>
      <c r="B445" s="85" t="s">
        <v>338</v>
      </c>
      <c r="C445" s="85" t="s">
        <v>389</v>
      </c>
      <c r="D445" s="85">
        <v>14.0</v>
      </c>
      <c r="E445" s="85">
        <v>16.0</v>
      </c>
      <c r="F445" s="294">
        <v>30.0</v>
      </c>
      <c r="G445" s="287"/>
      <c r="H445" s="288"/>
      <c r="I445" s="295"/>
      <c r="J445" s="290" t="s">
        <v>393</v>
      </c>
      <c r="K445" s="291" t="s">
        <v>348</v>
      </c>
      <c r="L445" s="292"/>
    </row>
    <row r="446" ht="20.25" customHeight="1">
      <c r="A446" s="293" t="s">
        <v>969</v>
      </c>
      <c r="B446" s="85" t="s">
        <v>342</v>
      </c>
      <c r="C446" s="85" t="s">
        <v>345</v>
      </c>
      <c r="D446" s="85">
        <v>18.0</v>
      </c>
      <c r="E446" s="85">
        <v>350.0</v>
      </c>
      <c r="F446" s="294">
        <v>30.0</v>
      </c>
      <c r="G446" s="287"/>
      <c r="H446" s="288"/>
      <c r="I446" s="295"/>
      <c r="J446" s="296">
        <v>23.0</v>
      </c>
      <c r="K446" s="291" t="s">
        <v>637</v>
      </c>
      <c r="L446" s="307"/>
    </row>
    <row r="447" ht="20.25" customHeight="1">
      <c r="A447" s="285" t="s">
        <v>970</v>
      </c>
      <c r="B447" s="85" t="s">
        <v>338</v>
      </c>
      <c r="C447" s="85" t="s">
        <v>343</v>
      </c>
      <c r="D447" s="85">
        <v>15.0</v>
      </c>
      <c r="E447" s="85">
        <v>85.0</v>
      </c>
      <c r="F447" s="294">
        <v>30.0</v>
      </c>
      <c r="G447" s="287"/>
      <c r="H447" s="288">
        <v>30.0</v>
      </c>
      <c r="I447" s="295"/>
      <c r="J447" s="296">
        <v>3.0</v>
      </c>
      <c r="K447" s="291" t="s">
        <v>805</v>
      </c>
      <c r="L447" s="292"/>
    </row>
    <row r="448" ht="20.25" customHeight="1">
      <c r="A448" s="285" t="s">
        <v>971</v>
      </c>
      <c r="B448" s="85" t="s">
        <v>338</v>
      </c>
      <c r="C448" s="85" t="s">
        <v>343</v>
      </c>
      <c r="D448" s="85">
        <v>13.0</v>
      </c>
      <c r="E448" s="85">
        <v>67.0</v>
      </c>
      <c r="F448" s="294">
        <v>30.0</v>
      </c>
      <c r="G448" s="287"/>
      <c r="H448" s="288"/>
      <c r="I448" s="295"/>
      <c r="J448" s="296">
        <v>4.0</v>
      </c>
      <c r="K448" s="291" t="s">
        <v>348</v>
      </c>
      <c r="L448" s="292"/>
    </row>
    <row r="449" ht="20.25" customHeight="1">
      <c r="A449" s="285" t="s">
        <v>972</v>
      </c>
      <c r="B449" s="85" t="s">
        <v>279</v>
      </c>
      <c r="C449" s="85" t="s">
        <v>442</v>
      </c>
      <c r="D449" s="85">
        <v>14.0</v>
      </c>
      <c r="E449" s="85">
        <v>67.0</v>
      </c>
      <c r="F449" s="294">
        <v>10.0</v>
      </c>
      <c r="G449" s="287"/>
      <c r="H449" s="288">
        <v>30.0</v>
      </c>
      <c r="I449" s="295"/>
      <c r="J449" s="296">
        <v>4.0</v>
      </c>
      <c r="K449" s="291" t="s">
        <v>805</v>
      </c>
      <c r="L449" s="292"/>
    </row>
    <row r="450" ht="20.25" customHeight="1">
      <c r="A450" s="285" t="s">
        <v>973</v>
      </c>
      <c r="B450" s="85" t="s">
        <v>279</v>
      </c>
      <c r="C450" s="85" t="s">
        <v>332</v>
      </c>
      <c r="D450" s="85">
        <v>13.0</v>
      </c>
      <c r="E450" s="85">
        <v>13.0</v>
      </c>
      <c r="F450" s="294">
        <v>30.0</v>
      </c>
      <c r="G450" s="287"/>
      <c r="H450" s="288"/>
      <c r="I450" s="295"/>
      <c r="J450" s="290" t="s">
        <v>333</v>
      </c>
      <c r="K450" s="291" t="s">
        <v>334</v>
      </c>
      <c r="L450" s="292"/>
    </row>
    <row r="451" ht="20.25" customHeight="1">
      <c r="A451" s="285" t="s">
        <v>974</v>
      </c>
      <c r="B451" s="85" t="s">
        <v>342</v>
      </c>
      <c r="C451" s="85" t="s">
        <v>169</v>
      </c>
      <c r="D451" s="85">
        <v>20.0</v>
      </c>
      <c r="E451" s="85">
        <v>152.0</v>
      </c>
      <c r="F451" s="294">
        <v>60.0</v>
      </c>
      <c r="G451" s="287">
        <v>120.0</v>
      </c>
      <c r="H451" s="288"/>
      <c r="I451" s="295"/>
      <c r="J451" s="296">
        <v>12.0</v>
      </c>
      <c r="K451" s="291" t="s">
        <v>863</v>
      </c>
      <c r="L451" s="292"/>
    </row>
    <row r="452" ht="20.25" customHeight="1">
      <c r="A452" s="293" t="s">
        <v>975</v>
      </c>
      <c r="B452" s="85" t="s">
        <v>342</v>
      </c>
      <c r="C452" s="85" t="s">
        <v>389</v>
      </c>
      <c r="D452" s="85">
        <v>12.0</v>
      </c>
      <c r="E452" s="85">
        <v>90.0</v>
      </c>
      <c r="F452" s="294"/>
      <c r="G452" s="287"/>
      <c r="H452" s="288">
        <v>60.0</v>
      </c>
      <c r="I452" s="295"/>
      <c r="J452" s="296">
        <v>3.0</v>
      </c>
      <c r="K452" s="297" t="s">
        <v>791</v>
      </c>
      <c r="L452" s="302" t="s">
        <v>976</v>
      </c>
    </row>
    <row r="453" ht="20.25" customHeight="1">
      <c r="A453" s="293" t="s">
        <v>977</v>
      </c>
      <c r="B453" s="85" t="s">
        <v>279</v>
      </c>
      <c r="C453" s="85" t="s">
        <v>332</v>
      </c>
      <c r="D453" s="85">
        <v>18.0</v>
      </c>
      <c r="E453" s="85">
        <v>52.0</v>
      </c>
      <c r="F453" s="294">
        <v>30.0</v>
      </c>
      <c r="G453" s="287"/>
      <c r="H453" s="288"/>
      <c r="I453" s="295"/>
      <c r="J453" s="296">
        <v>3.0</v>
      </c>
      <c r="K453" s="297" t="s">
        <v>791</v>
      </c>
      <c r="L453" s="302" t="s">
        <v>978</v>
      </c>
    </row>
    <row r="454" ht="20.25" customHeight="1">
      <c r="A454" s="285" t="s">
        <v>979</v>
      </c>
      <c r="B454" s="85" t="s">
        <v>391</v>
      </c>
      <c r="C454" s="85" t="s">
        <v>332</v>
      </c>
      <c r="D454" s="85">
        <v>12.0</v>
      </c>
      <c r="E454" s="85">
        <v>5.0</v>
      </c>
      <c r="F454" s="294">
        <v>30.0</v>
      </c>
      <c r="G454" s="287"/>
      <c r="H454" s="288"/>
      <c r="I454" s="295"/>
      <c r="J454" s="290" t="s">
        <v>470</v>
      </c>
      <c r="K454" s="291" t="s">
        <v>791</v>
      </c>
      <c r="L454" s="302" t="s">
        <v>980</v>
      </c>
    </row>
    <row r="455" ht="20.25" customHeight="1">
      <c r="A455" s="285" t="s">
        <v>981</v>
      </c>
      <c r="B455" s="85" t="s">
        <v>391</v>
      </c>
      <c r="C455" s="85" t="s">
        <v>332</v>
      </c>
      <c r="D455" s="85">
        <v>15.0</v>
      </c>
      <c r="E455" s="85">
        <v>44.0</v>
      </c>
      <c r="F455" s="294">
        <v>20.0</v>
      </c>
      <c r="G455" s="287"/>
      <c r="H455" s="288"/>
      <c r="I455" s="295"/>
      <c r="J455" s="296">
        <v>1.0</v>
      </c>
      <c r="K455" s="291" t="s">
        <v>863</v>
      </c>
      <c r="L455" s="292"/>
    </row>
    <row r="456" ht="20.25" customHeight="1">
      <c r="A456" s="285" t="s">
        <v>982</v>
      </c>
      <c r="B456" s="85" t="s">
        <v>391</v>
      </c>
      <c r="C456" s="85" t="s">
        <v>332</v>
      </c>
      <c r="D456" s="85">
        <v>12.0</v>
      </c>
      <c r="E456" s="85">
        <v>13.0</v>
      </c>
      <c r="F456" s="294">
        <v>30.0</v>
      </c>
      <c r="G456" s="287"/>
      <c r="H456" s="288"/>
      <c r="I456" s="295"/>
      <c r="J456" s="290" t="s">
        <v>333</v>
      </c>
      <c r="K456" s="291" t="s">
        <v>863</v>
      </c>
      <c r="L456" s="292"/>
    </row>
    <row r="457" ht="20.25" customHeight="1">
      <c r="A457" s="285" t="s">
        <v>983</v>
      </c>
      <c r="B457" s="85" t="s">
        <v>391</v>
      </c>
      <c r="C457" s="85" t="s">
        <v>332</v>
      </c>
      <c r="D457" s="85">
        <v>15.0</v>
      </c>
      <c r="E457" s="85">
        <v>27.0</v>
      </c>
      <c r="F457" s="294">
        <v>30.0</v>
      </c>
      <c r="G457" s="287"/>
      <c r="H457" s="288"/>
      <c r="I457" s="295"/>
      <c r="J457" s="296">
        <v>1.0</v>
      </c>
      <c r="K457" s="291" t="s">
        <v>863</v>
      </c>
      <c r="L457" s="292"/>
    </row>
    <row r="458" ht="20.25" customHeight="1">
      <c r="A458" s="285" t="s">
        <v>984</v>
      </c>
      <c r="B458" s="85" t="s">
        <v>391</v>
      </c>
      <c r="C458" s="85" t="s">
        <v>428</v>
      </c>
      <c r="D458" s="85">
        <v>17.0</v>
      </c>
      <c r="E458" s="85">
        <v>102.0</v>
      </c>
      <c r="F458" s="294">
        <v>30.0</v>
      </c>
      <c r="G458" s="287"/>
      <c r="H458" s="288"/>
      <c r="I458" s="295">
        <v>30.0</v>
      </c>
      <c r="J458" s="296">
        <v>7.0</v>
      </c>
      <c r="K458" s="291" t="s">
        <v>863</v>
      </c>
      <c r="L458" s="292"/>
    </row>
    <row r="459" ht="20.25" customHeight="1">
      <c r="A459" s="285" t="s">
        <v>985</v>
      </c>
      <c r="B459" s="85" t="s">
        <v>397</v>
      </c>
      <c r="C459" s="85" t="s">
        <v>343</v>
      </c>
      <c r="D459" s="85">
        <v>18.0</v>
      </c>
      <c r="E459" s="85">
        <v>472.0</v>
      </c>
      <c r="F459" s="294">
        <v>20.0</v>
      </c>
      <c r="G459" s="287"/>
      <c r="H459" s="288">
        <v>60.0</v>
      </c>
      <c r="I459" s="295"/>
      <c r="J459" s="296">
        <v>23.0</v>
      </c>
      <c r="K459" s="291" t="s">
        <v>334</v>
      </c>
      <c r="L459" s="302" t="s">
        <v>986</v>
      </c>
    </row>
    <row r="460" ht="20.25" customHeight="1">
      <c r="A460" s="293" t="s">
        <v>987</v>
      </c>
      <c r="B460" s="85" t="s">
        <v>279</v>
      </c>
      <c r="C460" s="85" t="s">
        <v>332</v>
      </c>
      <c r="D460" s="85">
        <v>10.0</v>
      </c>
      <c r="E460" s="85">
        <v>75.0</v>
      </c>
      <c r="F460" s="294">
        <v>30.0</v>
      </c>
      <c r="G460" s="287"/>
      <c r="H460" s="288">
        <v>30.0</v>
      </c>
      <c r="I460" s="295"/>
      <c r="J460" s="296">
        <v>5.0</v>
      </c>
      <c r="K460" s="297" t="s">
        <v>863</v>
      </c>
      <c r="L460" s="292"/>
    </row>
    <row r="461" ht="20.25" customHeight="1">
      <c r="A461" s="285" t="s">
        <v>988</v>
      </c>
      <c r="B461" s="85" t="s">
        <v>338</v>
      </c>
      <c r="C461" s="85" t="s">
        <v>343</v>
      </c>
      <c r="D461" s="85">
        <v>20.0</v>
      </c>
      <c r="E461" s="85">
        <v>102.0</v>
      </c>
      <c r="F461" s="294">
        <v>40.0</v>
      </c>
      <c r="G461" s="287"/>
      <c r="H461" s="288"/>
      <c r="I461" s="295">
        <v>20.0</v>
      </c>
      <c r="J461" s="296">
        <v>5.0</v>
      </c>
      <c r="K461" s="291" t="s">
        <v>637</v>
      </c>
      <c r="L461" s="292"/>
    </row>
    <row r="462" ht="20.25" customHeight="1">
      <c r="A462" s="285" t="s">
        <v>989</v>
      </c>
      <c r="B462" s="85" t="s">
        <v>279</v>
      </c>
      <c r="C462" s="85" t="s">
        <v>332</v>
      </c>
      <c r="D462" s="85">
        <v>13.0</v>
      </c>
      <c r="E462" s="85">
        <v>13.0</v>
      </c>
      <c r="F462" s="294">
        <v>30.0</v>
      </c>
      <c r="G462" s="287"/>
      <c r="H462" s="288">
        <v>30.0</v>
      </c>
      <c r="I462" s="295"/>
      <c r="J462" s="290" t="s">
        <v>333</v>
      </c>
      <c r="K462" s="291" t="s">
        <v>334</v>
      </c>
      <c r="L462" s="292"/>
    </row>
    <row r="463" ht="20.25" customHeight="1">
      <c r="A463" s="285" t="s">
        <v>990</v>
      </c>
      <c r="B463" s="85" t="s">
        <v>279</v>
      </c>
      <c r="C463" s="85" t="s">
        <v>332</v>
      </c>
      <c r="D463" s="85">
        <v>13.0</v>
      </c>
      <c r="E463" s="85">
        <v>97.0</v>
      </c>
      <c r="F463" s="294">
        <v>30.0</v>
      </c>
      <c r="G463" s="287"/>
      <c r="H463" s="288">
        <v>30.0</v>
      </c>
      <c r="I463" s="295"/>
      <c r="J463" s="296">
        <v>6.0</v>
      </c>
      <c r="K463" s="291" t="s">
        <v>334</v>
      </c>
      <c r="L463" s="292"/>
    </row>
    <row r="464" ht="20.25" customHeight="1">
      <c r="A464" s="300" t="s">
        <v>991</v>
      </c>
      <c r="B464" s="296" t="s">
        <v>279</v>
      </c>
      <c r="C464" s="296" t="s">
        <v>332</v>
      </c>
      <c r="D464" s="296">
        <v>13.0</v>
      </c>
      <c r="E464" s="296">
        <v>65.0</v>
      </c>
      <c r="F464" s="301">
        <v>30.0</v>
      </c>
      <c r="G464" s="287"/>
      <c r="H464" s="309">
        <v>30.0</v>
      </c>
      <c r="I464" s="295"/>
      <c r="J464" s="296">
        <v>3.0</v>
      </c>
      <c r="K464" s="291" t="s">
        <v>334</v>
      </c>
      <c r="L464" s="292"/>
    </row>
    <row r="465" ht="20.25" customHeight="1">
      <c r="A465" s="285" t="s">
        <v>992</v>
      </c>
      <c r="B465" s="85" t="s">
        <v>279</v>
      </c>
      <c r="C465" s="85" t="s">
        <v>332</v>
      </c>
      <c r="D465" s="85">
        <v>11.0</v>
      </c>
      <c r="E465" s="85">
        <v>65.0</v>
      </c>
      <c r="F465" s="294">
        <v>30.0</v>
      </c>
      <c r="G465" s="287"/>
      <c r="H465" s="288">
        <v>30.0</v>
      </c>
      <c r="I465" s="295"/>
      <c r="J465" s="296">
        <v>1.0</v>
      </c>
      <c r="K465" s="291" t="s">
        <v>334</v>
      </c>
      <c r="L465" s="292"/>
    </row>
    <row r="466" ht="20.25" customHeight="1">
      <c r="A466" s="285" t="s">
        <v>993</v>
      </c>
      <c r="B466" s="85" t="s">
        <v>338</v>
      </c>
      <c r="C466" s="85" t="s">
        <v>343</v>
      </c>
      <c r="D466" s="85">
        <v>13.0</v>
      </c>
      <c r="E466" s="85">
        <v>97.0</v>
      </c>
      <c r="F466" s="294">
        <v>30.0</v>
      </c>
      <c r="G466" s="287"/>
      <c r="H466" s="288"/>
      <c r="I466" s="295"/>
      <c r="J466" s="296">
        <v>4.0</v>
      </c>
      <c r="K466" s="291" t="s">
        <v>334</v>
      </c>
      <c r="L466" s="302" t="s">
        <v>994</v>
      </c>
    </row>
    <row r="467" ht="20.25" customHeight="1">
      <c r="A467" s="293" t="s">
        <v>995</v>
      </c>
      <c r="B467" s="85" t="s">
        <v>279</v>
      </c>
      <c r="C467" s="85" t="s">
        <v>345</v>
      </c>
      <c r="D467" s="85">
        <v>7.0</v>
      </c>
      <c r="E467" s="85">
        <v>13.0</v>
      </c>
      <c r="F467" s="294">
        <v>15.0</v>
      </c>
      <c r="G467" s="287"/>
      <c r="H467" s="288"/>
      <c r="I467" s="295"/>
      <c r="J467" s="296">
        <v>0.0</v>
      </c>
      <c r="K467" s="291" t="s">
        <v>334</v>
      </c>
      <c r="L467" s="302" t="s">
        <v>996</v>
      </c>
    </row>
    <row r="468" ht="20.25" customHeight="1">
      <c r="A468" s="285" t="s">
        <v>997</v>
      </c>
      <c r="B468" s="85" t="s">
        <v>338</v>
      </c>
      <c r="C468" s="85" t="s">
        <v>343</v>
      </c>
      <c r="D468" s="85">
        <v>14.0</v>
      </c>
      <c r="E468" s="85">
        <v>67.0</v>
      </c>
      <c r="F468" s="294">
        <v>50.0</v>
      </c>
      <c r="G468" s="287"/>
      <c r="H468" s="288"/>
      <c r="I468" s="295"/>
      <c r="J468" s="296">
        <v>3.0</v>
      </c>
      <c r="K468" s="291" t="s">
        <v>805</v>
      </c>
      <c r="L468" s="292"/>
    </row>
    <row r="469" ht="20.25" customHeight="1">
      <c r="A469" s="293" t="s">
        <v>998</v>
      </c>
      <c r="B469" s="85" t="s">
        <v>397</v>
      </c>
      <c r="C469" s="85" t="s">
        <v>379</v>
      </c>
      <c r="D469" s="85">
        <v>17.0</v>
      </c>
      <c r="E469" s="85">
        <v>328.0</v>
      </c>
      <c r="F469" s="294">
        <v>40.0</v>
      </c>
      <c r="G469" s="287"/>
      <c r="H469" s="288">
        <v>120.0</v>
      </c>
      <c r="I469" s="295"/>
      <c r="J469" s="296">
        <v>20.0</v>
      </c>
      <c r="K469" s="291" t="s">
        <v>637</v>
      </c>
      <c r="L469" s="292"/>
    </row>
    <row r="470" ht="20.25" customHeight="1">
      <c r="A470" s="285" t="s">
        <v>999</v>
      </c>
      <c r="B470" s="85" t="s">
        <v>279</v>
      </c>
      <c r="C470" s="85" t="s">
        <v>347</v>
      </c>
      <c r="D470" s="85">
        <v>17.0</v>
      </c>
      <c r="E470" s="85">
        <v>135.0</v>
      </c>
      <c r="F470" s="294">
        <v>30.0</v>
      </c>
      <c r="G470" s="287"/>
      <c r="H470" s="288"/>
      <c r="I470" s="295"/>
      <c r="J470" s="296">
        <v>21.0</v>
      </c>
      <c r="K470" s="291" t="s">
        <v>334</v>
      </c>
      <c r="L470" s="302" t="s">
        <v>1000</v>
      </c>
    </row>
    <row r="471" ht="20.25" customHeight="1">
      <c r="A471" s="293" t="s">
        <v>1001</v>
      </c>
      <c r="B471" s="85" t="s">
        <v>338</v>
      </c>
      <c r="C471" s="85" t="s">
        <v>389</v>
      </c>
      <c r="D471" s="85">
        <v>12.0</v>
      </c>
      <c r="E471" s="85">
        <v>26.0</v>
      </c>
      <c r="F471" s="294">
        <v>50.0</v>
      </c>
      <c r="G471" s="287"/>
      <c r="H471" s="288"/>
      <c r="I471" s="295"/>
      <c r="J471" s="296">
        <v>1.0</v>
      </c>
      <c r="K471" s="297" t="s">
        <v>334</v>
      </c>
      <c r="L471" s="302" t="s">
        <v>1002</v>
      </c>
    </row>
    <row r="472" ht="20.25" customHeight="1">
      <c r="A472" s="293" t="s">
        <v>1003</v>
      </c>
      <c r="B472" s="85" t="s">
        <v>462</v>
      </c>
      <c r="C472" s="85" t="s">
        <v>389</v>
      </c>
      <c r="D472" s="85">
        <v>10.0</v>
      </c>
      <c r="E472" s="85">
        <v>2.0</v>
      </c>
      <c r="F472" s="294">
        <v>20.0</v>
      </c>
      <c r="G472" s="287"/>
      <c r="H472" s="288"/>
      <c r="I472" s="295"/>
      <c r="J472" s="296">
        <v>0.0</v>
      </c>
      <c r="K472" s="297" t="s">
        <v>334</v>
      </c>
      <c r="L472" s="302" t="s">
        <v>1004</v>
      </c>
    </row>
    <row r="473" ht="20.25" customHeight="1">
      <c r="A473" s="285" t="s">
        <v>1005</v>
      </c>
      <c r="B473" s="85" t="s">
        <v>279</v>
      </c>
      <c r="C473" s="85" t="s">
        <v>332</v>
      </c>
      <c r="D473" s="85">
        <v>15.0</v>
      </c>
      <c r="E473" s="85">
        <v>78.0</v>
      </c>
      <c r="F473" s="294">
        <v>30.0</v>
      </c>
      <c r="G473" s="287"/>
      <c r="H473" s="288">
        <v>30.0</v>
      </c>
      <c r="I473" s="295"/>
      <c r="J473" s="296">
        <v>4.0</v>
      </c>
      <c r="K473" s="291" t="s">
        <v>334</v>
      </c>
      <c r="L473" s="292"/>
    </row>
    <row r="474" ht="20.25" customHeight="1">
      <c r="A474" s="285" t="s">
        <v>1006</v>
      </c>
      <c r="B474" s="85" t="s">
        <v>279</v>
      </c>
      <c r="C474" s="85" t="s">
        <v>332</v>
      </c>
      <c r="D474" s="85">
        <v>15.0</v>
      </c>
      <c r="E474" s="85">
        <v>22.0</v>
      </c>
      <c r="F474" s="294">
        <v>30.0</v>
      </c>
      <c r="G474" s="287"/>
      <c r="H474" s="288">
        <v>30.0</v>
      </c>
      <c r="I474" s="295"/>
      <c r="J474" s="290" t="s">
        <v>393</v>
      </c>
      <c r="K474" s="291" t="s">
        <v>334</v>
      </c>
      <c r="L474" s="302" t="s">
        <v>1007</v>
      </c>
    </row>
    <row r="475" ht="20.25" customHeight="1">
      <c r="A475" s="285" t="s">
        <v>1008</v>
      </c>
      <c r="B475" s="85" t="s">
        <v>279</v>
      </c>
      <c r="C475" s="85" t="s">
        <v>332</v>
      </c>
      <c r="D475" s="85">
        <v>13.0</v>
      </c>
      <c r="E475" s="85">
        <v>27.0</v>
      </c>
      <c r="F475" s="294">
        <v>30.0</v>
      </c>
      <c r="G475" s="287"/>
      <c r="H475" s="288">
        <v>30.0</v>
      </c>
      <c r="I475" s="295"/>
      <c r="J475" s="296">
        <v>2.0</v>
      </c>
      <c r="K475" s="291" t="s">
        <v>334</v>
      </c>
      <c r="L475" s="292"/>
    </row>
    <row r="476" ht="20.25" customHeight="1">
      <c r="A476" s="293" t="s">
        <v>1009</v>
      </c>
      <c r="B476" s="85" t="s">
        <v>279</v>
      </c>
      <c r="C476" s="85" t="s">
        <v>332</v>
      </c>
      <c r="D476" s="85">
        <v>12.0</v>
      </c>
      <c r="E476" s="85">
        <v>40.0</v>
      </c>
      <c r="F476" s="294">
        <v>30.0</v>
      </c>
      <c r="G476" s="287"/>
      <c r="H476" s="288"/>
      <c r="I476" s="295"/>
      <c r="J476" s="296">
        <v>6.0</v>
      </c>
      <c r="K476" s="297" t="s">
        <v>334</v>
      </c>
      <c r="L476" s="302" t="s">
        <v>1010</v>
      </c>
    </row>
    <row r="477" ht="20.25" customHeight="1">
      <c r="A477" s="293" t="s">
        <v>1011</v>
      </c>
      <c r="B477" s="85" t="s">
        <v>391</v>
      </c>
      <c r="C477" s="85" t="s">
        <v>379</v>
      </c>
      <c r="D477" s="85">
        <v>11.0</v>
      </c>
      <c r="E477" s="85">
        <v>22.0</v>
      </c>
      <c r="F477" s="294">
        <v>30.0</v>
      </c>
      <c r="G477" s="287">
        <v>30.0</v>
      </c>
      <c r="H477" s="288"/>
      <c r="I477" s="295"/>
      <c r="J477" s="290" t="s">
        <v>393</v>
      </c>
      <c r="K477" s="291" t="s">
        <v>334</v>
      </c>
      <c r="L477" s="302" t="s">
        <v>1012</v>
      </c>
    </row>
    <row r="478" ht="20.25" customHeight="1">
      <c r="A478" s="285" t="s">
        <v>1013</v>
      </c>
      <c r="B478" s="85" t="s">
        <v>391</v>
      </c>
      <c r="C478" s="85" t="s">
        <v>379</v>
      </c>
      <c r="D478" s="85">
        <v>14.0</v>
      </c>
      <c r="E478" s="85">
        <v>9.0</v>
      </c>
      <c r="F478" s="294">
        <v>30.0</v>
      </c>
      <c r="G478" s="287"/>
      <c r="H478" s="288"/>
      <c r="I478" s="295"/>
      <c r="J478" s="290" t="s">
        <v>393</v>
      </c>
      <c r="K478" s="291" t="s">
        <v>334</v>
      </c>
      <c r="L478" s="302" t="s">
        <v>1014</v>
      </c>
    </row>
    <row r="479" ht="20.25" customHeight="1">
      <c r="A479" s="293" t="s">
        <v>1015</v>
      </c>
      <c r="B479" s="85" t="s">
        <v>279</v>
      </c>
      <c r="C479" s="85" t="s">
        <v>343</v>
      </c>
      <c r="D479" s="85">
        <v>12.0</v>
      </c>
      <c r="E479" s="85">
        <v>13.0</v>
      </c>
      <c r="F479" s="294">
        <v>30.0</v>
      </c>
      <c r="G479" s="287"/>
      <c r="H479" s="288"/>
      <c r="I479" s="295"/>
      <c r="J479" s="290" t="s">
        <v>333</v>
      </c>
      <c r="K479" s="297" t="s">
        <v>686</v>
      </c>
      <c r="L479" s="308"/>
    </row>
    <row r="480" ht="20.25" customHeight="1">
      <c r="A480" s="300" t="s">
        <v>1016</v>
      </c>
      <c r="B480" s="296" t="s">
        <v>1017</v>
      </c>
      <c r="C480" s="296" t="s">
        <v>343</v>
      </c>
      <c r="D480" s="296">
        <v>17.0</v>
      </c>
      <c r="E480" s="296">
        <v>172.0</v>
      </c>
      <c r="F480" s="301">
        <v>20.0</v>
      </c>
      <c r="G480" s="287"/>
      <c r="H480" s="309">
        <v>40.0</v>
      </c>
      <c r="I480" s="295"/>
      <c r="J480" s="296">
        <v>10.0</v>
      </c>
      <c r="K480" s="297" t="s">
        <v>805</v>
      </c>
      <c r="L480" s="308"/>
    </row>
    <row r="481" ht="20.25" customHeight="1">
      <c r="A481" s="293" t="s">
        <v>1018</v>
      </c>
      <c r="B481" s="85" t="s">
        <v>342</v>
      </c>
      <c r="C481" s="85" t="s">
        <v>389</v>
      </c>
      <c r="D481" s="85">
        <v>13.0</v>
      </c>
      <c r="E481" s="85">
        <v>126.0</v>
      </c>
      <c r="F481" s="294">
        <v>40.0</v>
      </c>
      <c r="G481" s="287"/>
      <c r="H481" s="288"/>
      <c r="I481" s="295"/>
      <c r="J481" s="296">
        <v>6.0</v>
      </c>
      <c r="K481" s="297" t="s">
        <v>334</v>
      </c>
      <c r="L481" s="302" t="s">
        <v>1019</v>
      </c>
    </row>
    <row r="482" ht="20.25" customHeight="1">
      <c r="A482" s="293" t="s">
        <v>1020</v>
      </c>
      <c r="B482" s="85" t="s">
        <v>391</v>
      </c>
      <c r="C482" s="85" t="s">
        <v>345</v>
      </c>
      <c r="D482" s="85">
        <v>9.0</v>
      </c>
      <c r="E482" s="85">
        <v>9.0</v>
      </c>
      <c r="F482" s="294">
        <v>20.0</v>
      </c>
      <c r="G482" s="287"/>
      <c r="H482" s="288"/>
      <c r="I482" s="295"/>
      <c r="J482" s="290" t="s">
        <v>470</v>
      </c>
      <c r="K482" s="291" t="s">
        <v>334</v>
      </c>
      <c r="L482" s="292"/>
    </row>
    <row r="483" ht="20.25" customHeight="1">
      <c r="A483" s="285" t="s">
        <v>1021</v>
      </c>
      <c r="B483" s="85" t="s">
        <v>338</v>
      </c>
      <c r="C483" s="85" t="s">
        <v>343</v>
      </c>
      <c r="D483" s="85">
        <v>14.0</v>
      </c>
      <c r="E483" s="85">
        <v>68.0</v>
      </c>
      <c r="F483" s="294">
        <v>30.0</v>
      </c>
      <c r="G483" s="287">
        <v>50.0</v>
      </c>
      <c r="H483" s="288"/>
      <c r="I483" s="295"/>
      <c r="J483" s="296">
        <v>3.0</v>
      </c>
      <c r="K483" s="291" t="s">
        <v>334</v>
      </c>
      <c r="L483" s="292" t="s">
        <v>1022</v>
      </c>
    </row>
    <row r="484" ht="20.25" customHeight="1">
      <c r="A484" s="285" t="s">
        <v>1023</v>
      </c>
      <c r="B484" s="85" t="s">
        <v>338</v>
      </c>
      <c r="C484" s="85" t="s">
        <v>442</v>
      </c>
      <c r="D484" s="85">
        <v>12.0</v>
      </c>
      <c r="E484" s="85">
        <v>45.0</v>
      </c>
      <c r="F484" s="294">
        <v>5.0</v>
      </c>
      <c r="G484" s="287"/>
      <c r="H484" s="288"/>
      <c r="I484" s="295"/>
      <c r="J484" s="296">
        <v>1.0</v>
      </c>
      <c r="K484" s="291" t="s">
        <v>348</v>
      </c>
      <c r="L484" s="292"/>
    </row>
    <row r="485" ht="20.25" customHeight="1">
      <c r="A485" s="293" t="s">
        <v>1024</v>
      </c>
      <c r="B485" s="85" t="s">
        <v>338</v>
      </c>
      <c r="C485" s="85" t="s">
        <v>379</v>
      </c>
      <c r="D485" s="85">
        <v>17.0</v>
      </c>
      <c r="E485" s="85">
        <v>229.0</v>
      </c>
      <c r="F485" s="294">
        <v>30.0</v>
      </c>
      <c r="G485" s="287">
        <v>60.0</v>
      </c>
      <c r="H485" s="288">
        <v>90.0</v>
      </c>
      <c r="I485" s="295"/>
      <c r="J485" s="296">
        <v>11.0</v>
      </c>
      <c r="K485" s="291" t="s">
        <v>334</v>
      </c>
      <c r="L485" s="292"/>
    </row>
    <row r="486" ht="20.25" customHeight="1">
      <c r="A486" s="293" t="s">
        <v>1025</v>
      </c>
      <c r="B486" s="85" t="s">
        <v>338</v>
      </c>
      <c r="C486" s="85" t="s">
        <v>345</v>
      </c>
      <c r="D486" s="85">
        <v>18.0</v>
      </c>
      <c r="E486" s="85">
        <v>189.0</v>
      </c>
      <c r="F486" s="294">
        <v>40.0</v>
      </c>
      <c r="G486" s="287"/>
      <c r="H486" s="288"/>
      <c r="I486" s="295"/>
      <c r="J486" s="296">
        <v>16.0</v>
      </c>
      <c r="K486" s="291" t="s">
        <v>334</v>
      </c>
      <c r="L486" s="302" t="s">
        <v>1026</v>
      </c>
    </row>
    <row r="487" ht="20.25" customHeight="1">
      <c r="A487" s="293" t="s">
        <v>1027</v>
      </c>
      <c r="B487" s="85" t="s">
        <v>279</v>
      </c>
      <c r="C487" s="85" t="s">
        <v>332</v>
      </c>
      <c r="D487" s="85">
        <v>16.0</v>
      </c>
      <c r="E487" s="85">
        <v>60.0</v>
      </c>
      <c r="F487" s="294">
        <v>40.0</v>
      </c>
      <c r="G487" s="287"/>
      <c r="H487" s="288"/>
      <c r="I487" s="295"/>
      <c r="J487" s="296">
        <v>3.0</v>
      </c>
      <c r="K487" s="297" t="s">
        <v>863</v>
      </c>
      <c r="L487" s="308"/>
    </row>
    <row r="488" ht="20.25" customHeight="1">
      <c r="A488" s="293" t="s">
        <v>1028</v>
      </c>
      <c r="B488" s="85" t="s">
        <v>338</v>
      </c>
      <c r="C488" s="85" t="s">
        <v>420</v>
      </c>
      <c r="D488" s="85">
        <v>22.0</v>
      </c>
      <c r="E488" s="85">
        <v>432.0</v>
      </c>
      <c r="F488" s="294">
        <v>40.0</v>
      </c>
      <c r="G488" s="287">
        <v>30.0</v>
      </c>
      <c r="H488" s="288"/>
      <c r="I488" s="295"/>
      <c r="J488" s="296">
        <v>25.0</v>
      </c>
      <c r="K488" s="291" t="s">
        <v>637</v>
      </c>
      <c r="L488" s="292"/>
    </row>
    <row r="489" ht="20.25" customHeight="1">
      <c r="A489" s="293" t="s">
        <v>1029</v>
      </c>
      <c r="B489" s="85" t="s">
        <v>279</v>
      </c>
      <c r="C489" s="85" t="s">
        <v>332</v>
      </c>
      <c r="D489" s="85">
        <v>16.0</v>
      </c>
      <c r="E489" s="85">
        <v>84.0</v>
      </c>
      <c r="F489" s="294">
        <v>30.0</v>
      </c>
      <c r="G489" s="287"/>
      <c r="H489" s="288"/>
      <c r="I489" s="295"/>
      <c r="J489" s="296">
        <v>5.0</v>
      </c>
      <c r="K489" s="297" t="s">
        <v>863</v>
      </c>
      <c r="L489" s="292"/>
    </row>
    <row r="490" ht="20.25" customHeight="1">
      <c r="A490" s="293" t="s">
        <v>1030</v>
      </c>
      <c r="B490" s="85" t="s">
        <v>279</v>
      </c>
      <c r="C490" s="85" t="s">
        <v>389</v>
      </c>
      <c r="D490" s="85">
        <v>12.0</v>
      </c>
      <c r="E490" s="85">
        <v>5.0</v>
      </c>
      <c r="F490" s="294">
        <v>40.0</v>
      </c>
      <c r="G490" s="287"/>
      <c r="H490" s="288"/>
      <c r="I490" s="295"/>
      <c r="J490" s="290" t="s">
        <v>470</v>
      </c>
      <c r="K490" s="297" t="s">
        <v>334</v>
      </c>
      <c r="L490" s="304" t="s">
        <v>1031</v>
      </c>
    </row>
    <row r="491" ht="20.25" customHeight="1">
      <c r="A491" s="293" t="s">
        <v>1032</v>
      </c>
      <c r="B491" s="85" t="s">
        <v>279</v>
      </c>
      <c r="C491" s="85" t="s">
        <v>345</v>
      </c>
      <c r="D491" s="85">
        <v>15.0</v>
      </c>
      <c r="E491" s="85">
        <v>88.0</v>
      </c>
      <c r="F491" s="294">
        <v>30.0</v>
      </c>
      <c r="G491" s="287"/>
      <c r="H491" s="288"/>
      <c r="I491" s="295"/>
      <c r="J491" s="296">
        <v>7.0</v>
      </c>
      <c r="K491" s="291" t="s">
        <v>637</v>
      </c>
      <c r="L491" s="292"/>
    </row>
    <row r="492" ht="20.25" customHeight="1">
      <c r="A492" s="293" t="s">
        <v>1033</v>
      </c>
      <c r="B492" s="85" t="s">
        <v>279</v>
      </c>
      <c r="C492" s="85" t="s">
        <v>345</v>
      </c>
      <c r="D492" s="85">
        <v>13.0</v>
      </c>
      <c r="E492" s="85">
        <v>33.0</v>
      </c>
      <c r="F492" s="294">
        <v>30.0</v>
      </c>
      <c r="G492" s="287"/>
      <c r="H492" s="288"/>
      <c r="I492" s="295"/>
      <c r="J492" s="296">
        <v>1.0</v>
      </c>
      <c r="K492" s="291" t="s">
        <v>637</v>
      </c>
      <c r="L492" s="292"/>
    </row>
    <row r="493" ht="20.25" customHeight="1">
      <c r="A493" s="285" t="s">
        <v>1034</v>
      </c>
      <c r="B493" s="85" t="s">
        <v>279</v>
      </c>
      <c r="C493" s="85" t="s">
        <v>332</v>
      </c>
      <c r="D493" s="85">
        <v>13.0</v>
      </c>
      <c r="E493" s="85">
        <v>35.0</v>
      </c>
      <c r="F493" s="294">
        <v>30.0</v>
      </c>
      <c r="G493" s="287"/>
      <c r="H493" s="288"/>
      <c r="I493" s="295"/>
      <c r="J493" s="296">
        <v>1.0</v>
      </c>
      <c r="K493" s="291" t="s">
        <v>637</v>
      </c>
      <c r="L493" s="292"/>
    </row>
    <row r="494" ht="20.25" customHeight="1">
      <c r="A494" s="285" t="s">
        <v>1035</v>
      </c>
      <c r="B494" s="85" t="s">
        <v>279</v>
      </c>
      <c r="C494" s="85" t="s">
        <v>343</v>
      </c>
      <c r="D494" s="85">
        <v>15.0</v>
      </c>
      <c r="E494" s="296" t="s">
        <v>222</v>
      </c>
      <c r="F494" s="294">
        <v>30.0</v>
      </c>
      <c r="G494" s="287"/>
      <c r="H494" s="288"/>
      <c r="I494" s="295"/>
      <c r="J494" s="296">
        <v>6.0</v>
      </c>
      <c r="K494" s="291" t="s">
        <v>334</v>
      </c>
      <c r="L494" s="302" t="s">
        <v>1036</v>
      </c>
    </row>
    <row r="495" ht="20.25" customHeight="1">
      <c r="A495" s="285" t="s">
        <v>1037</v>
      </c>
      <c r="B495" s="85" t="s">
        <v>391</v>
      </c>
      <c r="C495" s="85" t="s">
        <v>428</v>
      </c>
      <c r="D495" s="85">
        <v>15.0</v>
      </c>
      <c r="E495" s="85">
        <v>31.0</v>
      </c>
      <c r="F495" s="294">
        <v>30.0</v>
      </c>
      <c r="G495" s="287"/>
      <c r="H495" s="288"/>
      <c r="I495" s="295"/>
      <c r="J495" s="296">
        <v>2.0</v>
      </c>
      <c r="K495" s="291" t="s">
        <v>863</v>
      </c>
      <c r="L495" s="292"/>
    </row>
    <row r="496" ht="20.25" customHeight="1">
      <c r="A496" s="285" t="s">
        <v>1038</v>
      </c>
      <c r="B496" s="85" t="s">
        <v>279</v>
      </c>
      <c r="C496" s="85" t="s">
        <v>332</v>
      </c>
      <c r="D496" s="85">
        <v>11.0</v>
      </c>
      <c r="E496" s="85">
        <v>11.0</v>
      </c>
      <c r="F496" s="294">
        <v>10.0</v>
      </c>
      <c r="G496" s="287"/>
      <c r="H496" s="288">
        <v>40.0</v>
      </c>
      <c r="I496" s="295"/>
      <c r="J496" s="290" t="s">
        <v>470</v>
      </c>
      <c r="K496" s="291" t="s">
        <v>791</v>
      </c>
      <c r="L496" s="302" t="s">
        <v>1039</v>
      </c>
    </row>
    <row r="497" ht="20.25" customHeight="1">
      <c r="A497" s="293" t="s">
        <v>1040</v>
      </c>
      <c r="B497" s="85" t="s">
        <v>279</v>
      </c>
      <c r="C497" s="85" t="s">
        <v>345</v>
      </c>
      <c r="D497" s="85">
        <v>16.0</v>
      </c>
      <c r="E497" s="85">
        <v>45.0</v>
      </c>
      <c r="F497" s="294">
        <v>30.0</v>
      </c>
      <c r="G497" s="287"/>
      <c r="H497" s="288"/>
      <c r="I497" s="295"/>
      <c r="J497" s="296">
        <v>4.0</v>
      </c>
      <c r="K497" s="291" t="s">
        <v>637</v>
      </c>
      <c r="L497" s="292"/>
    </row>
    <row r="498" ht="20.25" customHeight="1">
      <c r="A498" s="293" t="s">
        <v>1041</v>
      </c>
      <c r="B498" s="85" t="s">
        <v>279</v>
      </c>
      <c r="C498" s="85" t="s">
        <v>345</v>
      </c>
      <c r="D498" s="85">
        <v>13.0</v>
      </c>
      <c r="E498" s="85">
        <v>40.0</v>
      </c>
      <c r="F498" s="294">
        <v>30.0</v>
      </c>
      <c r="G498" s="287"/>
      <c r="H498" s="288">
        <v>40.0</v>
      </c>
      <c r="I498" s="295"/>
      <c r="J498" s="296">
        <v>3.0</v>
      </c>
      <c r="K498" s="297" t="s">
        <v>637</v>
      </c>
      <c r="L498" s="292"/>
    </row>
    <row r="499" ht="20.25" customHeight="1">
      <c r="A499" s="285" t="s">
        <v>1042</v>
      </c>
      <c r="B499" s="85" t="s">
        <v>338</v>
      </c>
      <c r="C499" s="85" t="s">
        <v>343</v>
      </c>
      <c r="D499" s="85">
        <v>13.0</v>
      </c>
      <c r="E499" s="85">
        <v>45.0</v>
      </c>
      <c r="F499" s="294">
        <v>10.0</v>
      </c>
      <c r="G499" s="287"/>
      <c r="H499" s="288">
        <v>40.0</v>
      </c>
      <c r="I499" s="295"/>
      <c r="J499" s="296">
        <v>2.0</v>
      </c>
      <c r="K499" s="291" t="s">
        <v>334</v>
      </c>
      <c r="L499" s="302" t="s">
        <v>1043</v>
      </c>
    </row>
    <row r="500" ht="20.25" customHeight="1">
      <c r="A500" s="293" t="s">
        <v>1044</v>
      </c>
      <c r="B500" s="85" t="s">
        <v>279</v>
      </c>
      <c r="C500" s="85" t="s">
        <v>345</v>
      </c>
      <c r="D500" s="85">
        <v>18.0</v>
      </c>
      <c r="E500" s="85">
        <v>75.0</v>
      </c>
      <c r="F500" s="294">
        <v>40.0</v>
      </c>
      <c r="G500" s="287"/>
      <c r="H500" s="288"/>
      <c r="I500" s="295"/>
      <c r="J500" s="296">
        <v>5.0</v>
      </c>
      <c r="K500" s="297" t="s">
        <v>334</v>
      </c>
      <c r="L500" s="292"/>
    </row>
    <row r="501" ht="20.25" customHeight="1">
      <c r="A501" s="285" t="s">
        <v>1045</v>
      </c>
      <c r="B501" s="85" t="s">
        <v>279</v>
      </c>
      <c r="C501" s="85" t="s">
        <v>343</v>
      </c>
      <c r="D501" s="85">
        <v>12.0</v>
      </c>
      <c r="E501" s="85">
        <v>58.0</v>
      </c>
      <c r="F501" s="294">
        <v>15.0</v>
      </c>
      <c r="G501" s="287"/>
      <c r="H501" s="288"/>
      <c r="I501" s="295"/>
      <c r="J501" s="296">
        <v>2.0</v>
      </c>
      <c r="K501" s="291" t="s">
        <v>334</v>
      </c>
      <c r="L501" s="292" t="s">
        <v>1046</v>
      </c>
    </row>
    <row r="502" ht="20.25" customHeight="1">
      <c r="A502" s="285" t="s">
        <v>1047</v>
      </c>
      <c r="B502" s="85" t="s">
        <v>279</v>
      </c>
      <c r="C502" s="85" t="s">
        <v>339</v>
      </c>
      <c r="D502" s="85">
        <v>15.0</v>
      </c>
      <c r="E502" s="85">
        <v>71.0</v>
      </c>
      <c r="F502" s="294">
        <v>30.0</v>
      </c>
      <c r="G502" s="287"/>
      <c r="H502" s="288"/>
      <c r="I502" s="295"/>
      <c r="J502" s="296">
        <v>7.0</v>
      </c>
      <c r="K502" s="291" t="s">
        <v>334</v>
      </c>
      <c r="L502" s="292"/>
    </row>
    <row r="503" ht="20.25" customHeight="1">
      <c r="A503" s="300" t="s">
        <v>1048</v>
      </c>
      <c r="B503" s="296" t="s">
        <v>279</v>
      </c>
      <c r="C503" s="296" t="s">
        <v>339</v>
      </c>
      <c r="D503" s="296">
        <v>15.0</v>
      </c>
      <c r="E503" s="296">
        <v>71.0</v>
      </c>
      <c r="F503" s="301">
        <v>30.0</v>
      </c>
      <c r="G503" s="287"/>
      <c r="H503" s="288"/>
      <c r="I503" s="295"/>
      <c r="J503" s="296">
        <v>8.0</v>
      </c>
      <c r="K503" s="291" t="s">
        <v>334</v>
      </c>
      <c r="L503" s="292"/>
    </row>
    <row r="504" ht="20.25" customHeight="1">
      <c r="A504" s="285" t="s">
        <v>1049</v>
      </c>
      <c r="B504" s="85" t="s">
        <v>279</v>
      </c>
      <c r="C504" s="85" t="s">
        <v>347</v>
      </c>
      <c r="D504" s="85">
        <v>17.0</v>
      </c>
      <c r="E504" s="85">
        <v>135.0</v>
      </c>
      <c r="F504" s="294">
        <v>30.0</v>
      </c>
      <c r="G504" s="287"/>
      <c r="H504" s="288"/>
      <c r="I504" s="295"/>
      <c r="J504" s="296">
        <v>22.0</v>
      </c>
      <c r="K504" s="291" t="s">
        <v>863</v>
      </c>
      <c r="L504" s="292"/>
    </row>
    <row r="505" ht="20.25" customHeight="1">
      <c r="A505" s="285" t="s">
        <v>1050</v>
      </c>
      <c r="B505" s="85" t="s">
        <v>338</v>
      </c>
      <c r="C505" s="85" t="s">
        <v>339</v>
      </c>
      <c r="D505" s="85">
        <v>15.0</v>
      </c>
      <c r="E505" s="85">
        <v>75.0</v>
      </c>
      <c r="F505" s="294"/>
      <c r="G505" s="287">
        <v>20.0</v>
      </c>
      <c r="H505" s="288"/>
      <c r="I505" s="295"/>
      <c r="J505" s="296">
        <v>5.0</v>
      </c>
      <c r="K505" s="297" t="s">
        <v>863</v>
      </c>
      <c r="L505" s="292"/>
    </row>
    <row r="506" ht="20.25" customHeight="1">
      <c r="A506" s="285" t="s">
        <v>1051</v>
      </c>
      <c r="B506" s="85" t="s">
        <v>338</v>
      </c>
      <c r="C506" s="85" t="s">
        <v>343</v>
      </c>
      <c r="D506" s="85">
        <v>14.0</v>
      </c>
      <c r="E506" s="85">
        <v>76.0</v>
      </c>
      <c r="F506" s="294">
        <v>40.0</v>
      </c>
      <c r="G506" s="287"/>
      <c r="H506" s="288"/>
      <c r="I506" s="295"/>
      <c r="J506" s="296">
        <v>3.0</v>
      </c>
      <c r="K506" s="297" t="s">
        <v>334</v>
      </c>
      <c r="L506" s="304" t="s">
        <v>1052</v>
      </c>
    </row>
    <row r="507" ht="20.25" customHeight="1">
      <c r="A507" s="293" t="s">
        <v>1053</v>
      </c>
      <c r="B507" s="85" t="s">
        <v>338</v>
      </c>
      <c r="C507" s="85" t="s">
        <v>347</v>
      </c>
      <c r="D507" s="85">
        <v>12.0</v>
      </c>
      <c r="E507" s="85">
        <v>67.0</v>
      </c>
      <c r="F507" s="294">
        <v>40.0</v>
      </c>
      <c r="G507" s="287"/>
      <c r="H507" s="288"/>
      <c r="I507" s="295"/>
      <c r="J507" s="296">
        <v>2.0</v>
      </c>
      <c r="K507" s="297" t="s">
        <v>334</v>
      </c>
      <c r="L507" s="302" t="s">
        <v>1054</v>
      </c>
    </row>
    <row r="508" ht="20.25" customHeight="1">
      <c r="A508" s="293" t="s">
        <v>1055</v>
      </c>
      <c r="B508" s="85" t="s">
        <v>338</v>
      </c>
      <c r="C508" s="85" t="s">
        <v>345</v>
      </c>
      <c r="D508" s="85">
        <v>19.0</v>
      </c>
      <c r="E508" s="85">
        <v>253.0</v>
      </c>
      <c r="F508" s="294">
        <v>30.0</v>
      </c>
      <c r="G508" s="287"/>
      <c r="H508" s="288"/>
      <c r="I508" s="295"/>
      <c r="J508" s="296">
        <v>21.0</v>
      </c>
      <c r="K508" s="291" t="s">
        <v>637</v>
      </c>
      <c r="L508" s="292"/>
    </row>
    <row r="509" ht="20.25" customHeight="1">
      <c r="A509" s="293" t="s">
        <v>1056</v>
      </c>
      <c r="B509" s="85" t="s">
        <v>342</v>
      </c>
      <c r="C509" s="85" t="s">
        <v>345</v>
      </c>
      <c r="D509" s="85">
        <v>19.0</v>
      </c>
      <c r="E509" s="85">
        <v>216.0</v>
      </c>
      <c r="F509" s="294">
        <v>40.0</v>
      </c>
      <c r="G509" s="287"/>
      <c r="H509" s="288"/>
      <c r="I509" s="295"/>
      <c r="J509" s="296">
        <v>21.0</v>
      </c>
      <c r="K509" s="291" t="s">
        <v>637</v>
      </c>
      <c r="L509" s="307"/>
    </row>
    <row r="510" ht="20.25" customHeight="1">
      <c r="A510" s="285" t="s">
        <v>1057</v>
      </c>
      <c r="B510" s="85" t="s">
        <v>279</v>
      </c>
      <c r="C510" s="85" t="s">
        <v>332</v>
      </c>
      <c r="D510" s="85">
        <v>11.0</v>
      </c>
      <c r="E510" s="85">
        <v>26.0</v>
      </c>
      <c r="F510" s="294">
        <v>20.0</v>
      </c>
      <c r="G510" s="287"/>
      <c r="H510" s="288"/>
      <c r="I510" s="295"/>
      <c r="J510" s="290" t="s">
        <v>333</v>
      </c>
      <c r="K510" s="297" t="s">
        <v>457</v>
      </c>
      <c r="L510" s="292"/>
    </row>
    <row r="511" ht="20.25" customHeight="1">
      <c r="A511" s="293" t="s">
        <v>1058</v>
      </c>
      <c r="B511" s="85" t="s">
        <v>279</v>
      </c>
      <c r="C511" s="85" t="s">
        <v>420</v>
      </c>
      <c r="D511" s="85">
        <v>15.0</v>
      </c>
      <c r="E511" s="85">
        <v>5.0</v>
      </c>
      <c r="F511" s="294">
        <v>30.0</v>
      </c>
      <c r="G511" s="287">
        <v>30.0</v>
      </c>
      <c r="H511" s="288"/>
      <c r="I511" s="295"/>
      <c r="J511" s="290" t="s">
        <v>470</v>
      </c>
      <c r="K511" s="297" t="s">
        <v>334</v>
      </c>
      <c r="L511" s="292"/>
    </row>
    <row r="512" ht="20.25" customHeight="1">
      <c r="A512" s="285" t="s">
        <v>1059</v>
      </c>
      <c r="B512" s="85" t="s">
        <v>279</v>
      </c>
      <c r="C512" s="85" t="s">
        <v>339</v>
      </c>
      <c r="D512" s="85">
        <v>17.0</v>
      </c>
      <c r="E512" s="85">
        <v>130.0</v>
      </c>
      <c r="F512" s="294">
        <v>25.0</v>
      </c>
      <c r="G512" s="287"/>
      <c r="H512" s="288">
        <v>50.0</v>
      </c>
      <c r="I512" s="295"/>
      <c r="J512" s="296">
        <v>11.0</v>
      </c>
      <c r="K512" s="297" t="s">
        <v>863</v>
      </c>
      <c r="L512" s="308"/>
    </row>
    <row r="513" ht="20.25" customHeight="1">
      <c r="A513" s="300" t="s">
        <v>1060</v>
      </c>
      <c r="B513" s="296" t="s">
        <v>342</v>
      </c>
      <c r="C513" s="296" t="s">
        <v>572</v>
      </c>
      <c r="D513" s="296">
        <v>14.0</v>
      </c>
      <c r="E513" s="296">
        <v>105.0</v>
      </c>
      <c r="F513" s="301">
        <v>50.0</v>
      </c>
      <c r="G513" s="287"/>
      <c r="H513" s="288"/>
      <c r="I513" s="295"/>
      <c r="J513" s="296">
        <v>6.0</v>
      </c>
      <c r="K513" s="297" t="s">
        <v>863</v>
      </c>
      <c r="L513" s="308"/>
    </row>
    <row r="514" ht="20.25" customHeight="1">
      <c r="A514" s="293" t="s">
        <v>1061</v>
      </c>
      <c r="B514" s="85" t="s">
        <v>391</v>
      </c>
      <c r="C514" s="85" t="s">
        <v>379</v>
      </c>
      <c r="D514" s="85">
        <v>11.0</v>
      </c>
      <c r="E514" s="85">
        <v>27.0</v>
      </c>
      <c r="F514" s="294">
        <v>20.0</v>
      </c>
      <c r="G514" s="287">
        <v>20.0</v>
      </c>
      <c r="H514" s="288">
        <v>20.0</v>
      </c>
      <c r="I514" s="295"/>
      <c r="J514" s="290" t="s">
        <v>333</v>
      </c>
      <c r="K514" s="291" t="s">
        <v>334</v>
      </c>
      <c r="L514" s="292"/>
    </row>
    <row r="515" ht="20.25" customHeight="1">
      <c r="A515" s="293" t="s">
        <v>1062</v>
      </c>
      <c r="B515" s="85" t="s">
        <v>279</v>
      </c>
      <c r="C515" s="85" t="s">
        <v>389</v>
      </c>
      <c r="D515" s="85">
        <v>10.0</v>
      </c>
      <c r="E515" s="85">
        <v>11.0</v>
      </c>
      <c r="F515" s="294">
        <v>40.0</v>
      </c>
      <c r="G515" s="287"/>
      <c r="H515" s="288"/>
      <c r="I515" s="295"/>
      <c r="J515" s="290" t="s">
        <v>470</v>
      </c>
      <c r="K515" s="297" t="s">
        <v>334</v>
      </c>
      <c r="L515" s="304" t="s">
        <v>1063</v>
      </c>
    </row>
    <row r="516" ht="20.25" customHeight="1">
      <c r="A516" s="285" t="s">
        <v>1064</v>
      </c>
      <c r="B516" s="85" t="s">
        <v>279</v>
      </c>
      <c r="C516" s="85" t="s">
        <v>347</v>
      </c>
      <c r="D516" s="85">
        <v>11.0</v>
      </c>
      <c r="E516" s="85">
        <v>58.0</v>
      </c>
      <c r="F516" s="294">
        <v>20.0</v>
      </c>
      <c r="G516" s="287"/>
      <c r="H516" s="288"/>
      <c r="I516" s="295"/>
      <c r="J516" s="296">
        <v>3.0</v>
      </c>
      <c r="K516" s="297" t="s">
        <v>334</v>
      </c>
      <c r="L516" s="302" t="s">
        <v>1065</v>
      </c>
    </row>
    <row r="517" ht="20.25" customHeight="1">
      <c r="A517" s="285" t="s">
        <v>1066</v>
      </c>
      <c r="B517" s="85" t="s">
        <v>279</v>
      </c>
      <c r="C517" s="85" t="s">
        <v>347</v>
      </c>
      <c r="D517" s="85">
        <v>17.0</v>
      </c>
      <c r="E517" s="85">
        <v>97.0</v>
      </c>
      <c r="F517" s="294">
        <v>20.0</v>
      </c>
      <c r="G517" s="287"/>
      <c r="H517" s="288"/>
      <c r="I517" s="295"/>
      <c r="J517" s="296">
        <v>15.0</v>
      </c>
      <c r="K517" s="297" t="s">
        <v>334</v>
      </c>
      <c r="L517" s="302" t="s">
        <v>1067</v>
      </c>
    </row>
    <row r="518" ht="20.25" customHeight="1">
      <c r="A518" s="285" t="s">
        <v>1068</v>
      </c>
      <c r="B518" s="85" t="s">
        <v>279</v>
      </c>
      <c r="C518" s="85" t="s">
        <v>442</v>
      </c>
      <c r="D518" s="85">
        <v>12.0</v>
      </c>
      <c r="E518" s="85">
        <v>22.0</v>
      </c>
      <c r="F518" s="294">
        <v>20.0</v>
      </c>
      <c r="G518" s="287"/>
      <c r="H518" s="288"/>
      <c r="I518" s="295"/>
      <c r="J518" s="290" t="s">
        <v>393</v>
      </c>
      <c r="K518" s="297" t="s">
        <v>334</v>
      </c>
      <c r="L518" s="308"/>
    </row>
    <row r="519" ht="20.25" customHeight="1">
      <c r="A519" s="285" t="s">
        <v>1069</v>
      </c>
      <c r="B519" s="85" t="s">
        <v>338</v>
      </c>
      <c r="C519" s="85" t="s">
        <v>442</v>
      </c>
      <c r="D519" s="85">
        <v>13.0</v>
      </c>
      <c r="E519" s="85">
        <v>60.0</v>
      </c>
      <c r="F519" s="294">
        <v>30.0</v>
      </c>
      <c r="G519" s="287"/>
      <c r="H519" s="288"/>
      <c r="I519" s="295"/>
      <c r="J519" s="296">
        <v>2.0</v>
      </c>
      <c r="K519" s="297" t="s">
        <v>334</v>
      </c>
      <c r="L519" s="308"/>
    </row>
    <row r="520" ht="20.25" customHeight="1">
      <c r="A520" s="285" t="s">
        <v>1070</v>
      </c>
      <c r="B520" s="85" t="s">
        <v>391</v>
      </c>
      <c r="C520" s="85" t="s">
        <v>442</v>
      </c>
      <c r="D520" s="85">
        <v>10.0</v>
      </c>
      <c r="E520" s="85">
        <v>7.0</v>
      </c>
      <c r="F520" s="294">
        <v>10.0</v>
      </c>
      <c r="G520" s="287"/>
      <c r="H520" s="288"/>
      <c r="I520" s="295"/>
      <c r="J520" s="296">
        <v>0.0</v>
      </c>
      <c r="K520" s="297" t="s">
        <v>334</v>
      </c>
      <c r="L520" s="308"/>
    </row>
    <row r="521" ht="20.25" customHeight="1">
      <c r="A521" s="293" t="s">
        <v>1071</v>
      </c>
      <c r="B521" s="85" t="s">
        <v>279</v>
      </c>
      <c r="C521" s="85" t="s">
        <v>345</v>
      </c>
      <c r="D521" s="85">
        <v>18.0</v>
      </c>
      <c r="E521" s="85">
        <v>190.0</v>
      </c>
      <c r="F521" s="294">
        <v>40.0</v>
      </c>
      <c r="G521" s="287">
        <v>60.0</v>
      </c>
      <c r="H521" s="288"/>
      <c r="I521" s="295"/>
      <c r="J521" s="296">
        <v>15.0</v>
      </c>
      <c r="K521" s="291" t="s">
        <v>637</v>
      </c>
      <c r="L521" s="292"/>
    </row>
    <row r="522" ht="20.25" customHeight="1">
      <c r="A522" s="285" t="s">
        <v>1072</v>
      </c>
      <c r="B522" s="85" t="s">
        <v>279</v>
      </c>
      <c r="C522" s="85" t="s">
        <v>347</v>
      </c>
      <c r="D522" s="85">
        <v>18.0</v>
      </c>
      <c r="E522" s="85">
        <v>135.0</v>
      </c>
      <c r="F522" s="294">
        <v>30.0</v>
      </c>
      <c r="G522" s="287"/>
      <c r="H522" s="288"/>
      <c r="I522" s="295"/>
      <c r="J522" s="296">
        <v>11.0</v>
      </c>
      <c r="K522" s="297" t="s">
        <v>953</v>
      </c>
      <c r="L522" s="292"/>
    </row>
    <row r="523" ht="20.25" customHeight="1">
      <c r="A523" s="285" t="s">
        <v>1073</v>
      </c>
      <c r="B523" s="85" t="s">
        <v>279</v>
      </c>
      <c r="C523" s="85" t="s">
        <v>332</v>
      </c>
      <c r="D523" s="85">
        <v>19.0</v>
      </c>
      <c r="E523" s="85">
        <v>187.0</v>
      </c>
      <c r="F523" s="294">
        <v>30.0</v>
      </c>
      <c r="G523" s="287"/>
      <c r="H523" s="288"/>
      <c r="I523" s="295"/>
      <c r="J523" s="296">
        <v>17.0</v>
      </c>
      <c r="K523" s="297" t="s">
        <v>637</v>
      </c>
      <c r="L523" s="308"/>
    </row>
    <row r="524" ht="20.25" customHeight="1">
      <c r="A524" s="293" t="s">
        <v>1074</v>
      </c>
      <c r="B524" s="85" t="s">
        <v>338</v>
      </c>
      <c r="C524" s="85" t="s">
        <v>345</v>
      </c>
      <c r="D524" s="85">
        <v>18.0</v>
      </c>
      <c r="E524" s="85">
        <v>184.0</v>
      </c>
      <c r="F524" s="294">
        <v>20.0</v>
      </c>
      <c r="G524" s="287">
        <v>30.0</v>
      </c>
      <c r="H524" s="288"/>
      <c r="I524" s="295"/>
      <c r="J524" s="296">
        <v>13.0</v>
      </c>
      <c r="K524" s="291" t="s">
        <v>334</v>
      </c>
      <c r="L524" s="302" t="s">
        <v>1075</v>
      </c>
    </row>
    <row r="525" ht="20.25" customHeight="1">
      <c r="A525" s="293" t="s">
        <v>1076</v>
      </c>
      <c r="B525" s="85" t="s">
        <v>279</v>
      </c>
      <c r="C525" s="85" t="s">
        <v>345</v>
      </c>
      <c r="D525" s="85">
        <v>20.0</v>
      </c>
      <c r="E525" s="85">
        <v>112.0</v>
      </c>
      <c r="F525" s="294">
        <v>30.0</v>
      </c>
      <c r="G525" s="287"/>
      <c r="H525" s="288"/>
      <c r="I525" s="295"/>
      <c r="J525" s="296">
        <v>13.0</v>
      </c>
      <c r="K525" s="291" t="s">
        <v>637</v>
      </c>
      <c r="L525" s="292"/>
    </row>
    <row r="526" ht="20.25" customHeight="1">
      <c r="A526" s="293" t="s">
        <v>1077</v>
      </c>
      <c r="B526" s="85" t="s">
        <v>279</v>
      </c>
      <c r="C526" s="85" t="s">
        <v>332</v>
      </c>
      <c r="D526" s="85">
        <v>12.0</v>
      </c>
      <c r="E526" s="85">
        <v>66.0</v>
      </c>
      <c r="F526" s="294">
        <v>30.0</v>
      </c>
      <c r="G526" s="287"/>
      <c r="H526" s="288"/>
      <c r="I526" s="295"/>
      <c r="J526" s="296">
        <v>9.0</v>
      </c>
      <c r="K526" s="297" t="s">
        <v>863</v>
      </c>
      <c r="L526" s="308"/>
    </row>
    <row r="527" ht="20.25" customHeight="1">
      <c r="A527" s="300" t="s">
        <v>1078</v>
      </c>
      <c r="B527" s="85" t="s">
        <v>279</v>
      </c>
      <c r="C527" s="85" t="s">
        <v>442</v>
      </c>
      <c r="D527" s="85">
        <v>12.0</v>
      </c>
      <c r="E527" s="85">
        <v>11.0</v>
      </c>
      <c r="F527" s="294">
        <v>30.0</v>
      </c>
      <c r="G527" s="287"/>
      <c r="H527" s="288"/>
      <c r="I527" s="295"/>
      <c r="J527" s="290" t="s">
        <v>333</v>
      </c>
      <c r="K527" s="291" t="s">
        <v>334</v>
      </c>
      <c r="L527" s="292"/>
    </row>
    <row r="528" ht="20.25" customHeight="1">
      <c r="A528" s="285" t="s">
        <v>1079</v>
      </c>
      <c r="B528" s="85" t="s">
        <v>391</v>
      </c>
      <c r="C528" s="85" t="s">
        <v>339</v>
      </c>
      <c r="D528" s="85">
        <v>15.0</v>
      </c>
      <c r="E528" s="85">
        <v>33.0</v>
      </c>
      <c r="F528" s="294">
        <v>30.0</v>
      </c>
      <c r="G528" s="287"/>
      <c r="H528" s="288"/>
      <c r="I528" s="295"/>
      <c r="J528" s="296">
        <v>3.0</v>
      </c>
      <c r="K528" s="297" t="s">
        <v>863</v>
      </c>
      <c r="L528" s="308"/>
    </row>
    <row r="529" ht="20.25" customHeight="1">
      <c r="A529" s="285" t="s">
        <v>1080</v>
      </c>
      <c r="B529" s="85" t="s">
        <v>462</v>
      </c>
      <c r="C529" s="85" t="s">
        <v>339</v>
      </c>
      <c r="D529" s="85">
        <v>11.0</v>
      </c>
      <c r="E529" s="85">
        <v>7.0</v>
      </c>
      <c r="F529" s="294">
        <v>20.0</v>
      </c>
      <c r="G529" s="287"/>
      <c r="H529" s="288"/>
      <c r="I529" s="295"/>
      <c r="J529" s="290" t="s">
        <v>470</v>
      </c>
      <c r="K529" s="297" t="s">
        <v>863</v>
      </c>
      <c r="L529" s="292"/>
    </row>
    <row r="530" ht="20.25" customHeight="1">
      <c r="A530" s="285" t="s">
        <v>1081</v>
      </c>
      <c r="B530" s="85" t="s">
        <v>279</v>
      </c>
      <c r="C530" s="85" t="s">
        <v>339</v>
      </c>
      <c r="D530" s="85">
        <v>15.0</v>
      </c>
      <c r="E530" s="85">
        <v>71.0</v>
      </c>
      <c r="F530" s="294">
        <v>30.0</v>
      </c>
      <c r="G530" s="287"/>
      <c r="H530" s="288"/>
      <c r="I530" s="295"/>
      <c r="J530" s="296">
        <v>4.0</v>
      </c>
      <c r="K530" s="297" t="s">
        <v>863</v>
      </c>
      <c r="L530" s="308"/>
    </row>
    <row r="531" ht="20.25" customHeight="1">
      <c r="A531" s="285" t="s">
        <v>1082</v>
      </c>
      <c r="B531" s="85" t="s">
        <v>397</v>
      </c>
      <c r="C531" s="85" t="s">
        <v>339</v>
      </c>
      <c r="D531" s="85">
        <v>16.0</v>
      </c>
      <c r="E531" s="85">
        <v>325.0</v>
      </c>
      <c r="F531" s="294">
        <v>30.0</v>
      </c>
      <c r="G531" s="287"/>
      <c r="H531" s="288"/>
      <c r="I531" s="295"/>
      <c r="J531" s="296">
        <v>13.0</v>
      </c>
      <c r="K531" s="297" t="s">
        <v>863</v>
      </c>
      <c r="L531" s="308"/>
    </row>
    <row r="532" ht="20.25" customHeight="1">
      <c r="A532" s="285" t="s">
        <v>1083</v>
      </c>
      <c r="B532" s="85" t="s">
        <v>279</v>
      </c>
      <c r="C532" s="85" t="s">
        <v>428</v>
      </c>
      <c r="D532" s="85">
        <v>13.0</v>
      </c>
      <c r="E532" s="85">
        <v>44.0</v>
      </c>
      <c r="F532" s="294">
        <v>30.0</v>
      </c>
      <c r="G532" s="287"/>
      <c r="H532" s="288">
        <v>60.0</v>
      </c>
      <c r="I532" s="295"/>
      <c r="J532" s="296">
        <v>2.0</v>
      </c>
      <c r="K532" s="297" t="s">
        <v>805</v>
      </c>
      <c r="L532" s="292"/>
    </row>
    <row r="533" ht="20.25" customHeight="1">
      <c r="A533" s="293" t="s">
        <v>1084</v>
      </c>
      <c r="B533" s="85" t="s">
        <v>279</v>
      </c>
      <c r="C533" s="85" t="s">
        <v>345</v>
      </c>
      <c r="D533" s="85">
        <v>17.0</v>
      </c>
      <c r="E533" s="85">
        <v>112.0</v>
      </c>
      <c r="F533" s="294">
        <v>30.0</v>
      </c>
      <c r="G533" s="287"/>
      <c r="H533" s="288"/>
      <c r="I533" s="295"/>
      <c r="J533" s="296">
        <v>5.0</v>
      </c>
      <c r="K533" s="291" t="s">
        <v>334</v>
      </c>
      <c r="L533" s="302" t="s">
        <v>1085</v>
      </c>
    </row>
    <row r="534" ht="20.25" customHeight="1">
      <c r="A534" s="285" t="s">
        <v>1086</v>
      </c>
      <c r="B534" s="85" t="s">
        <v>338</v>
      </c>
      <c r="C534" s="85" t="s">
        <v>345</v>
      </c>
      <c r="D534" s="85">
        <v>13.0</v>
      </c>
      <c r="E534" s="85">
        <v>68.0</v>
      </c>
      <c r="F534" s="294">
        <v>60.0</v>
      </c>
      <c r="G534" s="287">
        <v>90.0</v>
      </c>
      <c r="H534" s="288"/>
      <c r="I534" s="295"/>
      <c r="J534" s="296">
        <v>3.0</v>
      </c>
      <c r="K534" s="297" t="s">
        <v>334</v>
      </c>
      <c r="L534" s="304" t="s">
        <v>1087</v>
      </c>
    </row>
    <row r="535" ht="20.25" customHeight="1">
      <c r="A535" s="285" t="s">
        <v>1088</v>
      </c>
      <c r="B535" s="85" t="s">
        <v>342</v>
      </c>
      <c r="C535" s="85" t="s">
        <v>347</v>
      </c>
      <c r="D535" s="85">
        <v>14.0</v>
      </c>
      <c r="E535" s="85">
        <v>297.0</v>
      </c>
      <c r="F535" s="294">
        <v>40.0</v>
      </c>
      <c r="G535" s="287">
        <v>40.0</v>
      </c>
      <c r="H535" s="288"/>
      <c r="I535" s="295"/>
      <c r="J535" s="296">
        <v>20.0</v>
      </c>
      <c r="K535" s="297" t="s">
        <v>336</v>
      </c>
      <c r="L535" s="292"/>
    </row>
    <row r="536" ht="20.25" customHeight="1">
      <c r="A536" s="285" t="s">
        <v>1089</v>
      </c>
      <c r="B536" s="85" t="s">
        <v>391</v>
      </c>
      <c r="C536" s="85" t="s">
        <v>332</v>
      </c>
      <c r="D536" s="85">
        <v>13.0</v>
      </c>
      <c r="E536" s="85">
        <v>7.0</v>
      </c>
      <c r="F536" s="294">
        <v>30.0</v>
      </c>
      <c r="G536" s="287"/>
      <c r="H536" s="288"/>
      <c r="I536" s="295"/>
      <c r="J536" s="296">
        <v>1.0</v>
      </c>
      <c r="K536" s="297" t="s">
        <v>863</v>
      </c>
      <c r="L536" s="308"/>
    </row>
    <row r="537" ht="20.25" customHeight="1">
      <c r="A537" s="293" t="s">
        <v>1090</v>
      </c>
      <c r="B537" s="85" t="s">
        <v>279</v>
      </c>
      <c r="C537" s="85" t="s">
        <v>332</v>
      </c>
      <c r="D537" s="85">
        <v>15.0</v>
      </c>
      <c r="E537" s="85">
        <v>9.0</v>
      </c>
      <c r="F537" s="294">
        <v>30.0</v>
      </c>
      <c r="G537" s="287"/>
      <c r="H537" s="288"/>
      <c r="I537" s="295"/>
      <c r="J537" s="290" t="s">
        <v>470</v>
      </c>
      <c r="K537" s="297" t="s">
        <v>334</v>
      </c>
      <c r="L537" s="304" t="s">
        <v>1091</v>
      </c>
    </row>
    <row r="538" ht="20.25" customHeight="1">
      <c r="A538" s="285" t="s">
        <v>1092</v>
      </c>
      <c r="B538" s="85" t="s">
        <v>279</v>
      </c>
      <c r="C538" s="85" t="s">
        <v>339</v>
      </c>
      <c r="D538" s="85">
        <v>15.0</v>
      </c>
      <c r="E538" s="85">
        <v>45.0</v>
      </c>
      <c r="F538" s="294">
        <v>30.0</v>
      </c>
      <c r="G538" s="287"/>
      <c r="H538" s="288"/>
      <c r="I538" s="295"/>
      <c r="J538" s="296">
        <v>2.0</v>
      </c>
      <c r="K538" s="297" t="s">
        <v>334</v>
      </c>
      <c r="L538" s="308"/>
    </row>
    <row r="539" ht="20.25" customHeight="1">
      <c r="A539" s="293" t="s">
        <v>1093</v>
      </c>
      <c r="B539" s="85" t="s">
        <v>279</v>
      </c>
      <c r="C539" s="85" t="s">
        <v>345</v>
      </c>
      <c r="D539" s="85">
        <v>13.0</v>
      </c>
      <c r="E539" s="85">
        <v>11.0</v>
      </c>
      <c r="F539" s="294">
        <v>20.0</v>
      </c>
      <c r="G539" s="287"/>
      <c r="H539" s="288"/>
      <c r="I539" s="295"/>
      <c r="J539" s="290" t="s">
        <v>393</v>
      </c>
      <c r="K539" s="291" t="s">
        <v>336</v>
      </c>
      <c r="L539" s="292"/>
    </row>
    <row r="540" ht="20.25" customHeight="1">
      <c r="A540" s="293" t="s">
        <v>1094</v>
      </c>
      <c r="B540" s="85" t="s">
        <v>338</v>
      </c>
      <c r="C540" s="85" t="s">
        <v>345</v>
      </c>
      <c r="D540" s="85">
        <v>18.0</v>
      </c>
      <c r="E540" s="85">
        <v>123.0</v>
      </c>
      <c r="F540" s="294">
        <v>40.0</v>
      </c>
      <c r="G540" s="287">
        <v>60.0</v>
      </c>
      <c r="H540" s="288"/>
      <c r="I540" s="295"/>
      <c r="J540" s="296">
        <v>9.0</v>
      </c>
      <c r="K540" s="297" t="s">
        <v>334</v>
      </c>
      <c r="L540" s="308"/>
    </row>
    <row r="541" ht="20.25" customHeight="1">
      <c r="A541" s="293" t="s">
        <v>1095</v>
      </c>
      <c r="B541" s="85" t="s">
        <v>279</v>
      </c>
      <c r="C541" s="85" t="s">
        <v>420</v>
      </c>
      <c r="D541" s="85">
        <v>16.0</v>
      </c>
      <c r="E541" s="85">
        <v>58.0</v>
      </c>
      <c r="F541" s="294">
        <v>30.0</v>
      </c>
      <c r="G541" s="287"/>
      <c r="H541" s="288"/>
      <c r="I541" s="295"/>
      <c r="J541" s="296">
        <v>5.0</v>
      </c>
      <c r="K541" s="291" t="s">
        <v>336</v>
      </c>
      <c r="L541" s="292"/>
    </row>
    <row r="542" ht="20.25" customHeight="1">
      <c r="A542" s="285" t="s">
        <v>1096</v>
      </c>
      <c r="B542" s="85" t="s">
        <v>462</v>
      </c>
      <c r="C542" s="85" t="s">
        <v>369</v>
      </c>
      <c r="D542" s="85">
        <v>13.0</v>
      </c>
      <c r="E542" s="85">
        <v>18.0</v>
      </c>
      <c r="F542" s="294">
        <v>20.0</v>
      </c>
      <c r="G542" s="287"/>
      <c r="H542" s="288"/>
      <c r="I542" s="295"/>
      <c r="J542" s="290" t="s">
        <v>333</v>
      </c>
      <c r="K542" s="297" t="s">
        <v>336</v>
      </c>
      <c r="L542" s="292"/>
    </row>
    <row r="543" ht="20.25" customHeight="1">
      <c r="A543" s="293" t="s">
        <v>305</v>
      </c>
      <c r="B543" s="85" t="s">
        <v>338</v>
      </c>
      <c r="C543" s="85" t="s">
        <v>369</v>
      </c>
      <c r="D543" s="85">
        <v>8.0</v>
      </c>
      <c r="E543" s="85">
        <v>45.0</v>
      </c>
      <c r="F543" s="294">
        <v>10.0</v>
      </c>
      <c r="G543" s="287"/>
      <c r="H543" s="288"/>
      <c r="I543" s="295"/>
      <c r="J543" s="296">
        <v>2.0</v>
      </c>
      <c r="K543" s="297" t="s">
        <v>334</v>
      </c>
      <c r="L543" s="308" t="s">
        <v>1097</v>
      </c>
    </row>
    <row r="544" ht="20.25" customHeight="1">
      <c r="A544" s="293" t="s">
        <v>1098</v>
      </c>
      <c r="B544" s="85" t="s">
        <v>391</v>
      </c>
      <c r="C544" s="85" t="s">
        <v>389</v>
      </c>
      <c r="D544" s="85">
        <v>12.0</v>
      </c>
      <c r="E544" s="85">
        <v>3.0</v>
      </c>
      <c r="F544" s="294">
        <v>5.0</v>
      </c>
      <c r="G544" s="287"/>
      <c r="H544" s="288">
        <v>30.0</v>
      </c>
      <c r="I544" s="295"/>
      <c r="J544" s="296">
        <v>0.0</v>
      </c>
      <c r="K544" s="297" t="s">
        <v>334</v>
      </c>
      <c r="L544" s="304" t="s">
        <v>1099</v>
      </c>
    </row>
    <row r="545" ht="20.25" customHeight="1">
      <c r="A545" s="285" t="s">
        <v>304</v>
      </c>
      <c r="B545" s="85" t="s">
        <v>338</v>
      </c>
      <c r="C545" s="85" t="s">
        <v>572</v>
      </c>
      <c r="D545" s="85">
        <v>11.0</v>
      </c>
      <c r="E545" s="85">
        <v>59.0</v>
      </c>
      <c r="F545" s="294">
        <v>40.0</v>
      </c>
      <c r="G545" s="287"/>
      <c r="H545" s="288"/>
      <c r="I545" s="295"/>
      <c r="J545" s="296">
        <v>2.0</v>
      </c>
      <c r="K545" s="297" t="s">
        <v>334</v>
      </c>
      <c r="L545" s="292" t="s">
        <v>1100</v>
      </c>
    </row>
    <row r="546" ht="20.25" customHeight="1">
      <c r="A546" s="285" t="s">
        <v>1101</v>
      </c>
      <c r="B546" s="85" t="s">
        <v>338</v>
      </c>
      <c r="C546" s="85" t="s">
        <v>572</v>
      </c>
      <c r="D546" s="85">
        <v>14.0</v>
      </c>
      <c r="E546" s="85">
        <v>59.0</v>
      </c>
      <c r="F546" s="294">
        <v>40.0</v>
      </c>
      <c r="G546" s="287"/>
      <c r="H546" s="288"/>
      <c r="I546" s="295"/>
      <c r="J546" s="296">
        <v>4.0</v>
      </c>
      <c r="K546" s="297" t="s">
        <v>336</v>
      </c>
      <c r="L546" s="308"/>
    </row>
    <row r="547" ht="20.25" customHeight="1">
      <c r="A547" s="285" t="s">
        <v>1102</v>
      </c>
      <c r="B547" s="85" t="s">
        <v>338</v>
      </c>
      <c r="C547" s="85" t="s">
        <v>572</v>
      </c>
      <c r="D547" s="85">
        <v>13.0</v>
      </c>
      <c r="E547" s="85">
        <v>59.0</v>
      </c>
      <c r="F547" s="294">
        <v>40.0</v>
      </c>
      <c r="G547" s="287"/>
      <c r="H547" s="288"/>
      <c r="I547" s="295"/>
      <c r="J547" s="296">
        <v>2.0</v>
      </c>
      <c r="K547" s="297" t="s">
        <v>336</v>
      </c>
      <c r="L547" s="308"/>
    </row>
    <row r="548" ht="20.25" customHeight="1">
      <c r="A548" s="285" t="s">
        <v>1103</v>
      </c>
      <c r="B548" s="85" t="s">
        <v>338</v>
      </c>
      <c r="C548" s="85" t="s">
        <v>572</v>
      </c>
      <c r="D548" s="85">
        <v>11.0</v>
      </c>
      <c r="E548" s="85">
        <v>59.0</v>
      </c>
      <c r="F548" s="294">
        <v>40.0</v>
      </c>
      <c r="G548" s="287"/>
      <c r="H548" s="288"/>
      <c r="I548" s="295"/>
      <c r="J548" s="296">
        <v>3.0</v>
      </c>
      <c r="K548" s="297" t="s">
        <v>336</v>
      </c>
      <c r="L548" s="292"/>
    </row>
    <row r="549" ht="20.25" customHeight="1">
      <c r="A549" s="285" t="s">
        <v>1104</v>
      </c>
      <c r="B549" s="85" t="s">
        <v>338</v>
      </c>
      <c r="C549" s="85" t="s">
        <v>572</v>
      </c>
      <c r="D549" s="85">
        <v>13.0</v>
      </c>
      <c r="E549" s="85">
        <v>59.0</v>
      </c>
      <c r="F549" s="294">
        <v>40.0</v>
      </c>
      <c r="G549" s="287"/>
      <c r="H549" s="288"/>
      <c r="I549" s="295"/>
      <c r="J549" s="296">
        <v>2.0</v>
      </c>
      <c r="K549" s="297" t="s">
        <v>336</v>
      </c>
      <c r="L549" s="308"/>
    </row>
    <row r="550" ht="20.25" customHeight="1">
      <c r="A550" s="293" t="s">
        <v>1105</v>
      </c>
      <c r="B550" s="85" t="s">
        <v>338</v>
      </c>
      <c r="C550" s="85" t="s">
        <v>347</v>
      </c>
      <c r="D550" s="85">
        <v>8.0</v>
      </c>
      <c r="E550" s="85">
        <v>93.0</v>
      </c>
      <c r="F550" s="294">
        <v>30.0</v>
      </c>
      <c r="G550" s="287"/>
      <c r="H550" s="288"/>
      <c r="I550" s="295"/>
      <c r="J550" s="296">
        <v>2.0</v>
      </c>
      <c r="K550" s="297" t="s">
        <v>334</v>
      </c>
      <c r="L550" s="302" t="s">
        <v>1106</v>
      </c>
    </row>
    <row r="551" ht="20.25" customHeight="1">
      <c r="A551" s="300" t="s">
        <v>1107</v>
      </c>
      <c r="B551" s="85" t="s">
        <v>397</v>
      </c>
      <c r="C551" s="85" t="s">
        <v>379</v>
      </c>
      <c r="D551" s="85">
        <v>20.0</v>
      </c>
      <c r="E551" s="85">
        <v>526.0</v>
      </c>
      <c r="F551" s="294">
        <v>50.0</v>
      </c>
      <c r="G551" s="287"/>
      <c r="H551" s="288"/>
      <c r="I551" s="295">
        <v>50.0</v>
      </c>
      <c r="J551" s="296">
        <v>20.0</v>
      </c>
      <c r="K551" s="297" t="s">
        <v>724</v>
      </c>
      <c r="L551" s="308"/>
    </row>
    <row r="552" ht="20.25" customHeight="1">
      <c r="A552" s="293" t="s">
        <v>1108</v>
      </c>
      <c r="B552" s="85" t="s">
        <v>279</v>
      </c>
      <c r="C552" s="85" t="s">
        <v>345</v>
      </c>
      <c r="D552" s="85">
        <v>17.0</v>
      </c>
      <c r="E552" s="85">
        <v>126.0</v>
      </c>
      <c r="F552" s="294">
        <v>40.0</v>
      </c>
      <c r="G552" s="287"/>
      <c r="H552" s="288"/>
      <c r="I552" s="295"/>
      <c r="J552" s="296">
        <v>12.0</v>
      </c>
      <c r="K552" s="297" t="s">
        <v>336</v>
      </c>
      <c r="L552" s="307"/>
    </row>
    <row r="553" ht="20.25" customHeight="1">
      <c r="A553" s="293" t="s">
        <v>1109</v>
      </c>
      <c r="B553" s="85" t="s">
        <v>342</v>
      </c>
      <c r="C553" s="85" t="s">
        <v>379</v>
      </c>
      <c r="D553" s="85">
        <v>18.0</v>
      </c>
      <c r="E553" s="85">
        <v>324.0</v>
      </c>
      <c r="F553" s="294">
        <v>50.0</v>
      </c>
      <c r="G553" s="287"/>
      <c r="H553" s="288">
        <v>100.0</v>
      </c>
      <c r="I553" s="295"/>
      <c r="J553" s="296">
        <v>18.0</v>
      </c>
      <c r="K553" s="297" t="s">
        <v>724</v>
      </c>
      <c r="L553" s="308"/>
    </row>
    <row r="554" ht="20.25" customHeight="1">
      <c r="A554" s="293" t="s">
        <v>1110</v>
      </c>
      <c r="B554" s="85" t="s">
        <v>279</v>
      </c>
      <c r="C554" s="85" t="s">
        <v>332</v>
      </c>
      <c r="D554" s="85">
        <v>12.0</v>
      </c>
      <c r="E554" s="85">
        <v>49.0</v>
      </c>
      <c r="F554" s="294">
        <v>30.0</v>
      </c>
      <c r="G554" s="287"/>
      <c r="H554" s="288"/>
      <c r="I554" s="295"/>
      <c r="J554" s="296">
        <v>3.0</v>
      </c>
      <c r="K554" s="291" t="s">
        <v>724</v>
      </c>
      <c r="L554" s="307"/>
    </row>
    <row r="555" ht="20.25" customHeight="1">
      <c r="A555" s="285" t="s">
        <v>1111</v>
      </c>
      <c r="B555" s="85" t="s">
        <v>338</v>
      </c>
      <c r="C555" s="85" t="s">
        <v>572</v>
      </c>
      <c r="D555" s="85">
        <v>16.0</v>
      </c>
      <c r="E555" s="85">
        <v>110.0</v>
      </c>
      <c r="F555" s="294">
        <v>30.0</v>
      </c>
      <c r="G555" s="287">
        <v>30.0</v>
      </c>
      <c r="H555" s="288"/>
      <c r="I555" s="295"/>
      <c r="J555" s="296">
        <v>7.0</v>
      </c>
      <c r="K555" s="297" t="s">
        <v>334</v>
      </c>
      <c r="L555" s="304" t="s">
        <v>1112</v>
      </c>
    </row>
    <row r="556" ht="20.25" customHeight="1">
      <c r="A556" s="285" t="s">
        <v>1113</v>
      </c>
      <c r="B556" s="85" t="s">
        <v>342</v>
      </c>
      <c r="C556" s="85" t="s">
        <v>347</v>
      </c>
      <c r="D556" s="85">
        <v>9.0</v>
      </c>
      <c r="E556" s="85">
        <v>138.0</v>
      </c>
      <c r="F556" s="294">
        <v>30.0</v>
      </c>
      <c r="G556" s="287"/>
      <c r="H556" s="288"/>
      <c r="I556" s="295"/>
      <c r="J556" s="296">
        <v>10.0</v>
      </c>
      <c r="K556" s="297" t="s">
        <v>805</v>
      </c>
      <c r="L556" s="308"/>
    </row>
    <row r="557" ht="20.25" customHeight="1">
      <c r="A557" s="285" t="s">
        <v>311</v>
      </c>
      <c r="B557" s="85" t="s">
        <v>279</v>
      </c>
      <c r="C557" s="85" t="s">
        <v>332</v>
      </c>
      <c r="D557" s="85">
        <v>13.0</v>
      </c>
      <c r="E557" s="85">
        <v>15.0</v>
      </c>
      <c r="F557" s="294">
        <v>30.0</v>
      </c>
      <c r="G557" s="287"/>
      <c r="H557" s="288"/>
      <c r="I557" s="295"/>
      <c r="J557" s="290" t="s">
        <v>393</v>
      </c>
      <c r="K557" s="297" t="s">
        <v>334</v>
      </c>
      <c r="L557" s="308" t="s">
        <v>1114</v>
      </c>
    </row>
    <row r="558" ht="20.25" customHeight="1">
      <c r="A558" s="285" t="s">
        <v>1115</v>
      </c>
      <c r="B558" s="85" t="s">
        <v>279</v>
      </c>
      <c r="C558" s="85" t="s">
        <v>332</v>
      </c>
      <c r="D558" s="85">
        <v>18.0</v>
      </c>
      <c r="E558" s="85">
        <v>60.0</v>
      </c>
      <c r="F558" s="294">
        <v>30.0</v>
      </c>
      <c r="G558" s="287"/>
      <c r="H558" s="288"/>
      <c r="I558" s="295"/>
      <c r="J558" s="296">
        <v>4.0</v>
      </c>
      <c r="K558" s="297" t="s">
        <v>863</v>
      </c>
      <c r="L558" s="308"/>
    </row>
    <row r="559" ht="20.25" customHeight="1">
      <c r="A559" s="285" t="s">
        <v>1116</v>
      </c>
      <c r="B559" s="85" t="s">
        <v>279</v>
      </c>
      <c r="C559" s="85" t="s">
        <v>332</v>
      </c>
      <c r="D559" s="85">
        <v>14.0</v>
      </c>
      <c r="E559" s="85">
        <v>45.0</v>
      </c>
      <c r="F559" s="294">
        <v>30.0</v>
      </c>
      <c r="G559" s="287"/>
      <c r="H559" s="288"/>
      <c r="I559" s="295"/>
      <c r="J559" s="296">
        <v>2.0</v>
      </c>
      <c r="K559" s="297" t="s">
        <v>863</v>
      </c>
      <c r="L559" s="308"/>
    </row>
    <row r="560" ht="20.25" customHeight="1">
      <c r="A560" s="285" t="s">
        <v>1117</v>
      </c>
      <c r="B560" s="85" t="s">
        <v>279</v>
      </c>
      <c r="C560" s="85" t="s">
        <v>332</v>
      </c>
      <c r="D560" s="85">
        <v>16.0</v>
      </c>
      <c r="E560" s="85">
        <v>45.0</v>
      </c>
      <c r="F560" s="294">
        <v>30.0</v>
      </c>
      <c r="G560" s="287"/>
      <c r="H560" s="288"/>
      <c r="I560" s="295"/>
      <c r="J560" s="296">
        <v>2.0</v>
      </c>
      <c r="K560" s="297" t="s">
        <v>334</v>
      </c>
      <c r="L560" s="308"/>
    </row>
    <row r="561" ht="20.25" customHeight="1">
      <c r="A561" s="285" t="s">
        <v>1118</v>
      </c>
      <c r="B561" s="85" t="s">
        <v>279</v>
      </c>
      <c r="C561" s="85" t="s">
        <v>332</v>
      </c>
      <c r="D561" s="85">
        <v>12.0</v>
      </c>
      <c r="E561" s="85">
        <v>30.0</v>
      </c>
      <c r="F561" s="294">
        <v>30.0</v>
      </c>
      <c r="G561" s="287"/>
      <c r="H561" s="288"/>
      <c r="I561" s="295"/>
      <c r="J561" s="296">
        <v>2.0</v>
      </c>
      <c r="K561" s="297" t="s">
        <v>863</v>
      </c>
      <c r="L561" s="308"/>
    </row>
    <row r="562" ht="20.25" customHeight="1">
      <c r="A562" s="285" t="s">
        <v>1119</v>
      </c>
      <c r="B562" s="85" t="s">
        <v>279</v>
      </c>
      <c r="C562" s="85" t="s">
        <v>332</v>
      </c>
      <c r="D562" s="85">
        <v>9.0</v>
      </c>
      <c r="E562" s="85">
        <v>30.0</v>
      </c>
      <c r="F562" s="294">
        <v>30.0</v>
      </c>
      <c r="G562" s="287"/>
      <c r="H562" s="288"/>
      <c r="I562" s="295"/>
      <c r="J562" s="290" t="s">
        <v>393</v>
      </c>
      <c r="K562" s="297" t="s">
        <v>863</v>
      </c>
      <c r="L562" s="308"/>
    </row>
    <row r="563" ht="20.25" customHeight="1">
      <c r="A563" s="285" t="s">
        <v>1120</v>
      </c>
      <c r="B563" s="85" t="s">
        <v>279</v>
      </c>
      <c r="C563" s="85" t="s">
        <v>332</v>
      </c>
      <c r="D563" s="85">
        <v>15.0</v>
      </c>
      <c r="E563" s="85">
        <v>52.0</v>
      </c>
      <c r="F563" s="294">
        <v>30.0</v>
      </c>
      <c r="G563" s="287"/>
      <c r="H563" s="288"/>
      <c r="I563" s="295"/>
      <c r="J563" s="296">
        <v>3.0</v>
      </c>
      <c r="K563" s="297" t="s">
        <v>863</v>
      </c>
      <c r="L563" s="292"/>
    </row>
    <row r="564" ht="20.25" customHeight="1">
      <c r="A564" s="285" t="s">
        <v>1121</v>
      </c>
      <c r="B564" s="85" t="s">
        <v>279</v>
      </c>
      <c r="C564" s="85" t="s">
        <v>332</v>
      </c>
      <c r="D564" s="85">
        <v>16.0</v>
      </c>
      <c r="E564" s="85">
        <v>93.0</v>
      </c>
      <c r="F564" s="294">
        <v>30.0</v>
      </c>
      <c r="G564" s="287"/>
      <c r="H564" s="288"/>
      <c r="I564" s="295"/>
      <c r="J564" s="296">
        <v>4.0</v>
      </c>
      <c r="K564" s="297" t="s">
        <v>334</v>
      </c>
      <c r="L564" s="308"/>
    </row>
    <row r="565" ht="20.25" customHeight="1">
      <c r="A565" s="293" t="s">
        <v>1122</v>
      </c>
      <c r="B565" s="85" t="s">
        <v>342</v>
      </c>
      <c r="C565" s="85" t="s">
        <v>345</v>
      </c>
      <c r="D565" s="85">
        <v>20.0</v>
      </c>
      <c r="E565" s="85">
        <v>405.0</v>
      </c>
      <c r="F565" s="294">
        <v>40.0</v>
      </c>
      <c r="G565" s="287">
        <v>40.0</v>
      </c>
      <c r="H565" s="288"/>
      <c r="I565" s="295"/>
      <c r="J565" s="296">
        <v>26.0</v>
      </c>
      <c r="K565" s="291" t="s">
        <v>336</v>
      </c>
      <c r="L565" s="292"/>
    </row>
    <row r="566" ht="20.25" customHeight="1">
      <c r="A566" s="293" t="s">
        <v>1123</v>
      </c>
      <c r="B566" s="85" t="s">
        <v>279</v>
      </c>
      <c r="C566" s="85" t="s">
        <v>332</v>
      </c>
      <c r="D566" s="85">
        <v>18.0</v>
      </c>
      <c r="E566" s="85">
        <v>42.0</v>
      </c>
      <c r="F566" s="294">
        <v>30.0</v>
      </c>
      <c r="G566" s="287"/>
      <c r="H566" s="288"/>
      <c r="I566" s="295"/>
      <c r="J566" s="296">
        <v>2.0</v>
      </c>
      <c r="K566" s="297" t="s">
        <v>334</v>
      </c>
      <c r="L566" s="307"/>
    </row>
    <row r="567" ht="20.25" customHeight="1">
      <c r="A567" s="293" t="s">
        <v>1124</v>
      </c>
      <c r="B567" s="85" t="s">
        <v>338</v>
      </c>
      <c r="C567" s="85" t="s">
        <v>345</v>
      </c>
      <c r="D567" s="85">
        <v>17.0</v>
      </c>
      <c r="E567" s="85">
        <v>105.0</v>
      </c>
      <c r="F567" s="294">
        <v>30.0</v>
      </c>
      <c r="G567" s="287"/>
      <c r="H567" s="288"/>
      <c r="I567" s="295"/>
      <c r="J567" s="296">
        <v>10.0</v>
      </c>
      <c r="K567" s="291" t="s">
        <v>336</v>
      </c>
      <c r="L567" s="292"/>
    </row>
    <row r="568" ht="20.25" customHeight="1">
      <c r="A568" s="285" t="s">
        <v>1125</v>
      </c>
      <c r="B568" s="85" t="s">
        <v>338</v>
      </c>
      <c r="C568" s="85" t="s">
        <v>339</v>
      </c>
      <c r="D568" s="85">
        <v>14.0</v>
      </c>
      <c r="E568" s="85">
        <v>114.0</v>
      </c>
      <c r="F568" s="294">
        <v>30.0</v>
      </c>
      <c r="G568" s="287"/>
      <c r="H568" s="288"/>
      <c r="I568" s="295"/>
      <c r="J568" s="296">
        <v>5.0</v>
      </c>
      <c r="K568" s="297" t="s">
        <v>334</v>
      </c>
      <c r="L568" s="304" t="s">
        <v>1126</v>
      </c>
    </row>
    <row r="569" ht="20.25" customHeight="1">
      <c r="A569" s="293" t="s">
        <v>1127</v>
      </c>
      <c r="B569" s="85" t="s">
        <v>462</v>
      </c>
      <c r="C569" s="85" t="s">
        <v>389</v>
      </c>
      <c r="D569" s="85">
        <v>11.0</v>
      </c>
      <c r="E569" s="85">
        <v>1.0</v>
      </c>
      <c r="F569" s="294">
        <v>5.0</v>
      </c>
      <c r="G569" s="287">
        <v>60.0</v>
      </c>
      <c r="H569" s="288"/>
      <c r="I569" s="295"/>
      <c r="J569" s="296">
        <v>0.0</v>
      </c>
      <c r="K569" s="297" t="s">
        <v>334</v>
      </c>
      <c r="L569" s="304" t="s">
        <v>1128</v>
      </c>
    </row>
    <row r="570" ht="20.25" customHeight="1">
      <c r="A570" s="285" t="s">
        <v>1129</v>
      </c>
      <c r="B570" s="85" t="s">
        <v>338</v>
      </c>
      <c r="C570" s="85" t="s">
        <v>343</v>
      </c>
      <c r="D570" s="85">
        <v>13.0</v>
      </c>
      <c r="E570" s="85">
        <v>59.0</v>
      </c>
      <c r="F570" s="294">
        <v>40.0</v>
      </c>
      <c r="G570" s="287"/>
      <c r="H570" s="288"/>
      <c r="I570" s="295"/>
      <c r="J570" s="296">
        <v>3.0</v>
      </c>
      <c r="K570" s="297" t="s">
        <v>334</v>
      </c>
      <c r="L570" s="292" t="s">
        <v>1130</v>
      </c>
    </row>
    <row r="571" ht="20.25" customHeight="1">
      <c r="A571" s="293" t="s">
        <v>1131</v>
      </c>
      <c r="B571" s="85" t="s">
        <v>279</v>
      </c>
      <c r="C571" s="85" t="s">
        <v>389</v>
      </c>
      <c r="D571" s="85">
        <v>12.0</v>
      </c>
      <c r="E571" s="85">
        <v>13.0</v>
      </c>
      <c r="F571" s="294">
        <v>50.0</v>
      </c>
      <c r="G571" s="287"/>
      <c r="H571" s="288"/>
      <c r="I571" s="295"/>
      <c r="J571" s="290" t="s">
        <v>333</v>
      </c>
      <c r="K571" s="297" t="s">
        <v>334</v>
      </c>
      <c r="L571" s="304" t="s">
        <v>1132</v>
      </c>
    </row>
    <row r="572" ht="20.25" customHeight="1">
      <c r="A572" s="285" t="s">
        <v>1133</v>
      </c>
      <c r="B572" s="85" t="s">
        <v>338</v>
      </c>
      <c r="C572" s="85" t="s">
        <v>169</v>
      </c>
      <c r="D572" s="85">
        <v>12.0</v>
      </c>
      <c r="E572" s="85">
        <v>59.0</v>
      </c>
      <c r="F572" s="294">
        <v>60.0</v>
      </c>
      <c r="G572" s="287">
        <v>90.0</v>
      </c>
      <c r="H572" s="288"/>
      <c r="I572" s="295"/>
      <c r="J572" s="296">
        <v>2.0</v>
      </c>
      <c r="K572" s="297" t="s">
        <v>334</v>
      </c>
      <c r="L572" s="304" t="s">
        <v>1134</v>
      </c>
    </row>
    <row r="573" ht="20.25" customHeight="1">
      <c r="A573" s="293" t="s">
        <v>1135</v>
      </c>
      <c r="B573" s="85" t="s">
        <v>338</v>
      </c>
      <c r="C573" s="85" t="s">
        <v>420</v>
      </c>
      <c r="D573" s="85">
        <v>16.0</v>
      </c>
      <c r="E573" s="85">
        <v>32.0</v>
      </c>
      <c r="F573" s="294">
        <v>40.0</v>
      </c>
      <c r="G573" s="287"/>
      <c r="H573" s="288"/>
      <c r="I573" s="295"/>
      <c r="J573" s="296">
        <v>2.0</v>
      </c>
      <c r="K573" s="297" t="s">
        <v>334</v>
      </c>
      <c r="L573" s="308"/>
    </row>
    <row r="574" ht="20.25" customHeight="1">
      <c r="A574" s="285" t="s">
        <v>1136</v>
      </c>
      <c r="B574" s="85" t="s">
        <v>279</v>
      </c>
      <c r="C574" s="85" t="s">
        <v>343</v>
      </c>
      <c r="D574" s="85">
        <v>13.0</v>
      </c>
      <c r="E574" s="85">
        <v>33.0</v>
      </c>
      <c r="F574" s="294">
        <v>20.0</v>
      </c>
      <c r="G574" s="287">
        <v>60.0</v>
      </c>
      <c r="H574" s="288"/>
      <c r="I574" s="295"/>
      <c r="J574" s="296">
        <v>2.0</v>
      </c>
      <c r="K574" s="297" t="s">
        <v>334</v>
      </c>
      <c r="L574" s="292"/>
    </row>
    <row r="575" ht="20.25" customHeight="1">
      <c r="A575" s="285" t="s">
        <v>1137</v>
      </c>
      <c r="B575" s="85" t="s">
        <v>279</v>
      </c>
      <c r="C575" s="85" t="s">
        <v>347</v>
      </c>
      <c r="D575" s="85">
        <v>16.0</v>
      </c>
      <c r="E575" s="85">
        <v>45.0</v>
      </c>
      <c r="F575" s="294">
        <v>30.0</v>
      </c>
      <c r="G575" s="287"/>
      <c r="H575" s="288"/>
      <c r="I575" s="295"/>
      <c r="J575" s="296">
        <v>3.0</v>
      </c>
      <c r="K575" s="297" t="s">
        <v>457</v>
      </c>
      <c r="L575" s="308"/>
    </row>
    <row r="576" ht="20.25" customHeight="1">
      <c r="A576" s="293" t="s">
        <v>1138</v>
      </c>
      <c r="B576" s="85" t="s">
        <v>338</v>
      </c>
      <c r="C576" s="85" t="s">
        <v>343</v>
      </c>
      <c r="D576" s="85">
        <v>13.0</v>
      </c>
      <c r="E576" s="85">
        <v>32.0</v>
      </c>
      <c r="F576" s="294">
        <v>30.0</v>
      </c>
      <c r="G576" s="287"/>
      <c r="H576" s="288"/>
      <c r="I576" s="295"/>
      <c r="J576" s="296">
        <v>3.0</v>
      </c>
      <c r="K576" s="297" t="s">
        <v>334</v>
      </c>
      <c r="L576" s="302" t="s">
        <v>1139</v>
      </c>
    </row>
    <row r="577" ht="20.25" customHeight="1">
      <c r="A577" s="293" t="s">
        <v>1140</v>
      </c>
      <c r="B577" s="85" t="s">
        <v>397</v>
      </c>
      <c r="C577" s="85" t="s">
        <v>379</v>
      </c>
      <c r="D577" s="85">
        <v>18.0</v>
      </c>
      <c r="E577" s="85">
        <v>175.0</v>
      </c>
      <c r="F577" s="294">
        <v>20.0</v>
      </c>
      <c r="G577" s="287">
        <v>120.0</v>
      </c>
      <c r="H577" s="288"/>
      <c r="I577" s="295"/>
      <c r="J577" s="296">
        <v>16.0</v>
      </c>
      <c r="K577" s="291" t="s">
        <v>336</v>
      </c>
      <c r="L577" s="292"/>
    </row>
    <row r="578" ht="20.25" customHeight="1">
      <c r="A578" s="285" t="s">
        <v>1141</v>
      </c>
      <c r="B578" s="85" t="s">
        <v>279</v>
      </c>
      <c r="C578" s="85" t="s">
        <v>343</v>
      </c>
      <c r="D578" s="85">
        <v>15.0</v>
      </c>
      <c r="E578" s="85">
        <v>22.0</v>
      </c>
      <c r="F578" s="294">
        <v>5.0</v>
      </c>
      <c r="G578" s="287"/>
      <c r="H578" s="288"/>
      <c r="I578" s="295"/>
      <c r="J578" s="290" t="s">
        <v>393</v>
      </c>
      <c r="K578" s="297" t="s">
        <v>334</v>
      </c>
      <c r="L578" s="308"/>
    </row>
    <row r="579" ht="20.25" customHeight="1">
      <c r="A579" s="293" t="s">
        <v>1142</v>
      </c>
      <c r="B579" s="85" t="s">
        <v>338</v>
      </c>
      <c r="C579" s="85" t="s">
        <v>345</v>
      </c>
      <c r="D579" s="85">
        <v>19.0</v>
      </c>
      <c r="E579" s="85">
        <v>300.0</v>
      </c>
      <c r="F579" s="294">
        <v>30.0</v>
      </c>
      <c r="G579" s="287">
        <v>60.0</v>
      </c>
      <c r="H579" s="288"/>
      <c r="I579" s="295"/>
      <c r="J579" s="296">
        <v>20.0</v>
      </c>
      <c r="K579" s="291" t="s">
        <v>334</v>
      </c>
      <c r="L579" s="304" t="s">
        <v>1143</v>
      </c>
    </row>
    <row r="580" ht="20.25" customHeight="1">
      <c r="A580" s="285" t="s">
        <v>1144</v>
      </c>
      <c r="B580" s="85" t="s">
        <v>462</v>
      </c>
      <c r="C580" s="85" t="s">
        <v>428</v>
      </c>
      <c r="D580" s="85">
        <v>15.0</v>
      </c>
      <c r="E580" s="85">
        <v>1.0</v>
      </c>
      <c r="F580" s="294">
        <v>10.0</v>
      </c>
      <c r="G580" s="287">
        <v>30.0</v>
      </c>
      <c r="H580" s="288"/>
      <c r="I580" s="295"/>
      <c r="J580" s="290" t="s">
        <v>333</v>
      </c>
      <c r="K580" s="297" t="s">
        <v>334</v>
      </c>
      <c r="L580" s="308"/>
    </row>
    <row r="581" ht="20.25" customHeight="1">
      <c r="A581" s="293" t="s">
        <v>1145</v>
      </c>
      <c r="B581" s="85" t="s">
        <v>338</v>
      </c>
      <c r="C581" s="85" t="s">
        <v>169</v>
      </c>
      <c r="D581" s="85">
        <v>19.0</v>
      </c>
      <c r="E581" s="85">
        <v>200.0</v>
      </c>
      <c r="F581" s="294">
        <v>40.0</v>
      </c>
      <c r="G581" s="287">
        <v>120.0</v>
      </c>
      <c r="H581" s="288"/>
      <c r="I581" s="295"/>
      <c r="J581" s="296">
        <v>16.0</v>
      </c>
      <c r="K581" s="297" t="s">
        <v>334</v>
      </c>
      <c r="L581" s="304" t="s">
        <v>1146</v>
      </c>
    </row>
    <row r="582" ht="20.25" customHeight="1">
      <c r="A582" s="293" t="s">
        <v>1147</v>
      </c>
      <c r="B582" s="85" t="s">
        <v>338</v>
      </c>
      <c r="C582" s="85" t="s">
        <v>389</v>
      </c>
      <c r="D582" s="85">
        <v>13.0</v>
      </c>
      <c r="E582" s="85">
        <v>68.0</v>
      </c>
      <c r="F582" s="294">
        <v>20.0</v>
      </c>
      <c r="G582" s="287"/>
      <c r="H582" s="288">
        <v>40.0</v>
      </c>
      <c r="I582" s="295"/>
      <c r="J582" s="296">
        <v>2.0</v>
      </c>
      <c r="K582" s="291" t="s">
        <v>334</v>
      </c>
      <c r="L582" s="302" t="s">
        <v>1148</v>
      </c>
    </row>
    <row r="583" ht="20.25" customHeight="1">
      <c r="A583" s="293" t="s">
        <v>1149</v>
      </c>
      <c r="B583" s="85" t="s">
        <v>462</v>
      </c>
      <c r="C583" s="85" t="s">
        <v>389</v>
      </c>
      <c r="D583" s="85">
        <v>13.0</v>
      </c>
      <c r="E583" s="85">
        <v>13.0</v>
      </c>
      <c r="F583" s="294">
        <v>30.0</v>
      </c>
      <c r="G583" s="287"/>
      <c r="H583" s="288">
        <v>30.0</v>
      </c>
      <c r="I583" s="295"/>
      <c r="J583" s="290" t="s">
        <v>470</v>
      </c>
      <c r="K583" s="297" t="s">
        <v>334</v>
      </c>
      <c r="L583" s="304" t="s">
        <v>1150</v>
      </c>
    </row>
    <row r="584" ht="20.25" customHeight="1">
      <c r="A584" s="293" t="s">
        <v>1151</v>
      </c>
      <c r="B584" s="85" t="s">
        <v>338</v>
      </c>
      <c r="C584" s="85" t="s">
        <v>389</v>
      </c>
      <c r="D584" s="85">
        <v>12.0</v>
      </c>
      <c r="E584" s="85">
        <v>42.0</v>
      </c>
      <c r="F584" s="294">
        <v>40.0</v>
      </c>
      <c r="G584" s="287"/>
      <c r="H584" s="288">
        <v>30.0</v>
      </c>
      <c r="I584" s="295"/>
      <c r="J584" s="296">
        <v>2.0</v>
      </c>
      <c r="K584" s="297" t="s">
        <v>334</v>
      </c>
      <c r="L584" s="304" t="s">
        <v>1152</v>
      </c>
    </row>
    <row r="585" ht="20.25" customHeight="1">
      <c r="A585" s="300" t="s">
        <v>1153</v>
      </c>
      <c r="B585" s="296" t="s">
        <v>279</v>
      </c>
      <c r="C585" s="296" t="s">
        <v>347</v>
      </c>
      <c r="D585" s="296">
        <v>12.0</v>
      </c>
      <c r="E585" s="296">
        <v>22.0</v>
      </c>
      <c r="F585" s="301"/>
      <c r="G585" s="298">
        <v>50.0</v>
      </c>
      <c r="H585" s="288"/>
      <c r="I585" s="295"/>
      <c r="J585" s="296">
        <v>2.0</v>
      </c>
      <c r="K585" s="297" t="s">
        <v>334</v>
      </c>
      <c r="L585" s="304"/>
    </row>
    <row r="586" ht="20.25" customHeight="1">
      <c r="A586" s="293" t="s">
        <v>1154</v>
      </c>
      <c r="B586" s="85" t="s">
        <v>279</v>
      </c>
      <c r="C586" s="85" t="s">
        <v>389</v>
      </c>
      <c r="D586" s="85">
        <v>10.0</v>
      </c>
      <c r="E586" s="85">
        <v>11.0</v>
      </c>
      <c r="F586" s="294">
        <v>40.0</v>
      </c>
      <c r="G586" s="287"/>
      <c r="H586" s="288"/>
      <c r="I586" s="295"/>
      <c r="J586" s="290" t="s">
        <v>470</v>
      </c>
      <c r="K586" s="297" t="s">
        <v>334</v>
      </c>
      <c r="L586" s="304" t="s">
        <v>1155</v>
      </c>
    </row>
    <row r="587" ht="20.25" customHeight="1">
      <c r="A587" s="293" t="s">
        <v>1156</v>
      </c>
      <c r="B587" s="85" t="s">
        <v>279</v>
      </c>
      <c r="C587" s="85" t="s">
        <v>332</v>
      </c>
      <c r="D587" s="85">
        <v>13.0</v>
      </c>
      <c r="E587" s="85">
        <v>27.0</v>
      </c>
      <c r="F587" s="294">
        <v>25.0</v>
      </c>
      <c r="G587" s="287"/>
      <c r="H587" s="288"/>
      <c r="I587" s="295"/>
      <c r="J587" s="296">
        <v>2.0</v>
      </c>
      <c r="K587" s="297" t="s">
        <v>334</v>
      </c>
      <c r="L587" s="302" t="s">
        <v>1157</v>
      </c>
    </row>
    <row r="588" ht="20.25" customHeight="1">
      <c r="A588" s="285" t="s">
        <v>1158</v>
      </c>
      <c r="B588" s="85" t="s">
        <v>462</v>
      </c>
      <c r="C588" s="85" t="s">
        <v>352</v>
      </c>
      <c r="D588" s="85">
        <v>13.0</v>
      </c>
      <c r="E588" s="85">
        <v>7.0</v>
      </c>
      <c r="F588" s="294">
        <v>15.0</v>
      </c>
      <c r="G588" s="287">
        <v>60.0</v>
      </c>
      <c r="H588" s="288"/>
      <c r="I588" s="295"/>
      <c r="J588" s="290" t="s">
        <v>333</v>
      </c>
      <c r="K588" s="297" t="s">
        <v>334</v>
      </c>
      <c r="L588" s="304" t="s">
        <v>1159</v>
      </c>
    </row>
    <row r="589" ht="20.25" customHeight="1">
      <c r="A589" s="285" t="s">
        <v>1160</v>
      </c>
      <c r="B589" s="85" t="s">
        <v>338</v>
      </c>
      <c r="C589" s="85" t="s">
        <v>343</v>
      </c>
      <c r="D589" s="85">
        <v>12.0</v>
      </c>
      <c r="E589" s="85">
        <v>26.0</v>
      </c>
      <c r="F589" s="294">
        <v>30.0</v>
      </c>
      <c r="G589" s="287">
        <v>50.0</v>
      </c>
      <c r="H589" s="288"/>
      <c r="I589" s="295"/>
      <c r="J589" s="296">
        <v>1.0</v>
      </c>
      <c r="K589" s="297" t="s">
        <v>348</v>
      </c>
      <c r="L589" s="292"/>
    </row>
    <row r="590" ht="20.25" customHeight="1">
      <c r="A590" s="293" t="s">
        <v>1161</v>
      </c>
      <c r="B590" s="85" t="s">
        <v>279</v>
      </c>
      <c r="C590" s="85" t="s">
        <v>389</v>
      </c>
      <c r="D590" s="85">
        <v>13.0</v>
      </c>
      <c r="E590" s="85">
        <v>13.0</v>
      </c>
      <c r="F590" s="294">
        <v>10.0</v>
      </c>
      <c r="G590" s="287">
        <v>60.0</v>
      </c>
      <c r="H590" s="288"/>
      <c r="I590" s="295"/>
      <c r="J590" s="290" t="s">
        <v>333</v>
      </c>
      <c r="K590" s="291" t="s">
        <v>334</v>
      </c>
      <c r="L590" s="292"/>
    </row>
    <row r="591" ht="20.25" customHeight="1">
      <c r="A591" s="285" t="s">
        <v>1162</v>
      </c>
      <c r="B591" s="85" t="s">
        <v>397</v>
      </c>
      <c r="C591" s="85" t="s">
        <v>343</v>
      </c>
      <c r="D591" s="85">
        <v>18.0</v>
      </c>
      <c r="E591" s="85">
        <v>247.0</v>
      </c>
      <c r="F591" s="294">
        <v>50.0</v>
      </c>
      <c r="G591" s="287"/>
      <c r="H591" s="288"/>
      <c r="I591" s="295">
        <v>30.0</v>
      </c>
      <c r="J591" s="296">
        <v>15.0</v>
      </c>
      <c r="K591" s="291" t="s">
        <v>1163</v>
      </c>
      <c r="L591" s="302" t="s">
        <v>1164</v>
      </c>
    </row>
    <row r="592" ht="20.25" customHeight="1">
      <c r="A592" s="293" t="s">
        <v>1165</v>
      </c>
      <c r="B592" s="85" t="s">
        <v>279</v>
      </c>
      <c r="C592" s="85" t="s">
        <v>420</v>
      </c>
      <c r="D592" s="85">
        <v>16.0</v>
      </c>
      <c r="E592" s="85">
        <v>22.0</v>
      </c>
      <c r="F592" s="294">
        <v>30.0</v>
      </c>
      <c r="G592" s="287">
        <v>30.0</v>
      </c>
      <c r="H592" s="288"/>
      <c r="I592" s="295"/>
      <c r="J592" s="296">
        <v>1.0</v>
      </c>
      <c r="K592" s="297" t="s">
        <v>334</v>
      </c>
      <c r="L592" s="292"/>
    </row>
    <row r="593" ht="20.25" customHeight="1">
      <c r="A593" s="285" t="s">
        <v>1166</v>
      </c>
      <c r="B593" s="85" t="s">
        <v>279</v>
      </c>
      <c r="C593" s="85" t="s">
        <v>332</v>
      </c>
      <c r="D593" s="85">
        <v>13.0</v>
      </c>
      <c r="E593" s="85">
        <v>45.0</v>
      </c>
      <c r="F593" s="294">
        <v>30.0</v>
      </c>
      <c r="G593" s="287"/>
      <c r="H593" s="288"/>
      <c r="I593" s="295"/>
      <c r="J593" s="296">
        <v>2.0</v>
      </c>
      <c r="K593" s="291" t="s">
        <v>334</v>
      </c>
      <c r="L593" s="292"/>
    </row>
    <row r="594" ht="20.25" customHeight="1">
      <c r="A594" s="300" t="s">
        <v>1167</v>
      </c>
      <c r="B594" s="296" t="s">
        <v>279</v>
      </c>
      <c r="C594" s="296" t="s">
        <v>442</v>
      </c>
      <c r="D594" s="296">
        <v>13.0</v>
      </c>
      <c r="E594" s="296">
        <v>45.0</v>
      </c>
      <c r="F594" s="301">
        <v>20.0</v>
      </c>
      <c r="G594" s="287"/>
      <c r="H594" s="288"/>
      <c r="I594" s="295"/>
      <c r="J594" s="296">
        <v>1.0</v>
      </c>
      <c r="K594" s="291" t="s">
        <v>334</v>
      </c>
      <c r="L594" s="292"/>
    </row>
    <row r="595" ht="20.25" customHeight="1">
      <c r="A595" s="300" t="s">
        <v>1168</v>
      </c>
      <c r="B595" s="296" t="s">
        <v>279</v>
      </c>
      <c r="C595" s="296" t="s">
        <v>332</v>
      </c>
      <c r="D595" s="296">
        <v>13.0</v>
      </c>
      <c r="E595" s="296">
        <v>45.0</v>
      </c>
      <c r="F595" s="301">
        <v>30.0</v>
      </c>
      <c r="G595" s="287"/>
      <c r="H595" s="288"/>
      <c r="I595" s="295"/>
      <c r="J595" s="296">
        <v>3.0</v>
      </c>
      <c r="K595" s="291" t="s">
        <v>334</v>
      </c>
      <c r="L595" s="292"/>
    </row>
    <row r="596" ht="20.25" customHeight="1">
      <c r="A596" s="293" t="s">
        <v>1169</v>
      </c>
      <c r="B596" s="85" t="s">
        <v>462</v>
      </c>
      <c r="C596" s="85" t="s">
        <v>345</v>
      </c>
      <c r="D596" s="85">
        <v>13.0</v>
      </c>
      <c r="E596" s="85">
        <v>7.0</v>
      </c>
      <c r="F596" s="294">
        <v>40.0</v>
      </c>
      <c r="G596" s="287"/>
      <c r="H596" s="288"/>
      <c r="I596" s="295"/>
      <c r="J596" s="296">
        <v>1.0</v>
      </c>
      <c r="K596" s="291" t="s">
        <v>334</v>
      </c>
      <c r="L596" s="302" t="s">
        <v>1170</v>
      </c>
    </row>
    <row r="597" ht="20.25" customHeight="1">
      <c r="A597" s="293" t="s">
        <v>1171</v>
      </c>
      <c r="B597" s="85" t="s">
        <v>342</v>
      </c>
      <c r="C597" s="85" t="s">
        <v>389</v>
      </c>
      <c r="D597" s="85">
        <v>13.0</v>
      </c>
      <c r="E597" s="85">
        <v>30.0</v>
      </c>
      <c r="F597" s="294">
        <v>10.0</v>
      </c>
      <c r="G597" s="287">
        <v>80.0</v>
      </c>
      <c r="H597" s="288"/>
      <c r="I597" s="295"/>
      <c r="J597" s="296">
        <v>2.0</v>
      </c>
      <c r="K597" s="291" t="s">
        <v>863</v>
      </c>
      <c r="L597" s="292"/>
    </row>
    <row r="598" ht="20.25" customHeight="1">
      <c r="A598" s="285" t="s">
        <v>1172</v>
      </c>
      <c r="B598" s="85" t="s">
        <v>462</v>
      </c>
      <c r="C598" s="85" t="s">
        <v>428</v>
      </c>
      <c r="D598" s="85">
        <v>16.0</v>
      </c>
      <c r="E598" s="85">
        <v>10.0</v>
      </c>
      <c r="F598" s="294">
        <v>120.0</v>
      </c>
      <c r="G598" s="287"/>
      <c r="H598" s="288"/>
      <c r="I598" s="295"/>
      <c r="J598" s="296">
        <v>1.0</v>
      </c>
      <c r="K598" s="297" t="s">
        <v>863</v>
      </c>
      <c r="L598" s="308"/>
    </row>
    <row r="599" ht="20.25" customHeight="1">
      <c r="A599" s="293" t="s">
        <v>1173</v>
      </c>
      <c r="B599" s="85" t="s">
        <v>462</v>
      </c>
      <c r="C599" s="85" t="s">
        <v>389</v>
      </c>
      <c r="D599" s="85">
        <v>13.0</v>
      </c>
      <c r="E599" s="85">
        <v>1.0</v>
      </c>
      <c r="F599" s="294"/>
      <c r="G599" s="287"/>
      <c r="H599" s="288">
        <v>40.0</v>
      </c>
      <c r="I599" s="295"/>
      <c r="J599" s="296">
        <v>0.0</v>
      </c>
      <c r="K599" s="297" t="s">
        <v>334</v>
      </c>
      <c r="L599" s="304" t="s">
        <v>1174</v>
      </c>
    </row>
    <row r="600" ht="20.25" customHeight="1">
      <c r="A600" s="285" t="s">
        <v>1175</v>
      </c>
      <c r="B600" s="85" t="s">
        <v>279</v>
      </c>
      <c r="C600" s="85" t="s">
        <v>345</v>
      </c>
      <c r="D600" s="85">
        <v>16.0</v>
      </c>
      <c r="E600" s="85">
        <v>110.0</v>
      </c>
      <c r="F600" s="294">
        <v>40.0</v>
      </c>
      <c r="G600" s="287"/>
      <c r="H600" s="288"/>
      <c r="I600" s="295"/>
      <c r="J600" s="296">
        <v>13.0</v>
      </c>
      <c r="K600" s="297" t="s">
        <v>334</v>
      </c>
      <c r="L600" s="304" t="s">
        <v>1176</v>
      </c>
    </row>
    <row r="601" ht="20.25" customHeight="1">
      <c r="A601" s="293" t="s">
        <v>1177</v>
      </c>
      <c r="B601" s="85" t="s">
        <v>462</v>
      </c>
      <c r="C601" s="85" t="s">
        <v>389</v>
      </c>
      <c r="D601" s="85">
        <v>10.0</v>
      </c>
      <c r="E601" s="85">
        <v>1.0</v>
      </c>
      <c r="F601" s="294">
        <v>20.0</v>
      </c>
      <c r="G601" s="287"/>
      <c r="H601" s="288"/>
      <c r="I601" s="295"/>
      <c r="J601" s="296">
        <v>0.0</v>
      </c>
      <c r="K601" s="297" t="s">
        <v>334</v>
      </c>
      <c r="L601" s="302" t="s">
        <v>1178</v>
      </c>
    </row>
    <row r="602" ht="20.25" customHeight="1">
      <c r="A602" s="293" t="s">
        <v>1179</v>
      </c>
      <c r="B602" s="85" t="s">
        <v>462</v>
      </c>
      <c r="C602" s="85" t="s">
        <v>389</v>
      </c>
      <c r="D602" s="85">
        <v>12.0</v>
      </c>
      <c r="E602" s="85">
        <v>1.0</v>
      </c>
      <c r="F602" s="294">
        <v>10.0</v>
      </c>
      <c r="G602" s="287">
        <v>50.0</v>
      </c>
      <c r="H602" s="288"/>
      <c r="I602" s="295"/>
      <c r="J602" s="296">
        <v>0.0</v>
      </c>
      <c r="K602" s="297" t="s">
        <v>334</v>
      </c>
      <c r="L602" s="302" t="s">
        <v>1180</v>
      </c>
    </row>
    <row r="603" ht="20.25" customHeight="1">
      <c r="A603" s="293" t="s">
        <v>1181</v>
      </c>
      <c r="B603" s="85" t="s">
        <v>279</v>
      </c>
      <c r="C603" s="85" t="s">
        <v>332</v>
      </c>
      <c r="D603" s="85">
        <v>17.0</v>
      </c>
      <c r="E603" s="85">
        <v>112.0</v>
      </c>
      <c r="F603" s="294">
        <v>30.0</v>
      </c>
      <c r="G603" s="287"/>
      <c r="H603" s="288"/>
      <c r="I603" s="295"/>
      <c r="J603" s="296">
        <v>5.0</v>
      </c>
      <c r="K603" s="291" t="s">
        <v>334</v>
      </c>
      <c r="L603" s="292"/>
    </row>
    <row r="604" ht="20.25" customHeight="1">
      <c r="A604" s="293" t="s">
        <v>1182</v>
      </c>
      <c r="B604" s="85" t="s">
        <v>279</v>
      </c>
      <c r="C604" s="85" t="s">
        <v>345</v>
      </c>
      <c r="D604" s="85">
        <v>22.0</v>
      </c>
      <c r="E604" s="85">
        <v>255.0</v>
      </c>
      <c r="F604" s="294">
        <v>30.0</v>
      </c>
      <c r="G604" s="287">
        <v>50.0</v>
      </c>
      <c r="H604" s="288"/>
      <c r="I604" s="295"/>
      <c r="J604" s="296">
        <v>19.0</v>
      </c>
      <c r="K604" s="291" t="s">
        <v>336</v>
      </c>
      <c r="L604" s="292"/>
    </row>
    <row r="605" ht="20.25" customHeight="1">
      <c r="A605" s="293" t="s">
        <v>1183</v>
      </c>
      <c r="B605" s="85" t="s">
        <v>279</v>
      </c>
      <c r="C605" s="85" t="s">
        <v>352</v>
      </c>
      <c r="D605" s="85">
        <v>17.0</v>
      </c>
      <c r="E605" s="85">
        <v>75.0</v>
      </c>
      <c r="F605" s="294">
        <v>40.0</v>
      </c>
      <c r="G605" s="287">
        <v>80.0</v>
      </c>
      <c r="H605" s="288"/>
      <c r="I605" s="295"/>
      <c r="J605" s="296">
        <v>4.0</v>
      </c>
      <c r="K605" s="291" t="s">
        <v>334</v>
      </c>
      <c r="L605" s="302" t="s">
        <v>1184</v>
      </c>
    </row>
    <row r="606" ht="20.25" customHeight="1">
      <c r="A606" s="293" t="s">
        <v>1185</v>
      </c>
      <c r="B606" s="85" t="s">
        <v>338</v>
      </c>
      <c r="C606" s="85" t="s">
        <v>339</v>
      </c>
      <c r="D606" s="85">
        <v>14.0</v>
      </c>
      <c r="E606" s="85">
        <v>93.0</v>
      </c>
      <c r="F606" s="294">
        <v>30.0</v>
      </c>
      <c r="G606" s="287"/>
      <c r="H606" s="288"/>
      <c r="I606" s="295"/>
      <c r="J606" s="296">
        <v>5.0</v>
      </c>
      <c r="K606" s="297" t="s">
        <v>334</v>
      </c>
      <c r="L606" s="292"/>
    </row>
    <row r="607" ht="20.25" customHeight="1">
      <c r="A607" s="285" t="s">
        <v>1186</v>
      </c>
      <c r="B607" s="85" t="s">
        <v>391</v>
      </c>
      <c r="C607" s="85" t="s">
        <v>428</v>
      </c>
      <c r="D607" s="85">
        <v>13.0</v>
      </c>
      <c r="E607" s="85">
        <v>45.0</v>
      </c>
      <c r="F607" s="294">
        <v>25.0</v>
      </c>
      <c r="G607" s="287"/>
      <c r="H607" s="288"/>
      <c r="I607" s="295"/>
      <c r="J607" s="296">
        <v>3.0</v>
      </c>
      <c r="K607" s="297" t="s">
        <v>385</v>
      </c>
      <c r="L607" s="308"/>
    </row>
    <row r="608" ht="20.25" customHeight="1">
      <c r="A608" s="293" t="s">
        <v>1187</v>
      </c>
      <c r="B608" s="85" t="s">
        <v>279</v>
      </c>
      <c r="C608" s="85" t="s">
        <v>389</v>
      </c>
      <c r="D608" s="85">
        <v>12.0</v>
      </c>
      <c r="E608" s="85">
        <v>22.0</v>
      </c>
      <c r="F608" s="294"/>
      <c r="G608" s="287"/>
      <c r="H608" s="288">
        <v>40.0</v>
      </c>
      <c r="I608" s="295"/>
      <c r="J608" s="290" t="s">
        <v>393</v>
      </c>
      <c r="K608" s="297" t="s">
        <v>334</v>
      </c>
      <c r="L608" s="304" t="s">
        <v>1188</v>
      </c>
    </row>
    <row r="609" ht="20.25" customHeight="1">
      <c r="A609" s="285" t="s">
        <v>1189</v>
      </c>
      <c r="B609" s="85" t="s">
        <v>342</v>
      </c>
      <c r="C609" s="85" t="s">
        <v>343</v>
      </c>
      <c r="D609" s="85">
        <v>17.0</v>
      </c>
      <c r="E609" s="85">
        <v>195.0</v>
      </c>
      <c r="F609" s="294">
        <v>30.0</v>
      </c>
      <c r="G609" s="287"/>
      <c r="H609" s="288"/>
      <c r="I609" s="295">
        <v>20.0</v>
      </c>
      <c r="J609" s="296">
        <v>11.0</v>
      </c>
      <c r="K609" s="297" t="s">
        <v>334</v>
      </c>
      <c r="L609" s="304" t="s">
        <v>1190</v>
      </c>
    </row>
    <row r="610" ht="20.25" customHeight="1">
      <c r="A610" s="285" t="s">
        <v>1191</v>
      </c>
      <c r="B610" s="85" t="s">
        <v>338</v>
      </c>
      <c r="C610" s="85" t="s">
        <v>420</v>
      </c>
      <c r="D610" s="85">
        <v>19.0</v>
      </c>
      <c r="E610" s="85">
        <v>210.0</v>
      </c>
      <c r="F610" s="294">
        <v>40.0</v>
      </c>
      <c r="G610" s="287"/>
      <c r="H610" s="288"/>
      <c r="I610" s="295"/>
      <c r="J610" s="296">
        <v>14.0</v>
      </c>
      <c r="K610" s="297" t="s">
        <v>336</v>
      </c>
      <c r="L610" s="308"/>
    </row>
    <row r="611" ht="20.25" customHeight="1">
      <c r="A611" s="285" t="s">
        <v>1192</v>
      </c>
      <c r="B611" s="85" t="s">
        <v>279</v>
      </c>
      <c r="C611" s="85" t="s">
        <v>347</v>
      </c>
      <c r="D611" s="85">
        <v>13.0</v>
      </c>
      <c r="E611" s="85">
        <v>136.0</v>
      </c>
      <c r="F611" s="294">
        <v>30.0</v>
      </c>
      <c r="G611" s="287"/>
      <c r="H611" s="288"/>
      <c r="I611" s="295"/>
      <c r="J611" s="296">
        <v>5.0</v>
      </c>
      <c r="K611" s="297" t="s">
        <v>334</v>
      </c>
      <c r="L611" s="308"/>
    </row>
    <row r="612" ht="20.25" customHeight="1">
      <c r="A612" s="293" t="s">
        <v>1193</v>
      </c>
      <c r="B612" s="85" t="s">
        <v>338</v>
      </c>
      <c r="C612" s="85" t="s">
        <v>389</v>
      </c>
      <c r="D612" s="85">
        <v>11.0</v>
      </c>
      <c r="E612" s="85">
        <v>45.0</v>
      </c>
      <c r="F612" s="294">
        <v>40.0</v>
      </c>
      <c r="G612" s="287"/>
      <c r="H612" s="288"/>
      <c r="I612" s="295"/>
      <c r="J612" s="296">
        <v>2.0</v>
      </c>
      <c r="K612" s="297" t="s">
        <v>334</v>
      </c>
      <c r="L612" s="302" t="s">
        <v>1194</v>
      </c>
    </row>
    <row r="613" ht="20.25" customHeight="1">
      <c r="A613" s="293" t="s">
        <v>1195</v>
      </c>
      <c r="B613" s="85" t="s">
        <v>338</v>
      </c>
      <c r="C613" s="85" t="s">
        <v>389</v>
      </c>
      <c r="D613" s="85">
        <v>10.0</v>
      </c>
      <c r="E613" s="85">
        <v>13.0</v>
      </c>
      <c r="F613" s="294">
        <v>60.0</v>
      </c>
      <c r="G613" s="287"/>
      <c r="H613" s="288"/>
      <c r="I613" s="295"/>
      <c r="J613" s="290" t="s">
        <v>333</v>
      </c>
      <c r="K613" s="297" t="s">
        <v>334</v>
      </c>
      <c r="L613" s="302" t="s">
        <v>1196</v>
      </c>
    </row>
    <row r="614" ht="20.25" customHeight="1">
      <c r="A614" s="285" t="s">
        <v>1197</v>
      </c>
      <c r="B614" s="85" t="s">
        <v>397</v>
      </c>
      <c r="C614" s="85" t="s">
        <v>343</v>
      </c>
      <c r="D614" s="85">
        <v>15.0</v>
      </c>
      <c r="E614" s="85">
        <v>248.0</v>
      </c>
      <c r="F614" s="294">
        <v>20.0</v>
      </c>
      <c r="G614" s="287">
        <v>120.0</v>
      </c>
      <c r="H614" s="288"/>
      <c r="I614" s="295"/>
      <c r="J614" s="296">
        <v>11.0</v>
      </c>
      <c r="K614" s="297" t="s">
        <v>334</v>
      </c>
      <c r="L614" s="302" t="s">
        <v>1198</v>
      </c>
    </row>
    <row r="615" ht="20.25" customHeight="1">
      <c r="A615" s="285" t="s">
        <v>1199</v>
      </c>
      <c r="B615" s="85" t="s">
        <v>338</v>
      </c>
      <c r="C615" s="85" t="s">
        <v>343</v>
      </c>
      <c r="D615" s="85">
        <v>20.0</v>
      </c>
      <c r="E615" s="85">
        <v>93.0</v>
      </c>
      <c r="F615" s="294">
        <v>10.0</v>
      </c>
      <c r="G615" s="287"/>
      <c r="H615" s="288"/>
      <c r="I615" s="295"/>
      <c r="J615" s="296">
        <v>5.0</v>
      </c>
      <c r="K615" s="297" t="s">
        <v>334</v>
      </c>
      <c r="L615" s="304" t="s">
        <v>1200</v>
      </c>
    </row>
    <row r="616" ht="20.25" customHeight="1">
      <c r="A616" s="293" t="s">
        <v>1201</v>
      </c>
      <c r="B616" s="85" t="s">
        <v>338</v>
      </c>
      <c r="C616" s="85" t="s">
        <v>572</v>
      </c>
      <c r="D616" s="85">
        <v>16.0</v>
      </c>
      <c r="E616" s="85">
        <v>138.0</v>
      </c>
      <c r="F616" s="294">
        <v>30.0</v>
      </c>
      <c r="G616" s="287"/>
      <c r="H616" s="288"/>
      <c r="I616" s="295"/>
      <c r="J616" s="296">
        <v>9.0</v>
      </c>
      <c r="K616" s="297" t="s">
        <v>336</v>
      </c>
      <c r="L616" s="308"/>
    </row>
    <row r="617" ht="20.25" customHeight="1">
      <c r="A617" s="293" t="s">
        <v>1202</v>
      </c>
      <c r="B617" s="85" t="s">
        <v>338</v>
      </c>
      <c r="C617" s="85" t="s">
        <v>420</v>
      </c>
      <c r="D617" s="85">
        <v>12.0</v>
      </c>
      <c r="E617" s="85">
        <v>33.0</v>
      </c>
      <c r="F617" s="294">
        <v>10.0</v>
      </c>
      <c r="G617" s="287"/>
      <c r="H617" s="288"/>
      <c r="I617" s="295"/>
      <c r="J617" s="296">
        <v>2.0</v>
      </c>
      <c r="K617" s="297" t="s">
        <v>334</v>
      </c>
      <c r="L617" s="304" t="s">
        <v>1203</v>
      </c>
    </row>
    <row r="618" ht="20.25" customHeight="1">
      <c r="A618" s="285" t="s">
        <v>1204</v>
      </c>
      <c r="B618" s="85" t="s">
        <v>279</v>
      </c>
      <c r="C618" s="85" t="s">
        <v>343</v>
      </c>
      <c r="D618" s="85">
        <v>14.0</v>
      </c>
      <c r="E618" s="85">
        <v>27.0</v>
      </c>
      <c r="F618" s="294">
        <v>40.0</v>
      </c>
      <c r="G618" s="287"/>
      <c r="H618" s="288"/>
      <c r="I618" s="295"/>
      <c r="J618" s="290" t="s">
        <v>393</v>
      </c>
      <c r="K618" s="297" t="s">
        <v>334</v>
      </c>
      <c r="L618" s="304" t="s">
        <v>1205</v>
      </c>
    </row>
    <row r="619" ht="20.25" customHeight="1">
      <c r="A619" s="293" t="s">
        <v>1206</v>
      </c>
      <c r="B619" s="85" t="s">
        <v>279</v>
      </c>
      <c r="C619" s="85" t="s">
        <v>345</v>
      </c>
      <c r="D619" s="85">
        <v>12.0</v>
      </c>
      <c r="E619" s="85">
        <v>37.0</v>
      </c>
      <c r="F619" s="294">
        <v>20.0</v>
      </c>
      <c r="G619" s="287"/>
      <c r="H619" s="288"/>
      <c r="I619" s="295"/>
      <c r="J619" s="296">
        <v>2.0</v>
      </c>
      <c r="K619" s="291" t="s">
        <v>336</v>
      </c>
      <c r="L619" s="292"/>
    </row>
    <row r="620" ht="20.25" customHeight="1">
      <c r="A620" s="293" t="s">
        <v>1207</v>
      </c>
      <c r="B620" s="85" t="s">
        <v>338</v>
      </c>
      <c r="C620" s="85" t="s">
        <v>389</v>
      </c>
      <c r="D620" s="85">
        <v>12.0</v>
      </c>
      <c r="E620" s="85">
        <v>52.0</v>
      </c>
      <c r="F620" s="294">
        <v>40.0</v>
      </c>
      <c r="G620" s="287"/>
      <c r="H620" s="288"/>
      <c r="I620" s="295"/>
      <c r="J620" s="296">
        <v>2.0</v>
      </c>
      <c r="K620" s="297" t="s">
        <v>334</v>
      </c>
      <c r="L620" s="304" t="s">
        <v>1208</v>
      </c>
    </row>
    <row r="621" ht="20.25" customHeight="1">
      <c r="A621" s="293" t="s">
        <v>1209</v>
      </c>
      <c r="B621" s="85" t="s">
        <v>338</v>
      </c>
      <c r="C621" s="85" t="s">
        <v>420</v>
      </c>
      <c r="D621" s="85">
        <v>19.0</v>
      </c>
      <c r="E621" s="85">
        <v>95.0</v>
      </c>
      <c r="F621" s="294">
        <v>25.0</v>
      </c>
      <c r="G621" s="287"/>
      <c r="H621" s="288"/>
      <c r="I621" s="295"/>
      <c r="J621" s="296">
        <v>12.0</v>
      </c>
      <c r="K621" s="291" t="s">
        <v>336</v>
      </c>
      <c r="L621" s="292"/>
    </row>
    <row r="622" ht="20.25" customHeight="1">
      <c r="A622" s="293" t="s">
        <v>1210</v>
      </c>
      <c r="B622" s="85" t="s">
        <v>279</v>
      </c>
      <c r="C622" s="85" t="s">
        <v>332</v>
      </c>
      <c r="D622" s="85">
        <v>14.0</v>
      </c>
      <c r="E622" s="85">
        <v>22.0</v>
      </c>
      <c r="F622" s="294">
        <v>40.0</v>
      </c>
      <c r="G622" s="287"/>
      <c r="H622" s="288"/>
      <c r="I622" s="295"/>
      <c r="J622" s="290" t="s">
        <v>393</v>
      </c>
      <c r="K622" s="291" t="s">
        <v>724</v>
      </c>
      <c r="L622" s="292"/>
    </row>
    <row r="623" ht="20.25" customHeight="1">
      <c r="A623" s="285" t="s">
        <v>1211</v>
      </c>
      <c r="B623" s="85" t="s">
        <v>279</v>
      </c>
      <c r="C623" s="85" t="s">
        <v>332</v>
      </c>
      <c r="D623" s="85">
        <v>12.0</v>
      </c>
      <c r="E623" s="85">
        <v>22.0</v>
      </c>
      <c r="F623" s="294">
        <v>30.0</v>
      </c>
      <c r="G623" s="287"/>
      <c r="H623" s="288">
        <v>40.0</v>
      </c>
      <c r="I623" s="295"/>
      <c r="J623" s="290" t="s">
        <v>393</v>
      </c>
      <c r="K623" s="297" t="s">
        <v>334</v>
      </c>
      <c r="L623" s="304" t="s">
        <v>1212</v>
      </c>
    </row>
    <row r="624" ht="20.25" customHeight="1">
      <c r="A624" s="285" t="s">
        <v>1213</v>
      </c>
      <c r="B624" s="85" t="s">
        <v>338</v>
      </c>
      <c r="C624" s="85" t="s">
        <v>332</v>
      </c>
      <c r="D624" s="85">
        <v>16.0</v>
      </c>
      <c r="E624" s="85">
        <v>76.0</v>
      </c>
      <c r="F624" s="294">
        <v>30.0</v>
      </c>
      <c r="G624" s="287"/>
      <c r="H624" s="288">
        <v>50.0</v>
      </c>
      <c r="I624" s="295"/>
      <c r="J624" s="296">
        <v>5.0</v>
      </c>
      <c r="K624" s="297" t="s">
        <v>334</v>
      </c>
      <c r="L624" s="308"/>
    </row>
    <row r="625" ht="20.25" customHeight="1">
      <c r="A625" s="285" t="s">
        <v>1214</v>
      </c>
      <c r="B625" s="85" t="s">
        <v>279</v>
      </c>
      <c r="C625" s="85" t="s">
        <v>332</v>
      </c>
      <c r="D625" s="85">
        <v>12.0</v>
      </c>
      <c r="E625" s="85">
        <v>33.0</v>
      </c>
      <c r="F625" s="294">
        <v>30.0</v>
      </c>
      <c r="G625" s="287"/>
      <c r="H625" s="288">
        <v>40.0</v>
      </c>
      <c r="I625" s="295"/>
      <c r="J625" s="296">
        <v>2.0</v>
      </c>
      <c r="K625" s="297" t="s">
        <v>334</v>
      </c>
      <c r="L625" s="308"/>
    </row>
    <row r="626" ht="20.25" customHeight="1">
      <c r="A626" s="285" t="s">
        <v>1215</v>
      </c>
      <c r="B626" s="85" t="s">
        <v>338</v>
      </c>
      <c r="C626" s="85" t="s">
        <v>379</v>
      </c>
      <c r="D626" s="85">
        <v>15.0</v>
      </c>
      <c r="E626" s="85">
        <v>90.0</v>
      </c>
      <c r="F626" s="294">
        <v>30.0</v>
      </c>
      <c r="G626" s="287"/>
      <c r="H626" s="288"/>
      <c r="I626" s="295"/>
      <c r="J626" s="296">
        <v>5.0</v>
      </c>
      <c r="K626" s="297" t="s">
        <v>334</v>
      </c>
      <c r="L626" s="304" t="s">
        <v>1216</v>
      </c>
    </row>
    <row r="627" ht="20.25" customHeight="1">
      <c r="A627" s="285" t="s">
        <v>1217</v>
      </c>
      <c r="B627" s="85" t="s">
        <v>279</v>
      </c>
      <c r="C627" s="85" t="s">
        <v>428</v>
      </c>
      <c r="D627" s="85">
        <v>14.0</v>
      </c>
      <c r="E627" s="85">
        <v>31.0</v>
      </c>
      <c r="F627" s="294">
        <v>40.0</v>
      </c>
      <c r="G627" s="287"/>
      <c r="H627" s="288"/>
      <c r="I627" s="295"/>
      <c r="J627" s="290" t="s">
        <v>393</v>
      </c>
      <c r="K627" s="297" t="s">
        <v>334</v>
      </c>
      <c r="L627" s="304" t="s">
        <v>1218</v>
      </c>
    </row>
    <row r="628" ht="20.25" customHeight="1">
      <c r="A628" s="285" t="s">
        <v>1219</v>
      </c>
      <c r="B628" s="85" t="s">
        <v>279</v>
      </c>
      <c r="C628" s="85" t="s">
        <v>420</v>
      </c>
      <c r="D628" s="85">
        <v>11.0</v>
      </c>
      <c r="E628" s="85">
        <v>36.0</v>
      </c>
      <c r="F628" s="294">
        <v>30.0</v>
      </c>
      <c r="G628" s="287"/>
      <c r="H628" s="288"/>
      <c r="I628" s="295"/>
      <c r="J628" s="296">
        <v>1.0</v>
      </c>
      <c r="K628" s="297" t="s">
        <v>334</v>
      </c>
      <c r="L628" s="308"/>
    </row>
    <row r="629" ht="20.25" customHeight="1">
      <c r="A629" s="293" t="s">
        <v>1220</v>
      </c>
      <c r="B629" s="85" t="s">
        <v>462</v>
      </c>
      <c r="C629" s="85" t="s">
        <v>389</v>
      </c>
      <c r="D629" s="85">
        <v>11.0</v>
      </c>
      <c r="E629" s="85">
        <v>1.0</v>
      </c>
      <c r="F629" s="294">
        <v>10.0</v>
      </c>
      <c r="G629" s="287"/>
      <c r="H629" s="288"/>
      <c r="I629" s="295"/>
      <c r="J629" s="296">
        <v>0.0</v>
      </c>
      <c r="K629" s="297" t="s">
        <v>334</v>
      </c>
      <c r="L629" s="304" t="s">
        <v>1221</v>
      </c>
    </row>
    <row r="630" ht="20.25" customHeight="1">
      <c r="A630" s="293" t="s">
        <v>1222</v>
      </c>
      <c r="B630" s="85" t="s">
        <v>279</v>
      </c>
      <c r="C630" s="85" t="s">
        <v>332</v>
      </c>
      <c r="D630" s="85">
        <v>13.0</v>
      </c>
      <c r="E630" s="85">
        <v>16.0</v>
      </c>
      <c r="F630" s="294">
        <v>30.0</v>
      </c>
      <c r="G630" s="287"/>
      <c r="H630" s="288"/>
      <c r="I630" s="295"/>
      <c r="J630" s="290" t="s">
        <v>393</v>
      </c>
      <c r="K630" s="297" t="s">
        <v>334</v>
      </c>
      <c r="L630" s="302" t="s">
        <v>1223</v>
      </c>
    </row>
    <row r="631" ht="20.25" customHeight="1">
      <c r="A631" s="293" t="s">
        <v>1224</v>
      </c>
      <c r="B631" s="85" t="s">
        <v>279</v>
      </c>
      <c r="C631" s="85" t="s">
        <v>428</v>
      </c>
      <c r="D631" s="85">
        <v>14.0</v>
      </c>
      <c r="E631" s="85">
        <v>52.0</v>
      </c>
      <c r="F631" s="294">
        <v>30.0</v>
      </c>
      <c r="G631" s="287"/>
      <c r="H631" s="288">
        <v>40.0</v>
      </c>
      <c r="I631" s="295"/>
      <c r="J631" s="296">
        <v>2.0</v>
      </c>
      <c r="K631" s="291" t="s">
        <v>334</v>
      </c>
      <c r="L631" s="302" t="s">
        <v>1225</v>
      </c>
    </row>
    <row r="632" ht="20.25" customHeight="1">
      <c r="A632" s="293" t="s">
        <v>1226</v>
      </c>
      <c r="B632" s="85" t="s">
        <v>462</v>
      </c>
      <c r="C632" s="85" t="s">
        <v>389</v>
      </c>
      <c r="D632" s="85">
        <v>11.0</v>
      </c>
      <c r="E632" s="85">
        <v>1.0</v>
      </c>
      <c r="F632" s="294"/>
      <c r="G632" s="287"/>
      <c r="H632" s="288">
        <v>20.0</v>
      </c>
      <c r="I632" s="295"/>
      <c r="J632" s="296">
        <v>0.0</v>
      </c>
      <c r="K632" s="297" t="s">
        <v>334</v>
      </c>
      <c r="L632" s="302" t="s">
        <v>1227</v>
      </c>
    </row>
    <row r="633" ht="20.25" customHeight="1">
      <c r="A633" s="285" t="s">
        <v>1228</v>
      </c>
      <c r="B633" s="85" t="s">
        <v>338</v>
      </c>
      <c r="C633" s="85" t="s">
        <v>343</v>
      </c>
      <c r="D633" s="85">
        <v>15.0</v>
      </c>
      <c r="E633" s="85">
        <v>90.0</v>
      </c>
      <c r="F633" s="294">
        <v>10.0</v>
      </c>
      <c r="G633" s="287"/>
      <c r="H633" s="288">
        <v>40.0</v>
      </c>
      <c r="I633" s="295"/>
      <c r="J633" s="296">
        <v>5.0</v>
      </c>
      <c r="K633" s="297" t="s">
        <v>805</v>
      </c>
      <c r="L633" s="292"/>
    </row>
    <row r="634" ht="20.25" customHeight="1">
      <c r="A634" s="285" t="s">
        <v>1229</v>
      </c>
      <c r="B634" s="85" t="s">
        <v>279</v>
      </c>
      <c r="C634" s="85" t="s">
        <v>332</v>
      </c>
      <c r="D634" s="85">
        <v>11.0</v>
      </c>
      <c r="E634" s="85">
        <v>32.0</v>
      </c>
      <c r="F634" s="294">
        <v>20.0</v>
      </c>
      <c r="G634" s="287"/>
      <c r="H634" s="288">
        <v>30.0</v>
      </c>
      <c r="I634" s="295"/>
      <c r="J634" s="296">
        <v>1.0</v>
      </c>
      <c r="K634" s="297" t="s">
        <v>385</v>
      </c>
      <c r="L634" s="308"/>
    </row>
    <row r="635" ht="20.25" customHeight="1">
      <c r="A635" s="285" t="s">
        <v>1230</v>
      </c>
      <c r="B635" s="85" t="s">
        <v>279</v>
      </c>
      <c r="C635" s="85" t="s">
        <v>347</v>
      </c>
      <c r="D635" s="85">
        <v>12.0</v>
      </c>
      <c r="E635" s="85">
        <v>16.0</v>
      </c>
      <c r="F635" s="294">
        <v>40.0</v>
      </c>
      <c r="G635" s="287"/>
      <c r="H635" s="288"/>
      <c r="I635" s="295"/>
      <c r="J635" s="290" t="s">
        <v>393</v>
      </c>
      <c r="K635" s="297" t="s">
        <v>334</v>
      </c>
      <c r="L635" s="304" t="s">
        <v>1231</v>
      </c>
    </row>
    <row r="636" ht="20.25" customHeight="1">
      <c r="A636" s="300" t="s">
        <v>1232</v>
      </c>
      <c r="B636" s="296" t="s">
        <v>279</v>
      </c>
      <c r="C636" s="296" t="s">
        <v>1233</v>
      </c>
      <c r="D636" s="296">
        <v>15.0</v>
      </c>
      <c r="E636" s="296">
        <v>71.0</v>
      </c>
      <c r="F636" s="301">
        <v>30.0</v>
      </c>
      <c r="G636" s="287"/>
      <c r="H636" s="288"/>
      <c r="I636" s="295"/>
      <c r="J636" s="296">
        <v>7.0</v>
      </c>
      <c r="K636" s="297" t="s">
        <v>336</v>
      </c>
      <c r="L636" s="304"/>
    </row>
    <row r="637" ht="20.25" customHeight="1">
      <c r="A637" s="293" t="s">
        <v>1234</v>
      </c>
      <c r="B637" s="85" t="s">
        <v>279</v>
      </c>
      <c r="C637" s="85" t="s">
        <v>345</v>
      </c>
      <c r="D637" s="85">
        <v>13.0</v>
      </c>
      <c r="E637" s="85">
        <v>66.0</v>
      </c>
      <c r="F637" s="294">
        <v>30.0</v>
      </c>
      <c r="G637" s="287">
        <v>30.0</v>
      </c>
      <c r="H637" s="288"/>
      <c r="I637" s="295"/>
      <c r="J637" s="296">
        <v>4.0</v>
      </c>
      <c r="K637" s="291" t="s">
        <v>334</v>
      </c>
      <c r="L637" s="292"/>
    </row>
    <row r="638" ht="20.25" customHeight="1">
      <c r="A638" s="285" t="s">
        <v>1235</v>
      </c>
      <c r="B638" s="85" t="s">
        <v>279</v>
      </c>
      <c r="C638" s="85" t="s">
        <v>343</v>
      </c>
      <c r="D638" s="85">
        <v>12.0</v>
      </c>
      <c r="E638" s="85">
        <v>33.0</v>
      </c>
      <c r="F638" s="294">
        <v>40.0</v>
      </c>
      <c r="G638" s="287"/>
      <c r="H638" s="288"/>
      <c r="I638" s="295"/>
      <c r="J638" s="296">
        <v>2.0</v>
      </c>
      <c r="K638" s="297" t="s">
        <v>385</v>
      </c>
      <c r="L638" s="308"/>
    </row>
    <row r="639" ht="20.25" customHeight="1">
      <c r="A639" s="285" t="s">
        <v>1236</v>
      </c>
      <c r="B639" s="85" t="s">
        <v>279</v>
      </c>
      <c r="C639" s="85" t="s">
        <v>343</v>
      </c>
      <c r="D639" s="85">
        <v>12.0</v>
      </c>
      <c r="E639" s="85">
        <v>48.0</v>
      </c>
      <c r="F639" s="294">
        <v>40.0</v>
      </c>
      <c r="G639" s="287"/>
      <c r="H639" s="288"/>
      <c r="I639" s="295"/>
      <c r="J639" s="296">
        <v>2.0</v>
      </c>
      <c r="K639" s="297" t="s">
        <v>385</v>
      </c>
      <c r="L639" s="308"/>
    </row>
    <row r="640" ht="20.25" customHeight="1">
      <c r="A640" s="285" t="s">
        <v>1237</v>
      </c>
      <c r="B640" s="85" t="s">
        <v>338</v>
      </c>
      <c r="C640" s="85" t="s">
        <v>442</v>
      </c>
      <c r="D640" s="85">
        <v>15.0</v>
      </c>
      <c r="E640" s="85">
        <v>136.0</v>
      </c>
      <c r="F640" s="294">
        <v>20.0</v>
      </c>
      <c r="G640" s="287"/>
      <c r="H640" s="288">
        <v>20.0</v>
      </c>
      <c r="I640" s="295"/>
      <c r="J640" s="296">
        <v>5.0</v>
      </c>
      <c r="K640" s="297" t="s">
        <v>334</v>
      </c>
      <c r="L640" s="302" t="s">
        <v>1238</v>
      </c>
    </row>
    <row r="641" ht="20.25" customHeight="1">
      <c r="A641" s="285" t="s">
        <v>1239</v>
      </c>
      <c r="B641" s="85" t="s">
        <v>338</v>
      </c>
      <c r="C641" s="85" t="s">
        <v>420</v>
      </c>
      <c r="D641" s="85">
        <v>17.0</v>
      </c>
      <c r="E641" s="85">
        <v>142.0</v>
      </c>
      <c r="F641" s="294">
        <v>30.0</v>
      </c>
      <c r="G641" s="287"/>
      <c r="H641" s="288"/>
      <c r="I641" s="295"/>
      <c r="J641" s="296">
        <v>7.0</v>
      </c>
      <c r="K641" s="297" t="s">
        <v>385</v>
      </c>
      <c r="L641" s="304" t="s">
        <v>1240</v>
      </c>
    </row>
    <row r="642" ht="20.25" customHeight="1">
      <c r="A642" s="293" t="s">
        <v>1241</v>
      </c>
      <c r="B642" s="85" t="s">
        <v>338</v>
      </c>
      <c r="C642" s="85" t="s">
        <v>345</v>
      </c>
      <c r="D642" s="85">
        <v>14.0</v>
      </c>
      <c r="E642" s="85">
        <v>110.0</v>
      </c>
      <c r="F642" s="294">
        <v>40.0</v>
      </c>
      <c r="G642" s="287"/>
      <c r="H642" s="288"/>
      <c r="I642" s="295"/>
      <c r="J642" s="296">
        <v>8.0</v>
      </c>
      <c r="K642" s="291" t="s">
        <v>385</v>
      </c>
      <c r="L642" s="292"/>
    </row>
    <row r="643" ht="20.25" customHeight="1">
      <c r="A643" s="293" t="s">
        <v>1242</v>
      </c>
      <c r="B643" s="85" t="s">
        <v>279</v>
      </c>
      <c r="C643" s="85" t="s">
        <v>442</v>
      </c>
      <c r="D643" s="85">
        <v>5.0</v>
      </c>
      <c r="E643" s="85">
        <v>13.0</v>
      </c>
      <c r="F643" s="294"/>
      <c r="G643" s="287"/>
      <c r="H643" s="288"/>
      <c r="I643" s="295"/>
      <c r="J643" s="296">
        <v>0.0</v>
      </c>
      <c r="K643" s="291" t="s">
        <v>334</v>
      </c>
      <c r="L643" s="302" t="s">
        <v>1243</v>
      </c>
    </row>
    <row r="644" ht="20.25" customHeight="1">
      <c r="A644" s="293" t="s">
        <v>1244</v>
      </c>
      <c r="B644" s="85" t="s">
        <v>342</v>
      </c>
      <c r="C644" s="85" t="s">
        <v>345</v>
      </c>
      <c r="D644" s="85">
        <v>19.0</v>
      </c>
      <c r="E644" s="85">
        <v>150.0</v>
      </c>
      <c r="F644" s="294"/>
      <c r="G644" s="287">
        <v>20.0</v>
      </c>
      <c r="H644" s="288"/>
      <c r="I644" s="295"/>
      <c r="J644" s="296">
        <v>18.0</v>
      </c>
      <c r="K644" s="291" t="s">
        <v>336</v>
      </c>
      <c r="L644" s="292"/>
    </row>
    <row r="645" ht="20.25" customHeight="1">
      <c r="A645" s="293" t="s">
        <v>1245</v>
      </c>
      <c r="B645" s="85" t="s">
        <v>279</v>
      </c>
      <c r="C645" s="85" t="s">
        <v>352</v>
      </c>
      <c r="D645" s="85">
        <v>17.0</v>
      </c>
      <c r="E645" s="85">
        <v>45.0</v>
      </c>
      <c r="F645" s="294">
        <v>30.0</v>
      </c>
      <c r="G645" s="287">
        <v>60.0</v>
      </c>
      <c r="H645" s="288"/>
      <c r="I645" s="295"/>
      <c r="J645" s="296">
        <v>2.0</v>
      </c>
      <c r="K645" s="291" t="s">
        <v>334</v>
      </c>
      <c r="L645" s="302" t="s">
        <v>1246</v>
      </c>
    </row>
    <row r="646" ht="20.25" customHeight="1">
      <c r="A646" s="285" t="s">
        <v>1247</v>
      </c>
      <c r="B646" s="85" t="s">
        <v>279</v>
      </c>
      <c r="C646" s="85" t="s">
        <v>428</v>
      </c>
      <c r="D646" s="85">
        <v>14.0</v>
      </c>
      <c r="E646" s="85">
        <v>38.0</v>
      </c>
      <c r="F646" s="294">
        <v>30.0</v>
      </c>
      <c r="G646" s="287"/>
      <c r="H646" s="288">
        <v>30.0</v>
      </c>
      <c r="I646" s="295"/>
      <c r="J646" s="296">
        <v>3.0</v>
      </c>
      <c r="K646" s="297" t="s">
        <v>805</v>
      </c>
      <c r="L646" s="308"/>
    </row>
    <row r="647" ht="20.25" customHeight="1">
      <c r="A647" s="285" t="s">
        <v>1248</v>
      </c>
      <c r="B647" s="85" t="s">
        <v>279</v>
      </c>
      <c r="C647" s="85" t="s">
        <v>347</v>
      </c>
      <c r="D647" s="85">
        <v>13.0</v>
      </c>
      <c r="E647" s="85">
        <v>13.0</v>
      </c>
      <c r="F647" s="294">
        <v>30.0</v>
      </c>
      <c r="G647" s="287"/>
      <c r="H647" s="288"/>
      <c r="I647" s="295"/>
      <c r="J647" s="290" t="s">
        <v>333</v>
      </c>
      <c r="K647" s="297" t="s">
        <v>334</v>
      </c>
      <c r="L647" s="292" t="s">
        <v>1249</v>
      </c>
    </row>
    <row r="648" ht="20.25" customHeight="1">
      <c r="A648" s="285" t="s">
        <v>1250</v>
      </c>
      <c r="B648" s="85" t="s">
        <v>279</v>
      </c>
      <c r="C648" s="85" t="s">
        <v>332</v>
      </c>
      <c r="D648" s="85">
        <v>14.0</v>
      </c>
      <c r="E648" s="85">
        <v>18.0</v>
      </c>
      <c r="F648" s="294">
        <v>30.0</v>
      </c>
      <c r="G648" s="287"/>
      <c r="H648" s="288"/>
      <c r="I648" s="295"/>
      <c r="J648" s="290" t="s">
        <v>393</v>
      </c>
      <c r="K648" s="297" t="s">
        <v>336</v>
      </c>
      <c r="L648" s="292"/>
    </row>
    <row r="649" ht="20.25" customHeight="1">
      <c r="A649" s="285" t="s">
        <v>1251</v>
      </c>
      <c r="B649" s="85" t="s">
        <v>279</v>
      </c>
      <c r="C649" s="85" t="s">
        <v>347</v>
      </c>
      <c r="D649" s="85">
        <v>18.0</v>
      </c>
      <c r="E649" s="85">
        <v>105.0</v>
      </c>
      <c r="F649" s="294">
        <v>30.0</v>
      </c>
      <c r="G649" s="287"/>
      <c r="H649" s="288"/>
      <c r="I649" s="295"/>
      <c r="J649" s="296">
        <v>15.0</v>
      </c>
      <c r="K649" s="297" t="s">
        <v>336</v>
      </c>
      <c r="L649" s="308"/>
    </row>
    <row r="650" ht="20.25" customHeight="1">
      <c r="A650" s="293" t="s">
        <v>1252</v>
      </c>
      <c r="B650" s="85" t="s">
        <v>279</v>
      </c>
      <c r="C650" s="85" t="s">
        <v>332</v>
      </c>
      <c r="D650" s="85">
        <v>12.0</v>
      </c>
      <c r="E650" s="85">
        <v>44.0</v>
      </c>
      <c r="F650" s="294">
        <v>30.0</v>
      </c>
      <c r="G650" s="287"/>
      <c r="H650" s="288"/>
      <c r="I650" s="295"/>
      <c r="J650" s="296">
        <v>3.0</v>
      </c>
      <c r="K650" s="291" t="s">
        <v>724</v>
      </c>
      <c r="L650" s="292"/>
    </row>
    <row r="651" ht="20.25" customHeight="1">
      <c r="A651" s="285" t="s">
        <v>1253</v>
      </c>
      <c r="B651" s="85" t="s">
        <v>462</v>
      </c>
      <c r="C651" s="85" t="s">
        <v>339</v>
      </c>
      <c r="D651" s="85">
        <v>12.0</v>
      </c>
      <c r="E651" s="85">
        <v>10.0</v>
      </c>
      <c r="F651" s="294">
        <v>30.0</v>
      </c>
      <c r="G651" s="287"/>
      <c r="H651" s="288"/>
      <c r="I651" s="295"/>
      <c r="J651" s="290" t="s">
        <v>470</v>
      </c>
      <c r="K651" s="297" t="s">
        <v>334</v>
      </c>
      <c r="L651" s="308"/>
    </row>
    <row r="652" ht="20.25" customHeight="1">
      <c r="A652" s="285" t="s">
        <v>1254</v>
      </c>
      <c r="B652" s="85" t="s">
        <v>279</v>
      </c>
      <c r="C652" s="85" t="s">
        <v>369</v>
      </c>
      <c r="D652" s="85">
        <v>14.0</v>
      </c>
      <c r="E652" s="85">
        <v>32.0</v>
      </c>
      <c r="F652" s="294">
        <v>30.0</v>
      </c>
      <c r="G652" s="287"/>
      <c r="H652" s="288">
        <v>30.0</v>
      </c>
      <c r="I652" s="295"/>
      <c r="J652" s="296">
        <v>3.0</v>
      </c>
      <c r="K652" s="297" t="s">
        <v>385</v>
      </c>
      <c r="L652" s="308"/>
    </row>
    <row r="653" ht="20.25" customHeight="1">
      <c r="A653" s="293" t="s">
        <v>1255</v>
      </c>
      <c r="B653" s="85" t="s">
        <v>391</v>
      </c>
      <c r="C653" s="85" t="s">
        <v>379</v>
      </c>
      <c r="D653" s="85">
        <v>12.0</v>
      </c>
      <c r="E653" s="85">
        <v>22.0</v>
      </c>
      <c r="F653" s="294">
        <v>30.0</v>
      </c>
      <c r="G653" s="287">
        <v>30.0</v>
      </c>
      <c r="H653" s="288"/>
      <c r="I653" s="295"/>
      <c r="J653" s="290" t="s">
        <v>333</v>
      </c>
      <c r="K653" s="291" t="s">
        <v>334</v>
      </c>
      <c r="L653" s="292"/>
    </row>
    <row r="654" ht="20.25" customHeight="1">
      <c r="A654" s="293" t="s">
        <v>1256</v>
      </c>
      <c r="B654" s="85" t="s">
        <v>338</v>
      </c>
      <c r="C654" s="85" t="s">
        <v>169</v>
      </c>
      <c r="D654" s="85">
        <v>21.0</v>
      </c>
      <c r="E654" s="85">
        <v>243.0</v>
      </c>
      <c r="F654" s="294">
        <v>50.0</v>
      </c>
      <c r="G654" s="287">
        <v>150.0</v>
      </c>
      <c r="H654" s="288"/>
      <c r="I654" s="295"/>
      <c r="J654" s="296">
        <v>21.0</v>
      </c>
      <c r="K654" s="297" t="s">
        <v>334</v>
      </c>
      <c r="L654" s="302" t="s">
        <v>1257</v>
      </c>
    </row>
    <row r="655" ht="20.25" customHeight="1">
      <c r="A655" s="285" t="s">
        <v>1258</v>
      </c>
      <c r="B655" s="85" t="s">
        <v>279</v>
      </c>
      <c r="C655" s="85" t="s">
        <v>347</v>
      </c>
      <c r="D655" s="85">
        <v>10.0</v>
      </c>
      <c r="E655" s="85">
        <v>76.0</v>
      </c>
      <c r="F655" s="294">
        <v>30.0</v>
      </c>
      <c r="G655" s="287"/>
      <c r="H655" s="288"/>
      <c r="I655" s="295"/>
      <c r="J655" s="296">
        <v>5.0</v>
      </c>
      <c r="K655" s="297" t="s">
        <v>385</v>
      </c>
      <c r="L655" s="292"/>
    </row>
    <row r="656" ht="20.25" customHeight="1">
      <c r="A656" s="293" t="s">
        <v>1259</v>
      </c>
      <c r="B656" s="85" t="s">
        <v>279</v>
      </c>
      <c r="C656" s="85" t="s">
        <v>339</v>
      </c>
      <c r="D656" s="85">
        <v>14.0</v>
      </c>
      <c r="E656" s="85">
        <v>39.0</v>
      </c>
      <c r="F656" s="294"/>
      <c r="G656" s="287">
        <v>20.0</v>
      </c>
      <c r="H656" s="288"/>
      <c r="I656" s="295"/>
      <c r="J656" s="296">
        <v>3.0</v>
      </c>
      <c r="K656" s="291" t="s">
        <v>334</v>
      </c>
      <c r="L656" s="292"/>
    </row>
    <row r="657" ht="20.25" customHeight="1">
      <c r="A657" s="285" t="s">
        <v>1260</v>
      </c>
      <c r="B657" s="85" t="s">
        <v>279</v>
      </c>
      <c r="C657" s="85" t="s">
        <v>347</v>
      </c>
      <c r="D657" s="85">
        <v>12.0</v>
      </c>
      <c r="E657" s="85">
        <v>22.0</v>
      </c>
      <c r="F657" s="294"/>
      <c r="G657" s="287">
        <v>50.0</v>
      </c>
      <c r="H657" s="288"/>
      <c r="I657" s="295"/>
      <c r="J657" s="296">
        <v>1.0</v>
      </c>
      <c r="K657" s="297" t="s">
        <v>334</v>
      </c>
      <c r="L657" s="302" t="s">
        <v>1261</v>
      </c>
    </row>
    <row r="658" ht="20.25" customHeight="1">
      <c r="A658" s="293" t="s">
        <v>1262</v>
      </c>
      <c r="B658" s="85" t="s">
        <v>462</v>
      </c>
      <c r="C658" s="85" t="s">
        <v>389</v>
      </c>
      <c r="D658" s="85">
        <v>12.0</v>
      </c>
      <c r="E658" s="85">
        <v>1.0</v>
      </c>
      <c r="F658" s="294">
        <v>20.0</v>
      </c>
      <c r="G658" s="287"/>
      <c r="H658" s="288"/>
      <c r="I658" s="295"/>
      <c r="J658" s="296">
        <v>0.0</v>
      </c>
      <c r="K658" s="297" t="s">
        <v>334</v>
      </c>
      <c r="L658" s="304" t="s">
        <v>1263</v>
      </c>
    </row>
    <row r="659" ht="20.25" customHeight="1">
      <c r="A659" s="293" t="s">
        <v>1264</v>
      </c>
      <c r="B659" s="85" t="s">
        <v>391</v>
      </c>
      <c r="C659" s="85" t="s">
        <v>345</v>
      </c>
      <c r="D659" s="85">
        <v>15.0</v>
      </c>
      <c r="E659" s="85">
        <v>22.0</v>
      </c>
      <c r="F659" s="294">
        <v>20.0</v>
      </c>
      <c r="G659" s="287">
        <v>40.0</v>
      </c>
      <c r="H659" s="288"/>
      <c r="I659" s="295"/>
      <c r="J659" s="296">
        <v>2.0</v>
      </c>
      <c r="K659" s="291" t="s">
        <v>334</v>
      </c>
      <c r="L659" s="307"/>
    </row>
    <row r="660" ht="20.25" customHeight="1">
      <c r="A660" s="293" t="s">
        <v>1265</v>
      </c>
      <c r="B660" s="85" t="s">
        <v>338</v>
      </c>
      <c r="C660" s="85" t="s">
        <v>343</v>
      </c>
      <c r="D660" s="85">
        <v>15.0</v>
      </c>
      <c r="E660" s="85">
        <v>75.0</v>
      </c>
      <c r="F660" s="294">
        <v>40.0</v>
      </c>
      <c r="G660" s="287"/>
      <c r="H660" s="288"/>
      <c r="I660" s="295"/>
      <c r="J660" s="296">
        <v>8.0</v>
      </c>
      <c r="K660" s="297" t="s">
        <v>334</v>
      </c>
      <c r="L660" s="304" t="s">
        <v>1266</v>
      </c>
    </row>
    <row r="661" ht="20.25" customHeight="1">
      <c r="A661" s="293" t="s">
        <v>1267</v>
      </c>
      <c r="B661" s="85" t="s">
        <v>338</v>
      </c>
      <c r="C661" s="85" t="s">
        <v>572</v>
      </c>
      <c r="D661" s="85">
        <v>17.0</v>
      </c>
      <c r="E661" s="85">
        <v>97.0</v>
      </c>
      <c r="F661" s="294">
        <v>30.0</v>
      </c>
      <c r="G661" s="287"/>
      <c r="H661" s="288"/>
      <c r="I661" s="295"/>
      <c r="J661" s="296">
        <v>11.0</v>
      </c>
      <c r="K661" s="297" t="s">
        <v>336</v>
      </c>
      <c r="L661" s="308"/>
    </row>
    <row r="662" ht="20.25" customHeight="1">
      <c r="A662" s="300" t="s">
        <v>1268</v>
      </c>
      <c r="B662" s="296" t="s">
        <v>279</v>
      </c>
      <c r="C662" s="296" t="s">
        <v>428</v>
      </c>
      <c r="D662" s="296">
        <v>19.0</v>
      </c>
      <c r="E662" s="296">
        <v>127.0</v>
      </c>
      <c r="F662" s="301">
        <v>30.0</v>
      </c>
      <c r="G662" s="287"/>
      <c r="H662" s="288"/>
      <c r="I662" s="295"/>
      <c r="J662" s="296">
        <v>10.0</v>
      </c>
      <c r="K662" s="297" t="s">
        <v>336</v>
      </c>
      <c r="L662" s="308"/>
    </row>
    <row r="663" ht="20.25" customHeight="1">
      <c r="A663" s="285" t="s">
        <v>1269</v>
      </c>
      <c r="B663" s="85" t="s">
        <v>462</v>
      </c>
      <c r="C663" s="85" t="s">
        <v>428</v>
      </c>
      <c r="D663" s="85">
        <v>15.0</v>
      </c>
      <c r="E663" s="85">
        <v>2.0</v>
      </c>
      <c r="F663" s="294">
        <v>10.0</v>
      </c>
      <c r="G663" s="287">
        <v>40.0</v>
      </c>
      <c r="H663" s="288"/>
      <c r="I663" s="295"/>
      <c r="J663" s="290" t="s">
        <v>333</v>
      </c>
      <c r="K663" s="297" t="s">
        <v>334</v>
      </c>
      <c r="L663" s="302" t="s">
        <v>1270</v>
      </c>
    </row>
    <row r="664" ht="20.25" customHeight="1">
      <c r="A664" s="293" t="s">
        <v>1271</v>
      </c>
      <c r="B664" s="85" t="s">
        <v>279</v>
      </c>
      <c r="C664" s="85" t="s">
        <v>332</v>
      </c>
      <c r="D664" s="85">
        <v>12.0</v>
      </c>
      <c r="E664" s="85">
        <v>27.0</v>
      </c>
      <c r="F664" s="294">
        <v>30.0</v>
      </c>
      <c r="G664" s="287"/>
      <c r="H664" s="288"/>
      <c r="I664" s="295"/>
      <c r="J664" s="296">
        <v>1.0</v>
      </c>
      <c r="K664" s="297" t="s">
        <v>334</v>
      </c>
      <c r="L664" s="304" t="s">
        <v>1272</v>
      </c>
    </row>
    <row r="665" ht="20.25" customHeight="1">
      <c r="A665" s="285" t="s">
        <v>1273</v>
      </c>
      <c r="B665" s="85" t="s">
        <v>391</v>
      </c>
      <c r="C665" s="85" t="s">
        <v>339</v>
      </c>
      <c r="D665" s="85">
        <v>11.0</v>
      </c>
      <c r="E665" s="85">
        <v>17.0</v>
      </c>
      <c r="F665" s="294">
        <v>30.0</v>
      </c>
      <c r="G665" s="287"/>
      <c r="H665" s="288"/>
      <c r="I665" s="295"/>
      <c r="J665" s="290" t="s">
        <v>333</v>
      </c>
      <c r="K665" s="297" t="s">
        <v>336</v>
      </c>
      <c r="L665" s="308"/>
    </row>
    <row r="666" ht="20.25" customHeight="1">
      <c r="A666" s="285" t="s">
        <v>1274</v>
      </c>
      <c r="B666" s="85" t="s">
        <v>338</v>
      </c>
      <c r="C666" s="85" t="s">
        <v>339</v>
      </c>
      <c r="D666" s="85">
        <v>16.0</v>
      </c>
      <c r="E666" s="85">
        <v>136.0</v>
      </c>
      <c r="F666" s="294">
        <v>30.0</v>
      </c>
      <c r="G666" s="287"/>
      <c r="H666" s="288"/>
      <c r="I666" s="295"/>
      <c r="J666" s="296">
        <v>10.0</v>
      </c>
      <c r="K666" s="297" t="s">
        <v>336</v>
      </c>
      <c r="L666" s="292"/>
    </row>
    <row r="667" ht="20.25" customHeight="1">
      <c r="A667" s="285" t="s">
        <v>1275</v>
      </c>
      <c r="B667" s="85" t="s">
        <v>279</v>
      </c>
      <c r="C667" s="85" t="s">
        <v>339</v>
      </c>
      <c r="D667" s="85">
        <v>16.0</v>
      </c>
      <c r="E667" s="85">
        <v>168.0</v>
      </c>
      <c r="F667" s="294">
        <v>30.0</v>
      </c>
      <c r="G667" s="287"/>
      <c r="H667" s="288"/>
      <c r="I667" s="295"/>
      <c r="J667" s="296">
        <v>16.0</v>
      </c>
      <c r="K667" s="297" t="s">
        <v>336</v>
      </c>
      <c r="L667" s="308"/>
    </row>
    <row r="668" ht="20.25" customHeight="1">
      <c r="A668" s="285" t="s">
        <v>1276</v>
      </c>
      <c r="B668" s="85" t="s">
        <v>279</v>
      </c>
      <c r="C668" s="85" t="s">
        <v>339</v>
      </c>
      <c r="D668" s="85">
        <v>14.0</v>
      </c>
      <c r="E668" s="85">
        <v>71.0</v>
      </c>
      <c r="F668" s="294">
        <v>40.0</v>
      </c>
      <c r="G668" s="287"/>
      <c r="H668" s="288"/>
      <c r="I668" s="295"/>
      <c r="J668" s="296">
        <v>5.0</v>
      </c>
      <c r="K668" s="297" t="s">
        <v>336</v>
      </c>
      <c r="L668" s="308"/>
    </row>
    <row r="669" ht="20.25" customHeight="1">
      <c r="A669" s="285" t="s">
        <v>1277</v>
      </c>
      <c r="B669" s="85" t="s">
        <v>279</v>
      </c>
      <c r="C669" s="85" t="s">
        <v>339</v>
      </c>
      <c r="D669" s="85">
        <v>17.0</v>
      </c>
      <c r="E669" s="85">
        <v>153.0</v>
      </c>
      <c r="F669" s="294">
        <v>30.0</v>
      </c>
      <c r="G669" s="287"/>
      <c r="H669" s="288"/>
      <c r="I669" s="295"/>
      <c r="J669" s="296">
        <v>13.0</v>
      </c>
      <c r="K669" s="297" t="s">
        <v>336</v>
      </c>
      <c r="L669" s="292"/>
    </row>
    <row r="670" ht="20.25" customHeight="1">
      <c r="A670" s="293" t="s">
        <v>1278</v>
      </c>
      <c r="B670" s="85" t="s">
        <v>391</v>
      </c>
      <c r="C670" s="85" t="s">
        <v>379</v>
      </c>
      <c r="D670" s="85">
        <v>10.0</v>
      </c>
      <c r="E670" s="85">
        <v>21.0</v>
      </c>
      <c r="F670" s="294">
        <v>30.0</v>
      </c>
      <c r="G670" s="287">
        <v>30.0</v>
      </c>
      <c r="H670" s="288"/>
      <c r="I670" s="295"/>
      <c r="J670" s="290" t="s">
        <v>333</v>
      </c>
      <c r="K670" s="291" t="s">
        <v>334</v>
      </c>
      <c r="L670" s="302" t="s">
        <v>1279</v>
      </c>
    </row>
    <row r="671" ht="20.25" customHeight="1">
      <c r="A671" s="285" t="s">
        <v>1280</v>
      </c>
      <c r="B671" s="85" t="s">
        <v>338</v>
      </c>
      <c r="C671" s="85" t="s">
        <v>420</v>
      </c>
      <c r="D671" s="85">
        <v>20.0</v>
      </c>
      <c r="E671" s="85">
        <v>207.0</v>
      </c>
      <c r="F671" s="294">
        <v>40.0</v>
      </c>
      <c r="G671" s="287"/>
      <c r="H671" s="288"/>
      <c r="I671" s="295"/>
      <c r="J671" s="296">
        <v>16.0</v>
      </c>
      <c r="K671" s="297" t="s">
        <v>385</v>
      </c>
      <c r="L671" s="308"/>
    </row>
    <row r="672" ht="20.25" customHeight="1">
      <c r="A672" s="293" t="s">
        <v>1281</v>
      </c>
      <c r="B672" s="85" t="s">
        <v>342</v>
      </c>
      <c r="C672" s="85" t="s">
        <v>389</v>
      </c>
      <c r="D672" s="85">
        <v>13.0</v>
      </c>
      <c r="E672" s="85">
        <v>76.0</v>
      </c>
      <c r="F672" s="294">
        <v>40.0</v>
      </c>
      <c r="G672" s="287"/>
      <c r="H672" s="288"/>
      <c r="I672" s="295"/>
      <c r="J672" s="296">
        <v>4.0</v>
      </c>
      <c r="K672" s="291" t="s">
        <v>385</v>
      </c>
      <c r="L672" s="292"/>
    </row>
    <row r="673" ht="20.25" customHeight="1">
      <c r="A673" s="300" t="s">
        <v>1282</v>
      </c>
      <c r="B673" s="296" t="s">
        <v>338</v>
      </c>
      <c r="C673" s="296" t="s">
        <v>389</v>
      </c>
      <c r="D673" s="296">
        <v>10.0</v>
      </c>
      <c r="E673" s="296">
        <v>15.0</v>
      </c>
      <c r="F673" s="301">
        <v>30.0</v>
      </c>
      <c r="G673" s="287"/>
      <c r="H673" s="288"/>
      <c r="I673" s="295"/>
      <c r="J673" s="290">
        <v>43834.0</v>
      </c>
      <c r="K673" s="291" t="s">
        <v>863</v>
      </c>
      <c r="L673" s="292"/>
    </row>
    <row r="674" ht="20.25" customHeight="1">
      <c r="A674" s="285" t="s">
        <v>1283</v>
      </c>
      <c r="B674" s="85" t="s">
        <v>462</v>
      </c>
      <c r="C674" s="85" t="s">
        <v>389</v>
      </c>
      <c r="D674" s="85">
        <v>14.0</v>
      </c>
      <c r="E674" s="85">
        <v>2.0</v>
      </c>
      <c r="F674" s="294">
        <v>10.0</v>
      </c>
      <c r="G674" s="287">
        <v>40.0</v>
      </c>
      <c r="H674" s="288"/>
      <c r="I674" s="295"/>
      <c r="J674" s="290" t="s">
        <v>470</v>
      </c>
      <c r="K674" s="297" t="s">
        <v>334</v>
      </c>
      <c r="L674" s="308" t="s">
        <v>1284</v>
      </c>
    </row>
    <row r="675" ht="20.25" customHeight="1">
      <c r="A675" s="285" t="s">
        <v>1285</v>
      </c>
      <c r="B675" s="85" t="s">
        <v>279</v>
      </c>
      <c r="C675" s="85" t="s">
        <v>420</v>
      </c>
      <c r="D675" s="85">
        <v>17.0</v>
      </c>
      <c r="E675" s="85">
        <v>19.0</v>
      </c>
      <c r="F675" s="294">
        <v>10.0</v>
      </c>
      <c r="G675" s="287"/>
      <c r="H675" s="288"/>
      <c r="I675" s="295"/>
      <c r="J675" s="296">
        <v>1.0</v>
      </c>
      <c r="K675" s="297" t="s">
        <v>336</v>
      </c>
      <c r="L675" s="308"/>
    </row>
    <row r="676" ht="20.25" customHeight="1">
      <c r="A676" s="293" t="s">
        <v>1286</v>
      </c>
      <c r="B676" s="85" t="s">
        <v>279</v>
      </c>
      <c r="C676" s="85" t="s">
        <v>420</v>
      </c>
      <c r="D676" s="85">
        <v>16.0</v>
      </c>
      <c r="E676" s="85">
        <v>52.0</v>
      </c>
      <c r="F676" s="294">
        <v>30.0</v>
      </c>
      <c r="G676" s="287"/>
      <c r="H676" s="288"/>
      <c r="I676" s="295"/>
      <c r="J676" s="296">
        <v>4.0</v>
      </c>
      <c r="K676" s="291" t="s">
        <v>336</v>
      </c>
      <c r="L676" s="292"/>
    </row>
    <row r="677" ht="20.25" customHeight="1">
      <c r="A677" s="293" t="s">
        <v>1287</v>
      </c>
      <c r="B677" s="85" t="s">
        <v>342</v>
      </c>
      <c r="C677" s="85" t="s">
        <v>572</v>
      </c>
      <c r="D677" s="85">
        <v>17.0</v>
      </c>
      <c r="E677" s="85">
        <v>126.0</v>
      </c>
      <c r="F677" s="294">
        <v>40.0</v>
      </c>
      <c r="G677" s="287"/>
      <c r="H677" s="288"/>
      <c r="I677" s="295"/>
      <c r="J677" s="296">
        <v>7.0</v>
      </c>
      <c r="K677" s="291" t="s">
        <v>334</v>
      </c>
      <c r="L677" s="302" t="s">
        <v>1288</v>
      </c>
    </row>
    <row r="678" ht="20.25" customHeight="1">
      <c r="A678" s="293" t="s">
        <v>1289</v>
      </c>
      <c r="B678" s="85" t="s">
        <v>342</v>
      </c>
      <c r="C678" s="85" t="s">
        <v>572</v>
      </c>
      <c r="D678" s="85">
        <v>18.0</v>
      </c>
      <c r="E678" s="85">
        <v>161.0</v>
      </c>
      <c r="F678" s="294">
        <v>40.0</v>
      </c>
      <c r="G678" s="287"/>
      <c r="H678" s="288"/>
      <c r="I678" s="295"/>
      <c r="J678" s="296">
        <v>10.0</v>
      </c>
      <c r="K678" s="291" t="s">
        <v>863</v>
      </c>
      <c r="L678" s="292"/>
    </row>
    <row r="679" ht="20.25" customHeight="1">
      <c r="A679" s="293" t="s">
        <v>1290</v>
      </c>
      <c r="B679" s="85" t="s">
        <v>338</v>
      </c>
      <c r="C679" s="85" t="s">
        <v>420</v>
      </c>
      <c r="D679" s="85">
        <v>17.0</v>
      </c>
      <c r="E679" s="85">
        <v>178.0</v>
      </c>
      <c r="F679" s="294">
        <v>30.0</v>
      </c>
      <c r="G679" s="287"/>
      <c r="H679" s="288"/>
      <c r="I679" s="295"/>
      <c r="J679" s="296">
        <v>10.0</v>
      </c>
      <c r="K679" s="291" t="s">
        <v>334</v>
      </c>
      <c r="L679" s="302" t="s">
        <v>1291</v>
      </c>
    </row>
    <row r="680" ht="20.25" customHeight="1">
      <c r="A680" s="285" t="s">
        <v>1292</v>
      </c>
      <c r="B680" s="85" t="s">
        <v>338</v>
      </c>
      <c r="C680" s="85" t="s">
        <v>420</v>
      </c>
      <c r="D680" s="85">
        <v>15.0</v>
      </c>
      <c r="E680" s="85">
        <v>157.0</v>
      </c>
      <c r="F680" s="294">
        <v>50.0</v>
      </c>
      <c r="G680" s="287"/>
      <c r="H680" s="288"/>
      <c r="I680" s="295"/>
      <c r="J680" s="296">
        <v>12.0</v>
      </c>
      <c r="K680" s="297" t="s">
        <v>348</v>
      </c>
      <c r="L680" s="308"/>
    </row>
    <row r="681" ht="20.25" customHeight="1">
      <c r="A681" s="293" t="s">
        <v>1293</v>
      </c>
      <c r="B681" s="85" t="s">
        <v>279</v>
      </c>
      <c r="C681" s="85" t="s">
        <v>332</v>
      </c>
      <c r="D681" s="85">
        <v>17.0</v>
      </c>
      <c r="E681" s="85">
        <v>75.0</v>
      </c>
      <c r="F681" s="294">
        <v>30.0</v>
      </c>
      <c r="G681" s="287"/>
      <c r="H681" s="288"/>
      <c r="I681" s="295"/>
      <c r="J681" s="296">
        <v>4.0</v>
      </c>
      <c r="K681" s="291" t="s">
        <v>724</v>
      </c>
      <c r="L681" s="292"/>
    </row>
    <row r="682" ht="20.25" customHeight="1">
      <c r="A682" s="293" t="s">
        <v>1294</v>
      </c>
      <c r="B682" s="85" t="s">
        <v>342</v>
      </c>
      <c r="C682" s="85" t="s">
        <v>572</v>
      </c>
      <c r="D682" s="85">
        <v>16.0</v>
      </c>
      <c r="E682" s="85">
        <v>230.0</v>
      </c>
      <c r="F682" s="294">
        <v>50.0</v>
      </c>
      <c r="G682" s="287"/>
      <c r="H682" s="288">
        <v>50.0</v>
      </c>
      <c r="I682" s="295"/>
      <c r="J682" s="296">
        <v>13.0</v>
      </c>
      <c r="K682" s="291" t="s">
        <v>334</v>
      </c>
      <c r="L682" s="302" t="s">
        <v>1295</v>
      </c>
    </row>
    <row r="683" ht="20.25" customHeight="1">
      <c r="A683" s="293" t="s">
        <v>1296</v>
      </c>
      <c r="B683" s="85" t="s">
        <v>342</v>
      </c>
      <c r="C683" s="85" t="s">
        <v>572</v>
      </c>
      <c r="D683" s="85">
        <v>12.0</v>
      </c>
      <c r="E683" s="85">
        <v>230.0</v>
      </c>
      <c r="F683" s="294">
        <v>50.0</v>
      </c>
      <c r="G683" s="287">
        <v>50.0</v>
      </c>
      <c r="H683" s="288">
        <v>50.0</v>
      </c>
      <c r="I683" s="295"/>
      <c r="J683" s="296">
        <v>16.0</v>
      </c>
      <c r="K683" s="291" t="s">
        <v>863</v>
      </c>
      <c r="L683" s="292"/>
    </row>
    <row r="684" ht="20.25" customHeight="1">
      <c r="A684" s="293" t="s">
        <v>1297</v>
      </c>
      <c r="B684" s="85" t="s">
        <v>279</v>
      </c>
      <c r="C684" s="85" t="s">
        <v>347</v>
      </c>
      <c r="D684" s="85">
        <v>8.0</v>
      </c>
      <c r="E684" s="85">
        <v>30.0</v>
      </c>
      <c r="F684" s="294">
        <v>20.0</v>
      </c>
      <c r="G684" s="287"/>
      <c r="H684" s="288"/>
      <c r="I684" s="295"/>
      <c r="J684" s="296">
        <v>1.0</v>
      </c>
      <c r="K684" s="297" t="s">
        <v>1298</v>
      </c>
      <c r="L684" s="308"/>
    </row>
    <row r="685" ht="20.25" customHeight="1">
      <c r="A685" s="285" t="s">
        <v>1299</v>
      </c>
      <c r="B685" s="85" t="s">
        <v>279</v>
      </c>
      <c r="C685" s="85" t="s">
        <v>420</v>
      </c>
      <c r="D685" s="85">
        <v>21.0</v>
      </c>
      <c r="E685" s="85">
        <v>112.0</v>
      </c>
      <c r="F685" s="294">
        <v>30.0</v>
      </c>
      <c r="G685" s="287"/>
      <c r="H685" s="288"/>
      <c r="I685" s="295"/>
      <c r="J685" s="296">
        <v>6.0</v>
      </c>
      <c r="K685" s="297" t="s">
        <v>1298</v>
      </c>
      <c r="L685" s="292"/>
    </row>
    <row r="686" ht="20.25" customHeight="1">
      <c r="A686" s="285" t="s">
        <v>1300</v>
      </c>
      <c r="B686" s="85" t="s">
        <v>279</v>
      </c>
      <c r="C686" s="85" t="s">
        <v>343</v>
      </c>
      <c r="D686" s="85">
        <v>12.0</v>
      </c>
      <c r="E686" s="85">
        <v>27.0</v>
      </c>
      <c r="F686" s="294">
        <v>30.0</v>
      </c>
      <c r="G686" s="287"/>
      <c r="H686" s="288"/>
      <c r="I686" s="295"/>
      <c r="J686" s="296">
        <v>1.0</v>
      </c>
      <c r="K686" s="297" t="s">
        <v>348</v>
      </c>
      <c r="L686" s="307"/>
    </row>
    <row r="687" ht="20.25" customHeight="1">
      <c r="A687" s="285" t="s">
        <v>1301</v>
      </c>
      <c r="B687" s="85" t="s">
        <v>279</v>
      </c>
      <c r="C687" s="85" t="s">
        <v>345</v>
      </c>
      <c r="D687" s="85">
        <v>15.0</v>
      </c>
      <c r="E687" s="85">
        <v>66.0</v>
      </c>
      <c r="F687" s="294">
        <v>30.0</v>
      </c>
      <c r="G687" s="287">
        <v>60.0</v>
      </c>
      <c r="H687" s="288"/>
      <c r="I687" s="295"/>
      <c r="J687" s="296">
        <v>4.0</v>
      </c>
      <c r="K687" s="297" t="s">
        <v>334</v>
      </c>
      <c r="L687" s="304" t="s">
        <v>1302</v>
      </c>
    </row>
    <row r="688" ht="20.25" customHeight="1">
      <c r="A688" s="293" t="s">
        <v>1303</v>
      </c>
      <c r="B688" s="85" t="s">
        <v>279</v>
      </c>
      <c r="C688" s="85" t="s">
        <v>389</v>
      </c>
      <c r="D688" s="85">
        <v>12.0</v>
      </c>
      <c r="E688" s="85">
        <v>22.0</v>
      </c>
      <c r="F688" s="294"/>
      <c r="G688" s="287">
        <v>30.0</v>
      </c>
      <c r="H688" s="288"/>
      <c r="I688" s="295"/>
      <c r="J688" s="290" t="s">
        <v>333</v>
      </c>
      <c r="K688" s="297" t="s">
        <v>334</v>
      </c>
      <c r="L688" s="302" t="s">
        <v>1304</v>
      </c>
    </row>
    <row r="689" ht="20.25" customHeight="1">
      <c r="A689" s="293" t="s">
        <v>1305</v>
      </c>
      <c r="B689" s="85" t="s">
        <v>279</v>
      </c>
      <c r="C689" s="85" t="s">
        <v>389</v>
      </c>
      <c r="D689" s="85">
        <v>12.0</v>
      </c>
      <c r="E689" s="85">
        <v>36.0</v>
      </c>
      <c r="F689" s="294">
        <v>30.0</v>
      </c>
      <c r="G689" s="287"/>
      <c r="H689" s="288"/>
      <c r="I689" s="295"/>
      <c r="J689" s="296">
        <v>5.0</v>
      </c>
      <c r="K689" s="291" t="s">
        <v>863</v>
      </c>
      <c r="L689" s="292"/>
    </row>
    <row r="690" ht="20.25" customHeight="1">
      <c r="A690" s="293" t="s">
        <v>1306</v>
      </c>
      <c r="B690" s="85" t="s">
        <v>279</v>
      </c>
      <c r="C690" s="85" t="s">
        <v>389</v>
      </c>
      <c r="D690" s="85">
        <v>12.0</v>
      </c>
      <c r="E690" s="85">
        <v>22.0</v>
      </c>
      <c r="F690" s="294">
        <v>20.0</v>
      </c>
      <c r="G690" s="287"/>
      <c r="H690" s="288"/>
      <c r="I690" s="295"/>
      <c r="J690" s="290" t="s">
        <v>393</v>
      </c>
      <c r="K690" s="297" t="s">
        <v>334</v>
      </c>
      <c r="L690" s="302" t="s">
        <v>1307</v>
      </c>
    </row>
    <row r="691" ht="20.25" customHeight="1">
      <c r="A691" s="293" t="s">
        <v>1308</v>
      </c>
      <c r="B691" s="85" t="s">
        <v>279</v>
      </c>
      <c r="C691" s="85" t="s">
        <v>389</v>
      </c>
      <c r="D691" s="85">
        <v>14.0</v>
      </c>
      <c r="E691" s="85">
        <v>36.0</v>
      </c>
      <c r="F691" s="294">
        <v>30.0</v>
      </c>
      <c r="G691" s="287"/>
      <c r="H691" s="288">
        <v>30.0</v>
      </c>
      <c r="I691" s="295"/>
      <c r="J691" s="296">
        <v>2.0</v>
      </c>
      <c r="K691" s="297" t="s">
        <v>334</v>
      </c>
      <c r="L691" s="302" t="s">
        <v>1309</v>
      </c>
    </row>
    <row r="692" ht="20.25" customHeight="1">
      <c r="A692" s="293" t="s">
        <v>1310</v>
      </c>
      <c r="B692" s="85" t="s">
        <v>279</v>
      </c>
      <c r="C692" s="85" t="s">
        <v>389</v>
      </c>
      <c r="D692" s="85">
        <v>13.0</v>
      </c>
      <c r="E692" s="85">
        <v>28.0</v>
      </c>
      <c r="F692" s="294"/>
      <c r="G692" s="287"/>
      <c r="H692" s="288">
        <v>40.0</v>
      </c>
      <c r="I692" s="295"/>
      <c r="J692" s="296">
        <v>1.0</v>
      </c>
      <c r="K692" s="297" t="s">
        <v>334</v>
      </c>
      <c r="L692" s="304" t="s">
        <v>1311</v>
      </c>
    </row>
    <row r="693" ht="20.25" customHeight="1">
      <c r="A693" s="293" t="s">
        <v>1312</v>
      </c>
      <c r="B693" s="85" t="s">
        <v>279</v>
      </c>
      <c r="C693" s="85" t="s">
        <v>389</v>
      </c>
      <c r="D693" s="85">
        <v>10.0</v>
      </c>
      <c r="E693" s="85">
        <v>24.0</v>
      </c>
      <c r="F693" s="294">
        <v>30.0</v>
      </c>
      <c r="G693" s="287"/>
      <c r="H693" s="288"/>
      <c r="I693" s="295"/>
      <c r="J693" s="290" t="s">
        <v>333</v>
      </c>
      <c r="K693" s="297" t="s">
        <v>334</v>
      </c>
      <c r="L693" s="302" t="s">
        <v>1313</v>
      </c>
    </row>
    <row r="694" ht="20.25" customHeight="1">
      <c r="A694" s="293" t="s">
        <v>1314</v>
      </c>
      <c r="B694" s="85" t="s">
        <v>279</v>
      </c>
      <c r="C694" s="85" t="s">
        <v>389</v>
      </c>
      <c r="D694" s="85">
        <v>12.0</v>
      </c>
      <c r="E694" s="85">
        <v>24.0</v>
      </c>
      <c r="F694" s="294">
        <v>10.0</v>
      </c>
      <c r="G694" s="287">
        <v>50.0</v>
      </c>
      <c r="H694" s="288"/>
      <c r="I694" s="295"/>
      <c r="J694" s="290" t="s">
        <v>333</v>
      </c>
      <c r="K694" s="297" t="s">
        <v>334</v>
      </c>
      <c r="L694" s="302" t="s">
        <v>1315</v>
      </c>
    </row>
    <row r="695" ht="20.25" customHeight="1">
      <c r="A695" s="293" t="s">
        <v>1316</v>
      </c>
      <c r="B695" s="85" t="s">
        <v>279</v>
      </c>
      <c r="C695" s="85" t="s">
        <v>389</v>
      </c>
      <c r="D695" s="85">
        <v>8.0</v>
      </c>
      <c r="E695" s="85">
        <v>22.0</v>
      </c>
      <c r="F695" s="294">
        <v>5.0</v>
      </c>
      <c r="G695" s="287"/>
      <c r="H695" s="288"/>
      <c r="I695" s="295"/>
      <c r="J695" s="290" t="s">
        <v>393</v>
      </c>
      <c r="K695" s="291" t="s">
        <v>863</v>
      </c>
      <c r="L695" s="292"/>
    </row>
    <row r="696" ht="20.25" customHeight="1">
      <c r="A696" s="293" t="s">
        <v>1317</v>
      </c>
      <c r="B696" s="85" t="s">
        <v>279</v>
      </c>
      <c r="C696" s="85" t="s">
        <v>332</v>
      </c>
      <c r="D696" s="85">
        <v>17.0</v>
      </c>
      <c r="E696" s="85">
        <v>66.0</v>
      </c>
      <c r="F696" s="294">
        <v>30.0</v>
      </c>
      <c r="G696" s="287"/>
      <c r="H696" s="288"/>
      <c r="I696" s="295"/>
      <c r="J696" s="296">
        <v>3.0</v>
      </c>
      <c r="K696" s="297" t="s">
        <v>863</v>
      </c>
      <c r="L696" s="308"/>
    </row>
    <row r="697" ht="20.25" customHeight="1">
      <c r="A697" s="285" t="s">
        <v>1318</v>
      </c>
      <c r="B697" s="85" t="s">
        <v>279</v>
      </c>
      <c r="C697" s="85" t="s">
        <v>347</v>
      </c>
      <c r="D697" s="85">
        <v>18.0</v>
      </c>
      <c r="E697" s="85">
        <v>127.0</v>
      </c>
      <c r="F697" s="294">
        <v>30.0</v>
      </c>
      <c r="G697" s="287"/>
      <c r="H697" s="288"/>
      <c r="I697" s="295"/>
      <c r="J697" s="296">
        <v>8.0</v>
      </c>
      <c r="K697" s="297" t="s">
        <v>336</v>
      </c>
      <c r="L697" s="308"/>
    </row>
    <row r="698" ht="20.25" customHeight="1">
      <c r="A698" s="285" t="s">
        <v>1319</v>
      </c>
      <c r="B698" s="85" t="s">
        <v>279</v>
      </c>
      <c r="C698" s="85" t="s">
        <v>347</v>
      </c>
      <c r="D698" s="85">
        <v>16.0</v>
      </c>
      <c r="E698" s="85">
        <v>45.0</v>
      </c>
      <c r="F698" s="294">
        <v>30.0</v>
      </c>
      <c r="G698" s="287"/>
      <c r="H698" s="288"/>
      <c r="I698" s="295"/>
      <c r="J698" s="296">
        <v>3.0</v>
      </c>
      <c r="K698" s="297" t="s">
        <v>336</v>
      </c>
      <c r="L698" s="308"/>
    </row>
    <row r="699" ht="20.25" customHeight="1">
      <c r="A699" s="285" t="s">
        <v>1320</v>
      </c>
      <c r="B699" s="85" t="s">
        <v>279</v>
      </c>
      <c r="C699" s="85" t="s">
        <v>332</v>
      </c>
      <c r="D699" s="85">
        <v>14.0</v>
      </c>
      <c r="E699" s="85">
        <v>40.0</v>
      </c>
      <c r="F699" s="294">
        <v>30.0</v>
      </c>
      <c r="G699" s="287"/>
      <c r="H699" s="288"/>
      <c r="I699" s="295"/>
      <c r="J699" s="296">
        <v>1.0</v>
      </c>
      <c r="K699" s="297" t="s">
        <v>348</v>
      </c>
      <c r="L699" s="308"/>
    </row>
    <row r="700" ht="20.25" customHeight="1">
      <c r="A700" s="285" t="s">
        <v>1321</v>
      </c>
      <c r="B700" s="85" t="s">
        <v>279</v>
      </c>
      <c r="C700" s="85" t="s">
        <v>332</v>
      </c>
      <c r="D700" s="85">
        <v>12.0</v>
      </c>
      <c r="E700" s="85">
        <v>22.0</v>
      </c>
      <c r="F700" s="294">
        <v>30.0</v>
      </c>
      <c r="G700" s="287"/>
      <c r="H700" s="288"/>
      <c r="I700" s="295"/>
      <c r="J700" s="290" t="s">
        <v>333</v>
      </c>
      <c r="K700" s="297" t="s">
        <v>348</v>
      </c>
      <c r="L700" s="308"/>
    </row>
    <row r="701" ht="20.25" customHeight="1">
      <c r="A701" s="293" t="s">
        <v>1322</v>
      </c>
      <c r="B701" s="85" t="s">
        <v>279</v>
      </c>
      <c r="C701" s="85" t="s">
        <v>345</v>
      </c>
      <c r="D701" s="85">
        <v>14.0</v>
      </c>
      <c r="E701" s="85">
        <v>95.0</v>
      </c>
      <c r="F701" s="294">
        <v>30.0</v>
      </c>
      <c r="G701" s="287"/>
      <c r="H701" s="288"/>
      <c r="I701" s="295"/>
      <c r="J701" s="296">
        <v>5.0</v>
      </c>
      <c r="K701" s="297" t="s">
        <v>863</v>
      </c>
      <c r="L701" s="292"/>
    </row>
    <row r="702" ht="20.25" customHeight="1">
      <c r="A702" s="285" t="s">
        <v>1323</v>
      </c>
      <c r="B702" s="85" t="s">
        <v>397</v>
      </c>
      <c r="C702" s="85" t="s">
        <v>343</v>
      </c>
      <c r="D702" s="85">
        <v>25.0</v>
      </c>
      <c r="E702" s="85">
        <v>676.0</v>
      </c>
      <c r="F702" s="294">
        <v>40.0</v>
      </c>
      <c r="G702" s="287"/>
      <c r="H702" s="288"/>
      <c r="I702" s="295"/>
      <c r="J702" s="296">
        <v>30.0</v>
      </c>
      <c r="K702" s="297" t="s">
        <v>334</v>
      </c>
      <c r="L702" s="304" t="s">
        <v>1324</v>
      </c>
    </row>
    <row r="703" ht="20.25" customHeight="1">
      <c r="A703" s="285" t="s">
        <v>1325</v>
      </c>
      <c r="B703" s="85" t="s">
        <v>338</v>
      </c>
      <c r="C703" s="85" t="s">
        <v>343</v>
      </c>
      <c r="D703" s="85">
        <v>13.0</v>
      </c>
      <c r="E703" s="85">
        <v>102.0</v>
      </c>
      <c r="F703" s="294">
        <v>30.0</v>
      </c>
      <c r="G703" s="287"/>
      <c r="H703" s="288"/>
      <c r="I703" s="295"/>
      <c r="J703" s="296">
        <v>4.0</v>
      </c>
      <c r="K703" s="297" t="s">
        <v>805</v>
      </c>
      <c r="L703" s="308"/>
    </row>
    <row r="704" ht="20.25" customHeight="1">
      <c r="A704" s="285" t="s">
        <v>1326</v>
      </c>
      <c r="B704" s="85" t="s">
        <v>279</v>
      </c>
      <c r="C704" s="85" t="s">
        <v>332</v>
      </c>
      <c r="D704" s="85">
        <v>12.0</v>
      </c>
      <c r="E704" s="85">
        <v>27.0</v>
      </c>
      <c r="F704" s="294">
        <v>30.0</v>
      </c>
      <c r="G704" s="287"/>
      <c r="H704" s="288"/>
      <c r="I704" s="295"/>
      <c r="J704" s="296">
        <v>2.0</v>
      </c>
      <c r="K704" s="297" t="s">
        <v>805</v>
      </c>
      <c r="L704" s="308"/>
    </row>
    <row r="705" ht="20.25" customHeight="1">
      <c r="A705" s="285" t="s">
        <v>1327</v>
      </c>
      <c r="B705" s="85" t="s">
        <v>279</v>
      </c>
      <c r="C705" s="85" t="s">
        <v>332</v>
      </c>
      <c r="D705" s="85">
        <v>16.0</v>
      </c>
      <c r="E705" s="85">
        <v>52.0</v>
      </c>
      <c r="F705" s="294">
        <v>30.0</v>
      </c>
      <c r="G705" s="287"/>
      <c r="H705" s="288"/>
      <c r="I705" s="295"/>
      <c r="J705" s="296">
        <v>2.0</v>
      </c>
      <c r="K705" s="297" t="s">
        <v>805</v>
      </c>
      <c r="L705" s="308"/>
    </row>
    <row r="706" ht="20.25" customHeight="1">
      <c r="A706" s="293" t="s">
        <v>1328</v>
      </c>
      <c r="B706" s="85" t="s">
        <v>279</v>
      </c>
      <c r="C706" s="85" t="s">
        <v>343</v>
      </c>
      <c r="D706" s="85">
        <v>18.0</v>
      </c>
      <c r="E706" s="85">
        <v>255.0</v>
      </c>
      <c r="F706" s="294">
        <v>30.0</v>
      </c>
      <c r="G706" s="287"/>
      <c r="H706" s="288"/>
      <c r="I706" s="295"/>
      <c r="J706" s="296">
        <v>13.0</v>
      </c>
      <c r="K706" s="297" t="s">
        <v>336</v>
      </c>
      <c r="L706" s="308"/>
    </row>
    <row r="707" ht="20.25" customHeight="1">
      <c r="A707" s="293" t="s">
        <v>1329</v>
      </c>
      <c r="B707" s="85" t="s">
        <v>279</v>
      </c>
      <c r="C707" s="85" t="s">
        <v>343</v>
      </c>
      <c r="D707" s="85">
        <v>17.0</v>
      </c>
      <c r="E707" s="85">
        <v>225.0</v>
      </c>
      <c r="F707" s="294">
        <v>30.0</v>
      </c>
      <c r="G707" s="287"/>
      <c r="H707" s="288"/>
      <c r="I707" s="295"/>
      <c r="J707" s="296">
        <v>11.0</v>
      </c>
      <c r="K707" s="297" t="s">
        <v>336</v>
      </c>
      <c r="L707" s="292"/>
    </row>
    <row r="708" ht="20.25" customHeight="1">
      <c r="A708" s="293" t="s">
        <v>1330</v>
      </c>
      <c r="B708" s="85" t="s">
        <v>279</v>
      </c>
      <c r="C708" s="85" t="s">
        <v>343</v>
      </c>
      <c r="D708" s="85">
        <v>16.0</v>
      </c>
      <c r="E708" s="85">
        <v>112.0</v>
      </c>
      <c r="F708" s="294">
        <v>30.0</v>
      </c>
      <c r="G708" s="287"/>
      <c r="H708" s="288"/>
      <c r="I708" s="295"/>
      <c r="J708" s="296">
        <v>9.0</v>
      </c>
      <c r="K708" s="297" t="s">
        <v>336</v>
      </c>
      <c r="L708" s="308"/>
    </row>
    <row r="709" ht="20.25" customHeight="1">
      <c r="A709" s="293" t="s">
        <v>1331</v>
      </c>
      <c r="B709" s="85" t="s">
        <v>279</v>
      </c>
      <c r="C709" s="85" t="s">
        <v>343</v>
      </c>
      <c r="D709" s="85">
        <v>15.0</v>
      </c>
      <c r="E709" s="85">
        <v>78.0</v>
      </c>
      <c r="F709" s="294">
        <v>30.0</v>
      </c>
      <c r="G709" s="287"/>
      <c r="H709" s="288"/>
      <c r="I709" s="295"/>
      <c r="J709" s="296">
        <v>7.0</v>
      </c>
      <c r="K709" s="297" t="s">
        <v>336</v>
      </c>
      <c r="L709" s="308"/>
    </row>
    <row r="710" ht="20.25" customHeight="1">
      <c r="A710" s="293" t="s">
        <v>1332</v>
      </c>
      <c r="B710" s="85" t="s">
        <v>391</v>
      </c>
      <c r="C710" s="85" t="s">
        <v>343</v>
      </c>
      <c r="D710" s="85">
        <v>15.0</v>
      </c>
      <c r="E710" s="85">
        <v>10.0</v>
      </c>
      <c r="F710" s="294">
        <v>40.0</v>
      </c>
      <c r="G710" s="287"/>
      <c r="H710" s="288"/>
      <c r="I710" s="295"/>
      <c r="J710" s="290" t="s">
        <v>333</v>
      </c>
      <c r="K710" s="297" t="s">
        <v>336</v>
      </c>
      <c r="L710" s="308"/>
    </row>
    <row r="711" ht="20.25" customHeight="1">
      <c r="A711" s="285" t="s">
        <v>1333</v>
      </c>
      <c r="B711" s="85" t="s">
        <v>338</v>
      </c>
      <c r="C711" s="85" t="s">
        <v>442</v>
      </c>
      <c r="D711" s="85">
        <v>11.0</v>
      </c>
      <c r="E711" s="85">
        <v>32.0</v>
      </c>
      <c r="F711" s="294">
        <v>10.0</v>
      </c>
      <c r="G711" s="287"/>
      <c r="H711" s="288"/>
      <c r="I711" s="295"/>
      <c r="J711" s="290" t="s">
        <v>393</v>
      </c>
      <c r="K711" s="297" t="s">
        <v>805</v>
      </c>
      <c r="L711" s="308"/>
    </row>
    <row r="712" ht="20.25" customHeight="1">
      <c r="A712" s="285" t="s">
        <v>1334</v>
      </c>
      <c r="B712" s="85" t="s">
        <v>279</v>
      </c>
      <c r="C712" s="85" t="s">
        <v>442</v>
      </c>
      <c r="D712" s="85">
        <v>14.0</v>
      </c>
      <c r="E712" s="85">
        <v>27.0</v>
      </c>
      <c r="F712" s="294">
        <v>30.0</v>
      </c>
      <c r="G712" s="287"/>
      <c r="H712" s="288"/>
      <c r="I712" s="295"/>
      <c r="J712" s="296">
        <v>1.0</v>
      </c>
      <c r="K712" s="297" t="s">
        <v>863</v>
      </c>
      <c r="L712" s="308"/>
    </row>
    <row r="713" ht="20.25" customHeight="1">
      <c r="A713" s="285" t="s">
        <v>1335</v>
      </c>
      <c r="B713" s="85" t="s">
        <v>279</v>
      </c>
      <c r="C713" s="85" t="s">
        <v>332</v>
      </c>
      <c r="D713" s="85">
        <v>15.0</v>
      </c>
      <c r="E713" s="85">
        <v>33.0</v>
      </c>
      <c r="F713" s="294">
        <v>40.0</v>
      </c>
      <c r="G713" s="287"/>
      <c r="H713" s="288"/>
      <c r="I713" s="295"/>
      <c r="J713" s="296">
        <v>1.0</v>
      </c>
      <c r="K713" s="297" t="s">
        <v>334</v>
      </c>
      <c r="L713" s="308"/>
    </row>
    <row r="714" ht="20.25" customHeight="1">
      <c r="A714" s="293" t="s">
        <v>1336</v>
      </c>
      <c r="B714" s="85" t="s">
        <v>279</v>
      </c>
      <c r="C714" s="85" t="s">
        <v>332</v>
      </c>
      <c r="D714" s="85">
        <v>11.0</v>
      </c>
      <c r="E714" s="85">
        <v>32.0</v>
      </c>
      <c r="F714" s="294">
        <v>30.0</v>
      </c>
      <c r="G714" s="287"/>
      <c r="H714" s="288"/>
      <c r="I714" s="295"/>
      <c r="J714" s="290" t="s">
        <v>393</v>
      </c>
      <c r="K714" s="297" t="s">
        <v>334</v>
      </c>
      <c r="L714" s="304" t="s">
        <v>1337</v>
      </c>
    </row>
    <row r="715" ht="20.25" customHeight="1">
      <c r="A715" s="285" t="s">
        <v>1338</v>
      </c>
      <c r="B715" s="85" t="s">
        <v>397</v>
      </c>
      <c r="C715" s="85" t="s">
        <v>345</v>
      </c>
      <c r="D715" s="85">
        <v>25.0</v>
      </c>
      <c r="E715" s="85">
        <v>615.0</v>
      </c>
      <c r="F715" s="294">
        <v>60.0</v>
      </c>
      <c r="G715" s="287">
        <v>120.0</v>
      </c>
      <c r="H715" s="288"/>
      <c r="I715" s="295"/>
      <c r="J715" s="296">
        <v>30.0</v>
      </c>
      <c r="K715" s="297" t="s">
        <v>953</v>
      </c>
      <c r="L715" s="308"/>
    </row>
    <row r="716" ht="20.25" customHeight="1">
      <c r="A716" s="293" t="s">
        <v>1339</v>
      </c>
      <c r="B716" s="85" t="s">
        <v>338</v>
      </c>
      <c r="C716" s="85" t="s">
        <v>389</v>
      </c>
      <c r="D716" s="85">
        <v>12.0</v>
      </c>
      <c r="E716" s="85">
        <v>37.0</v>
      </c>
      <c r="F716" s="294">
        <v>40.0</v>
      </c>
      <c r="G716" s="287"/>
      <c r="H716" s="288"/>
      <c r="I716" s="295"/>
      <c r="J716" s="296">
        <v>1.0</v>
      </c>
      <c r="K716" s="297" t="s">
        <v>334</v>
      </c>
      <c r="L716" s="304" t="s">
        <v>1340</v>
      </c>
    </row>
    <row r="717" ht="20.25" customHeight="1">
      <c r="A717" s="293" t="s">
        <v>1341</v>
      </c>
      <c r="B717" s="85" t="s">
        <v>279</v>
      </c>
      <c r="C717" s="85" t="s">
        <v>345</v>
      </c>
      <c r="D717" s="85">
        <v>20.0</v>
      </c>
      <c r="E717" s="85">
        <v>127.0</v>
      </c>
      <c r="F717" s="294">
        <v>40.0</v>
      </c>
      <c r="G717" s="287">
        <v>60.0</v>
      </c>
      <c r="H717" s="288"/>
      <c r="I717" s="295"/>
      <c r="J717" s="296">
        <v>16.0</v>
      </c>
      <c r="K717" s="291" t="s">
        <v>336</v>
      </c>
      <c r="L717" s="292"/>
    </row>
    <row r="718" ht="20.25" customHeight="1">
      <c r="A718" s="285" t="s">
        <v>1342</v>
      </c>
      <c r="B718" s="85" t="s">
        <v>338</v>
      </c>
      <c r="C718" s="85" t="s">
        <v>343</v>
      </c>
      <c r="D718" s="85">
        <v>15.0</v>
      </c>
      <c r="E718" s="85">
        <v>85.0</v>
      </c>
      <c r="F718" s="294">
        <v>40.0</v>
      </c>
      <c r="G718" s="287"/>
      <c r="H718" s="288"/>
      <c r="I718" s="295"/>
      <c r="J718" s="296">
        <v>5.0</v>
      </c>
      <c r="K718" s="297" t="s">
        <v>863</v>
      </c>
      <c r="L718" s="308"/>
    </row>
    <row r="719" ht="20.25" customHeight="1">
      <c r="A719" s="285" t="s">
        <v>1343</v>
      </c>
      <c r="B719" s="85" t="s">
        <v>391</v>
      </c>
      <c r="C719" s="85" t="s">
        <v>347</v>
      </c>
      <c r="D719" s="85">
        <v>13.0</v>
      </c>
      <c r="E719" s="85">
        <v>13.0</v>
      </c>
      <c r="F719" s="294">
        <v>30.0</v>
      </c>
      <c r="G719" s="287"/>
      <c r="H719" s="288"/>
      <c r="I719" s="295"/>
      <c r="J719" s="290" t="s">
        <v>393</v>
      </c>
      <c r="K719" s="297" t="s">
        <v>620</v>
      </c>
      <c r="L719" s="308"/>
    </row>
    <row r="720" ht="20.25" customHeight="1">
      <c r="A720" s="285" t="s">
        <v>1344</v>
      </c>
      <c r="B720" s="85" t="s">
        <v>279</v>
      </c>
      <c r="C720" s="85" t="s">
        <v>332</v>
      </c>
      <c r="D720" s="85">
        <v>17.0</v>
      </c>
      <c r="E720" s="85">
        <v>22.0</v>
      </c>
      <c r="F720" s="294">
        <v>30.0</v>
      </c>
      <c r="G720" s="287"/>
      <c r="H720" s="288"/>
      <c r="I720" s="295"/>
      <c r="J720" s="290" t="s">
        <v>333</v>
      </c>
      <c r="K720" s="297" t="s">
        <v>336</v>
      </c>
      <c r="L720" s="308"/>
    </row>
    <row r="721" ht="20.25" customHeight="1">
      <c r="A721" s="285" t="s">
        <v>1345</v>
      </c>
      <c r="B721" s="85" t="s">
        <v>279</v>
      </c>
      <c r="C721" s="85" t="s">
        <v>332</v>
      </c>
      <c r="D721" s="85">
        <v>17.0</v>
      </c>
      <c r="E721" s="85">
        <v>33.0</v>
      </c>
      <c r="F721" s="294">
        <v>30.0</v>
      </c>
      <c r="G721" s="287"/>
      <c r="H721" s="288"/>
      <c r="I721" s="295"/>
      <c r="J721" s="296">
        <v>2.0</v>
      </c>
      <c r="K721" s="297" t="s">
        <v>336</v>
      </c>
      <c r="L721" s="308"/>
    </row>
    <row r="722" ht="20.25" customHeight="1">
      <c r="A722" s="293" t="s">
        <v>1346</v>
      </c>
      <c r="B722" s="85" t="s">
        <v>279</v>
      </c>
      <c r="C722" s="85" t="s">
        <v>332</v>
      </c>
      <c r="D722" s="85">
        <v>12.0</v>
      </c>
      <c r="E722" s="85">
        <v>40.0</v>
      </c>
      <c r="F722" s="294">
        <v>30.0</v>
      </c>
      <c r="G722" s="287"/>
      <c r="H722" s="288"/>
      <c r="I722" s="295"/>
      <c r="J722" s="296">
        <v>5.0</v>
      </c>
      <c r="K722" s="297" t="s">
        <v>863</v>
      </c>
      <c r="L722" s="308"/>
    </row>
    <row r="723" ht="20.25" customHeight="1">
      <c r="A723" s="285" t="s">
        <v>1347</v>
      </c>
      <c r="B723" s="85" t="s">
        <v>338</v>
      </c>
      <c r="C723" s="85" t="s">
        <v>343</v>
      </c>
      <c r="D723" s="85">
        <v>13.0</v>
      </c>
      <c r="E723" s="85">
        <v>85.0</v>
      </c>
      <c r="F723" s="294">
        <v>10.0</v>
      </c>
      <c r="G723" s="287"/>
      <c r="H723" s="288"/>
      <c r="I723" s="295"/>
      <c r="J723" s="296">
        <v>3.0</v>
      </c>
      <c r="K723" s="297" t="s">
        <v>863</v>
      </c>
      <c r="L723" s="308"/>
    </row>
    <row r="724" ht="20.25" customHeight="1">
      <c r="A724" s="285" t="s">
        <v>1348</v>
      </c>
      <c r="B724" s="85" t="s">
        <v>342</v>
      </c>
      <c r="C724" s="85" t="s">
        <v>442</v>
      </c>
      <c r="D724" s="85">
        <v>16.0</v>
      </c>
      <c r="E724" s="85">
        <v>138.0</v>
      </c>
      <c r="F724" s="294">
        <v>30.0</v>
      </c>
      <c r="G724" s="287"/>
      <c r="H724" s="288"/>
      <c r="I724" s="295"/>
      <c r="J724" s="296">
        <v>9.0</v>
      </c>
      <c r="K724" s="297" t="s">
        <v>334</v>
      </c>
      <c r="L724" s="304" t="s">
        <v>1349</v>
      </c>
    </row>
    <row r="725" ht="20.25" customHeight="1">
      <c r="A725" s="300" t="s">
        <v>1350</v>
      </c>
      <c r="B725" s="85" t="s">
        <v>342</v>
      </c>
      <c r="C725" s="85" t="s">
        <v>442</v>
      </c>
      <c r="D725" s="85">
        <v>15.0</v>
      </c>
      <c r="E725" s="85">
        <v>149.0</v>
      </c>
      <c r="F725" s="294">
        <v>30.0</v>
      </c>
      <c r="G725" s="287"/>
      <c r="H725" s="288"/>
      <c r="I725" s="295"/>
      <c r="J725" s="296">
        <v>7.0</v>
      </c>
      <c r="K725" s="291" t="s">
        <v>1298</v>
      </c>
      <c r="L725" s="292"/>
    </row>
    <row r="726" ht="20.25" customHeight="1">
      <c r="A726" s="285" t="s">
        <v>1351</v>
      </c>
      <c r="B726" s="85" t="s">
        <v>462</v>
      </c>
      <c r="C726" s="85" t="s">
        <v>389</v>
      </c>
      <c r="D726" s="85">
        <v>12.0</v>
      </c>
      <c r="E726" s="85">
        <v>5.0</v>
      </c>
      <c r="F726" s="294">
        <v>40.0</v>
      </c>
      <c r="G726" s="287">
        <v>40.0</v>
      </c>
      <c r="H726" s="288"/>
      <c r="I726" s="295"/>
      <c r="J726" s="296">
        <v>0.0</v>
      </c>
      <c r="K726" s="297" t="s">
        <v>1163</v>
      </c>
      <c r="L726" s="308"/>
    </row>
    <row r="727" ht="20.25" customHeight="1">
      <c r="A727" s="285" t="s">
        <v>1352</v>
      </c>
      <c r="B727" s="85" t="s">
        <v>279</v>
      </c>
      <c r="C727" s="85" t="s">
        <v>442</v>
      </c>
      <c r="D727" s="85">
        <v>10.0</v>
      </c>
      <c r="E727" s="85">
        <v>11.0</v>
      </c>
      <c r="F727" s="294">
        <v>5.0</v>
      </c>
      <c r="G727" s="287"/>
      <c r="H727" s="288"/>
      <c r="I727" s="295"/>
      <c r="J727" s="290" t="s">
        <v>393</v>
      </c>
      <c r="K727" s="297" t="s">
        <v>348</v>
      </c>
      <c r="L727" s="308"/>
    </row>
    <row r="728" ht="20.25" customHeight="1">
      <c r="A728" s="293" t="s">
        <v>1353</v>
      </c>
      <c r="B728" s="85" t="s">
        <v>279</v>
      </c>
      <c r="C728" s="85" t="s">
        <v>332</v>
      </c>
      <c r="D728" s="85">
        <v>12.0</v>
      </c>
      <c r="E728" s="85">
        <v>11.0</v>
      </c>
      <c r="F728" s="294">
        <v>30.0</v>
      </c>
      <c r="G728" s="287"/>
      <c r="H728" s="288"/>
      <c r="I728" s="295"/>
      <c r="J728" s="290" t="s">
        <v>470</v>
      </c>
      <c r="K728" s="297" t="s">
        <v>334</v>
      </c>
      <c r="L728" s="304" t="s">
        <v>1354</v>
      </c>
    </row>
    <row r="729" ht="20.25" customHeight="1">
      <c r="A729" s="293" t="s">
        <v>1355</v>
      </c>
      <c r="B729" s="85" t="s">
        <v>342</v>
      </c>
      <c r="C729" s="85" t="s">
        <v>389</v>
      </c>
      <c r="D729" s="85">
        <v>13.0</v>
      </c>
      <c r="E729" s="85">
        <v>95.0</v>
      </c>
      <c r="F729" s="294">
        <v>50.0</v>
      </c>
      <c r="G729" s="287"/>
      <c r="H729" s="288"/>
      <c r="I729" s="295"/>
      <c r="J729" s="296">
        <v>5.0</v>
      </c>
      <c r="K729" s="291" t="s">
        <v>334</v>
      </c>
      <c r="L729" s="302" t="s">
        <v>1356</v>
      </c>
    </row>
    <row r="730" ht="20.25" customHeight="1">
      <c r="A730" s="293" t="s">
        <v>1357</v>
      </c>
      <c r="B730" s="85" t="s">
        <v>279</v>
      </c>
      <c r="C730" s="85" t="s">
        <v>420</v>
      </c>
      <c r="D730" s="85">
        <v>15.0</v>
      </c>
      <c r="E730" s="85">
        <v>16.0</v>
      </c>
      <c r="F730" s="294">
        <v>30.0</v>
      </c>
      <c r="G730" s="287"/>
      <c r="H730" s="288"/>
      <c r="I730" s="295"/>
      <c r="J730" s="290" t="s">
        <v>393</v>
      </c>
      <c r="K730" s="297" t="s">
        <v>334</v>
      </c>
      <c r="L730" s="308"/>
    </row>
    <row r="731" ht="20.25" customHeight="1">
      <c r="A731" s="285" t="s">
        <v>1358</v>
      </c>
      <c r="B731" s="85" t="s">
        <v>279</v>
      </c>
      <c r="C731" s="85" t="s">
        <v>332</v>
      </c>
      <c r="D731" s="85">
        <v>11.0</v>
      </c>
      <c r="E731" s="85">
        <v>13.0</v>
      </c>
      <c r="F731" s="294">
        <v>30.0</v>
      </c>
      <c r="G731" s="287"/>
      <c r="H731" s="288"/>
      <c r="I731" s="295"/>
      <c r="J731" s="290" t="s">
        <v>333</v>
      </c>
      <c r="K731" s="297" t="s">
        <v>334</v>
      </c>
      <c r="L731" s="308"/>
    </row>
    <row r="732" ht="20.25" customHeight="1">
      <c r="A732" s="285" t="s">
        <v>1359</v>
      </c>
      <c r="B732" s="85" t="s">
        <v>279</v>
      </c>
      <c r="C732" s="85" t="s">
        <v>332</v>
      </c>
      <c r="D732" s="85">
        <v>14.0</v>
      </c>
      <c r="E732" s="85">
        <v>59.0</v>
      </c>
      <c r="F732" s="294">
        <v>30.0</v>
      </c>
      <c r="G732" s="287"/>
      <c r="H732" s="288"/>
      <c r="I732" s="295"/>
      <c r="J732" s="296">
        <v>3.0</v>
      </c>
      <c r="K732" s="297" t="s">
        <v>686</v>
      </c>
      <c r="L732" s="308"/>
    </row>
    <row r="733" ht="20.25" customHeight="1">
      <c r="A733" s="285" t="s">
        <v>1360</v>
      </c>
      <c r="B733" s="85" t="s">
        <v>338</v>
      </c>
      <c r="C733" s="85" t="s">
        <v>572</v>
      </c>
      <c r="D733" s="85">
        <v>15.0</v>
      </c>
      <c r="E733" s="85">
        <v>84.0</v>
      </c>
      <c r="F733" s="294">
        <v>30.0</v>
      </c>
      <c r="G733" s="287"/>
      <c r="H733" s="288"/>
      <c r="I733" s="295"/>
      <c r="J733" s="296">
        <v>5.0</v>
      </c>
      <c r="K733" s="297" t="s">
        <v>334</v>
      </c>
      <c r="L733" s="304" t="s">
        <v>1361</v>
      </c>
    </row>
    <row r="734" ht="20.25" customHeight="1">
      <c r="A734" s="293" t="s">
        <v>1362</v>
      </c>
      <c r="B734" s="85" t="s">
        <v>391</v>
      </c>
      <c r="C734" s="85" t="s">
        <v>442</v>
      </c>
      <c r="D734" s="85">
        <v>13.0</v>
      </c>
      <c r="E734" s="85">
        <v>4.0</v>
      </c>
      <c r="F734" s="294">
        <v>20.0</v>
      </c>
      <c r="G734" s="287"/>
      <c r="H734" s="288"/>
      <c r="I734" s="295"/>
      <c r="J734" s="290" t="s">
        <v>470</v>
      </c>
      <c r="K734" s="291" t="s">
        <v>334</v>
      </c>
      <c r="L734" s="292"/>
    </row>
    <row r="735" ht="20.25" customHeight="1">
      <c r="A735" s="293" t="s">
        <v>1363</v>
      </c>
      <c r="B735" s="85" t="s">
        <v>342</v>
      </c>
      <c r="C735" s="85" t="s">
        <v>389</v>
      </c>
      <c r="D735" s="85">
        <v>13.0</v>
      </c>
      <c r="E735" s="85">
        <v>136.0</v>
      </c>
      <c r="F735" s="294">
        <v>50.0</v>
      </c>
      <c r="G735" s="287"/>
      <c r="H735" s="288"/>
      <c r="I735" s="295"/>
      <c r="J735" s="296">
        <v>8.0</v>
      </c>
      <c r="K735" s="291" t="s">
        <v>334</v>
      </c>
      <c r="L735" s="302" t="s">
        <v>1364</v>
      </c>
    </row>
    <row r="736" ht="20.25" customHeight="1">
      <c r="A736" s="293" t="s">
        <v>1365</v>
      </c>
      <c r="B736" s="85" t="s">
        <v>342</v>
      </c>
      <c r="C736" s="85" t="s">
        <v>347</v>
      </c>
      <c r="D736" s="85">
        <v>11.0</v>
      </c>
      <c r="E736" s="85">
        <v>136.0</v>
      </c>
      <c r="F736" s="294">
        <v>40.0</v>
      </c>
      <c r="G736" s="287"/>
      <c r="H736" s="288"/>
      <c r="I736" s="295"/>
      <c r="J736" s="296">
        <v>8.0</v>
      </c>
      <c r="K736" s="297" t="s">
        <v>348</v>
      </c>
      <c r="L736" s="308"/>
    </row>
    <row r="737" ht="20.25" customHeight="1">
      <c r="A737" s="293" t="s">
        <v>1366</v>
      </c>
      <c r="B737" s="85" t="s">
        <v>338</v>
      </c>
      <c r="C737" s="85" t="s">
        <v>339</v>
      </c>
      <c r="D737" s="85">
        <v>15.0</v>
      </c>
      <c r="E737" s="85">
        <v>127.0</v>
      </c>
      <c r="F737" s="294">
        <v>30.0</v>
      </c>
      <c r="G737" s="287"/>
      <c r="H737" s="288"/>
      <c r="I737" s="295"/>
      <c r="J737" s="296">
        <v>9.0</v>
      </c>
      <c r="K737" s="291" t="s">
        <v>863</v>
      </c>
      <c r="L737" s="292"/>
    </row>
    <row r="738" ht="20.25" customHeight="1">
      <c r="A738" s="293" t="s">
        <v>1367</v>
      </c>
      <c r="B738" s="85" t="s">
        <v>279</v>
      </c>
      <c r="C738" s="85" t="s">
        <v>345</v>
      </c>
      <c r="D738" s="85">
        <v>19.0</v>
      </c>
      <c r="E738" s="85">
        <v>153.0</v>
      </c>
      <c r="F738" s="294">
        <v>30.0</v>
      </c>
      <c r="G738" s="287">
        <v>60.0</v>
      </c>
      <c r="H738" s="288"/>
      <c r="I738" s="295"/>
      <c r="J738" s="296">
        <v>13.0</v>
      </c>
      <c r="K738" s="297" t="s">
        <v>334</v>
      </c>
      <c r="L738" s="308"/>
    </row>
    <row r="739" ht="20.25" customHeight="1">
      <c r="A739" s="285" t="s">
        <v>1368</v>
      </c>
      <c r="B739" s="85" t="s">
        <v>338</v>
      </c>
      <c r="C739" s="85" t="s">
        <v>343</v>
      </c>
      <c r="D739" s="85">
        <v>18.0</v>
      </c>
      <c r="E739" s="85">
        <v>93.0</v>
      </c>
      <c r="F739" s="294">
        <v>30.0</v>
      </c>
      <c r="G739" s="287"/>
      <c r="H739" s="288"/>
      <c r="I739" s="295">
        <v>20.0</v>
      </c>
      <c r="J739" s="296">
        <v>5.0</v>
      </c>
      <c r="K739" s="297" t="s">
        <v>334</v>
      </c>
      <c r="L739" s="308"/>
    </row>
    <row r="740" ht="20.25" customHeight="1">
      <c r="A740" s="285" t="s">
        <v>1369</v>
      </c>
      <c r="B740" s="85" t="s">
        <v>338</v>
      </c>
      <c r="C740" s="85" t="s">
        <v>169</v>
      </c>
      <c r="D740" s="85">
        <v>12.0</v>
      </c>
      <c r="E740" s="85">
        <v>67.0</v>
      </c>
      <c r="F740" s="294">
        <v>50.0</v>
      </c>
      <c r="G740" s="287"/>
      <c r="H740" s="288"/>
      <c r="I740" s="295"/>
      <c r="J740" s="296">
        <v>5.0</v>
      </c>
      <c r="K740" s="297" t="s">
        <v>334</v>
      </c>
      <c r="L740" s="304" t="s">
        <v>1370</v>
      </c>
    </row>
    <row r="741" ht="20.25" customHeight="1">
      <c r="A741" s="285" t="s">
        <v>1371</v>
      </c>
      <c r="B741" s="85" t="s">
        <v>279</v>
      </c>
      <c r="C741" s="85" t="s">
        <v>332</v>
      </c>
      <c r="D741" s="85">
        <v>13.0</v>
      </c>
      <c r="E741" s="85">
        <v>38.0</v>
      </c>
      <c r="F741" s="294">
        <v>30.0</v>
      </c>
      <c r="G741" s="287"/>
      <c r="H741" s="288"/>
      <c r="I741" s="295"/>
      <c r="J741" s="296">
        <v>2.0</v>
      </c>
      <c r="K741" s="297" t="s">
        <v>1163</v>
      </c>
      <c r="L741" s="292"/>
    </row>
    <row r="742" ht="20.25" customHeight="1">
      <c r="A742" s="285" t="s">
        <v>1372</v>
      </c>
      <c r="B742" s="85" t="s">
        <v>279</v>
      </c>
      <c r="C742" s="85" t="s">
        <v>347</v>
      </c>
      <c r="D742" s="85">
        <v>16.0</v>
      </c>
      <c r="E742" s="85">
        <v>144.0</v>
      </c>
      <c r="F742" s="294">
        <v>30.0</v>
      </c>
      <c r="G742" s="287"/>
      <c r="H742" s="288"/>
      <c r="I742" s="295"/>
      <c r="J742" s="296">
        <v>13.0</v>
      </c>
      <c r="K742" s="297" t="s">
        <v>334</v>
      </c>
      <c r="L742" s="304" t="s">
        <v>1373</v>
      </c>
    </row>
    <row r="743" ht="20.25" customHeight="1">
      <c r="A743" s="285" t="s">
        <v>1374</v>
      </c>
      <c r="B743" s="85" t="s">
        <v>279</v>
      </c>
      <c r="C743" s="85" t="s">
        <v>347</v>
      </c>
      <c r="D743" s="85">
        <v>15.0</v>
      </c>
      <c r="E743" s="85">
        <v>82.0</v>
      </c>
      <c r="F743" s="294">
        <v>30.0</v>
      </c>
      <c r="G743" s="287"/>
      <c r="H743" s="288"/>
      <c r="I743" s="295"/>
      <c r="J743" s="296">
        <v>5.0</v>
      </c>
      <c r="K743" s="297" t="s">
        <v>334</v>
      </c>
      <c r="L743" s="304" t="s">
        <v>1375</v>
      </c>
    </row>
    <row r="744" ht="20.25" customHeight="1">
      <c r="A744" s="300" t="s">
        <v>1376</v>
      </c>
      <c r="B744" s="296" t="s">
        <v>1377</v>
      </c>
      <c r="C744" s="296" t="s">
        <v>1378</v>
      </c>
      <c r="D744" s="296">
        <v>16.0</v>
      </c>
      <c r="E744" s="296">
        <v>144.0</v>
      </c>
      <c r="F744" s="301">
        <v>30.0</v>
      </c>
      <c r="G744" s="287"/>
      <c r="H744" s="288"/>
      <c r="I744" s="295"/>
      <c r="J744" s="296">
        <v>15.0</v>
      </c>
      <c r="K744" s="297" t="s">
        <v>791</v>
      </c>
      <c r="L744" s="304"/>
    </row>
    <row r="745" ht="20.25" customHeight="1">
      <c r="A745" s="300" t="s">
        <v>1379</v>
      </c>
      <c r="B745" s="296" t="s">
        <v>1377</v>
      </c>
      <c r="C745" s="296" t="s">
        <v>1378</v>
      </c>
      <c r="D745" s="296">
        <v>18.0</v>
      </c>
      <c r="E745" s="296">
        <v>144.0</v>
      </c>
      <c r="F745" s="301">
        <v>30.0</v>
      </c>
      <c r="G745" s="287"/>
      <c r="H745" s="288"/>
      <c r="I745" s="295"/>
      <c r="J745" s="296">
        <v>15.0</v>
      </c>
      <c r="K745" s="297" t="s">
        <v>791</v>
      </c>
      <c r="L745" s="304"/>
    </row>
    <row r="746" ht="20.25" customHeight="1">
      <c r="A746" s="293" t="s">
        <v>1380</v>
      </c>
      <c r="B746" s="85" t="s">
        <v>279</v>
      </c>
      <c r="C746" s="85" t="s">
        <v>339</v>
      </c>
      <c r="D746" s="85">
        <v>16.0</v>
      </c>
      <c r="E746" s="85">
        <v>44.0</v>
      </c>
      <c r="F746" s="294"/>
      <c r="G746" s="287"/>
      <c r="H746" s="288">
        <v>30.0</v>
      </c>
      <c r="I746" s="295"/>
      <c r="J746" s="296">
        <v>2.0</v>
      </c>
      <c r="K746" s="291" t="s">
        <v>686</v>
      </c>
      <c r="L746" s="292"/>
    </row>
    <row r="747" ht="20.25" customHeight="1">
      <c r="A747" s="285" t="s">
        <v>1381</v>
      </c>
      <c r="B747" s="85" t="s">
        <v>279</v>
      </c>
      <c r="C747" s="85" t="s">
        <v>347</v>
      </c>
      <c r="D747" s="85">
        <v>13.0</v>
      </c>
      <c r="E747" s="85">
        <v>30.0</v>
      </c>
      <c r="F747" s="294"/>
      <c r="G747" s="287">
        <v>30.0</v>
      </c>
      <c r="H747" s="288"/>
      <c r="I747" s="295"/>
      <c r="J747" s="296">
        <v>3.0</v>
      </c>
      <c r="K747" s="297" t="s">
        <v>336</v>
      </c>
      <c r="L747" s="308"/>
    </row>
    <row r="748" ht="20.25" customHeight="1">
      <c r="A748" s="285" t="s">
        <v>1382</v>
      </c>
      <c r="B748" s="85" t="s">
        <v>462</v>
      </c>
      <c r="C748" s="85" t="s">
        <v>345</v>
      </c>
      <c r="D748" s="85">
        <v>12.0</v>
      </c>
      <c r="E748" s="85">
        <v>13.0</v>
      </c>
      <c r="F748" s="294">
        <v>5.0</v>
      </c>
      <c r="G748" s="287">
        <v>40.0</v>
      </c>
      <c r="H748" s="288"/>
      <c r="I748" s="295"/>
      <c r="J748" s="296">
        <v>1.0</v>
      </c>
      <c r="K748" s="297" t="s">
        <v>385</v>
      </c>
      <c r="L748" s="292"/>
    </row>
    <row r="749" ht="20.25" customHeight="1">
      <c r="A749" s="285" t="s">
        <v>1383</v>
      </c>
      <c r="B749" s="85" t="s">
        <v>391</v>
      </c>
      <c r="C749" s="85" t="s">
        <v>442</v>
      </c>
      <c r="D749" s="85">
        <v>13.0</v>
      </c>
      <c r="E749" s="85">
        <v>9.0</v>
      </c>
      <c r="F749" s="294">
        <v>30.0</v>
      </c>
      <c r="G749" s="287"/>
      <c r="H749" s="288"/>
      <c r="I749" s="295"/>
      <c r="J749" s="290" t="s">
        <v>333</v>
      </c>
      <c r="K749" s="297" t="s">
        <v>385</v>
      </c>
      <c r="L749" s="292"/>
    </row>
    <row r="750" ht="20.25" customHeight="1">
      <c r="A750" s="285" t="s">
        <v>1384</v>
      </c>
      <c r="B750" s="85" t="s">
        <v>391</v>
      </c>
      <c r="C750" s="85" t="s">
        <v>442</v>
      </c>
      <c r="D750" s="85">
        <v>14.0</v>
      </c>
      <c r="E750" s="85">
        <v>33.0</v>
      </c>
      <c r="F750" s="294">
        <v>30.0</v>
      </c>
      <c r="G750" s="287"/>
      <c r="H750" s="288"/>
      <c r="I750" s="295"/>
      <c r="J750" s="296">
        <v>2.0</v>
      </c>
      <c r="K750" s="297" t="s">
        <v>385</v>
      </c>
      <c r="L750" s="308"/>
    </row>
    <row r="751" ht="20.25" customHeight="1">
      <c r="A751" s="293" t="s">
        <v>1385</v>
      </c>
      <c r="B751" s="85" t="s">
        <v>462</v>
      </c>
      <c r="C751" s="85" t="s">
        <v>389</v>
      </c>
      <c r="D751" s="85">
        <v>13.0</v>
      </c>
      <c r="E751" s="85">
        <v>10.0</v>
      </c>
      <c r="F751" s="294">
        <v>30.0</v>
      </c>
      <c r="G751" s="287"/>
      <c r="H751" s="288"/>
      <c r="I751" s="295"/>
      <c r="J751" s="290" t="s">
        <v>333</v>
      </c>
      <c r="K751" s="291" t="s">
        <v>334</v>
      </c>
      <c r="L751" s="292"/>
    </row>
    <row r="752" ht="20.25" customHeight="1">
      <c r="A752" s="293" t="s">
        <v>1386</v>
      </c>
      <c r="B752" s="85" t="s">
        <v>338</v>
      </c>
      <c r="C752" s="85" t="s">
        <v>572</v>
      </c>
      <c r="D752" s="85">
        <v>15.0</v>
      </c>
      <c r="E752" s="85">
        <v>94.0</v>
      </c>
      <c r="F752" s="294">
        <v>30.0</v>
      </c>
      <c r="G752" s="287"/>
      <c r="H752" s="288"/>
      <c r="I752" s="295"/>
      <c r="J752" s="296">
        <v>7.0</v>
      </c>
      <c r="K752" s="297" t="s">
        <v>637</v>
      </c>
      <c r="L752" s="308"/>
    </row>
    <row r="753" ht="20.25" customHeight="1">
      <c r="A753" s="293" t="s">
        <v>1387</v>
      </c>
      <c r="B753" s="85" t="s">
        <v>279</v>
      </c>
      <c r="C753" s="85" t="s">
        <v>332</v>
      </c>
      <c r="D753" s="85">
        <v>17.0</v>
      </c>
      <c r="E753" s="85">
        <v>58.0</v>
      </c>
      <c r="F753" s="294">
        <v>30.0</v>
      </c>
      <c r="G753" s="287"/>
      <c r="H753" s="288"/>
      <c r="I753" s="295"/>
      <c r="J753" s="296">
        <v>3.0</v>
      </c>
      <c r="K753" s="297" t="s">
        <v>334</v>
      </c>
      <c r="L753" s="292" t="s">
        <v>1388</v>
      </c>
    </row>
    <row r="754" ht="20.25" customHeight="1">
      <c r="A754" s="300" t="s">
        <v>1389</v>
      </c>
      <c r="B754" s="85" t="s">
        <v>279</v>
      </c>
      <c r="C754" s="85" t="s">
        <v>442</v>
      </c>
      <c r="D754" s="85">
        <v>12.0</v>
      </c>
      <c r="E754" s="85">
        <v>26.0</v>
      </c>
      <c r="F754" s="294">
        <v>30.0</v>
      </c>
      <c r="G754" s="287"/>
      <c r="H754" s="288"/>
      <c r="I754" s="295"/>
      <c r="J754" s="290" t="s">
        <v>393</v>
      </c>
      <c r="K754" s="291" t="s">
        <v>334</v>
      </c>
      <c r="L754" s="292"/>
    </row>
    <row r="755" ht="20.25" customHeight="1">
      <c r="A755" s="293" t="s">
        <v>1390</v>
      </c>
      <c r="B755" s="85" t="s">
        <v>279</v>
      </c>
      <c r="C755" s="85" t="s">
        <v>442</v>
      </c>
      <c r="D755" s="85">
        <v>5.0</v>
      </c>
      <c r="E755" s="85">
        <v>18.0</v>
      </c>
      <c r="F755" s="294">
        <v>5.0</v>
      </c>
      <c r="G755" s="287"/>
      <c r="H755" s="288"/>
      <c r="I755" s="295"/>
      <c r="J755" s="290" t="s">
        <v>333</v>
      </c>
      <c r="K755" s="291" t="s">
        <v>334</v>
      </c>
      <c r="L755" s="302" t="s">
        <v>1391</v>
      </c>
    </row>
    <row r="756" ht="20.25" customHeight="1">
      <c r="A756" s="293" t="s">
        <v>1392</v>
      </c>
      <c r="B756" s="85" t="s">
        <v>338</v>
      </c>
      <c r="C756" s="85" t="s">
        <v>345</v>
      </c>
      <c r="D756" s="85">
        <v>15.0</v>
      </c>
      <c r="E756" s="85">
        <v>104.0</v>
      </c>
      <c r="F756" s="294">
        <v>40.0</v>
      </c>
      <c r="G756" s="287">
        <v>60.0</v>
      </c>
      <c r="H756" s="288"/>
      <c r="I756" s="295"/>
      <c r="J756" s="296">
        <v>6.0</v>
      </c>
      <c r="K756" s="291" t="s">
        <v>334</v>
      </c>
      <c r="L756" s="302" t="s">
        <v>1393</v>
      </c>
    </row>
    <row r="757" ht="20.25" customHeight="1">
      <c r="A757" s="293" t="s">
        <v>1394</v>
      </c>
      <c r="B757" s="85" t="s">
        <v>279</v>
      </c>
      <c r="C757" s="85" t="s">
        <v>389</v>
      </c>
      <c r="D757" s="85">
        <v>10.0</v>
      </c>
      <c r="E757" s="85">
        <v>5.0</v>
      </c>
      <c r="F757" s="294">
        <v>10.0</v>
      </c>
      <c r="G757" s="287">
        <v>50.0</v>
      </c>
      <c r="H757" s="288"/>
      <c r="I757" s="295"/>
      <c r="J757" s="296">
        <v>0.0</v>
      </c>
      <c r="K757" s="297" t="s">
        <v>334</v>
      </c>
      <c r="L757" s="304" t="s">
        <v>1395</v>
      </c>
    </row>
    <row r="758" ht="20.25" customHeight="1">
      <c r="A758" s="293" t="s">
        <v>1396</v>
      </c>
      <c r="B758" s="85" t="s">
        <v>279</v>
      </c>
      <c r="C758" s="85" t="s">
        <v>332</v>
      </c>
      <c r="D758" s="85">
        <v>18.0</v>
      </c>
      <c r="E758" s="85">
        <v>117.0</v>
      </c>
      <c r="F758" s="294">
        <v>30.0</v>
      </c>
      <c r="G758" s="287"/>
      <c r="H758" s="288"/>
      <c r="I758" s="295"/>
      <c r="J758" s="296">
        <v>9.0</v>
      </c>
      <c r="K758" s="297" t="s">
        <v>385</v>
      </c>
      <c r="L758" s="292"/>
    </row>
    <row r="759" ht="20.25" customHeight="1">
      <c r="A759" s="293" t="s">
        <v>1397</v>
      </c>
      <c r="B759" s="85" t="s">
        <v>338</v>
      </c>
      <c r="C759" s="85" t="s">
        <v>389</v>
      </c>
      <c r="D759" s="85">
        <v>11.0</v>
      </c>
      <c r="E759" s="85">
        <v>19.0</v>
      </c>
      <c r="F759" s="294">
        <v>60.0</v>
      </c>
      <c r="G759" s="287"/>
      <c r="H759" s="288"/>
      <c r="I759" s="295"/>
      <c r="J759" s="290" t="s">
        <v>393</v>
      </c>
      <c r="K759" s="297" t="s">
        <v>334</v>
      </c>
      <c r="L759" s="304" t="s">
        <v>1398</v>
      </c>
    </row>
    <row r="760" ht="20.25" customHeight="1">
      <c r="A760" s="293" t="s">
        <v>1399</v>
      </c>
      <c r="B760" s="85" t="s">
        <v>338</v>
      </c>
      <c r="C760" s="85" t="s">
        <v>347</v>
      </c>
      <c r="D760" s="85">
        <v>13.0</v>
      </c>
      <c r="E760" s="85">
        <v>22.0</v>
      </c>
      <c r="F760" s="294">
        <v>60.0</v>
      </c>
      <c r="G760" s="287"/>
      <c r="H760" s="288"/>
      <c r="I760" s="295"/>
      <c r="J760" s="290" t="s">
        <v>393</v>
      </c>
      <c r="K760" s="297" t="s">
        <v>334</v>
      </c>
      <c r="L760" s="304" t="s">
        <v>1400</v>
      </c>
    </row>
    <row r="761" ht="20.25" customHeight="1">
      <c r="A761" s="293" t="s">
        <v>1401</v>
      </c>
      <c r="B761" s="85" t="s">
        <v>279</v>
      </c>
      <c r="C761" s="85" t="s">
        <v>332</v>
      </c>
      <c r="D761" s="85">
        <v>11.0</v>
      </c>
      <c r="E761" s="85">
        <v>49.0</v>
      </c>
      <c r="F761" s="294">
        <v>30.0</v>
      </c>
      <c r="G761" s="287"/>
      <c r="H761" s="288"/>
      <c r="I761" s="295"/>
      <c r="J761" s="296">
        <v>4.0</v>
      </c>
      <c r="K761" s="297" t="s">
        <v>385</v>
      </c>
      <c r="L761" s="308"/>
    </row>
    <row r="762" ht="20.25" customHeight="1">
      <c r="A762" s="293" t="s">
        <v>1402</v>
      </c>
      <c r="B762" s="85" t="s">
        <v>279</v>
      </c>
      <c r="C762" s="85" t="s">
        <v>332</v>
      </c>
      <c r="D762" s="85">
        <v>12.0</v>
      </c>
      <c r="E762" s="85">
        <v>78.0</v>
      </c>
      <c r="F762" s="294">
        <v>30.0</v>
      </c>
      <c r="G762" s="287"/>
      <c r="H762" s="288"/>
      <c r="I762" s="295"/>
      <c r="J762" s="296">
        <v>7.0</v>
      </c>
      <c r="K762" s="297" t="s">
        <v>385</v>
      </c>
      <c r="L762" s="308"/>
    </row>
    <row r="763" ht="20.25" customHeight="1">
      <c r="A763" s="293" t="s">
        <v>1403</v>
      </c>
      <c r="B763" s="85" t="s">
        <v>279</v>
      </c>
      <c r="C763" s="85" t="s">
        <v>332</v>
      </c>
      <c r="D763" s="85">
        <v>12.0</v>
      </c>
      <c r="E763" s="85">
        <v>91.0</v>
      </c>
      <c r="F763" s="294">
        <v>30.0</v>
      </c>
      <c r="G763" s="287"/>
      <c r="H763" s="288"/>
      <c r="I763" s="295"/>
      <c r="J763" s="296">
        <v>6.0</v>
      </c>
      <c r="K763" s="297" t="s">
        <v>385</v>
      </c>
      <c r="L763" s="292"/>
    </row>
    <row r="764" ht="20.25" customHeight="1">
      <c r="A764" s="293" t="s">
        <v>1404</v>
      </c>
      <c r="B764" s="85" t="s">
        <v>279</v>
      </c>
      <c r="C764" s="85" t="s">
        <v>332</v>
      </c>
      <c r="D764" s="85">
        <v>18.0</v>
      </c>
      <c r="E764" s="85">
        <v>229.0</v>
      </c>
      <c r="F764" s="294">
        <v>30.0</v>
      </c>
      <c r="G764" s="287"/>
      <c r="H764" s="288"/>
      <c r="I764" s="295"/>
      <c r="J764" s="296">
        <v>12.0</v>
      </c>
      <c r="K764" s="297" t="s">
        <v>863</v>
      </c>
      <c r="L764" s="308"/>
    </row>
    <row r="765" ht="20.25" customHeight="1">
      <c r="A765" s="293" t="s">
        <v>1405</v>
      </c>
      <c r="B765" s="85" t="s">
        <v>338</v>
      </c>
      <c r="C765" s="85" t="s">
        <v>345</v>
      </c>
      <c r="D765" s="85">
        <v>18.0</v>
      </c>
      <c r="E765" s="85">
        <v>157.0</v>
      </c>
      <c r="F765" s="294">
        <v>30.0</v>
      </c>
      <c r="G765" s="287"/>
      <c r="H765" s="288">
        <v>80.0</v>
      </c>
      <c r="I765" s="295"/>
      <c r="J765" s="296">
        <v>13.0</v>
      </c>
      <c r="K765" s="291" t="s">
        <v>637</v>
      </c>
      <c r="L765" s="307"/>
    </row>
    <row r="766" ht="20.25" customHeight="1">
      <c r="A766" s="293" t="s">
        <v>1406</v>
      </c>
      <c r="B766" s="85" t="s">
        <v>338</v>
      </c>
      <c r="C766" s="85" t="s">
        <v>379</v>
      </c>
      <c r="D766" s="85">
        <v>14.0</v>
      </c>
      <c r="E766" s="85">
        <v>114.0</v>
      </c>
      <c r="F766" s="294">
        <v>30.0</v>
      </c>
      <c r="G766" s="287"/>
      <c r="H766" s="288">
        <v>90.0</v>
      </c>
      <c r="I766" s="295"/>
      <c r="J766" s="296">
        <v>5.0</v>
      </c>
      <c r="K766" s="291" t="s">
        <v>334</v>
      </c>
      <c r="L766" s="302" t="s">
        <v>1407</v>
      </c>
    </row>
    <row r="767" ht="20.25" customHeight="1">
      <c r="A767" s="293" t="s">
        <v>1408</v>
      </c>
      <c r="B767" s="85" t="s">
        <v>279</v>
      </c>
      <c r="C767" s="85" t="s">
        <v>379</v>
      </c>
      <c r="D767" s="85">
        <v>18.0</v>
      </c>
      <c r="E767" s="85">
        <v>127.0</v>
      </c>
      <c r="F767" s="294">
        <v>40.0</v>
      </c>
      <c r="G767" s="287"/>
      <c r="H767" s="288">
        <v>40.0</v>
      </c>
      <c r="I767" s="295"/>
      <c r="J767" s="296">
        <v>7.0</v>
      </c>
      <c r="K767" s="291" t="s">
        <v>724</v>
      </c>
      <c r="L767" s="292"/>
    </row>
    <row r="768" ht="20.25" customHeight="1">
      <c r="A768" s="285" t="s">
        <v>1409</v>
      </c>
      <c r="B768" s="85" t="s">
        <v>338</v>
      </c>
      <c r="C768" s="85" t="s">
        <v>379</v>
      </c>
      <c r="D768" s="85">
        <v>13.0</v>
      </c>
      <c r="E768" s="85">
        <v>58.0</v>
      </c>
      <c r="F768" s="294"/>
      <c r="G768" s="287"/>
      <c r="H768" s="288">
        <v>60.0</v>
      </c>
      <c r="I768" s="295"/>
      <c r="J768" s="296">
        <v>3.0</v>
      </c>
      <c r="K768" s="297" t="s">
        <v>334</v>
      </c>
      <c r="L768" s="292"/>
    </row>
    <row r="769" ht="20.25" customHeight="1">
      <c r="A769" s="293" t="s">
        <v>1410</v>
      </c>
      <c r="B769" s="85" t="s">
        <v>462</v>
      </c>
      <c r="C769" s="85" t="s">
        <v>389</v>
      </c>
      <c r="D769" s="85">
        <v>13.0</v>
      </c>
      <c r="E769" s="85">
        <v>1.0</v>
      </c>
      <c r="F769" s="294">
        <v>30.0</v>
      </c>
      <c r="G769" s="287"/>
      <c r="H769" s="288"/>
      <c r="I769" s="295"/>
      <c r="J769" s="296">
        <v>0.0</v>
      </c>
      <c r="K769" s="297" t="s">
        <v>334</v>
      </c>
      <c r="L769" s="304" t="s">
        <v>1411</v>
      </c>
    </row>
    <row r="770" ht="20.25" customHeight="1">
      <c r="A770" s="293" t="s">
        <v>1412</v>
      </c>
      <c r="B770" s="85" t="s">
        <v>279</v>
      </c>
      <c r="C770" s="85" t="s">
        <v>332</v>
      </c>
      <c r="D770" s="85">
        <v>11.0</v>
      </c>
      <c r="E770" s="85">
        <v>135.0</v>
      </c>
      <c r="F770" s="294">
        <v>40.0</v>
      </c>
      <c r="G770" s="287"/>
      <c r="H770" s="288"/>
      <c r="I770" s="295"/>
      <c r="J770" s="296">
        <v>5.0</v>
      </c>
      <c r="K770" s="291" t="s">
        <v>334</v>
      </c>
      <c r="L770" s="302" t="s">
        <v>1413</v>
      </c>
    </row>
    <row r="771" ht="20.25" customHeight="1">
      <c r="A771" s="293" t="s">
        <v>1414</v>
      </c>
      <c r="B771" s="85" t="s">
        <v>279</v>
      </c>
      <c r="C771" s="85" t="s">
        <v>332</v>
      </c>
      <c r="D771" s="85">
        <v>11.0</v>
      </c>
      <c r="E771" s="85">
        <v>78.0</v>
      </c>
      <c r="F771" s="294">
        <v>40.0</v>
      </c>
      <c r="G771" s="287"/>
      <c r="H771" s="288"/>
      <c r="I771" s="295"/>
      <c r="J771" s="296">
        <v>4.0</v>
      </c>
      <c r="K771" s="291" t="s">
        <v>334</v>
      </c>
      <c r="L771" s="302" t="s">
        <v>1415</v>
      </c>
    </row>
    <row r="772" ht="20.25" customHeight="1">
      <c r="A772" s="293" t="s">
        <v>1416</v>
      </c>
      <c r="B772" s="85" t="s">
        <v>279</v>
      </c>
      <c r="C772" s="85" t="s">
        <v>332</v>
      </c>
      <c r="D772" s="85">
        <v>12.0</v>
      </c>
      <c r="E772" s="85">
        <v>33.0</v>
      </c>
      <c r="F772" s="294">
        <v>30.0</v>
      </c>
      <c r="G772" s="287"/>
      <c r="H772" s="288"/>
      <c r="I772" s="295"/>
      <c r="J772" s="296">
        <v>2.0</v>
      </c>
      <c r="K772" s="291" t="s">
        <v>334</v>
      </c>
      <c r="L772" s="302" t="s">
        <v>1417</v>
      </c>
    </row>
    <row r="773" ht="20.25" customHeight="1">
      <c r="A773" s="293" t="s">
        <v>1418</v>
      </c>
      <c r="B773" s="85" t="s">
        <v>279</v>
      </c>
      <c r="C773" s="85" t="s">
        <v>332</v>
      </c>
      <c r="D773" s="85">
        <v>12.0</v>
      </c>
      <c r="E773" s="85">
        <v>31.0</v>
      </c>
      <c r="F773" s="294">
        <v>30.0</v>
      </c>
      <c r="G773" s="287"/>
      <c r="H773" s="288"/>
      <c r="I773" s="295"/>
      <c r="J773" s="296">
        <v>2.0</v>
      </c>
      <c r="K773" s="291" t="s">
        <v>1298</v>
      </c>
      <c r="L773" s="292"/>
    </row>
    <row r="774" ht="20.25" customHeight="1">
      <c r="A774" s="293" t="s">
        <v>1419</v>
      </c>
      <c r="B774" s="85" t="s">
        <v>279</v>
      </c>
      <c r="C774" s="85" t="s">
        <v>332</v>
      </c>
      <c r="D774" s="85">
        <v>12.0</v>
      </c>
      <c r="E774" s="85">
        <v>120.0</v>
      </c>
      <c r="F774" s="294">
        <v>40.0</v>
      </c>
      <c r="G774" s="287"/>
      <c r="H774" s="288"/>
      <c r="I774" s="295"/>
      <c r="J774" s="296">
        <v>4.0</v>
      </c>
      <c r="K774" s="291" t="s">
        <v>334</v>
      </c>
      <c r="L774" s="302" t="s">
        <v>1420</v>
      </c>
    </row>
    <row r="775" ht="20.25" customHeight="1">
      <c r="A775" s="293" t="s">
        <v>1421</v>
      </c>
      <c r="B775" s="85" t="s">
        <v>279</v>
      </c>
      <c r="C775" s="85" t="s">
        <v>332</v>
      </c>
      <c r="D775" s="85">
        <v>12.0</v>
      </c>
      <c r="E775" s="85">
        <v>58.0</v>
      </c>
      <c r="F775" s="294">
        <v>40.0</v>
      </c>
      <c r="G775" s="287"/>
      <c r="H775" s="288"/>
      <c r="I775" s="295"/>
      <c r="J775" s="296">
        <v>3.0</v>
      </c>
      <c r="K775" s="291" t="s">
        <v>334</v>
      </c>
      <c r="L775" s="302" t="s">
        <v>1422</v>
      </c>
    </row>
    <row r="776" ht="20.25" customHeight="1">
      <c r="A776" s="293" t="s">
        <v>1423</v>
      </c>
      <c r="B776" s="85" t="s">
        <v>279</v>
      </c>
      <c r="C776" s="85" t="s">
        <v>345</v>
      </c>
      <c r="D776" s="85">
        <v>15.0</v>
      </c>
      <c r="E776" s="85">
        <v>68.0</v>
      </c>
      <c r="F776" s="294">
        <v>30.0</v>
      </c>
      <c r="G776" s="287">
        <v>40.0</v>
      </c>
      <c r="H776" s="288"/>
      <c r="I776" s="295"/>
      <c r="J776" s="296">
        <v>6.0</v>
      </c>
      <c r="K776" s="291" t="s">
        <v>637</v>
      </c>
      <c r="L776" s="292"/>
    </row>
    <row r="777" ht="20.25" customHeight="1">
      <c r="A777" s="293" t="s">
        <v>1424</v>
      </c>
      <c r="B777" s="85" t="s">
        <v>279</v>
      </c>
      <c r="C777" s="85" t="s">
        <v>352</v>
      </c>
      <c r="D777" s="85">
        <v>16.0</v>
      </c>
      <c r="E777" s="85">
        <v>32.0</v>
      </c>
      <c r="F777" s="294">
        <v>30.0</v>
      </c>
      <c r="G777" s="287">
        <v>60.0</v>
      </c>
      <c r="H777" s="288">
        <v>30.0</v>
      </c>
      <c r="I777" s="295">
        <v>15.0</v>
      </c>
      <c r="J777" s="296">
        <v>2.0</v>
      </c>
      <c r="K777" s="291" t="s">
        <v>334</v>
      </c>
      <c r="L777" s="302" t="s">
        <v>1425</v>
      </c>
    </row>
    <row r="778" ht="20.25" customHeight="1">
      <c r="A778" s="285" t="s">
        <v>1426</v>
      </c>
      <c r="B778" s="85" t="s">
        <v>397</v>
      </c>
      <c r="C778" s="85" t="s">
        <v>369</v>
      </c>
      <c r="D778" s="85">
        <v>5.0</v>
      </c>
      <c r="E778" s="85">
        <v>217.0</v>
      </c>
      <c r="F778" s="294">
        <v>10.0</v>
      </c>
      <c r="G778" s="287"/>
      <c r="H778" s="288"/>
      <c r="I778" s="295"/>
      <c r="J778" s="296">
        <v>10.0</v>
      </c>
      <c r="K778" s="297" t="s">
        <v>805</v>
      </c>
      <c r="L778" s="292"/>
    </row>
    <row r="779" ht="20.25" customHeight="1">
      <c r="A779" s="285" t="s">
        <v>1427</v>
      </c>
      <c r="B779" s="85" t="s">
        <v>279</v>
      </c>
      <c r="C779" s="85" t="s">
        <v>347</v>
      </c>
      <c r="D779" s="85">
        <v>14.0</v>
      </c>
      <c r="E779" s="85">
        <v>45.0</v>
      </c>
      <c r="F779" s="294">
        <v>30.0</v>
      </c>
      <c r="G779" s="287"/>
      <c r="H779" s="288"/>
      <c r="I779" s="295"/>
      <c r="J779" s="296">
        <v>3.0</v>
      </c>
      <c r="K779" s="297" t="s">
        <v>334</v>
      </c>
      <c r="L779" s="302" t="s">
        <v>1428</v>
      </c>
    </row>
    <row r="780" ht="20.25" customHeight="1">
      <c r="A780" s="300" t="s">
        <v>1429</v>
      </c>
      <c r="B780" s="85" t="s">
        <v>462</v>
      </c>
      <c r="C780" s="85" t="s">
        <v>347</v>
      </c>
      <c r="D780" s="85">
        <v>19.0</v>
      </c>
      <c r="E780" s="85">
        <v>22.0</v>
      </c>
      <c r="F780" s="294"/>
      <c r="G780" s="287">
        <v>50.0</v>
      </c>
      <c r="H780" s="288"/>
      <c r="I780" s="295"/>
      <c r="J780" s="296">
        <v>2.0</v>
      </c>
      <c r="K780" s="297" t="s">
        <v>334</v>
      </c>
      <c r="L780" s="308" t="s">
        <v>1430</v>
      </c>
    </row>
    <row r="781" ht="20.25" customHeight="1">
      <c r="A781" s="300" t="s">
        <v>1431</v>
      </c>
      <c r="B781" s="296" t="s">
        <v>659</v>
      </c>
      <c r="C781" s="296" t="s">
        <v>1432</v>
      </c>
      <c r="D781" s="296">
        <v>13.0</v>
      </c>
      <c r="E781" s="296">
        <v>7.0</v>
      </c>
      <c r="F781" s="301">
        <v>30.0</v>
      </c>
      <c r="G781" s="298">
        <v>30.0</v>
      </c>
      <c r="H781" s="288"/>
      <c r="I781" s="295"/>
      <c r="J781" s="290">
        <v>43834.0</v>
      </c>
      <c r="K781" s="297" t="s">
        <v>334</v>
      </c>
      <c r="L781" s="308"/>
    </row>
    <row r="782" ht="20.25" customHeight="1">
      <c r="A782" s="300" t="s">
        <v>1433</v>
      </c>
      <c r="B782" s="296" t="s">
        <v>279</v>
      </c>
      <c r="C782" s="296" t="s">
        <v>1434</v>
      </c>
      <c r="D782" s="296">
        <v>19.0</v>
      </c>
      <c r="E782" s="296">
        <v>127.0</v>
      </c>
      <c r="F782" s="301">
        <v>30.0</v>
      </c>
      <c r="G782" s="287"/>
      <c r="H782" s="288"/>
      <c r="I782" s="295"/>
      <c r="J782" s="296">
        <v>10.0</v>
      </c>
      <c r="K782" s="297" t="s">
        <v>637</v>
      </c>
      <c r="L782" s="308"/>
    </row>
    <row r="783" ht="20.25" customHeight="1">
      <c r="A783" s="293" t="s">
        <v>1435</v>
      </c>
      <c r="B783" s="85" t="s">
        <v>338</v>
      </c>
      <c r="C783" s="85" t="s">
        <v>343</v>
      </c>
      <c r="D783" s="85">
        <v>13.0</v>
      </c>
      <c r="E783" s="85">
        <v>75.0</v>
      </c>
      <c r="F783" s="294">
        <v>50.0</v>
      </c>
      <c r="G783" s="287"/>
      <c r="H783" s="288"/>
      <c r="I783" s="295"/>
      <c r="J783" s="296">
        <v>3.0</v>
      </c>
      <c r="K783" s="297" t="s">
        <v>334</v>
      </c>
      <c r="L783" s="304" t="s">
        <v>1436</v>
      </c>
    </row>
    <row r="784" ht="20.25" customHeight="1">
      <c r="A784" s="293" t="s">
        <v>1437</v>
      </c>
      <c r="B784" s="85" t="s">
        <v>279</v>
      </c>
      <c r="C784" s="85" t="s">
        <v>389</v>
      </c>
      <c r="D784" s="85">
        <v>13.0</v>
      </c>
      <c r="E784" s="85">
        <v>11.0</v>
      </c>
      <c r="F784" s="294">
        <v>40.0</v>
      </c>
      <c r="G784" s="287"/>
      <c r="H784" s="288"/>
      <c r="I784" s="295"/>
      <c r="J784" s="290" t="s">
        <v>333</v>
      </c>
      <c r="K784" s="297" t="s">
        <v>334</v>
      </c>
      <c r="L784" s="308" t="s">
        <v>1438</v>
      </c>
    </row>
    <row r="785" ht="20.25" customHeight="1">
      <c r="A785" s="285" t="s">
        <v>1439</v>
      </c>
      <c r="B785" s="85" t="s">
        <v>279</v>
      </c>
      <c r="C785" s="85" t="s">
        <v>442</v>
      </c>
      <c r="D785" s="85">
        <v>18.0</v>
      </c>
      <c r="E785" s="85">
        <v>75.0</v>
      </c>
      <c r="F785" s="294">
        <v>30.0</v>
      </c>
      <c r="G785" s="287"/>
      <c r="H785" s="288"/>
      <c r="I785" s="295"/>
      <c r="J785" s="296">
        <v>5.0</v>
      </c>
      <c r="K785" s="297" t="s">
        <v>385</v>
      </c>
      <c r="L785" s="292"/>
    </row>
    <row r="786" ht="20.25" customHeight="1">
      <c r="A786" s="293" t="s">
        <v>1440</v>
      </c>
      <c r="B786" s="85" t="s">
        <v>338</v>
      </c>
      <c r="C786" s="85" t="s">
        <v>343</v>
      </c>
      <c r="D786" s="85">
        <v>13.0</v>
      </c>
      <c r="E786" s="85">
        <v>26.0</v>
      </c>
      <c r="F786" s="294">
        <v>50.0</v>
      </c>
      <c r="G786" s="287"/>
      <c r="H786" s="288"/>
      <c r="I786" s="295"/>
      <c r="J786" s="290" t="s">
        <v>393</v>
      </c>
      <c r="K786" s="297" t="s">
        <v>334</v>
      </c>
      <c r="L786" s="304" t="s">
        <v>1441</v>
      </c>
    </row>
    <row r="787" ht="20.25" customHeight="1">
      <c r="A787" s="285" t="s">
        <v>1442</v>
      </c>
      <c r="B787" s="85" t="s">
        <v>279</v>
      </c>
      <c r="C787" s="85" t="s">
        <v>347</v>
      </c>
      <c r="D787" s="85">
        <v>13.0</v>
      </c>
      <c r="E787" s="85">
        <v>67.0</v>
      </c>
      <c r="F787" s="294"/>
      <c r="G787" s="287">
        <v>60.0</v>
      </c>
      <c r="H787" s="288"/>
      <c r="I787" s="295"/>
      <c r="J787" s="296">
        <v>5.0</v>
      </c>
      <c r="K787" s="297" t="s">
        <v>334</v>
      </c>
      <c r="L787" s="302" t="s">
        <v>1443</v>
      </c>
    </row>
    <row r="788" ht="20.25" customHeight="1">
      <c r="A788" s="285" t="s">
        <v>1444</v>
      </c>
      <c r="B788" s="85" t="s">
        <v>338</v>
      </c>
      <c r="C788" s="85" t="s">
        <v>352</v>
      </c>
      <c r="D788" s="85">
        <v>13.0</v>
      </c>
      <c r="E788" s="85">
        <v>110.0</v>
      </c>
      <c r="F788" s="294">
        <v>20.0</v>
      </c>
      <c r="G788" s="287">
        <v>80.0</v>
      </c>
      <c r="H788" s="288"/>
      <c r="I788" s="295"/>
      <c r="J788" s="296">
        <v>6.0</v>
      </c>
      <c r="K788" s="297" t="s">
        <v>334</v>
      </c>
      <c r="L788" s="302" t="s">
        <v>1445</v>
      </c>
    </row>
    <row r="789" ht="20.25" customHeight="1">
      <c r="A789" s="285" t="s">
        <v>1446</v>
      </c>
      <c r="B789" s="85" t="s">
        <v>279</v>
      </c>
      <c r="C789" s="85" t="s">
        <v>379</v>
      </c>
      <c r="D789" s="85">
        <v>19.0</v>
      </c>
      <c r="E789" s="85">
        <v>73.0</v>
      </c>
      <c r="F789" s="294">
        <v>20.0</v>
      </c>
      <c r="G789" s="287"/>
      <c r="H789" s="288"/>
      <c r="I789" s="295">
        <v>20.0</v>
      </c>
      <c r="J789" s="296">
        <v>5.0</v>
      </c>
      <c r="K789" s="297" t="s">
        <v>791</v>
      </c>
      <c r="L789" s="302" t="s">
        <v>1447</v>
      </c>
    </row>
    <row r="790" ht="20.25" customHeight="1">
      <c r="A790" s="285" t="s">
        <v>1448</v>
      </c>
      <c r="B790" s="85" t="s">
        <v>391</v>
      </c>
      <c r="C790" s="85" t="s">
        <v>332</v>
      </c>
      <c r="D790" s="85">
        <v>13.0</v>
      </c>
      <c r="E790" s="85">
        <v>7.0</v>
      </c>
      <c r="F790" s="294">
        <v>30.0</v>
      </c>
      <c r="G790" s="287"/>
      <c r="H790" s="288"/>
      <c r="I790" s="295"/>
      <c r="J790" s="290" t="s">
        <v>470</v>
      </c>
      <c r="K790" s="297" t="s">
        <v>385</v>
      </c>
      <c r="L790" s="292"/>
    </row>
    <row r="791" ht="20.25" customHeight="1">
      <c r="A791" s="285" t="s">
        <v>1449</v>
      </c>
      <c r="B791" s="85" t="s">
        <v>391</v>
      </c>
      <c r="C791" s="85" t="s">
        <v>332</v>
      </c>
      <c r="D791" s="85">
        <v>13.0</v>
      </c>
      <c r="E791" s="85">
        <v>7.0</v>
      </c>
      <c r="F791" s="294">
        <v>30.0</v>
      </c>
      <c r="G791" s="287"/>
      <c r="H791" s="288"/>
      <c r="I791" s="295"/>
      <c r="J791" s="290" t="s">
        <v>470</v>
      </c>
      <c r="K791" s="297" t="s">
        <v>385</v>
      </c>
      <c r="L791" s="292"/>
    </row>
    <row r="792" ht="20.25" customHeight="1">
      <c r="A792" s="285" t="s">
        <v>1450</v>
      </c>
      <c r="B792" s="85" t="s">
        <v>391</v>
      </c>
      <c r="C792" s="85" t="s">
        <v>332</v>
      </c>
      <c r="D792" s="85">
        <v>12.0</v>
      </c>
      <c r="E792" s="85">
        <v>22.0</v>
      </c>
      <c r="F792" s="294">
        <v>30.0</v>
      </c>
      <c r="G792" s="287"/>
      <c r="H792" s="288"/>
      <c r="I792" s="295"/>
      <c r="J792" s="296">
        <v>1.0</v>
      </c>
      <c r="K792" s="297" t="s">
        <v>385</v>
      </c>
      <c r="L792" s="308"/>
    </row>
    <row r="793" ht="20.25" customHeight="1">
      <c r="A793" s="293" t="s">
        <v>1451</v>
      </c>
      <c r="B793" s="85" t="s">
        <v>338</v>
      </c>
      <c r="C793" s="85" t="s">
        <v>345</v>
      </c>
      <c r="D793" s="85">
        <v>17.0</v>
      </c>
      <c r="E793" s="85">
        <v>147.0</v>
      </c>
      <c r="F793" s="294">
        <v>40.0</v>
      </c>
      <c r="G793" s="287"/>
      <c r="H793" s="288"/>
      <c r="I793" s="295"/>
      <c r="J793" s="296">
        <v>11.0</v>
      </c>
      <c r="K793" s="297" t="s">
        <v>637</v>
      </c>
      <c r="L793" s="308"/>
    </row>
    <row r="794" ht="20.25" customHeight="1">
      <c r="A794" s="285" t="s">
        <v>1452</v>
      </c>
      <c r="B794" s="85" t="s">
        <v>338</v>
      </c>
      <c r="C794" s="85" t="s">
        <v>343</v>
      </c>
      <c r="D794" s="85">
        <v>12.0</v>
      </c>
      <c r="E794" s="85">
        <v>52.0</v>
      </c>
      <c r="F794" s="294">
        <v>30.0</v>
      </c>
      <c r="G794" s="287"/>
      <c r="H794" s="288"/>
      <c r="I794" s="295"/>
      <c r="J794" s="296">
        <v>4.0</v>
      </c>
      <c r="K794" s="297" t="s">
        <v>1163</v>
      </c>
      <c r="L794" s="307"/>
    </row>
    <row r="795" ht="20.25" customHeight="1">
      <c r="A795" s="285" t="s">
        <v>1453</v>
      </c>
      <c r="B795" s="85" t="s">
        <v>338</v>
      </c>
      <c r="C795" s="85" t="s">
        <v>343</v>
      </c>
      <c r="D795" s="85">
        <v>11.0</v>
      </c>
      <c r="E795" s="85">
        <v>60.0</v>
      </c>
      <c r="F795" s="294">
        <v>30.0</v>
      </c>
      <c r="G795" s="287"/>
      <c r="H795" s="288"/>
      <c r="I795" s="295"/>
      <c r="J795" s="296">
        <v>3.0</v>
      </c>
      <c r="K795" s="297" t="s">
        <v>1163</v>
      </c>
      <c r="L795" s="308"/>
    </row>
    <row r="796" ht="20.25" customHeight="1">
      <c r="A796" s="293" t="s">
        <v>1454</v>
      </c>
      <c r="B796" s="85" t="s">
        <v>342</v>
      </c>
      <c r="C796" s="85" t="s">
        <v>379</v>
      </c>
      <c r="D796" s="85">
        <v>22.0</v>
      </c>
      <c r="E796" s="85">
        <v>283.0</v>
      </c>
      <c r="F796" s="294">
        <v>50.0</v>
      </c>
      <c r="G796" s="287">
        <v>150.0</v>
      </c>
      <c r="H796" s="288"/>
      <c r="I796" s="295"/>
      <c r="J796" s="296">
        <v>18.0</v>
      </c>
      <c r="K796" s="297" t="s">
        <v>724</v>
      </c>
      <c r="L796" s="307"/>
    </row>
    <row r="797" ht="20.25" customHeight="1">
      <c r="A797" s="293" t="s">
        <v>1455</v>
      </c>
      <c r="B797" s="85" t="s">
        <v>342</v>
      </c>
      <c r="C797" s="85" t="s">
        <v>345</v>
      </c>
      <c r="D797" s="85">
        <v>20.0</v>
      </c>
      <c r="E797" s="85">
        <v>333.0</v>
      </c>
      <c r="F797" s="294">
        <v>50.0</v>
      </c>
      <c r="G797" s="287"/>
      <c r="H797" s="288"/>
      <c r="I797" s="295"/>
      <c r="J797" s="296">
        <v>24.0</v>
      </c>
      <c r="K797" s="291" t="s">
        <v>686</v>
      </c>
      <c r="L797" s="292"/>
    </row>
    <row r="798" ht="20.25" customHeight="1">
      <c r="A798" s="285" t="s">
        <v>1456</v>
      </c>
      <c r="B798" s="85" t="s">
        <v>279</v>
      </c>
      <c r="C798" s="85" t="s">
        <v>442</v>
      </c>
      <c r="D798" s="85">
        <v>6.0</v>
      </c>
      <c r="E798" s="85">
        <v>60.0</v>
      </c>
      <c r="F798" s="294">
        <v>5.0</v>
      </c>
      <c r="G798" s="287"/>
      <c r="H798" s="288"/>
      <c r="I798" s="295"/>
      <c r="J798" s="296">
        <v>2.0</v>
      </c>
      <c r="K798" s="297" t="s">
        <v>348</v>
      </c>
      <c r="L798" s="308"/>
    </row>
    <row r="799" ht="20.25" customHeight="1">
      <c r="A799" s="285" t="s">
        <v>1457</v>
      </c>
      <c r="B799" s="85" t="s">
        <v>279</v>
      </c>
      <c r="C799" s="85" t="s">
        <v>347</v>
      </c>
      <c r="D799" s="85">
        <v>9.0</v>
      </c>
      <c r="E799" s="85">
        <v>33.0</v>
      </c>
      <c r="F799" s="294">
        <v>20.0</v>
      </c>
      <c r="G799" s="287"/>
      <c r="H799" s="288"/>
      <c r="I799" s="295"/>
      <c r="J799" s="290" t="s">
        <v>333</v>
      </c>
      <c r="K799" s="297" t="s">
        <v>348</v>
      </c>
      <c r="L799" s="308"/>
    </row>
    <row r="800" ht="20.25" customHeight="1">
      <c r="A800" s="285" t="s">
        <v>1458</v>
      </c>
      <c r="B800" s="85" t="s">
        <v>338</v>
      </c>
      <c r="C800" s="85" t="s">
        <v>428</v>
      </c>
      <c r="D800" s="85">
        <v>14.0</v>
      </c>
      <c r="E800" s="85">
        <v>51.0</v>
      </c>
      <c r="F800" s="294">
        <v>40.0</v>
      </c>
      <c r="G800" s="287">
        <v>40.0</v>
      </c>
      <c r="H800" s="288"/>
      <c r="I800" s="295"/>
      <c r="J800" s="296">
        <v>4.0</v>
      </c>
      <c r="K800" s="297" t="s">
        <v>385</v>
      </c>
      <c r="L800" s="308"/>
    </row>
    <row r="801" ht="20.25" customHeight="1">
      <c r="A801" s="285" t="s">
        <v>1459</v>
      </c>
      <c r="B801" s="85" t="s">
        <v>338</v>
      </c>
      <c r="C801" s="85" t="s">
        <v>343</v>
      </c>
      <c r="D801" s="85">
        <v>12.0</v>
      </c>
      <c r="E801" s="85">
        <v>51.0</v>
      </c>
      <c r="F801" s="294">
        <v>40.0</v>
      </c>
      <c r="G801" s="287"/>
      <c r="H801" s="288"/>
      <c r="I801" s="295"/>
      <c r="J801" s="296">
        <v>3.0</v>
      </c>
      <c r="K801" s="297" t="s">
        <v>791</v>
      </c>
      <c r="L801" s="308"/>
    </row>
    <row r="802" ht="20.25" customHeight="1">
      <c r="A802" s="293" t="s">
        <v>1460</v>
      </c>
      <c r="B802" s="85" t="s">
        <v>279</v>
      </c>
      <c r="C802" s="85" t="s">
        <v>345</v>
      </c>
      <c r="D802" s="85">
        <v>15.0</v>
      </c>
      <c r="E802" s="85">
        <v>136.0</v>
      </c>
      <c r="F802" s="294">
        <v>30.0</v>
      </c>
      <c r="G802" s="287"/>
      <c r="H802" s="288"/>
      <c r="I802" s="295"/>
      <c r="J802" s="296">
        <v>10.0</v>
      </c>
      <c r="K802" s="291" t="s">
        <v>334</v>
      </c>
      <c r="L802" s="292"/>
    </row>
    <row r="803" ht="20.25" customHeight="1">
      <c r="A803" s="293" t="s">
        <v>1461</v>
      </c>
      <c r="B803" s="85" t="s">
        <v>338</v>
      </c>
      <c r="C803" s="85" t="s">
        <v>352</v>
      </c>
      <c r="D803" s="85">
        <v>18.0</v>
      </c>
      <c r="E803" s="85">
        <v>127.0</v>
      </c>
      <c r="F803" s="294">
        <v>40.0</v>
      </c>
      <c r="G803" s="287">
        <v>80.0</v>
      </c>
      <c r="H803" s="288">
        <v>40.0</v>
      </c>
      <c r="I803" s="295"/>
      <c r="J803" s="296">
        <v>7.0</v>
      </c>
      <c r="K803" s="291" t="s">
        <v>334</v>
      </c>
      <c r="L803" s="302" t="s">
        <v>1462</v>
      </c>
    </row>
    <row r="804" ht="20.25" customHeight="1">
      <c r="A804" s="293" t="s">
        <v>1463</v>
      </c>
      <c r="B804" s="85" t="s">
        <v>338</v>
      </c>
      <c r="C804" s="85" t="s">
        <v>352</v>
      </c>
      <c r="D804" s="85">
        <v>18.0</v>
      </c>
      <c r="E804" s="85">
        <v>152.0</v>
      </c>
      <c r="F804" s="294">
        <v>40.0</v>
      </c>
      <c r="G804" s="287">
        <v>80.0</v>
      </c>
      <c r="H804" s="288"/>
      <c r="I804" s="295">
        <v>20.0</v>
      </c>
      <c r="J804" s="296">
        <v>9.0</v>
      </c>
      <c r="K804" s="291" t="s">
        <v>334</v>
      </c>
      <c r="L804" s="302" t="s">
        <v>1464</v>
      </c>
    </row>
    <row r="805" ht="20.25" customHeight="1">
      <c r="A805" s="293" t="s">
        <v>1465</v>
      </c>
      <c r="B805" s="85" t="s">
        <v>338</v>
      </c>
      <c r="C805" s="85" t="s">
        <v>352</v>
      </c>
      <c r="D805" s="85">
        <v>17.0</v>
      </c>
      <c r="E805" s="85">
        <v>110.0</v>
      </c>
      <c r="F805" s="294">
        <v>40.0</v>
      </c>
      <c r="G805" s="287">
        <v>80.0</v>
      </c>
      <c r="H805" s="288"/>
      <c r="I805" s="295">
        <v>20.0</v>
      </c>
      <c r="J805" s="296">
        <v>6.0</v>
      </c>
      <c r="K805" s="291" t="s">
        <v>334</v>
      </c>
      <c r="L805" s="302" t="s">
        <v>1466</v>
      </c>
    </row>
    <row r="806" ht="20.25" customHeight="1">
      <c r="A806" s="293" t="s">
        <v>1467</v>
      </c>
      <c r="B806" s="85" t="s">
        <v>338</v>
      </c>
      <c r="C806" s="85" t="s">
        <v>352</v>
      </c>
      <c r="D806" s="85">
        <v>18.0</v>
      </c>
      <c r="E806" s="85">
        <v>142.0</v>
      </c>
      <c r="F806" s="294">
        <v>40.0</v>
      </c>
      <c r="G806" s="287">
        <v>80.0</v>
      </c>
      <c r="H806" s="288">
        <v>40.0</v>
      </c>
      <c r="I806" s="295"/>
      <c r="J806" s="296">
        <v>8.0</v>
      </c>
      <c r="K806" s="291" t="s">
        <v>334</v>
      </c>
      <c r="L806" s="302" t="s">
        <v>1468</v>
      </c>
    </row>
    <row r="807" ht="20.25" customHeight="1">
      <c r="A807" s="293" t="s">
        <v>1469</v>
      </c>
      <c r="B807" s="85" t="s">
        <v>338</v>
      </c>
      <c r="C807" s="85" t="s">
        <v>352</v>
      </c>
      <c r="D807" s="85">
        <v>17.0</v>
      </c>
      <c r="E807" s="85">
        <v>119.0</v>
      </c>
      <c r="F807" s="294">
        <v>40.0</v>
      </c>
      <c r="G807" s="287">
        <v>80.0</v>
      </c>
      <c r="H807" s="288"/>
      <c r="I807" s="295"/>
      <c r="J807" s="296">
        <v>7.0</v>
      </c>
      <c r="K807" s="291" t="s">
        <v>334</v>
      </c>
      <c r="L807" s="302" t="s">
        <v>1470</v>
      </c>
    </row>
    <row r="808" ht="20.25" customHeight="1">
      <c r="A808" s="293" t="s">
        <v>1471</v>
      </c>
      <c r="B808" s="85" t="s">
        <v>338</v>
      </c>
      <c r="C808" s="85" t="s">
        <v>352</v>
      </c>
      <c r="D808" s="85">
        <v>18.0</v>
      </c>
      <c r="E808" s="85">
        <v>178.0</v>
      </c>
      <c r="F808" s="294">
        <v>40.0</v>
      </c>
      <c r="G808" s="287">
        <v>80.0</v>
      </c>
      <c r="H808" s="288">
        <v>40.0</v>
      </c>
      <c r="I808" s="295"/>
      <c r="J808" s="296">
        <v>10.0</v>
      </c>
      <c r="K808" s="291" t="s">
        <v>334</v>
      </c>
      <c r="L808" s="302" t="s">
        <v>1472</v>
      </c>
    </row>
    <row r="809" ht="20.25" customHeight="1">
      <c r="A809" s="293" t="s">
        <v>1473</v>
      </c>
      <c r="B809" s="85" t="s">
        <v>338</v>
      </c>
      <c r="C809" s="85" t="s">
        <v>352</v>
      </c>
      <c r="D809" s="85">
        <v>18.0</v>
      </c>
      <c r="E809" s="85">
        <v>136.0</v>
      </c>
      <c r="F809" s="294">
        <v>40.0</v>
      </c>
      <c r="G809" s="287">
        <v>80.0</v>
      </c>
      <c r="H809" s="288">
        <v>40.0</v>
      </c>
      <c r="I809" s="295"/>
      <c r="J809" s="296">
        <v>8.0</v>
      </c>
      <c r="K809" s="291" t="s">
        <v>334</v>
      </c>
      <c r="L809" s="292" t="s">
        <v>1474</v>
      </c>
    </row>
    <row r="810" ht="20.25" customHeight="1">
      <c r="A810" s="293" t="s">
        <v>1475</v>
      </c>
      <c r="B810" s="85" t="s">
        <v>391</v>
      </c>
      <c r="C810" s="85" t="s">
        <v>343</v>
      </c>
      <c r="D810" s="85">
        <v>16.0</v>
      </c>
      <c r="E810" s="85">
        <v>9.0</v>
      </c>
      <c r="F810" s="294">
        <v>30.0</v>
      </c>
      <c r="G810" s="287"/>
      <c r="H810" s="288"/>
      <c r="I810" s="295">
        <v>10.0</v>
      </c>
      <c r="J810" s="290" t="s">
        <v>470</v>
      </c>
      <c r="K810" s="291" t="s">
        <v>637</v>
      </c>
      <c r="L810" s="307"/>
    </row>
    <row r="811" ht="20.25" customHeight="1">
      <c r="A811" s="293" t="s">
        <v>1476</v>
      </c>
      <c r="B811" s="85" t="s">
        <v>338</v>
      </c>
      <c r="C811" s="85" t="s">
        <v>352</v>
      </c>
      <c r="D811" s="85">
        <v>18.0</v>
      </c>
      <c r="E811" s="85">
        <v>178.0</v>
      </c>
      <c r="F811" s="294">
        <v>30.0</v>
      </c>
      <c r="G811" s="287">
        <v>60.0</v>
      </c>
      <c r="H811" s="288"/>
      <c r="I811" s="295"/>
      <c r="J811" s="296">
        <v>10.0</v>
      </c>
      <c r="K811" s="291" t="s">
        <v>334</v>
      </c>
      <c r="L811" s="302" t="s">
        <v>1477</v>
      </c>
    </row>
    <row r="812" ht="20.25" customHeight="1">
      <c r="A812" s="293" t="s">
        <v>1478</v>
      </c>
      <c r="B812" s="85" t="s">
        <v>338</v>
      </c>
      <c r="C812" s="85" t="s">
        <v>343</v>
      </c>
      <c r="D812" s="85">
        <v>14.0</v>
      </c>
      <c r="E812" s="85">
        <v>93.0</v>
      </c>
      <c r="F812" s="294">
        <v>30.0</v>
      </c>
      <c r="G812" s="287"/>
      <c r="H812" s="288"/>
      <c r="I812" s="295">
        <v>20.0</v>
      </c>
      <c r="J812" s="296">
        <v>5.0</v>
      </c>
      <c r="K812" s="297" t="s">
        <v>334</v>
      </c>
      <c r="L812" s="308"/>
    </row>
    <row r="813" ht="20.25" customHeight="1">
      <c r="A813" s="293" t="s">
        <v>1479</v>
      </c>
      <c r="B813" s="85" t="s">
        <v>338</v>
      </c>
      <c r="C813" s="85" t="s">
        <v>352</v>
      </c>
      <c r="D813" s="85">
        <v>18.0</v>
      </c>
      <c r="E813" s="85">
        <v>168.0</v>
      </c>
      <c r="F813" s="294">
        <v>40.0</v>
      </c>
      <c r="G813" s="287">
        <v>80.0</v>
      </c>
      <c r="H813" s="288"/>
      <c r="I813" s="295"/>
      <c r="J813" s="296">
        <v>9.0</v>
      </c>
      <c r="K813" s="291" t="s">
        <v>334</v>
      </c>
      <c r="L813" s="302" t="s">
        <v>1480</v>
      </c>
    </row>
    <row r="814" ht="20.25" customHeight="1">
      <c r="A814" s="293" t="s">
        <v>1481</v>
      </c>
      <c r="B814" s="85" t="s">
        <v>338</v>
      </c>
      <c r="C814" s="85" t="s">
        <v>352</v>
      </c>
      <c r="D814" s="85">
        <v>14.0</v>
      </c>
      <c r="E814" s="85">
        <v>133.0</v>
      </c>
      <c r="F814" s="294">
        <v>40.0</v>
      </c>
      <c r="G814" s="287">
        <v>80.0</v>
      </c>
      <c r="H814" s="288">
        <v>40.0</v>
      </c>
      <c r="I814" s="295">
        <v>20.0</v>
      </c>
      <c r="J814" s="296">
        <v>6.0</v>
      </c>
      <c r="K814" s="291" t="s">
        <v>334</v>
      </c>
      <c r="L814" s="292" t="s">
        <v>1482</v>
      </c>
    </row>
    <row r="815" ht="20.25" customHeight="1">
      <c r="A815" s="285" t="s">
        <v>1483</v>
      </c>
      <c r="B815" s="85" t="s">
        <v>338</v>
      </c>
      <c r="C815" s="85" t="s">
        <v>343</v>
      </c>
      <c r="D815" s="85">
        <v>15.0</v>
      </c>
      <c r="E815" s="85">
        <v>127.0</v>
      </c>
      <c r="F815" s="294">
        <v>40.0</v>
      </c>
      <c r="G815" s="287"/>
      <c r="H815" s="288"/>
      <c r="I815" s="295"/>
      <c r="J815" s="296">
        <v>7.0</v>
      </c>
      <c r="K815" s="297" t="s">
        <v>334</v>
      </c>
      <c r="L815" s="292"/>
    </row>
    <row r="816" ht="20.25" customHeight="1">
      <c r="A816" s="285" t="s">
        <v>1484</v>
      </c>
      <c r="B816" s="85" t="s">
        <v>342</v>
      </c>
      <c r="C816" s="85" t="s">
        <v>343</v>
      </c>
      <c r="D816" s="85">
        <v>16.0</v>
      </c>
      <c r="E816" s="85">
        <v>189.0</v>
      </c>
      <c r="F816" s="294">
        <v>40.0</v>
      </c>
      <c r="G816" s="287"/>
      <c r="H816" s="288">
        <v>30.0</v>
      </c>
      <c r="I816" s="295"/>
      <c r="J816" s="296">
        <v>12.0</v>
      </c>
      <c r="K816" s="297" t="s">
        <v>385</v>
      </c>
      <c r="L816" s="292"/>
    </row>
    <row r="817" ht="20.25" customHeight="1">
      <c r="A817" s="285" t="s">
        <v>1485</v>
      </c>
      <c r="B817" s="85" t="s">
        <v>279</v>
      </c>
      <c r="C817" s="85" t="s">
        <v>332</v>
      </c>
      <c r="D817" s="85">
        <v>14.0</v>
      </c>
      <c r="E817" s="85">
        <v>45.0</v>
      </c>
      <c r="F817" s="294">
        <v>30.0</v>
      </c>
      <c r="G817" s="287"/>
      <c r="H817" s="288"/>
      <c r="I817" s="295"/>
      <c r="J817" s="296">
        <v>2.0</v>
      </c>
      <c r="K817" s="297" t="s">
        <v>385</v>
      </c>
      <c r="L817" s="292"/>
    </row>
    <row r="818" ht="20.25" customHeight="1">
      <c r="A818" s="285" t="s">
        <v>1486</v>
      </c>
      <c r="B818" s="85" t="s">
        <v>279</v>
      </c>
      <c r="C818" s="85" t="s">
        <v>343</v>
      </c>
      <c r="D818" s="85">
        <v>12.0</v>
      </c>
      <c r="E818" s="85">
        <v>66.0</v>
      </c>
      <c r="F818" s="294">
        <v>30.0</v>
      </c>
      <c r="G818" s="287"/>
      <c r="H818" s="288"/>
      <c r="I818" s="295"/>
      <c r="J818" s="296">
        <v>3.0</v>
      </c>
      <c r="K818" s="297" t="s">
        <v>334</v>
      </c>
      <c r="L818" s="292"/>
    </row>
    <row r="819" ht="20.25" customHeight="1">
      <c r="A819" s="285" t="s">
        <v>1487</v>
      </c>
      <c r="B819" s="85" t="s">
        <v>279</v>
      </c>
      <c r="C819" s="85" t="s">
        <v>343</v>
      </c>
      <c r="D819" s="85">
        <v>14.0</v>
      </c>
      <c r="E819" s="85">
        <v>71.0</v>
      </c>
      <c r="F819" s="294">
        <v>30.0</v>
      </c>
      <c r="G819" s="287"/>
      <c r="H819" s="288"/>
      <c r="I819" s="295"/>
      <c r="J819" s="296">
        <v>4.0</v>
      </c>
      <c r="K819" s="297" t="s">
        <v>385</v>
      </c>
      <c r="L819" s="292"/>
    </row>
    <row r="820" ht="20.25" customHeight="1">
      <c r="A820" s="285" t="s">
        <v>1488</v>
      </c>
      <c r="B820" s="85" t="s">
        <v>279</v>
      </c>
      <c r="C820" s="85" t="s">
        <v>343</v>
      </c>
      <c r="D820" s="85">
        <v>14.0</v>
      </c>
      <c r="E820" s="85">
        <v>71.0</v>
      </c>
      <c r="F820" s="294">
        <v>30.0</v>
      </c>
      <c r="G820" s="287"/>
      <c r="H820" s="288"/>
      <c r="I820" s="295"/>
      <c r="J820" s="296">
        <v>4.0</v>
      </c>
      <c r="K820" s="297" t="s">
        <v>385</v>
      </c>
      <c r="L820" s="292"/>
    </row>
    <row r="821" ht="20.25" customHeight="1">
      <c r="A821" s="285" t="s">
        <v>1489</v>
      </c>
      <c r="B821" s="85" t="s">
        <v>279</v>
      </c>
      <c r="C821" s="85" t="s">
        <v>343</v>
      </c>
      <c r="D821" s="85">
        <v>14.0</v>
      </c>
      <c r="E821" s="85">
        <v>88.0</v>
      </c>
      <c r="F821" s="294">
        <v>30.0</v>
      </c>
      <c r="G821" s="287"/>
      <c r="H821" s="288"/>
      <c r="I821" s="295"/>
      <c r="J821" s="296">
        <v>5.0</v>
      </c>
      <c r="K821" s="297" t="s">
        <v>385</v>
      </c>
      <c r="L821" s="292"/>
    </row>
    <row r="822" ht="20.25" customHeight="1">
      <c r="A822" s="285" t="s">
        <v>1490</v>
      </c>
      <c r="B822" s="85" t="s">
        <v>279</v>
      </c>
      <c r="C822" s="85" t="s">
        <v>343</v>
      </c>
      <c r="D822" s="85">
        <v>11.0</v>
      </c>
      <c r="E822" s="85">
        <v>40.0</v>
      </c>
      <c r="F822" s="294">
        <v>30.0</v>
      </c>
      <c r="G822" s="287"/>
      <c r="H822" s="288"/>
      <c r="I822" s="295"/>
      <c r="J822" s="296">
        <v>1.0</v>
      </c>
      <c r="K822" s="297" t="s">
        <v>334</v>
      </c>
      <c r="L822" s="292"/>
    </row>
    <row r="823" ht="20.25" customHeight="1">
      <c r="A823" s="293" t="s">
        <v>1491</v>
      </c>
      <c r="B823" s="85" t="s">
        <v>397</v>
      </c>
      <c r="C823" s="85" t="s">
        <v>379</v>
      </c>
      <c r="D823" s="85">
        <v>21.0</v>
      </c>
      <c r="E823" s="85">
        <v>307.0</v>
      </c>
      <c r="F823" s="294">
        <v>40.0</v>
      </c>
      <c r="G823" s="287"/>
      <c r="H823" s="288">
        <v>40.0</v>
      </c>
      <c r="I823" s="295"/>
      <c r="J823" s="296">
        <v>22.0</v>
      </c>
      <c r="K823" s="291" t="s">
        <v>637</v>
      </c>
      <c r="L823" s="292"/>
    </row>
    <row r="824" ht="20.25" customHeight="1">
      <c r="A824" s="293" t="s">
        <v>1492</v>
      </c>
      <c r="B824" s="85" t="s">
        <v>338</v>
      </c>
      <c r="C824" s="85" t="s">
        <v>345</v>
      </c>
      <c r="D824" s="85">
        <v>21.0</v>
      </c>
      <c r="E824" s="85">
        <v>580.0</v>
      </c>
      <c r="F824" s="294">
        <v>50.0</v>
      </c>
      <c r="G824" s="287">
        <v>150.0</v>
      </c>
      <c r="H824" s="288"/>
      <c r="I824" s="295"/>
      <c r="J824" s="296">
        <v>26.0</v>
      </c>
      <c r="K824" s="291" t="s">
        <v>637</v>
      </c>
      <c r="L824" s="292"/>
    </row>
    <row r="825" ht="20.25" customHeight="1">
      <c r="A825" s="285" t="s">
        <v>1493</v>
      </c>
      <c r="B825" s="85" t="s">
        <v>279</v>
      </c>
      <c r="C825" s="85" t="s">
        <v>347</v>
      </c>
      <c r="D825" s="85">
        <v>8.0</v>
      </c>
      <c r="E825" s="85">
        <v>22.0</v>
      </c>
      <c r="F825" s="294">
        <v>20.0</v>
      </c>
      <c r="G825" s="287"/>
      <c r="H825" s="288"/>
      <c r="I825" s="295"/>
      <c r="J825" s="290" t="s">
        <v>333</v>
      </c>
      <c r="K825" s="297" t="s">
        <v>334</v>
      </c>
      <c r="L825" s="303" t="s">
        <v>1494</v>
      </c>
    </row>
    <row r="826" ht="20.25" customHeight="1">
      <c r="A826" s="285" t="s">
        <v>1495</v>
      </c>
      <c r="B826" s="85" t="s">
        <v>391</v>
      </c>
      <c r="C826" s="85" t="s">
        <v>343</v>
      </c>
      <c r="D826" s="85">
        <v>10.0</v>
      </c>
      <c r="E826" s="85">
        <v>27.0</v>
      </c>
      <c r="F826" s="294">
        <v>30.0</v>
      </c>
      <c r="G826" s="287"/>
      <c r="H826" s="288"/>
      <c r="I826" s="295"/>
      <c r="J826" s="290" t="s">
        <v>393</v>
      </c>
      <c r="K826" s="297" t="s">
        <v>348</v>
      </c>
      <c r="L826" s="292"/>
    </row>
    <row r="827" ht="20.25" customHeight="1">
      <c r="A827" s="293" t="s">
        <v>1496</v>
      </c>
      <c r="B827" s="85" t="s">
        <v>338</v>
      </c>
      <c r="C827" s="85" t="s">
        <v>345</v>
      </c>
      <c r="D827" s="85">
        <v>18.0</v>
      </c>
      <c r="E827" s="85">
        <v>304.0</v>
      </c>
      <c r="F827" s="294">
        <v>30.0</v>
      </c>
      <c r="G827" s="287"/>
      <c r="H827" s="288"/>
      <c r="I827" s="295"/>
      <c r="J827" s="296">
        <v>23.0</v>
      </c>
      <c r="K827" s="291" t="s">
        <v>637</v>
      </c>
      <c r="L827" s="292"/>
    </row>
  </sheetData>
  <autoFilter ref="$A$1:$L$827">
    <sortState ref="A1:L827">
      <sortCondition ref="A1:A827"/>
      <sortCondition ref="L1:L827"/>
    </sortState>
  </autoFilter>
  <conditionalFormatting sqref="L2:L827">
    <cfRule type="notContainsBlanks" dxfId="1" priority="1">
      <formula>LEN(TRIM(L2))&gt;0</formula>
    </cfRule>
  </conditionalFormatting>
  <hyperlinks>
    <hyperlink r:id="rId2" ref="A1"/>
    <hyperlink r:id="rId3" location="/encounter-builder" ref="K1"/>
  </hyperlinks>
  <drawing r:id="rId4"/>
  <legacy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8.71"/>
  </cols>
  <sheetData>
    <row r="1" ht="20.25" customHeight="1">
      <c r="A1" s="310" t="s">
        <v>201</v>
      </c>
      <c r="B1" s="311" t="s">
        <v>117</v>
      </c>
      <c r="C1" s="311" t="s">
        <v>1497</v>
      </c>
      <c r="D1" s="312" t="s">
        <v>1498</v>
      </c>
      <c r="E1" s="313" t="s">
        <v>1499</v>
      </c>
      <c r="F1" s="312" t="s">
        <v>202</v>
      </c>
      <c r="G1" s="311" t="s">
        <v>1500</v>
      </c>
      <c r="H1" s="312" t="s">
        <v>283</v>
      </c>
      <c r="I1" s="312" t="s">
        <v>1501</v>
      </c>
      <c r="J1" s="314" t="s">
        <v>208</v>
      </c>
      <c r="K1" s="311" t="s">
        <v>1502</v>
      </c>
      <c r="L1" s="311" t="s">
        <v>479</v>
      </c>
      <c r="M1" s="311" t="s">
        <v>110</v>
      </c>
      <c r="N1" s="311" t="s">
        <v>108</v>
      </c>
      <c r="O1" s="311" t="s">
        <v>1503</v>
      </c>
      <c r="P1" s="311" t="s">
        <v>1504</v>
      </c>
      <c r="Q1" s="311" t="s">
        <v>1505</v>
      </c>
      <c r="R1" s="311" t="s">
        <v>1506</v>
      </c>
      <c r="S1" s="311" t="s">
        <v>1507</v>
      </c>
    </row>
    <row r="2" ht="20.25" customHeight="1">
      <c r="A2" s="315" t="s">
        <v>1508</v>
      </c>
      <c r="B2" s="316" t="s">
        <v>1509</v>
      </c>
      <c r="C2" s="317" t="s">
        <v>1510</v>
      </c>
      <c r="D2" s="318" t="s">
        <v>1511</v>
      </c>
      <c r="E2" s="319">
        <v>150.0</v>
      </c>
      <c r="F2" s="318" t="s">
        <v>1512</v>
      </c>
      <c r="G2" s="85" t="s">
        <v>1513</v>
      </c>
      <c r="H2" s="296" t="s">
        <v>1513</v>
      </c>
      <c r="I2" s="296" t="s">
        <v>1514</v>
      </c>
      <c r="J2" s="317" t="s">
        <v>1515</v>
      </c>
      <c r="K2" s="320">
        <v>150.0</v>
      </c>
      <c r="L2" s="85" t="s">
        <v>1513</v>
      </c>
      <c r="M2" s="85" t="s">
        <v>1513</v>
      </c>
      <c r="N2" s="85" t="s">
        <v>1513</v>
      </c>
      <c r="O2" s="85" t="s">
        <v>1513</v>
      </c>
      <c r="P2" s="85" t="s">
        <v>1513</v>
      </c>
      <c r="Q2" s="127" t="s">
        <v>1516</v>
      </c>
      <c r="R2" s="85" t="s">
        <v>1513</v>
      </c>
      <c r="S2" s="127" t="s">
        <v>1516</v>
      </c>
    </row>
    <row r="3" ht="20.25" customHeight="1">
      <c r="A3" s="315" t="s">
        <v>1517</v>
      </c>
      <c r="B3" s="316" t="s">
        <v>1518</v>
      </c>
      <c r="C3" s="317" t="s">
        <v>1519</v>
      </c>
      <c r="D3" s="318" t="s">
        <v>1520</v>
      </c>
      <c r="E3" s="319" t="s">
        <v>1521</v>
      </c>
      <c r="F3" s="318" t="s">
        <v>1522</v>
      </c>
      <c r="G3" s="317" t="s">
        <v>1513</v>
      </c>
      <c r="H3" s="321" t="s">
        <v>1513</v>
      </c>
      <c r="I3" s="321" t="s">
        <v>1523</v>
      </c>
      <c r="J3" s="317" t="s">
        <v>1515</v>
      </c>
      <c r="K3" s="320">
        <v>150.0</v>
      </c>
      <c r="L3" s="322" t="s">
        <v>1513</v>
      </c>
      <c r="M3" s="322" t="s">
        <v>1513</v>
      </c>
      <c r="N3" s="127" t="s">
        <v>1516</v>
      </c>
      <c r="O3" s="322" t="s">
        <v>1513</v>
      </c>
      <c r="P3" s="127" t="s">
        <v>1516</v>
      </c>
      <c r="Q3" s="127" t="s">
        <v>1516</v>
      </c>
      <c r="R3" s="322" t="s">
        <v>1513</v>
      </c>
      <c r="S3" s="127" t="s">
        <v>1516</v>
      </c>
    </row>
    <row r="4" ht="20.25" customHeight="1">
      <c r="A4" s="323" t="s">
        <v>1524</v>
      </c>
      <c r="B4" s="321" t="s">
        <v>1525</v>
      </c>
      <c r="C4" s="317" t="s">
        <v>1526</v>
      </c>
      <c r="D4" s="318" t="s">
        <v>1511</v>
      </c>
      <c r="E4" s="324">
        <v>60.0</v>
      </c>
      <c r="F4" s="318" t="s">
        <v>1512</v>
      </c>
      <c r="G4" s="317" t="s">
        <v>1513</v>
      </c>
      <c r="H4" s="321" t="s">
        <v>1513</v>
      </c>
      <c r="I4" s="325" t="s">
        <v>1527</v>
      </c>
      <c r="J4" s="317" t="s">
        <v>1528</v>
      </c>
      <c r="K4" s="320">
        <v>211.0</v>
      </c>
      <c r="L4" s="317" t="s">
        <v>1513</v>
      </c>
      <c r="M4" s="317" t="s">
        <v>1513</v>
      </c>
      <c r="N4" s="317" t="s">
        <v>1513</v>
      </c>
      <c r="O4" s="317" t="s">
        <v>1513</v>
      </c>
      <c r="P4" s="317" t="s">
        <v>1513</v>
      </c>
      <c r="Q4" s="127" t="s">
        <v>1516</v>
      </c>
      <c r="R4" s="317" t="s">
        <v>1513</v>
      </c>
      <c r="S4" s="317" t="s">
        <v>1513</v>
      </c>
    </row>
    <row r="5" ht="20.25" customHeight="1">
      <c r="A5" s="315" t="s">
        <v>1529</v>
      </c>
      <c r="B5" s="316" t="s">
        <v>1530</v>
      </c>
      <c r="C5" s="317" t="s">
        <v>1531</v>
      </c>
      <c r="D5" s="318" t="s">
        <v>1511</v>
      </c>
      <c r="E5" s="319">
        <v>30.0</v>
      </c>
      <c r="F5" s="318" t="s">
        <v>1512</v>
      </c>
      <c r="G5" s="322" t="s">
        <v>1513</v>
      </c>
      <c r="H5" s="326" t="s">
        <v>1513</v>
      </c>
      <c r="I5" s="326" t="s">
        <v>1514</v>
      </c>
      <c r="J5" s="317" t="s">
        <v>1515</v>
      </c>
      <c r="K5" s="320">
        <v>150.0</v>
      </c>
      <c r="L5" s="322" t="s">
        <v>1513</v>
      </c>
      <c r="M5" s="322" t="s">
        <v>1513</v>
      </c>
      <c r="N5" s="322" t="s">
        <v>1513</v>
      </c>
      <c r="O5" s="322" t="s">
        <v>1513</v>
      </c>
      <c r="P5" s="322" t="s">
        <v>1513</v>
      </c>
      <c r="Q5" s="127" t="s">
        <v>1516</v>
      </c>
      <c r="R5" s="322" t="s">
        <v>1513</v>
      </c>
      <c r="S5" s="127" t="s">
        <v>1516</v>
      </c>
    </row>
    <row r="6" ht="20.25" customHeight="1">
      <c r="A6" s="323" t="s">
        <v>212</v>
      </c>
      <c r="B6" s="321" t="s">
        <v>1530</v>
      </c>
      <c r="C6" s="317" t="s">
        <v>1519</v>
      </c>
      <c r="D6" s="318" t="s">
        <v>1511</v>
      </c>
      <c r="E6" s="324" t="s">
        <v>1532</v>
      </c>
      <c r="F6" s="318" t="s">
        <v>1533</v>
      </c>
      <c r="G6" s="317" t="s">
        <v>1513</v>
      </c>
      <c r="H6" s="321" t="s">
        <v>1513</v>
      </c>
      <c r="I6" s="321" t="s">
        <v>1514</v>
      </c>
      <c r="J6" s="317" t="s">
        <v>1528</v>
      </c>
      <c r="K6" s="320">
        <v>211.0</v>
      </c>
      <c r="L6" s="317" t="s">
        <v>1513</v>
      </c>
      <c r="M6" s="127" t="s">
        <v>1516</v>
      </c>
      <c r="N6" s="317" t="s">
        <v>1513</v>
      </c>
      <c r="O6" s="127" t="s">
        <v>1516</v>
      </c>
      <c r="P6" s="317" t="s">
        <v>1513</v>
      </c>
      <c r="Q6" s="317" t="s">
        <v>1513</v>
      </c>
      <c r="R6" s="317" t="s">
        <v>1513</v>
      </c>
      <c r="S6" s="317" t="s">
        <v>1513</v>
      </c>
    </row>
    <row r="7" ht="20.25" customHeight="1">
      <c r="A7" s="323" t="s">
        <v>1534</v>
      </c>
      <c r="B7" s="321" t="s">
        <v>1518</v>
      </c>
      <c r="C7" s="317" t="s">
        <v>1519</v>
      </c>
      <c r="D7" s="318" t="s">
        <v>1535</v>
      </c>
      <c r="E7" s="324" t="s">
        <v>1532</v>
      </c>
      <c r="F7" s="318" t="s">
        <v>1533</v>
      </c>
      <c r="G7" s="127" t="s">
        <v>1516</v>
      </c>
      <c r="H7" s="327" t="s">
        <v>1513</v>
      </c>
      <c r="I7" s="327" t="s">
        <v>1514</v>
      </c>
      <c r="J7" s="317" t="s">
        <v>1528</v>
      </c>
      <c r="K7" s="320">
        <v>211.0</v>
      </c>
      <c r="L7" s="85" t="s">
        <v>1513</v>
      </c>
      <c r="M7" s="85" t="s">
        <v>1513</v>
      </c>
      <c r="N7" s="85" t="s">
        <v>1513</v>
      </c>
      <c r="O7" s="85" t="s">
        <v>1513</v>
      </c>
      <c r="P7" s="127" t="s">
        <v>1516</v>
      </c>
      <c r="Q7" s="85" t="s">
        <v>1513</v>
      </c>
      <c r="R7" s="85" t="s">
        <v>1513</v>
      </c>
      <c r="S7" s="127" t="s">
        <v>1516</v>
      </c>
    </row>
    <row r="8" ht="20.25" customHeight="1">
      <c r="A8" s="323" t="s">
        <v>1536</v>
      </c>
      <c r="B8" s="321" t="s">
        <v>1530</v>
      </c>
      <c r="C8" s="317" t="s">
        <v>1537</v>
      </c>
      <c r="D8" s="318" t="s">
        <v>1511</v>
      </c>
      <c r="E8" s="324" t="s">
        <v>1521</v>
      </c>
      <c r="F8" s="318" t="s">
        <v>1538</v>
      </c>
      <c r="G8" s="85" t="s">
        <v>1513</v>
      </c>
      <c r="H8" s="296" t="s">
        <v>1516</v>
      </c>
      <c r="I8" s="296" t="s">
        <v>1527</v>
      </c>
      <c r="J8" s="317" t="s">
        <v>1528</v>
      </c>
      <c r="K8" s="320">
        <v>211.0</v>
      </c>
      <c r="L8" s="85" t="s">
        <v>1513</v>
      </c>
      <c r="M8" s="85" t="s">
        <v>1513</v>
      </c>
      <c r="N8" s="85" t="s">
        <v>1513</v>
      </c>
      <c r="O8" s="85" t="s">
        <v>1513</v>
      </c>
      <c r="P8" s="85" t="s">
        <v>1513</v>
      </c>
      <c r="Q8" s="127" t="s">
        <v>1516</v>
      </c>
      <c r="R8" s="85" t="s">
        <v>1513</v>
      </c>
      <c r="S8" s="127" t="s">
        <v>1516</v>
      </c>
    </row>
    <row r="9" ht="20.25" customHeight="1">
      <c r="A9" s="323" t="s">
        <v>1539</v>
      </c>
      <c r="B9" s="321" t="s">
        <v>1518</v>
      </c>
      <c r="C9" s="317" t="s">
        <v>1540</v>
      </c>
      <c r="D9" s="318" t="s">
        <v>1511</v>
      </c>
      <c r="E9" s="324" t="s">
        <v>1532</v>
      </c>
      <c r="F9" s="318" t="s">
        <v>1541</v>
      </c>
      <c r="G9" s="317" t="s">
        <v>1513</v>
      </c>
      <c r="H9" s="321" t="s">
        <v>1513</v>
      </c>
      <c r="I9" s="321" t="s">
        <v>1514</v>
      </c>
      <c r="J9" s="317" t="s">
        <v>1528</v>
      </c>
      <c r="K9" s="320">
        <v>212.0</v>
      </c>
      <c r="L9" s="127" t="s">
        <v>1516</v>
      </c>
      <c r="M9" s="85" t="s">
        <v>1513</v>
      </c>
      <c r="N9" s="127" t="s">
        <v>1516</v>
      </c>
      <c r="O9" s="85" t="s">
        <v>1513</v>
      </c>
      <c r="P9" s="127" t="s">
        <v>1516</v>
      </c>
      <c r="Q9" s="85" t="s">
        <v>1513</v>
      </c>
      <c r="R9" s="85" t="s">
        <v>1513</v>
      </c>
      <c r="S9" s="85" t="s">
        <v>1513</v>
      </c>
    </row>
    <row r="10" ht="20.25" customHeight="1">
      <c r="A10" s="323" t="s">
        <v>1542</v>
      </c>
      <c r="B10" s="321" t="s">
        <v>1530</v>
      </c>
      <c r="C10" s="317" t="s">
        <v>1540</v>
      </c>
      <c r="D10" s="318" t="s">
        <v>1511</v>
      </c>
      <c r="E10" s="324" t="s">
        <v>1532</v>
      </c>
      <c r="F10" s="318" t="s">
        <v>1541</v>
      </c>
      <c r="G10" s="127" t="s">
        <v>1516</v>
      </c>
      <c r="H10" s="327" t="s">
        <v>1513</v>
      </c>
      <c r="I10" s="327" t="s">
        <v>1514</v>
      </c>
      <c r="J10" s="317" t="s">
        <v>1528</v>
      </c>
      <c r="K10" s="320">
        <v>212.0</v>
      </c>
      <c r="L10" s="127" t="s">
        <v>1516</v>
      </c>
      <c r="M10" s="322" t="s">
        <v>1513</v>
      </c>
      <c r="N10" s="127" t="s">
        <v>1516</v>
      </c>
      <c r="O10" s="322" t="s">
        <v>1513</v>
      </c>
      <c r="P10" s="127" t="s">
        <v>1516</v>
      </c>
      <c r="Q10" s="322" t="s">
        <v>1513</v>
      </c>
      <c r="R10" s="322" t="s">
        <v>1513</v>
      </c>
      <c r="S10" s="322" t="s">
        <v>1513</v>
      </c>
    </row>
    <row r="11" ht="20.25" customHeight="1">
      <c r="A11" s="323" t="s">
        <v>1543</v>
      </c>
      <c r="B11" s="321" t="s">
        <v>1509</v>
      </c>
      <c r="C11" s="317" t="s">
        <v>1537</v>
      </c>
      <c r="D11" s="318" t="s">
        <v>1511</v>
      </c>
      <c r="E11" s="324" t="s">
        <v>1532</v>
      </c>
      <c r="F11" s="318" t="s">
        <v>1544</v>
      </c>
      <c r="G11" s="317" t="s">
        <v>1513</v>
      </c>
      <c r="H11" s="321" t="s">
        <v>1516</v>
      </c>
      <c r="I11" s="321" t="s">
        <v>1527</v>
      </c>
      <c r="J11" s="317" t="s">
        <v>1528</v>
      </c>
      <c r="K11" s="320">
        <v>212.0</v>
      </c>
      <c r="L11" s="317" t="s">
        <v>1513</v>
      </c>
      <c r="M11" s="317" t="s">
        <v>1513</v>
      </c>
      <c r="N11" s="127" t="s">
        <v>1516</v>
      </c>
      <c r="O11" s="317" t="s">
        <v>1513</v>
      </c>
      <c r="P11" s="317" t="s">
        <v>1513</v>
      </c>
      <c r="Q11" s="317" t="s">
        <v>1513</v>
      </c>
      <c r="R11" s="317" t="s">
        <v>1513</v>
      </c>
      <c r="S11" s="317" t="s">
        <v>1513</v>
      </c>
    </row>
    <row r="12" ht="20.25" customHeight="1">
      <c r="A12" s="323" t="s">
        <v>1545</v>
      </c>
      <c r="B12" s="321" t="s">
        <v>1546</v>
      </c>
      <c r="C12" s="317" t="s">
        <v>1510</v>
      </c>
      <c r="D12" s="328" t="s">
        <v>1535</v>
      </c>
      <c r="E12" s="324" t="s">
        <v>1547</v>
      </c>
      <c r="F12" s="318" t="s">
        <v>1512</v>
      </c>
      <c r="G12" s="322" t="s">
        <v>1513</v>
      </c>
      <c r="H12" s="326" t="s">
        <v>1513</v>
      </c>
      <c r="I12" s="326" t="s">
        <v>1514</v>
      </c>
      <c r="J12" s="317" t="s">
        <v>1528</v>
      </c>
      <c r="K12" s="320">
        <v>212.0</v>
      </c>
      <c r="L12" s="322" t="s">
        <v>1513</v>
      </c>
      <c r="M12" s="127" t="s">
        <v>1516</v>
      </c>
      <c r="N12" s="322" t="s">
        <v>1513</v>
      </c>
      <c r="O12" s="322" t="s">
        <v>1513</v>
      </c>
      <c r="P12" s="322" t="s">
        <v>1513</v>
      </c>
      <c r="Q12" s="322" t="s">
        <v>1513</v>
      </c>
      <c r="R12" s="322" t="s">
        <v>1513</v>
      </c>
      <c r="S12" s="127" t="s">
        <v>1516</v>
      </c>
    </row>
    <row r="13" ht="20.25" customHeight="1">
      <c r="A13" s="323" t="s">
        <v>1548</v>
      </c>
      <c r="B13" s="321" t="s">
        <v>1549</v>
      </c>
      <c r="C13" s="317" t="s">
        <v>1537</v>
      </c>
      <c r="D13" s="318" t="s">
        <v>1511</v>
      </c>
      <c r="E13" s="324" t="s">
        <v>1550</v>
      </c>
      <c r="F13" s="318" t="s">
        <v>1551</v>
      </c>
      <c r="G13" s="317" t="s">
        <v>1513</v>
      </c>
      <c r="H13" s="321" t="s">
        <v>1516</v>
      </c>
      <c r="I13" s="321" t="s">
        <v>1527</v>
      </c>
      <c r="J13" s="317" t="s">
        <v>1528</v>
      </c>
      <c r="K13" s="320">
        <v>213.0</v>
      </c>
      <c r="L13" s="127" t="s">
        <v>1516</v>
      </c>
      <c r="M13" s="317" t="s">
        <v>1513</v>
      </c>
      <c r="N13" s="317" t="s">
        <v>1513</v>
      </c>
      <c r="O13" s="317" t="s">
        <v>1513</v>
      </c>
      <c r="P13" s="317" t="s">
        <v>1513</v>
      </c>
      <c r="Q13" s="127" t="s">
        <v>1516</v>
      </c>
      <c r="R13" s="317" t="s">
        <v>1513</v>
      </c>
      <c r="S13" s="127" t="s">
        <v>1516</v>
      </c>
    </row>
    <row r="14" ht="20.25" customHeight="1">
      <c r="A14" s="323" t="s">
        <v>1552</v>
      </c>
      <c r="B14" s="321" t="s">
        <v>1549</v>
      </c>
      <c r="C14" s="317" t="s">
        <v>1519</v>
      </c>
      <c r="D14" s="318" t="s">
        <v>1511</v>
      </c>
      <c r="E14" s="324" t="s">
        <v>1553</v>
      </c>
      <c r="F14" s="318" t="s">
        <v>1538</v>
      </c>
      <c r="G14" s="322" t="s">
        <v>1513</v>
      </c>
      <c r="H14" s="326" t="s">
        <v>1516</v>
      </c>
      <c r="I14" s="326" t="s">
        <v>1527</v>
      </c>
      <c r="J14" s="317" t="s">
        <v>1528</v>
      </c>
      <c r="K14" s="320">
        <v>213.0</v>
      </c>
      <c r="L14" s="322" t="s">
        <v>1513</v>
      </c>
      <c r="M14" s="322" t="s">
        <v>1513</v>
      </c>
      <c r="N14" s="127" t="s">
        <v>1516</v>
      </c>
      <c r="O14" s="322" t="s">
        <v>1513</v>
      </c>
      <c r="P14" s="322" t="s">
        <v>1513</v>
      </c>
      <c r="Q14" s="322" t="s">
        <v>1513</v>
      </c>
      <c r="R14" s="322" t="s">
        <v>1513</v>
      </c>
      <c r="S14" s="322" t="s">
        <v>1513</v>
      </c>
    </row>
    <row r="15" ht="20.25" customHeight="1">
      <c r="A15" s="323" t="s">
        <v>1554</v>
      </c>
      <c r="B15" s="321" t="s">
        <v>1509</v>
      </c>
      <c r="C15" s="317" t="s">
        <v>1519</v>
      </c>
      <c r="D15" s="318" t="s">
        <v>1511</v>
      </c>
      <c r="E15" s="324" t="s">
        <v>1555</v>
      </c>
      <c r="F15" s="318" t="s">
        <v>1538</v>
      </c>
      <c r="G15" s="317" t="s">
        <v>1513</v>
      </c>
      <c r="H15" s="321" t="s">
        <v>1516</v>
      </c>
      <c r="I15" s="321" t="s">
        <v>1514</v>
      </c>
      <c r="J15" s="317" t="s">
        <v>1528</v>
      </c>
      <c r="K15" s="320">
        <v>213.0</v>
      </c>
      <c r="L15" s="317" t="s">
        <v>1513</v>
      </c>
      <c r="M15" s="127" t="s">
        <v>1516</v>
      </c>
      <c r="N15" s="317" t="s">
        <v>1513</v>
      </c>
      <c r="O15" s="317" t="s">
        <v>1513</v>
      </c>
      <c r="P15" s="317" t="s">
        <v>1513</v>
      </c>
      <c r="Q15" s="317" t="s">
        <v>1513</v>
      </c>
      <c r="R15" s="317" t="s">
        <v>1513</v>
      </c>
      <c r="S15" s="127" t="s">
        <v>1516</v>
      </c>
    </row>
    <row r="16" ht="20.25" customHeight="1">
      <c r="A16" s="323" t="s">
        <v>1556</v>
      </c>
      <c r="B16" s="321" t="s">
        <v>1509</v>
      </c>
      <c r="C16" s="317" t="s">
        <v>1540</v>
      </c>
      <c r="D16" s="328" t="s">
        <v>1557</v>
      </c>
      <c r="E16" s="324" t="s">
        <v>1558</v>
      </c>
      <c r="F16" s="318" t="s">
        <v>1559</v>
      </c>
      <c r="G16" s="322" t="s">
        <v>1513</v>
      </c>
      <c r="H16" s="326" t="s">
        <v>1513</v>
      </c>
      <c r="I16" s="326" t="s">
        <v>1514</v>
      </c>
      <c r="J16" s="317" t="s">
        <v>1528</v>
      </c>
      <c r="K16" s="320">
        <v>214.0</v>
      </c>
      <c r="L16" s="322" t="s">
        <v>1513</v>
      </c>
      <c r="M16" s="322" t="s">
        <v>1513</v>
      </c>
      <c r="N16" s="127" t="s">
        <v>1516</v>
      </c>
      <c r="O16" s="322" t="s">
        <v>1513</v>
      </c>
      <c r="P16" s="322" t="s">
        <v>1513</v>
      </c>
      <c r="Q16" s="322" t="s">
        <v>1513</v>
      </c>
      <c r="R16" s="322" t="s">
        <v>1513</v>
      </c>
      <c r="S16" s="127" t="s">
        <v>1516</v>
      </c>
    </row>
    <row r="17" ht="20.25" customHeight="1">
      <c r="A17" s="323" t="s">
        <v>1560</v>
      </c>
      <c r="B17" s="321" t="s">
        <v>1561</v>
      </c>
      <c r="C17" s="317" t="s">
        <v>1562</v>
      </c>
      <c r="D17" s="318" t="s">
        <v>1511</v>
      </c>
      <c r="E17" s="324" t="s">
        <v>1532</v>
      </c>
      <c r="F17" s="318" t="s">
        <v>1551</v>
      </c>
      <c r="G17" s="317" t="s">
        <v>1513</v>
      </c>
      <c r="H17" s="321" t="s">
        <v>1516</v>
      </c>
      <c r="I17" s="321" t="s">
        <v>1514</v>
      </c>
      <c r="J17" s="317" t="s">
        <v>1528</v>
      </c>
      <c r="K17" s="320">
        <v>214.0</v>
      </c>
      <c r="L17" s="317" t="s">
        <v>1513</v>
      </c>
      <c r="M17" s="317" t="s">
        <v>1513</v>
      </c>
      <c r="N17" s="317" t="s">
        <v>1513</v>
      </c>
      <c r="O17" s="317" t="s">
        <v>1513</v>
      </c>
      <c r="P17" s="317" t="s">
        <v>1513</v>
      </c>
      <c r="Q17" s="317" t="s">
        <v>1513</v>
      </c>
      <c r="R17" s="317" t="s">
        <v>1513</v>
      </c>
      <c r="S17" s="127" t="s">
        <v>1516</v>
      </c>
    </row>
    <row r="18" ht="20.25" customHeight="1">
      <c r="A18" s="323" t="s">
        <v>1563</v>
      </c>
      <c r="B18" s="321" t="s">
        <v>1564</v>
      </c>
      <c r="C18" s="317" t="s">
        <v>1526</v>
      </c>
      <c r="D18" s="318" t="s">
        <v>1511</v>
      </c>
      <c r="E18" s="324" t="s">
        <v>1565</v>
      </c>
      <c r="F18" s="318" t="s">
        <v>1566</v>
      </c>
      <c r="G18" s="322" t="s">
        <v>1513</v>
      </c>
      <c r="H18" s="326" t="s">
        <v>1516</v>
      </c>
      <c r="I18" s="326" t="s">
        <v>1527</v>
      </c>
      <c r="J18" s="317" t="s">
        <v>1528</v>
      </c>
      <c r="K18" s="320">
        <v>214.0</v>
      </c>
      <c r="L18" s="322" t="s">
        <v>1513</v>
      </c>
      <c r="M18" s="322" t="s">
        <v>1513</v>
      </c>
      <c r="N18" s="322" t="s">
        <v>1513</v>
      </c>
      <c r="O18" s="322" t="s">
        <v>1513</v>
      </c>
      <c r="P18" s="322" t="s">
        <v>1513</v>
      </c>
      <c r="Q18" s="127" t="s">
        <v>1516</v>
      </c>
      <c r="R18" s="127" t="s">
        <v>1516</v>
      </c>
      <c r="S18" s="127" t="s">
        <v>1516</v>
      </c>
    </row>
    <row r="19" ht="20.25" customHeight="1">
      <c r="A19" s="323" t="s">
        <v>1567</v>
      </c>
      <c r="B19" s="321" t="s">
        <v>1530</v>
      </c>
      <c r="C19" s="317" t="s">
        <v>1519</v>
      </c>
      <c r="D19" s="318" t="s">
        <v>1511</v>
      </c>
      <c r="E19" s="324" t="s">
        <v>1568</v>
      </c>
      <c r="F19" s="318" t="s">
        <v>1569</v>
      </c>
      <c r="G19" s="317" t="s">
        <v>1513</v>
      </c>
      <c r="H19" s="321" t="s">
        <v>1513</v>
      </c>
      <c r="I19" s="321" t="s">
        <v>1514</v>
      </c>
      <c r="J19" s="317" t="s">
        <v>1528</v>
      </c>
      <c r="K19" s="320">
        <v>215.0</v>
      </c>
      <c r="L19" s="317" t="s">
        <v>1513</v>
      </c>
      <c r="M19" s="317" t="s">
        <v>1513</v>
      </c>
      <c r="N19" s="317" t="s">
        <v>1513</v>
      </c>
      <c r="O19" s="317" t="s">
        <v>1513</v>
      </c>
      <c r="P19" s="317" t="s">
        <v>1513</v>
      </c>
      <c r="Q19" s="317" t="s">
        <v>1513</v>
      </c>
      <c r="R19" s="317" t="s">
        <v>1513</v>
      </c>
      <c r="S19" s="127" t="s">
        <v>1516</v>
      </c>
    </row>
    <row r="20" ht="20.25" customHeight="1">
      <c r="A20" s="323" t="s">
        <v>1570</v>
      </c>
      <c r="B20" s="321" t="s">
        <v>1518</v>
      </c>
      <c r="C20" s="317" t="s">
        <v>1519</v>
      </c>
      <c r="D20" s="318" t="s">
        <v>1511</v>
      </c>
      <c r="E20" s="324" t="s">
        <v>1521</v>
      </c>
      <c r="F20" s="318" t="s">
        <v>1571</v>
      </c>
      <c r="G20" s="317" t="s">
        <v>1513</v>
      </c>
      <c r="H20" s="321" t="s">
        <v>1513</v>
      </c>
      <c r="I20" s="321" t="s">
        <v>1514</v>
      </c>
      <c r="J20" s="317" t="s">
        <v>1528</v>
      </c>
      <c r="K20" s="320">
        <v>215.0</v>
      </c>
      <c r="L20" s="329" t="s">
        <v>1513</v>
      </c>
      <c r="M20" s="329" t="s">
        <v>1513</v>
      </c>
      <c r="N20" s="329" t="s">
        <v>1513</v>
      </c>
      <c r="O20" s="329" t="s">
        <v>1513</v>
      </c>
      <c r="P20" s="329" t="s">
        <v>1513</v>
      </c>
      <c r="Q20" s="329" t="s">
        <v>1513</v>
      </c>
      <c r="R20" s="127" t="s">
        <v>1516</v>
      </c>
      <c r="S20" s="329" t="s">
        <v>1513</v>
      </c>
    </row>
    <row r="21" ht="20.25" customHeight="1">
      <c r="A21" s="323" t="s">
        <v>1572</v>
      </c>
      <c r="B21" s="321" t="s">
        <v>1518</v>
      </c>
      <c r="C21" s="317" t="s">
        <v>1526</v>
      </c>
      <c r="D21" s="318" t="s">
        <v>1511</v>
      </c>
      <c r="E21" s="324" t="s">
        <v>1573</v>
      </c>
      <c r="F21" s="318" t="s">
        <v>1512</v>
      </c>
      <c r="G21" s="317" t="s">
        <v>1513</v>
      </c>
      <c r="H21" s="321" t="s">
        <v>1513</v>
      </c>
      <c r="I21" s="321" t="s">
        <v>1527</v>
      </c>
      <c r="J21" s="317" t="s">
        <v>1528</v>
      </c>
      <c r="K21" s="320">
        <v>215.0</v>
      </c>
      <c r="L21" s="317" t="s">
        <v>1513</v>
      </c>
      <c r="M21" s="317" t="s">
        <v>1513</v>
      </c>
      <c r="N21" s="317" t="s">
        <v>1513</v>
      </c>
      <c r="O21" s="317" t="s">
        <v>1513</v>
      </c>
      <c r="P21" s="317" t="s">
        <v>1513</v>
      </c>
      <c r="Q21" s="317" t="s">
        <v>1513</v>
      </c>
      <c r="R21" s="127" t="s">
        <v>1516</v>
      </c>
      <c r="S21" s="317" t="s">
        <v>1513</v>
      </c>
    </row>
    <row r="22" ht="20.25" customHeight="1">
      <c r="A22" s="323" t="s">
        <v>1574</v>
      </c>
      <c r="B22" s="321" t="s">
        <v>1575</v>
      </c>
      <c r="C22" s="317" t="s">
        <v>1510</v>
      </c>
      <c r="D22" s="330" t="s">
        <v>1557</v>
      </c>
      <c r="E22" s="324" t="s">
        <v>1547</v>
      </c>
      <c r="F22" s="318" t="s">
        <v>1576</v>
      </c>
      <c r="G22" s="329" t="s">
        <v>1513</v>
      </c>
      <c r="H22" s="331" t="s">
        <v>1513</v>
      </c>
      <c r="I22" s="331" t="s">
        <v>1514</v>
      </c>
      <c r="J22" s="317" t="s">
        <v>1528</v>
      </c>
      <c r="K22" s="320">
        <v>215.0</v>
      </c>
      <c r="L22" s="329" t="s">
        <v>1513</v>
      </c>
      <c r="M22" s="127" t="s">
        <v>1516</v>
      </c>
      <c r="N22" s="329" t="s">
        <v>1513</v>
      </c>
      <c r="O22" s="329" t="s">
        <v>1513</v>
      </c>
      <c r="P22" s="329" t="s">
        <v>1513</v>
      </c>
      <c r="Q22" s="329" t="s">
        <v>1513</v>
      </c>
      <c r="R22" s="127" t="s">
        <v>1516</v>
      </c>
      <c r="S22" s="127" t="s">
        <v>1516</v>
      </c>
    </row>
    <row r="23" ht="20.25" customHeight="1">
      <c r="A23" s="323" t="s">
        <v>1577</v>
      </c>
      <c r="B23" s="321" t="s">
        <v>1530</v>
      </c>
      <c r="C23" s="317" t="s">
        <v>1562</v>
      </c>
      <c r="D23" s="332" t="s">
        <v>1535</v>
      </c>
      <c r="E23" s="324" t="s">
        <v>1521</v>
      </c>
      <c r="F23" s="318" t="s">
        <v>1512</v>
      </c>
      <c r="G23" s="127" t="s">
        <v>1516</v>
      </c>
      <c r="H23" s="327" t="s">
        <v>1513</v>
      </c>
      <c r="I23" s="327" t="s">
        <v>1514</v>
      </c>
      <c r="J23" s="317" t="s">
        <v>1528</v>
      </c>
      <c r="K23" s="320">
        <v>215.0</v>
      </c>
      <c r="L23" s="317" t="s">
        <v>1513</v>
      </c>
      <c r="M23" s="127" t="s">
        <v>1516</v>
      </c>
      <c r="N23" s="317" t="s">
        <v>1513</v>
      </c>
      <c r="O23" s="317" t="s">
        <v>1513</v>
      </c>
      <c r="P23" s="317" t="s">
        <v>1513</v>
      </c>
      <c r="Q23" s="317" t="s">
        <v>1513</v>
      </c>
      <c r="R23" s="317" t="s">
        <v>1513</v>
      </c>
      <c r="S23" s="317" t="s">
        <v>1513</v>
      </c>
    </row>
    <row r="24" ht="20.25" customHeight="1">
      <c r="A24" s="323" t="s">
        <v>1578</v>
      </c>
      <c r="B24" s="321" t="s">
        <v>1561</v>
      </c>
      <c r="C24" s="317" t="s">
        <v>1519</v>
      </c>
      <c r="D24" s="318" t="s">
        <v>1511</v>
      </c>
      <c r="E24" s="324" t="s">
        <v>1579</v>
      </c>
      <c r="F24" s="318" t="s">
        <v>1538</v>
      </c>
      <c r="G24" s="322" t="s">
        <v>1513</v>
      </c>
      <c r="H24" s="326" t="s">
        <v>1516</v>
      </c>
      <c r="I24" s="326" t="s">
        <v>1514</v>
      </c>
      <c r="J24" s="317" t="s">
        <v>1528</v>
      </c>
      <c r="K24" s="320">
        <v>216.0</v>
      </c>
      <c r="L24" s="322" t="s">
        <v>1513</v>
      </c>
      <c r="M24" s="322" t="s">
        <v>1513</v>
      </c>
      <c r="N24" s="322" t="s">
        <v>1513</v>
      </c>
      <c r="O24" s="127" t="s">
        <v>1516</v>
      </c>
      <c r="P24" s="322" t="s">
        <v>1513</v>
      </c>
      <c r="Q24" s="322" t="s">
        <v>1513</v>
      </c>
      <c r="R24" s="322" t="s">
        <v>1513</v>
      </c>
      <c r="S24" s="322" t="s">
        <v>1513</v>
      </c>
    </row>
    <row r="25" ht="20.25" customHeight="1">
      <c r="A25" s="323" t="s">
        <v>1580</v>
      </c>
      <c r="B25" s="321" t="s">
        <v>1561</v>
      </c>
      <c r="C25" s="317" t="s">
        <v>1519</v>
      </c>
      <c r="D25" s="318" t="s">
        <v>1511</v>
      </c>
      <c r="E25" s="324" t="s">
        <v>1579</v>
      </c>
      <c r="F25" s="318" t="s">
        <v>1566</v>
      </c>
      <c r="G25" s="317" t="s">
        <v>1513</v>
      </c>
      <c r="H25" s="321" t="s">
        <v>1516</v>
      </c>
      <c r="I25" s="321" t="s">
        <v>1581</v>
      </c>
      <c r="J25" s="317" t="s">
        <v>1528</v>
      </c>
      <c r="K25" s="320">
        <v>216.0</v>
      </c>
      <c r="L25" s="317" t="s">
        <v>1513</v>
      </c>
      <c r="M25" s="317" t="s">
        <v>1513</v>
      </c>
      <c r="N25" s="317" t="s">
        <v>1513</v>
      </c>
      <c r="O25" s="127" t="s">
        <v>1516</v>
      </c>
      <c r="P25" s="317" t="s">
        <v>1513</v>
      </c>
      <c r="Q25" s="317" t="s">
        <v>1513</v>
      </c>
      <c r="R25" s="317" t="s">
        <v>1513</v>
      </c>
      <c r="S25" s="317" t="s">
        <v>1513</v>
      </c>
    </row>
    <row r="26" ht="20.25" customHeight="1">
      <c r="A26" s="333" t="s">
        <v>1582</v>
      </c>
      <c r="B26" s="321" t="s">
        <v>1546</v>
      </c>
      <c r="C26" s="317" t="s">
        <v>1519</v>
      </c>
      <c r="D26" s="318" t="s">
        <v>1511</v>
      </c>
      <c r="E26" s="334" t="s">
        <v>1583</v>
      </c>
      <c r="F26" s="335" t="s">
        <v>1551</v>
      </c>
      <c r="G26" s="336" t="s">
        <v>1513</v>
      </c>
      <c r="H26" s="337" t="s">
        <v>1584</v>
      </c>
      <c r="I26" s="326" t="s">
        <v>1581</v>
      </c>
      <c r="J26" s="317" t="s">
        <v>1528</v>
      </c>
      <c r="K26" s="320">
        <v>216.0</v>
      </c>
      <c r="L26" s="322" t="s">
        <v>1513</v>
      </c>
      <c r="M26" s="322" t="s">
        <v>1513</v>
      </c>
      <c r="N26" s="322" t="s">
        <v>1513</v>
      </c>
      <c r="O26" s="127" t="s">
        <v>1516</v>
      </c>
      <c r="P26" s="322" t="s">
        <v>1513</v>
      </c>
      <c r="Q26" s="322" t="s">
        <v>1513</v>
      </c>
      <c r="R26" s="322" t="s">
        <v>1513</v>
      </c>
      <c r="S26" s="322" t="s">
        <v>1513</v>
      </c>
    </row>
    <row r="27" ht="20.25" customHeight="1">
      <c r="A27" s="323" t="s">
        <v>1585</v>
      </c>
      <c r="B27" s="321" t="s">
        <v>1549</v>
      </c>
      <c r="C27" s="317" t="s">
        <v>1537</v>
      </c>
      <c r="D27" s="332" t="s">
        <v>1586</v>
      </c>
      <c r="E27" s="324" t="s">
        <v>1568</v>
      </c>
      <c r="F27" s="318" t="s">
        <v>1512</v>
      </c>
      <c r="G27" s="317" t="s">
        <v>1513</v>
      </c>
      <c r="H27" s="321" t="s">
        <v>1513</v>
      </c>
      <c r="I27" s="321" t="s">
        <v>1514</v>
      </c>
      <c r="J27" s="317" t="s">
        <v>1528</v>
      </c>
      <c r="K27" s="320">
        <v>216.0</v>
      </c>
      <c r="L27" s="127" t="s">
        <v>1516</v>
      </c>
      <c r="M27" s="317" t="s">
        <v>1513</v>
      </c>
      <c r="N27" s="127" t="s">
        <v>1516</v>
      </c>
      <c r="O27" s="317" t="s">
        <v>1513</v>
      </c>
      <c r="P27" s="317" t="s">
        <v>1513</v>
      </c>
      <c r="Q27" s="317" t="s">
        <v>1513</v>
      </c>
      <c r="R27" s="317" t="s">
        <v>1513</v>
      </c>
      <c r="S27" s="317" t="s">
        <v>1513</v>
      </c>
    </row>
    <row r="28" ht="20.25" customHeight="1">
      <c r="A28" s="323" t="s">
        <v>1587</v>
      </c>
      <c r="B28" s="321" t="s">
        <v>1518</v>
      </c>
      <c r="C28" s="317" t="s">
        <v>1540</v>
      </c>
      <c r="D28" s="318" t="s">
        <v>1511</v>
      </c>
      <c r="E28" s="324" t="s">
        <v>1532</v>
      </c>
      <c r="F28" s="318" t="s">
        <v>1551</v>
      </c>
      <c r="G28" s="317" t="s">
        <v>1513</v>
      </c>
      <c r="H28" s="321" t="s">
        <v>1516</v>
      </c>
      <c r="I28" s="321" t="s">
        <v>1514</v>
      </c>
      <c r="J28" s="317" t="s">
        <v>1528</v>
      </c>
      <c r="K28" s="320">
        <v>216.0</v>
      </c>
      <c r="L28" s="127" t="s">
        <v>1516</v>
      </c>
      <c r="M28" s="127" t="s">
        <v>1516</v>
      </c>
      <c r="N28" s="322" t="s">
        <v>1513</v>
      </c>
      <c r="O28" s="322" t="s">
        <v>1513</v>
      </c>
      <c r="P28" s="322" t="s">
        <v>1513</v>
      </c>
      <c r="Q28" s="322" t="s">
        <v>1513</v>
      </c>
      <c r="R28" s="322" t="s">
        <v>1513</v>
      </c>
      <c r="S28" s="322" t="s">
        <v>1513</v>
      </c>
    </row>
    <row r="29" ht="20.25" customHeight="1">
      <c r="A29" s="323" t="s">
        <v>1588</v>
      </c>
      <c r="B29" s="321" t="s">
        <v>1518</v>
      </c>
      <c r="C29" s="317" t="s">
        <v>1519</v>
      </c>
      <c r="D29" s="338" t="s">
        <v>1589</v>
      </c>
      <c r="E29" s="324" t="s">
        <v>1590</v>
      </c>
      <c r="F29" s="318" t="s">
        <v>1551</v>
      </c>
      <c r="G29" s="317" t="s">
        <v>1513</v>
      </c>
      <c r="H29" s="321" t="s">
        <v>1516</v>
      </c>
      <c r="I29" s="321" t="s">
        <v>1581</v>
      </c>
      <c r="J29" s="317" t="s">
        <v>1528</v>
      </c>
      <c r="K29" s="320">
        <v>216.0</v>
      </c>
      <c r="L29" s="317" t="s">
        <v>1513</v>
      </c>
      <c r="M29" s="317" t="s">
        <v>1513</v>
      </c>
      <c r="N29" s="317" t="s">
        <v>1513</v>
      </c>
      <c r="O29" s="127" t="s">
        <v>1516</v>
      </c>
      <c r="P29" s="317" t="s">
        <v>1513</v>
      </c>
      <c r="Q29" s="317" t="s">
        <v>1513</v>
      </c>
      <c r="R29" s="317" t="s">
        <v>1513</v>
      </c>
      <c r="S29" s="317" t="s">
        <v>1513</v>
      </c>
    </row>
    <row r="30" ht="20.25" customHeight="1">
      <c r="A30" s="323" t="s">
        <v>1591</v>
      </c>
      <c r="B30" s="321" t="s">
        <v>1561</v>
      </c>
      <c r="C30" s="317" t="s">
        <v>1519</v>
      </c>
      <c r="D30" s="318" t="s">
        <v>1511</v>
      </c>
      <c r="E30" s="324" t="s">
        <v>1558</v>
      </c>
      <c r="F30" s="318" t="s">
        <v>1566</v>
      </c>
      <c r="G30" s="322" t="s">
        <v>1513</v>
      </c>
      <c r="H30" s="326" t="s">
        <v>1516</v>
      </c>
      <c r="I30" s="326" t="s">
        <v>1581</v>
      </c>
      <c r="J30" s="317" t="s">
        <v>1528</v>
      </c>
      <c r="K30" s="320">
        <v>217.0</v>
      </c>
      <c r="L30" s="322" t="s">
        <v>1513</v>
      </c>
      <c r="M30" s="127" t="s">
        <v>1516</v>
      </c>
      <c r="N30" s="322" t="s">
        <v>1513</v>
      </c>
      <c r="O30" s="127" t="s">
        <v>1516</v>
      </c>
      <c r="P30" s="322" t="s">
        <v>1513</v>
      </c>
      <c r="Q30" s="127" t="s">
        <v>1516</v>
      </c>
      <c r="R30" s="127" t="s">
        <v>1516</v>
      </c>
      <c r="S30" s="127" t="s">
        <v>1516</v>
      </c>
    </row>
    <row r="31" ht="20.25" customHeight="1">
      <c r="A31" s="323" t="s">
        <v>1592</v>
      </c>
      <c r="B31" s="321" t="s">
        <v>1530</v>
      </c>
      <c r="C31" s="317" t="s">
        <v>1537</v>
      </c>
      <c r="D31" s="318" t="s">
        <v>1511</v>
      </c>
      <c r="E31" s="324" t="s">
        <v>1568</v>
      </c>
      <c r="F31" s="318" t="s">
        <v>1538</v>
      </c>
      <c r="G31" s="317" t="s">
        <v>1513</v>
      </c>
      <c r="H31" s="321" t="s">
        <v>1516</v>
      </c>
      <c r="I31" s="321" t="s">
        <v>1514</v>
      </c>
      <c r="J31" s="317" t="s">
        <v>1528</v>
      </c>
      <c r="K31" s="320">
        <v>217.0</v>
      </c>
      <c r="L31" s="317" t="s">
        <v>1513</v>
      </c>
      <c r="M31" s="317" t="s">
        <v>1513</v>
      </c>
      <c r="N31" s="127" t="s">
        <v>1516</v>
      </c>
      <c r="O31" s="317" t="s">
        <v>1513</v>
      </c>
      <c r="P31" s="127" t="s">
        <v>1516</v>
      </c>
      <c r="Q31" s="317" t="s">
        <v>1513</v>
      </c>
      <c r="R31" s="317" t="s">
        <v>1513</v>
      </c>
      <c r="S31" s="127" t="s">
        <v>1516</v>
      </c>
    </row>
    <row r="32" ht="20.25" customHeight="1">
      <c r="A32" s="323" t="s">
        <v>1593</v>
      </c>
      <c r="B32" s="321" t="s">
        <v>1546</v>
      </c>
      <c r="C32" s="317" t="s">
        <v>1519</v>
      </c>
      <c r="D32" s="318" t="s">
        <v>1511</v>
      </c>
      <c r="E32" s="324" t="s">
        <v>1532</v>
      </c>
      <c r="F32" s="318" t="s">
        <v>1551</v>
      </c>
      <c r="G32" s="322" t="s">
        <v>1513</v>
      </c>
      <c r="H32" s="326" t="s">
        <v>1516</v>
      </c>
      <c r="I32" s="326" t="s">
        <v>1527</v>
      </c>
      <c r="J32" s="317" t="s">
        <v>1528</v>
      </c>
      <c r="K32" s="320">
        <v>217.0</v>
      </c>
      <c r="L32" s="322" t="s">
        <v>1513</v>
      </c>
      <c r="M32" s="127" t="s">
        <v>1516</v>
      </c>
      <c r="N32" s="322" t="s">
        <v>1513</v>
      </c>
      <c r="O32" s="322" t="s">
        <v>1513</v>
      </c>
      <c r="P32" s="322" t="s">
        <v>1513</v>
      </c>
      <c r="Q32" s="322" t="s">
        <v>1513</v>
      </c>
      <c r="R32" s="322" t="s">
        <v>1513</v>
      </c>
      <c r="S32" s="322" t="s">
        <v>1513</v>
      </c>
    </row>
    <row r="33" ht="20.25" customHeight="1">
      <c r="A33" s="315" t="s">
        <v>1594</v>
      </c>
      <c r="B33" s="316" t="s">
        <v>1518</v>
      </c>
      <c r="C33" s="317" t="s">
        <v>1562</v>
      </c>
      <c r="D33" s="318" t="s">
        <v>1511</v>
      </c>
      <c r="E33" s="319" t="s">
        <v>1568</v>
      </c>
      <c r="F33" s="318" t="s">
        <v>1595</v>
      </c>
      <c r="G33" s="317" t="s">
        <v>1513</v>
      </c>
      <c r="H33" s="321" t="s">
        <v>1516</v>
      </c>
      <c r="I33" s="321" t="s">
        <v>1514</v>
      </c>
      <c r="J33" s="317" t="s">
        <v>1515</v>
      </c>
      <c r="K33" s="320">
        <v>150.0</v>
      </c>
      <c r="L33" s="317" t="s">
        <v>1513</v>
      </c>
      <c r="M33" s="317" t="s">
        <v>1513</v>
      </c>
      <c r="N33" s="127" t="s">
        <v>1516</v>
      </c>
      <c r="O33" s="317" t="s">
        <v>1513</v>
      </c>
      <c r="P33" s="127" t="s">
        <v>1516</v>
      </c>
      <c r="Q33" s="317" t="s">
        <v>1513</v>
      </c>
      <c r="R33" s="317" t="s">
        <v>1513</v>
      </c>
      <c r="S33" s="317" t="s">
        <v>1513</v>
      </c>
    </row>
    <row r="34" ht="20.25" customHeight="1">
      <c r="A34" s="323" t="s">
        <v>1596</v>
      </c>
      <c r="B34" s="321" t="s">
        <v>1530</v>
      </c>
      <c r="C34" s="317" t="s">
        <v>1562</v>
      </c>
      <c r="D34" s="318" t="s">
        <v>1511</v>
      </c>
      <c r="E34" s="324" t="s">
        <v>1568</v>
      </c>
      <c r="F34" s="318" t="s">
        <v>1538</v>
      </c>
      <c r="G34" s="127" t="s">
        <v>1516</v>
      </c>
      <c r="H34" s="327" t="s">
        <v>1516</v>
      </c>
      <c r="I34" s="327" t="s">
        <v>1597</v>
      </c>
      <c r="J34" s="317" t="s">
        <v>1528</v>
      </c>
      <c r="K34" s="320">
        <v>217.0</v>
      </c>
      <c r="L34" s="322" t="s">
        <v>1513</v>
      </c>
      <c r="M34" s="322" t="s">
        <v>1513</v>
      </c>
      <c r="N34" s="127" t="s">
        <v>1516</v>
      </c>
      <c r="O34" s="322" t="s">
        <v>1513</v>
      </c>
      <c r="P34" s="127" t="s">
        <v>1516</v>
      </c>
      <c r="Q34" s="322" t="s">
        <v>1513</v>
      </c>
      <c r="R34" s="322" t="s">
        <v>1513</v>
      </c>
      <c r="S34" s="322" t="s">
        <v>1513</v>
      </c>
    </row>
    <row r="35" ht="20.25" customHeight="1">
      <c r="A35" s="323" t="s">
        <v>1598</v>
      </c>
      <c r="B35" s="321" t="s">
        <v>1546</v>
      </c>
      <c r="C35" s="317" t="s">
        <v>1510</v>
      </c>
      <c r="D35" s="318" t="s">
        <v>1511</v>
      </c>
      <c r="E35" s="324" t="s">
        <v>1568</v>
      </c>
      <c r="F35" s="318" t="s">
        <v>1551</v>
      </c>
      <c r="G35" s="317" t="s">
        <v>1513</v>
      </c>
      <c r="H35" s="321" t="s">
        <v>1516</v>
      </c>
      <c r="I35" s="321" t="s">
        <v>1527</v>
      </c>
      <c r="J35" s="317" t="s">
        <v>1528</v>
      </c>
      <c r="K35" s="320">
        <v>218.0</v>
      </c>
      <c r="L35" s="127" t="s">
        <v>1516</v>
      </c>
      <c r="M35" s="127" t="s">
        <v>1516</v>
      </c>
      <c r="N35" s="317" t="s">
        <v>1513</v>
      </c>
      <c r="O35" s="317" t="s">
        <v>1513</v>
      </c>
      <c r="P35" s="317" t="s">
        <v>1513</v>
      </c>
      <c r="Q35" s="317" t="s">
        <v>1513</v>
      </c>
      <c r="R35" s="317" t="s">
        <v>1513</v>
      </c>
      <c r="S35" s="127" t="s">
        <v>1516</v>
      </c>
    </row>
    <row r="36" ht="20.25" customHeight="1">
      <c r="A36" s="339" t="s">
        <v>1599</v>
      </c>
      <c r="B36" s="340" t="s">
        <v>1549</v>
      </c>
      <c r="C36" s="341" t="s">
        <v>1531</v>
      </c>
      <c r="D36" s="342" t="s">
        <v>1511</v>
      </c>
      <c r="E36" s="343" t="s">
        <v>1550</v>
      </c>
      <c r="F36" s="344" t="s">
        <v>1551</v>
      </c>
      <c r="G36" s="345" t="s">
        <v>1513</v>
      </c>
      <c r="H36" s="346" t="s">
        <v>1516</v>
      </c>
      <c r="I36" s="346" t="s">
        <v>1514</v>
      </c>
      <c r="J36" s="341" t="s">
        <v>1528</v>
      </c>
      <c r="K36" s="347">
        <v>218.0</v>
      </c>
      <c r="L36" s="345" t="s">
        <v>1513</v>
      </c>
      <c r="M36" s="345" t="s">
        <v>1513</v>
      </c>
      <c r="N36" s="345" t="s">
        <v>1513</v>
      </c>
      <c r="O36" s="345" t="s">
        <v>1513</v>
      </c>
      <c r="P36" s="345" t="s">
        <v>1513</v>
      </c>
      <c r="Q36" s="345" t="s">
        <v>1513</v>
      </c>
      <c r="R36" s="345" t="s">
        <v>1513</v>
      </c>
      <c r="S36" s="348" t="s">
        <v>1516</v>
      </c>
    </row>
    <row r="37" ht="20.25" customHeight="1">
      <c r="A37" s="323" t="s">
        <v>1600</v>
      </c>
      <c r="B37" s="321" t="s">
        <v>1564</v>
      </c>
      <c r="C37" s="317" t="s">
        <v>1531</v>
      </c>
      <c r="D37" s="318" t="s">
        <v>1511</v>
      </c>
      <c r="E37" s="324" t="s">
        <v>1601</v>
      </c>
      <c r="F37" s="318" t="s">
        <v>1566</v>
      </c>
      <c r="G37" s="317" t="s">
        <v>1513</v>
      </c>
      <c r="H37" s="321" t="s">
        <v>1516</v>
      </c>
      <c r="I37" s="321" t="s">
        <v>1527</v>
      </c>
      <c r="J37" s="317" t="s">
        <v>1528</v>
      </c>
      <c r="K37" s="320">
        <v>218.0</v>
      </c>
      <c r="L37" s="317" t="s">
        <v>1513</v>
      </c>
      <c r="M37" s="127" t="s">
        <v>1516</v>
      </c>
      <c r="N37" s="317" t="s">
        <v>1513</v>
      </c>
      <c r="O37" s="317" t="s">
        <v>1513</v>
      </c>
      <c r="P37" s="317" t="s">
        <v>1513</v>
      </c>
      <c r="Q37" s="317" t="s">
        <v>1513</v>
      </c>
      <c r="R37" s="317" t="s">
        <v>1513</v>
      </c>
      <c r="S37" s="317" t="s">
        <v>1513</v>
      </c>
    </row>
    <row r="38" ht="20.25" customHeight="1">
      <c r="A38" s="323" t="s">
        <v>1602</v>
      </c>
      <c r="B38" s="321" t="s">
        <v>1525</v>
      </c>
      <c r="C38" s="317" t="s">
        <v>1519</v>
      </c>
      <c r="D38" s="318" t="s">
        <v>1511</v>
      </c>
      <c r="E38" s="324" t="s">
        <v>1521</v>
      </c>
      <c r="F38" s="318" t="s">
        <v>1522</v>
      </c>
      <c r="G38" s="317" t="s">
        <v>1513</v>
      </c>
      <c r="H38" s="321" t="s">
        <v>1513</v>
      </c>
      <c r="I38" s="321" t="s">
        <v>1527</v>
      </c>
      <c r="J38" s="317" t="s">
        <v>1528</v>
      </c>
      <c r="K38" s="320">
        <v>218.0</v>
      </c>
      <c r="L38" s="127" t="s">
        <v>1516</v>
      </c>
      <c r="M38" s="322" t="s">
        <v>1513</v>
      </c>
      <c r="N38" s="322" t="s">
        <v>1513</v>
      </c>
      <c r="O38" s="322" t="s">
        <v>1513</v>
      </c>
      <c r="P38" s="322" t="s">
        <v>1513</v>
      </c>
      <c r="Q38" s="127" t="s">
        <v>1516</v>
      </c>
      <c r="R38" s="127" t="s">
        <v>1516</v>
      </c>
      <c r="S38" s="127" t="s">
        <v>1516</v>
      </c>
    </row>
    <row r="39" ht="20.25" customHeight="1">
      <c r="A39" s="323" t="s">
        <v>1603</v>
      </c>
      <c r="B39" s="321" t="s">
        <v>1518</v>
      </c>
      <c r="C39" s="317" t="s">
        <v>1540</v>
      </c>
      <c r="D39" s="318" t="s">
        <v>1511</v>
      </c>
      <c r="E39" s="324" t="s">
        <v>1532</v>
      </c>
      <c r="F39" s="318" t="s">
        <v>1551</v>
      </c>
      <c r="G39" s="317" t="s">
        <v>1513</v>
      </c>
      <c r="H39" s="321" t="s">
        <v>1516</v>
      </c>
      <c r="I39" s="321" t="s">
        <v>1514</v>
      </c>
      <c r="J39" s="317" t="s">
        <v>1528</v>
      </c>
      <c r="K39" s="320">
        <v>219.0</v>
      </c>
      <c r="L39" s="85" t="s">
        <v>1513</v>
      </c>
      <c r="M39" s="127" t="s">
        <v>1516</v>
      </c>
      <c r="N39" s="85" t="s">
        <v>1513</v>
      </c>
      <c r="O39" s="127" t="s">
        <v>1516</v>
      </c>
      <c r="P39" s="85" t="s">
        <v>1513</v>
      </c>
      <c r="Q39" s="85" t="s">
        <v>1513</v>
      </c>
      <c r="R39" s="85" t="s">
        <v>1513</v>
      </c>
      <c r="S39" s="85" t="s">
        <v>1513</v>
      </c>
    </row>
    <row r="40" ht="20.25" customHeight="1">
      <c r="A40" s="323" t="s">
        <v>1604</v>
      </c>
      <c r="B40" s="321" t="s">
        <v>1561</v>
      </c>
      <c r="C40" s="317" t="s">
        <v>1510</v>
      </c>
      <c r="D40" s="318" t="s">
        <v>1511</v>
      </c>
      <c r="E40" s="324" t="s">
        <v>1532</v>
      </c>
      <c r="F40" s="318" t="s">
        <v>1551</v>
      </c>
      <c r="G40" s="322" t="s">
        <v>1513</v>
      </c>
      <c r="H40" s="326" t="s">
        <v>1516</v>
      </c>
      <c r="I40" s="326" t="s">
        <v>1514</v>
      </c>
      <c r="J40" s="317" t="s">
        <v>1528</v>
      </c>
      <c r="K40" s="320">
        <v>219.0</v>
      </c>
      <c r="L40" s="322" t="s">
        <v>1513</v>
      </c>
      <c r="M40" s="322" t="s">
        <v>1513</v>
      </c>
      <c r="N40" s="127" t="s">
        <v>1516</v>
      </c>
      <c r="O40" s="322" t="s">
        <v>1513</v>
      </c>
      <c r="P40" s="322" t="s">
        <v>1513</v>
      </c>
      <c r="Q40" s="322" t="s">
        <v>1513</v>
      </c>
      <c r="R40" s="127" t="s">
        <v>1516</v>
      </c>
      <c r="S40" s="127" t="s">
        <v>1516</v>
      </c>
    </row>
    <row r="41" ht="20.25" customHeight="1">
      <c r="A41" s="323" t="s">
        <v>1605</v>
      </c>
      <c r="B41" s="321" t="s">
        <v>1546</v>
      </c>
      <c r="C41" s="317" t="s">
        <v>1531</v>
      </c>
      <c r="D41" s="338" t="s">
        <v>1589</v>
      </c>
      <c r="E41" s="324" t="s">
        <v>1521</v>
      </c>
      <c r="F41" s="318" t="s">
        <v>1551</v>
      </c>
      <c r="G41" s="317" t="s">
        <v>1513</v>
      </c>
      <c r="H41" s="321" t="s">
        <v>1516</v>
      </c>
      <c r="I41" s="321" t="s">
        <v>1581</v>
      </c>
      <c r="J41" s="317" t="s">
        <v>1528</v>
      </c>
      <c r="K41" s="320">
        <v>219.0</v>
      </c>
      <c r="L41" s="317" t="s">
        <v>1513</v>
      </c>
      <c r="M41" s="317" t="s">
        <v>1513</v>
      </c>
      <c r="N41" s="317" t="s">
        <v>1513</v>
      </c>
      <c r="O41" s="127" t="s">
        <v>1516</v>
      </c>
      <c r="P41" s="317" t="s">
        <v>1513</v>
      </c>
      <c r="Q41" s="317" t="s">
        <v>1513</v>
      </c>
      <c r="R41" s="317" t="s">
        <v>1513</v>
      </c>
      <c r="S41" s="317" t="s">
        <v>1513</v>
      </c>
    </row>
    <row r="42" ht="20.25" customHeight="1">
      <c r="A42" s="323" t="s">
        <v>1606</v>
      </c>
      <c r="B42" s="321" t="s">
        <v>1530</v>
      </c>
      <c r="C42" s="317" t="s">
        <v>1510</v>
      </c>
      <c r="D42" s="318" t="s">
        <v>1511</v>
      </c>
      <c r="E42" s="324" t="s">
        <v>1532</v>
      </c>
      <c r="F42" s="318" t="s">
        <v>1607</v>
      </c>
      <c r="G42" s="322" t="s">
        <v>1513</v>
      </c>
      <c r="H42" s="326" t="s">
        <v>1513</v>
      </c>
      <c r="I42" s="326" t="s">
        <v>1581</v>
      </c>
      <c r="J42" s="317" t="s">
        <v>1528</v>
      </c>
      <c r="K42" s="320">
        <v>219.0</v>
      </c>
      <c r="L42" s="127" t="s">
        <v>1516</v>
      </c>
      <c r="M42" s="127" t="s">
        <v>1516</v>
      </c>
      <c r="N42" s="322" t="s">
        <v>1513</v>
      </c>
      <c r="O42" s="322" t="s">
        <v>1513</v>
      </c>
      <c r="P42" s="322" t="s">
        <v>1513</v>
      </c>
      <c r="Q42" s="127" t="s">
        <v>1516</v>
      </c>
      <c r="R42" s="322" t="s">
        <v>1513</v>
      </c>
      <c r="S42" s="127" t="s">
        <v>1516</v>
      </c>
    </row>
    <row r="43" ht="20.25" customHeight="1">
      <c r="A43" s="323" t="s">
        <v>1608</v>
      </c>
      <c r="B43" s="321" t="s">
        <v>1546</v>
      </c>
      <c r="C43" s="317" t="s">
        <v>1537</v>
      </c>
      <c r="D43" s="318" t="s">
        <v>1511</v>
      </c>
      <c r="E43" s="324" t="s">
        <v>1521</v>
      </c>
      <c r="F43" s="318" t="s">
        <v>1607</v>
      </c>
      <c r="G43" s="317" t="s">
        <v>1513</v>
      </c>
      <c r="H43" s="321" t="s">
        <v>1513</v>
      </c>
      <c r="I43" s="321" t="s">
        <v>1527</v>
      </c>
      <c r="J43" s="317" t="s">
        <v>1528</v>
      </c>
      <c r="K43" s="320">
        <v>219.0</v>
      </c>
      <c r="L43" s="317" t="s">
        <v>1513</v>
      </c>
      <c r="M43" s="317" t="s">
        <v>1513</v>
      </c>
      <c r="N43" s="317" t="s">
        <v>1513</v>
      </c>
      <c r="O43" s="317" t="s">
        <v>1513</v>
      </c>
      <c r="P43" s="317" t="s">
        <v>1513</v>
      </c>
      <c r="Q43" s="127" t="s">
        <v>1516</v>
      </c>
      <c r="R43" s="317" t="s">
        <v>1513</v>
      </c>
      <c r="S43" s="127" t="s">
        <v>1516</v>
      </c>
    </row>
    <row r="44" ht="20.25" customHeight="1">
      <c r="A44" s="323" t="s">
        <v>1609</v>
      </c>
      <c r="B44" s="321" t="s">
        <v>1530</v>
      </c>
      <c r="C44" s="317" t="s">
        <v>1610</v>
      </c>
      <c r="D44" s="318" t="s">
        <v>1511</v>
      </c>
      <c r="E44" s="324" t="s">
        <v>1521</v>
      </c>
      <c r="F44" s="318" t="s">
        <v>1551</v>
      </c>
      <c r="G44" s="85" t="s">
        <v>1513</v>
      </c>
      <c r="H44" s="296" t="s">
        <v>1516</v>
      </c>
      <c r="I44" s="296" t="s">
        <v>1581</v>
      </c>
      <c r="J44" s="317" t="s">
        <v>1528</v>
      </c>
      <c r="K44" s="320">
        <v>219.0</v>
      </c>
      <c r="L44" s="85" t="s">
        <v>1513</v>
      </c>
      <c r="M44" s="85" t="s">
        <v>1513</v>
      </c>
      <c r="N44" s="85" t="s">
        <v>1513</v>
      </c>
      <c r="O44" s="85" t="s">
        <v>1513</v>
      </c>
      <c r="P44" s="85" t="s">
        <v>1513</v>
      </c>
      <c r="Q44" s="127" t="s">
        <v>1516</v>
      </c>
      <c r="R44" s="85" t="s">
        <v>1513</v>
      </c>
      <c r="S44" s="127" t="s">
        <v>1516</v>
      </c>
    </row>
    <row r="45" ht="20.25" customHeight="1">
      <c r="A45" s="315" t="s">
        <v>1611</v>
      </c>
      <c r="B45" s="316" t="s">
        <v>1564</v>
      </c>
      <c r="C45" s="317" t="s">
        <v>1537</v>
      </c>
      <c r="D45" s="318" t="s">
        <v>1511</v>
      </c>
      <c r="E45" s="319">
        <v>120.0</v>
      </c>
      <c r="F45" s="318" t="s">
        <v>1512</v>
      </c>
      <c r="G45" s="85" t="s">
        <v>1513</v>
      </c>
      <c r="H45" s="296" t="s">
        <v>1513</v>
      </c>
      <c r="I45" s="296" t="s">
        <v>1527</v>
      </c>
      <c r="J45" s="317" t="s">
        <v>1515</v>
      </c>
      <c r="K45" s="320">
        <v>150.0</v>
      </c>
      <c r="L45" s="85" t="s">
        <v>1513</v>
      </c>
      <c r="M45" s="85" t="s">
        <v>1513</v>
      </c>
      <c r="N45" s="127" t="s">
        <v>1516</v>
      </c>
      <c r="O45" s="85" t="s">
        <v>1513</v>
      </c>
      <c r="P45" s="85" t="s">
        <v>1513</v>
      </c>
      <c r="Q45" s="85" t="s">
        <v>1513</v>
      </c>
      <c r="R45" s="85" t="s">
        <v>1513</v>
      </c>
      <c r="S45" s="85" t="s">
        <v>1513</v>
      </c>
    </row>
    <row r="46" ht="20.25" customHeight="1">
      <c r="A46" s="315" t="s">
        <v>1612</v>
      </c>
      <c r="B46" s="321" t="s">
        <v>1525</v>
      </c>
      <c r="C46" s="317" t="s">
        <v>1531</v>
      </c>
      <c r="D46" s="318" t="s">
        <v>1511</v>
      </c>
      <c r="E46" s="319">
        <v>5.0</v>
      </c>
      <c r="F46" s="318" t="s">
        <v>1522</v>
      </c>
      <c r="G46" s="317" t="s">
        <v>1513</v>
      </c>
      <c r="H46" s="321" t="s">
        <v>1513</v>
      </c>
      <c r="I46" s="321" t="s">
        <v>1613</v>
      </c>
      <c r="J46" s="317" t="s">
        <v>1614</v>
      </c>
      <c r="K46" s="320">
        <v>142.0</v>
      </c>
      <c r="L46" s="322" t="s">
        <v>1513</v>
      </c>
      <c r="M46" s="322" t="s">
        <v>1513</v>
      </c>
      <c r="N46" s="322" t="s">
        <v>1513</v>
      </c>
      <c r="O46" s="322" t="s">
        <v>1513</v>
      </c>
      <c r="P46" s="322" t="s">
        <v>1513</v>
      </c>
      <c r="Q46" s="127" t="s">
        <v>1516</v>
      </c>
      <c r="R46" s="127" t="s">
        <v>1516</v>
      </c>
      <c r="S46" s="127" t="s">
        <v>1516</v>
      </c>
    </row>
    <row r="47" ht="20.25" customHeight="1">
      <c r="A47" s="323" t="s">
        <v>1615</v>
      </c>
      <c r="B47" s="321" t="s">
        <v>1530</v>
      </c>
      <c r="C47" s="317" t="s">
        <v>1531</v>
      </c>
      <c r="D47" s="338" t="s">
        <v>1589</v>
      </c>
      <c r="E47" s="324" t="s">
        <v>1521</v>
      </c>
      <c r="F47" s="318" t="s">
        <v>1551</v>
      </c>
      <c r="G47" s="317" t="s">
        <v>1513</v>
      </c>
      <c r="H47" s="321" t="s">
        <v>1516</v>
      </c>
      <c r="I47" s="321" t="s">
        <v>1581</v>
      </c>
      <c r="J47" s="317" t="s">
        <v>1528</v>
      </c>
      <c r="K47" s="320">
        <v>219.0</v>
      </c>
      <c r="L47" s="317" t="s">
        <v>1513</v>
      </c>
      <c r="M47" s="317" t="s">
        <v>1513</v>
      </c>
      <c r="N47" s="317" t="s">
        <v>1513</v>
      </c>
      <c r="O47" s="127" t="s">
        <v>1516</v>
      </c>
      <c r="P47" s="317" t="s">
        <v>1513</v>
      </c>
      <c r="Q47" s="317" t="s">
        <v>1513</v>
      </c>
      <c r="R47" s="317" t="s">
        <v>1513</v>
      </c>
      <c r="S47" s="317" t="s">
        <v>1513</v>
      </c>
    </row>
    <row r="48" ht="20.25" customHeight="1">
      <c r="A48" s="323" t="s">
        <v>1616</v>
      </c>
      <c r="B48" s="321" t="s">
        <v>1518</v>
      </c>
      <c r="C48" s="317" t="s">
        <v>1531</v>
      </c>
      <c r="D48" s="318" t="s">
        <v>1511</v>
      </c>
      <c r="E48" s="324" t="s">
        <v>1617</v>
      </c>
      <c r="F48" s="318" t="s">
        <v>1512</v>
      </c>
      <c r="G48" s="317" t="s">
        <v>1513</v>
      </c>
      <c r="H48" s="321" t="s">
        <v>1513</v>
      </c>
      <c r="I48" s="321" t="s">
        <v>1527</v>
      </c>
      <c r="J48" s="317" t="s">
        <v>1528</v>
      </c>
      <c r="K48" s="320">
        <v>220.0</v>
      </c>
      <c r="L48" s="322" t="s">
        <v>1513</v>
      </c>
      <c r="M48" s="322" t="s">
        <v>1513</v>
      </c>
      <c r="N48" s="322" t="s">
        <v>1513</v>
      </c>
      <c r="O48" s="322" t="s">
        <v>1513</v>
      </c>
      <c r="P48" s="322" t="s">
        <v>1513</v>
      </c>
      <c r="Q48" s="127" t="s">
        <v>1516</v>
      </c>
      <c r="R48" s="322" t="s">
        <v>1513</v>
      </c>
      <c r="S48" s="127" t="s">
        <v>1516</v>
      </c>
    </row>
    <row r="49" ht="20.25" customHeight="1">
      <c r="A49" s="323" t="s">
        <v>1618</v>
      </c>
      <c r="B49" s="321" t="s">
        <v>1546</v>
      </c>
      <c r="C49" s="317" t="s">
        <v>1526</v>
      </c>
      <c r="D49" s="318" t="s">
        <v>1511</v>
      </c>
      <c r="E49" s="324" t="s">
        <v>1550</v>
      </c>
      <c r="F49" s="318" t="s">
        <v>1566</v>
      </c>
      <c r="G49" s="317" t="s">
        <v>1513</v>
      </c>
      <c r="H49" s="321" t="s">
        <v>1516</v>
      </c>
      <c r="I49" s="321" t="s">
        <v>1527</v>
      </c>
      <c r="J49" s="317" t="s">
        <v>1528</v>
      </c>
      <c r="K49" s="320">
        <v>220.0</v>
      </c>
      <c r="L49" s="317" t="s">
        <v>1513</v>
      </c>
      <c r="M49" s="317" t="s">
        <v>1513</v>
      </c>
      <c r="N49" s="127" t="s">
        <v>1516</v>
      </c>
      <c r="O49" s="317" t="s">
        <v>1513</v>
      </c>
      <c r="P49" s="317" t="s">
        <v>1513</v>
      </c>
      <c r="Q49" s="317" t="s">
        <v>1513</v>
      </c>
      <c r="R49" s="317" t="s">
        <v>1513</v>
      </c>
      <c r="S49" s="317" t="s">
        <v>1513</v>
      </c>
    </row>
    <row r="50" ht="20.25" customHeight="1">
      <c r="A50" s="323" t="s">
        <v>1619</v>
      </c>
      <c r="B50" s="321" t="s">
        <v>1530</v>
      </c>
      <c r="C50" s="317" t="s">
        <v>1540</v>
      </c>
      <c r="D50" s="318" t="s">
        <v>1511</v>
      </c>
      <c r="E50" s="324" t="s">
        <v>1558</v>
      </c>
      <c r="F50" s="318" t="s">
        <v>1551</v>
      </c>
      <c r="G50" s="329" t="s">
        <v>1513</v>
      </c>
      <c r="H50" s="331" t="s">
        <v>1516</v>
      </c>
      <c r="I50" s="331" t="s">
        <v>1527</v>
      </c>
      <c r="J50" s="317" t="s">
        <v>1528</v>
      </c>
      <c r="K50" s="320">
        <v>221.0</v>
      </c>
      <c r="L50" s="127" t="s">
        <v>1516</v>
      </c>
      <c r="M50" s="127" t="s">
        <v>1516</v>
      </c>
      <c r="N50" s="329" t="s">
        <v>1513</v>
      </c>
      <c r="O50" s="329" t="s">
        <v>1513</v>
      </c>
      <c r="P50" s="329" t="s">
        <v>1513</v>
      </c>
      <c r="Q50" s="329" t="s">
        <v>1513</v>
      </c>
      <c r="R50" s="329" t="s">
        <v>1513</v>
      </c>
      <c r="S50" s="329" t="s">
        <v>1513</v>
      </c>
    </row>
    <row r="51" ht="20.25" customHeight="1">
      <c r="A51" s="315" t="s">
        <v>1620</v>
      </c>
      <c r="B51" s="316" t="s">
        <v>1518</v>
      </c>
      <c r="C51" s="317" t="s">
        <v>1537</v>
      </c>
      <c r="D51" s="318" t="s">
        <v>1511</v>
      </c>
      <c r="E51" s="319">
        <v>60.0</v>
      </c>
      <c r="F51" s="318" t="s">
        <v>1512</v>
      </c>
      <c r="G51" s="317" t="s">
        <v>1513</v>
      </c>
      <c r="H51" s="321" t="s">
        <v>1513</v>
      </c>
      <c r="I51" s="321" t="s">
        <v>1523</v>
      </c>
      <c r="J51" s="317" t="s">
        <v>1515</v>
      </c>
      <c r="K51" s="320">
        <v>150.0</v>
      </c>
      <c r="L51" s="85" t="s">
        <v>1513</v>
      </c>
      <c r="M51" s="85" t="s">
        <v>1513</v>
      </c>
      <c r="N51" s="85" t="s">
        <v>1513</v>
      </c>
      <c r="O51" s="85" t="s">
        <v>1513</v>
      </c>
      <c r="P51" s="85" t="s">
        <v>1513</v>
      </c>
      <c r="Q51" s="127" t="s">
        <v>1516</v>
      </c>
      <c r="R51" s="85" t="s">
        <v>1513</v>
      </c>
      <c r="S51" s="127" t="s">
        <v>1516</v>
      </c>
    </row>
    <row r="52" ht="20.25" customHeight="1">
      <c r="A52" s="315" t="s">
        <v>1621</v>
      </c>
      <c r="B52" s="316" t="s">
        <v>1546</v>
      </c>
      <c r="C52" s="317" t="s">
        <v>1540</v>
      </c>
      <c r="D52" s="318" t="s">
        <v>1511</v>
      </c>
      <c r="E52" s="319">
        <v>30.0</v>
      </c>
      <c r="F52" s="318" t="s">
        <v>1622</v>
      </c>
      <c r="G52" s="85" t="s">
        <v>1513</v>
      </c>
      <c r="H52" s="321" t="s">
        <v>1513</v>
      </c>
      <c r="I52" s="296" t="s">
        <v>1597</v>
      </c>
      <c r="J52" s="317" t="s">
        <v>1515</v>
      </c>
      <c r="K52" s="320">
        <v>151.0</v>
      </c>
      <c r="L52" s="127" t="s">
        <v>1516</v>
      </c>
      <c r="M52" s="85" t="s">
        <v>1513</v>
      </c>
      <c r="N52" s="85" t="s">
        <v>1513</v>
      </c>
      <c r="O52" s="85" t="s">
        <v>1513</v>
      </c>
      <c r="P52" s="85" t="s">
        <v>1513</v>
      </c>
      <c r="Q52" s="127" t="s">
        <v>1516</v>
      </c>
      <c r="R52" s="85" t="s">
        <v>1513</v>
      </c>
      <c r="S52" s="127" t="s">
        <v>1516</v>
      </c>
    </row>
    <row r="53" ht="20.25" customHeight="1">
      <c r="A53" s="315" t="s">
        <v>1623</v>
      </c>
      <c r="B53" s="316" t="s">
        <v>1518</v>
      </c>
      <c r="C53" s="317" t="s">
        <v>1510</v>
      </c>
      <c r="D53" s="318" t="s">
        <v>1511</v>
      </c>
      <c r="E53" s="319">
        <v>60.0</v>
      </c>
      <c r="F53" s="318" t="s">
        <v>1624</v>
      </c>
      <c r="G53" s="317" t="s">
        <v>1513</v>
      </c>
      <c r="H53" s="321" t="s">
        <v>1516</v>
      </c>
      <c r="I53" s="321" t="s">
        <v>1581</v>
      </c>
      <c r="J53" s="317" t="s">
        <v>1515</v>
      </c>
      <c r="K53" s="320">
        <v>151.0</v>
      </c>
      <c r="L53" s="322" t="s">
        <v>1513</v>
      </c>
      <c r="M53" s="322" t="s">
        <v>1513</v>
      </c>
      <c r="N53" s="322" t="s">
        <v>1513</v>
      </c>
      <c r="O53" s="322" t="s">
        <v>1513</v>
      </c>
      <c r="P53" s="322" t="s">
        <v>1513</v>
      </c>
      <c r="Q53" s="322" t="s">
        <v>1513</v>
      </c>
      <c r="R53" s="127" t="s">
        <v>1516</v>
      </c>
      <c r="S53" s="127" t="s">
        <v>1516</v>
      </c>
    </row>
    <row r="54" ht="20.25" customHeight="1">
      <c r="A54" s="315" t="s">
        <v>1625</v>
      </c>
      <c r="B54" s="316" t="s">
        <v>1518</v>
      </c>
      <c r="C54" s="317" t="s">
        <v>1519</v>
      </c>
      <c r="D54" s="318" t="s">
        <v>1557</v>
      </c>
      <c r="E54" s="319" t="s">
        <v>1568</v>
      </c>
      <c r="F54" s="318" t="s">
        <v>1512</v>
      </c>
      <c r="G54" s="127" t="s">
        <v>1516</v>
      </c>
      <c r="H54" s="321" t="s">
        <v>1513</v>
      </c>
      <c r="I54" s="327" t="s">
        <v>1514</v>
      </c>
      <c r="J54" s="317" t="s">
        <v>1515</v>
      </c>
      <c r="K54" s="320">
        <v>151.0</v>
      </c>
      <c r="L54" s="317" t="s">
        <v>1513</v>
      </c>
      <c r="M54" s="127" t="s">
        <v>1516</v>
      </c>
      <c r="N54" s="317" t="s">
        <v>1513</v>
      </c>
      <c r="O54" s="127" t="s">
        <v>1516</v>
      </c>
      <c r="P54" s="317" t="s">
        <v>1513</v>
      </c>
      <c r="Q54" s="317" t="s">
        <v>1513</v>
      </c>
      <c r="R54" s="317" t="s">
        <v>1513</v>
      </c>
      <c r="S54" s="317" t="s">
        <v>1513</v>
      </c>
    </row>
    <row r="55" ht="20.25" customHeight="1">
      <c r="A55" s="323" t="s">
        <v>1626</v>
      </c>
      <c r="B55" s="321" t="s">
        <v>1564</v>
      </c>
      <c r="C55" s="317" t="s">
        <v>1531</v>
      </c>
      <c r="D55" s="318" t="s">
        <v>1511</v>
      </c>
      <c r="E55" s="324" t="s">
        <v>1627</v>
      </c>
      <c r="F55" s="318" t="s">
        <v>1512</v>
      </c>
      <c r="G55" s="322" t="s">
        <v>1513</v>
      </c>
      <c r="H55" s="326" t="s">
        <v>1513</v>
      </c>
      <c r="I55" s="326" t="s">
        <v>1514</v>
      </c>
      <c r="J55" s="317" t="s">
        <v>1528</v>
      </c>
      <c r="K55" s="320">
        <v>221.0</v>
      </c>
      <c r="L55" s="322" t="s">
        <v>1513</v>
      </c>
      <c r="M55" s="322" t="s">
        <v>1513</v>
      </c>
      <c r="N55" s="322" t="s">
        <v>1513</v>
      </c>
      <c r="O55" s="322" t="s">
        <v>1513</v>
      </c>
      <c r="P55" s="322" t="s">
        <v>1513</v>
      </c>
      <c r="Q55" s="127" t="s">
        <v>1516</v>
      </c>
      <c r="R55" s="322" t="s">
        <v>1513</v>
      </c>
      <c r="S55" s="127" t="s">
        <v>1516</v>
      </c>
    </row>
    <row r="56" ht="20.25" customHeight="1">
      <c r="A56" s="315" t="s">
        <v>1628</v>
      </c>
      <c r="B56" s="316" t="s">
        <v>1518</v>
      </c>
      <c r="C56" s="317" t="s">
        <v>1531</v>
      </c>
      <c r="D56" s="318" t="s">
        <v>1511</v>
      </c>
      <c r="E56" s="319">
        <v>120.0</v>
      </c>
      <c r="F56" s="318" t="s">
        <v>1512</v>
      </c>
      <c r="G56" s="317" t="s">
        <v>1513</v>
      </c>
      <c r="H56" s="321" t="s">
        <v>1513</v>
      </c>
      <c r="I56" s="321" t="s">
        <v>1527</v>
      </c>
      <c r="J56" s="317" t="s">
        <v>1515</v>
      </c>
      <c r="K56" s="320">
        <v>151.0</v>
      </c>
      <c r="L56" s="317" t="s">
        <v>1513</v>
      </c>
      <c r="M56" s="317" t="s">
        <v>1513</v>
      </c>
      <c r="N56" s="317" t="s">
        <v>1513</v>
      </c>
      <c r="O56" s="317" t="s">
        <v>1513</v>
      </c>
      <c r="P56" s="317" t="s">
        <v>1513</v>
      </c>
      <c r="Q56" s="127" t="s">
        <v>1516</v>
      </c>
      <c r="R56" s="317" t="s">
        <v>1513</v>
      </c>
      <c r="S56" s="317" t="s">
        <v>1513</v>
      </c>
    </row>
    <row r="57" ht="20.25" customHeight="1">
      <c r="A57" s="315" t="s">
        <v>1629</v>
      </c>
      <c r="B57" s="316" t="s">
        <v>1561</v>
      </c>
      <c r="C57" s="317" t="s">
        <v>1540</v>
      </c>
      <c r="D57" s="318" t="s">
        <v>1511</v>
      </c>
      <c r="E57" s="319">
        <v>30.0</v>
      </c>
      <c r="F57" s="318" t="s">
        <v>1557</v>
      </c>
      <c r="G57" s="322" t="s">
        <v>1513</v>
      </c>
      <c r="H57" s="321" t="s">
        <v>1513</v>
      </c>
      <c r="I57" s="326" t="s">
        <v>1527</v>
      </c>
      <c r="J57" s="317" t="s">
        <v>1515</v>
      </c>
      <c r="K57" s="320">
        <v>151.0</v>
      </c>
      <c r="L57" s="127" t="s">
        <v>1516</v>
      </c>
      <c r="M57" s="322" t="s">
        <v>1513</v>
      </c>
      <c r="N57" s="127" t="s">
        <v>1516</v>
      </c>
      <c r="O57" s="322" t="s">
        <v>1513</v>
      </c>
      <c r="P57" s="322" t="s">
        <v>1513</v>
      </c>
      <c r="Q57" s="127" t="s">
        <v>1516</v>
      </c>
      <c r="R57" s="127" t="s">
        <v>1516</v>
      </c>
      <c r="S57" s="127" t="s">
        <v>1516</v>
      </c>
    </row>
    <row r="58" ht="20.25" customHeight="1">
      <c r="A58" s="323" t="s">
        <v>1630</v>
      </c>
      <c r="B58" s="321" t="s">
        <v>1518</v>
      </c>
      <c r="C58" s="317" t="s">
        <v>1540</v>
      </c>
      <c r="D58" s="318" t="s">
        <v>1511</v>
      </c>
      <c r="E58" s="324" t="s">
        <v>1532</v>
      </c>
      <c r="F58" s="318" t="s">
        <v>1571</v>
      </c>
      <c r="G58" s="317" t="s">
        <v>1513</v>
      </c>
      <c r="H58" s="321" t="s">
        <v>1513</v>
      </c>
      <c r="I58" s="321" t="s">
        <v>1527</v>
      </c>
      <c r="J58" s="317" t="s">
        <v>1528</v>
      </c>
      <c r="K58" s="320">
        <v>221.0</v>
      </c>
      <c r="L58" s="127" t="s">
        <v>1516</v>
      </c>
      <c r="M58" s="317" t="s">
        <v>1513</v>
      </c>
      <c r="N58" s="127" t="s">
        <v>1516</v>
      </c>
      <c r="O58" s="317" t="s">
        <v>1513</v>
      </c>
      <c r="P58" s="317" t="s">
        <v>1513</v>
      </c>
      <c r="Q58" s="127" t="s">
        <v>1516</v>
      </c>
      <c r="R58" s="127" t="s">
        <v>1516</v>
      </c>
      <c r="S58" s="127" t="s">
        <v>1516</v>
      </c>
    </row>
    <row r="59" ht="20.25" customHeight="1">
      <c r="A59" s="323" t="s">
        <v>1631</v>
      </c>
      <c r="B59" s="321" t="s">
        <v>1525</v>
      </c>
      <c r="C59" s="317" t="s">
        <v>1510</v>
      </c>
      <c r="D59" s="318" t="s">
        <v>1511</v>
      </c>
      <c r="E59" s="324">
        <v>120.0</v>
      </c>
      <c r="F59" s="318" t="s">
        <v>1522</v>
      </c>
      <c r="G59" s="317" t="s">
        <v>1513</v>
      </c>
      <c r="H59" s="321" t="s">
        <v>1513</v>
      </c>
      <c r="I59" s="321" t="s">
        <v>1527</v>
      </c>
      <c r="J59" s="317" t="s">
        <v>1528</v>
      </c>
      <c r="K59" s="320">
        <v>221.0</v>
      </c>
      <c r="L59" s="322" t="s">
        <v>1513</v>
      </c>
      <c r="M59" s="322" t="s">
        <v>1513</v>
      </c>
      <c r="N59" s="322" t="s">
        <v>1513</v>
      </c>
      <c r="O59" s="322" t="s">
        <v>1513</v>
      </c>
      <c r="P59" s="322" t="s">
        <v>1513</v>
      </c>
      <c r="Q59" s="127" t="s">
        <v>1516</v>
      </c>
      <c r="R59" s="127" t="s">
        <v>1516</v>
      </c>
      <c r="S59" s="127" t="s">
        <v>1516</v>
      </c>
    </row>
    <row r="60" ht="20.25" customHeight="1">
      <c r="A60" s="323" t="s">
        <v>1632</v>
      </c>
      <c r="B60" s="321" t="s">
        <v>1518</v>
      </c>
      <c r="C60" s="317" t="s">
        <v>1531</v>
      </c>
      <c r="D60" s="318" t="s">
        <v>1511</v>
      </c>
      <c r="E60" s="324" t="s">
        <v>1601</v>
      </c>
      <c r="F60" s="318" t="s">
        <v>1512</v>
      </c>
      <c r="G60" s="317" t="s">
        <v>1513</v>
      </c>
      <c r="H60" s="321" t="s">
        <v>1513</v>
      </c>
      <c r="I60" s="321" t="s">
        <v>1514</v>
      </c>
      <c r="J60" s="317" t="s">
        <v>1528</v>
      </c>
      <c r="K60" s="320">
        <v>221.0</v>
      </c>
      <c r="L60" s="317" t="s">
        <v>1513</v>
      </c>
      <c r="M60" s="317" t="s">
        <v>1513</v>
      </c>
      <c r="N60" s="317" t="s">
        <v>1513</v>
      </c>
      <c r="O60" s="317" t="s">
        <v>1513</v>
      </c>
      <c r="P60" s="317" t="s">
        <v>1513</v>
      </c>
      <c r="Q60" s="127" t="s">
        <v>1516</v>
      </c>
      <c r="R60" s="317" t="s">
        <v>1513</v>
      </c>
      <c r="S60" s="127" t="s">
        <v>1516</v>
      </c>
    </row>
    <row r="61" ht="20.25" customHeight="1">
      <c r="A61" s="323" t="s">
        <v>1633</v>
      </c>
      <c r="B61" s="321" t="s">
        <v>1564</v>
      </c>
      <c r="C61" s="317" t="s">
        <v>1510</v>
      </c>
      <c r="D61" s="318" t="s">
        <v>1511</v>
      </c>
      <c r="E61" s="324" t="s">
        <v>1627</v>
      </c>
      <c r="F61" s="318" t="s">
        <v>1512</v>
      </c>
      <c r="G61" s="329" t="s">
        <v>1513</v>
      </c>
      <c r="H61" s="331" t="s">
        <v>1513</v>
      </c>
      <c r="I61" s="331" t="s">
        <v>1514</v>
      </c>
      <c r="J61" s="317" t="s">
        <v>1528</v>
      </c>
      <c r="K61" s="320">
        <v>221.0</v>
      </c>
      <c r="L61" s="329" t="s">
        <v>1513</v>
      </c>
      <c r="M61" s="329" t="s">
        <v>1513</v>
      </c>
      <c r="N61" s="329" t="s">
        <v>1513</v>
      </c>
      <c r="O61" s="329" t="s">
        <v>1513</v>
      </c>
      <c r="P61" s="329" t="s">
        <v>1513</v>
      </c>
      <c r="Q61" s="127" t="s">
        <v>1516</v>
      </c>
      <c r="R61" s="127" t="s">
        <v>1516</v>
      </c>
      <c r="S61" s="127" t="s">
        <v>1516</v>
      </c>
    </row>
    <row r="62" ht="20.25" customHeight="1">
      <c r="A62" s="323" t="s">
        <v>1634</v>
      </c>
      <c r="B62" s="321" t="s">
        <v>1549</v>
      </c>
      <c r="C62" s="317" t="s">
        <v>1519</v>
      </c>
      <c r="D62" s="318" t="s">
        <v>1511</v>
      </c>
      <c r="E62" s="324" t="s">
        <v>1635</v>
      </c>
      <c r="F62" s="318" t="s">
        <v>1566</v>
      </c>
      <c r="G62" s="317" t="s">
        <v>1513</v>
      </c>
      <c r="H62" s="321" t="s">
        <v>1516</v>
      </c>
      <c r="I62" s="321" t="s">
        <v>1581</v>
      </c>
      <c r="J62" s="317" t="s">
        <v>1528</v>
      </c>
      <c r="K62" s="320">
        <v>221.0</v>
      </c>
      <c r="L62" s="317" t="s">
        <v>1513</v>
      </c>
      <c r="M62" s="317" t="s">
        <v>1513</v>
      </c>
      <c r="N62" s="317" t="s">
        <v>1513</v>
      </c>
      <c r="O62" s="127" t="s">
        <v>1516</v>
      </c>
      <c r="P62" s="317" t="s">
        <v>1513</v>
      </c>
      <c r="Q62" s="317" t="s">
        <v>1513</v>
      </c>
      <c r="R62" s="317" t="s">
        <v>1513</v>
      </c>
      <c r="S62" s="317" t="s">
        <v>1513</v>
      </c>
    </row>
    <row r="63" ht="20.25" customHeight="1">
      <c r="A63" s="323" t="s">
        <v>1636</v>
      </c>
      <c r="B63" s="321" t="s">
        <v>1546</v>
      </c>
      <c r="C63" s="317" t="s">
        <v>1562</v>
      </c>
      <c r="D63" s="328" t="s">
        <v>1637</v>
      </c>
      <c r="E63" s="324" t="s">
        <v>1638</v>
      </c>
      <c r="F63" s="318" t="s">
        <v>1566</v>
      </c>
      <c r="G63" s="322" t="s">
        <v>1513</v>
      </c>
      <c r="H63" s="326" t="s">
        <v>1516</v>
      </c>
      <c r="I63" s="326" t="s">
        <v>1514</v>
      </c>
      <c r="J63" s="317" t="s">
        <v>1528</v>
      </c>
      <c r="K63" s="320">
        <v>222.0</v>
      </c>
      <c r="L63" s="127" t="s">
        <v>1516</v>
      </c>
      <c r="M63" s="127" t="s">
        <v>1516</v>
      </c>
      <c r="N63" s="322" t="s">
        <v>1513</v>
      </c>
      <c r="O63" s="322" t="s">
        <v>1513</v>
      </c>
      <c r="P63" s="322" t="s">
        <v>1513</v>
      </c>
      <c r="Q63" s="127" t="s">
        <v>1516</v>
      </c>
      <c r="R63" s="322" t="s">
        <v>1513</v>
      </c>
      <c r="S63" s="127" t="s">
        <v>1516</v>
      </c>
    </row>
    <row r="64" ht="20.25" customHeight="1">
      <c r="A64" s="323" t="s">
        <v>1639</v>
      </c>
      <c r="B64" s="321" t="s">
        <v>1509</v>
      </c>
      <c r="C64" s="317" t="s">
        <v>1510</v>
      </c>
      <c r="D64" s="332" t="s">
        <v>1557</v>
      </c>
      <c r="E64" s="324" t="s">
        <v>1568</v>
      </c>
      <c r="F64" s="318" t="s">
        <v>1512</v>
      </c>
      <c r="G64" s="317" t="s">
        <v>1513</v>
      </c>
      <c r="H64" s="321" t="s">
        <v>1513</v>
      </c>
      <c r="I64" s="321" t="s">
        <v>1514</v>
      </c>
      <c r="J64" s="317" t="s">
        <v>1528</v>
      </c>
      <c r="K64" s="320">
        <v>222.0</v>
      </c>
      <c r="L64" s="317" t="s">
        <v>1513</v>
      </c>
      <c r="M64" s="317" t="s">
        <v>1513</v>
      </c>
      <c r="N64" s="317" t="s">
        <v>1513</v>
      </c>
      <c r="O64" s="317" t="s">
        <v>1513</v>
      </c>
      <c r="P64" s="317" t="s">
        <v>1513</v>
      </c>
      <c r="Q64" s="317" t="s">
        <v>1513</v>
      </c>
      <c r="R64" s="317" t="s">
        <v>1513</v>
      </c>
      <c r="S64" s="127" t="s">
        <v>1516</v>
      </c>
    </row>
    <row r="65" ht="20.25" customHeight="1">
      <c r="A65" s="323" t="s">
        <v>1640</v>
      </c>
      <c r="B65" s="321" t="s">
        <v>1530</v>
      </c>
      <c r="C65" s="317" t="s">
        <v>1526</v>
      </c>
      <c r="D65" s="318" t="s">
        <v>1511</v>
      </c>
      <c r="E65" s="324" t="s">
        <v>1558</v>
      </c>
      <c r="F65" s="318" t="s">
        <v>1551</v>
      </c>
      <c r="G65" s="322" t="s">
        <v>1513</v>
      </c>
      <c r="H65" s="326" t="s">
        <v>1516</v>
      </c>
      <c r="I65" s="326" t="s">
        <v>1514</v>
      </c>
      <c r="J65" s="317" t="s">
        <v>1528</v>
      </c>
      <c r="K65" s="320">
        <v>222.0</v>
      </c>
      <c r="L65" s="127" t="s">
        <v>1516</v>
      </c>
      <c r="M65" s="322" t="s">
        <v>1513</v>
      </c>
      <c r="N65" s="322" t="s">
        <v>1513</v>
      </c>
      <c r="O65" s="322" t="s">
        <v>1513</v>
      </c>
      <c r="P65" s="322" t="s">
        <v>1513</v>
      </c>
      <c r="Q65" s="127" t="s">
        <v>1516</v>
      </c>
      <c r="R65" s="127" t="s">
        <v>1516</v>
      </c>
      <c r="S65" s="127" t="s">
        <v>1516</v>
      </c>
    </row>
    <row r="66" ht="20.25" customHeight="1">
      <c r="A66" s="323" t="s">
        <v>1641</v>
      </c>
      <c r="B66" s="321" t="s">
        <v>1549</v>
      </c>
      <c r="C66" s="317" t="s">
        <v>1526</v>
      </c>
      <c r="D66" s="318" t="s">
        <v>1511</v>
      </c>
      <c r="E66" s="324" t="s">
        <v>1550</v>
      </c>
      <c r="F66" s="318" t="s">
        <v>1566</v>
      </c>
      <c r="G66" s="317" t="s">
        <v>1513</v>
      </c>
      <c r="H66" s="321" t="s">
        <v>1516</v>
      </c>
      <c r="I66" s="321" t="s">
        <v>1527</v>
      </c>
      <c r="J66" s="317" t="s">
        <v>1528</v>
      </c>
      <c r="K66" s="320">
        <v>222.0</v>
      </c>
      <c r="L66" s="317" t="s">
        <v>1513</v>
      </c>
      <c r="M66" s="317" t="s">
        <v>1513</v>
      </c>
      <c r="N66" s="317" t="s">
        <v>1513</v>
      </c>
      <c r="O66" s="317" t="s">
        <v>1513</v>
      </c>
      <c r="P66" s="317" t="s">
        <v>1513</v>
      </c>
      <c r="Q66" s="317" t="s">
        <v>1513</v>
      </c>
      <c r="R66" s="317" t="s">
        <v>1513</v>
      </c>
      <c r="S66" s="127" t="s">
        <v>1516</v>
      </c>
    </row>
    <row r="67" ht="20.25" customHeight="1">
      <c r="A67" s="323" t="s">
        <v>1642</v>
      </c>
      <c r="B67" s="321" t="s">
        <v>1518</v>
      </c>
      <c r="C67" s="317" t="s">
        <v>1610</v>
      </c>
      <c r="D67" s="318" t="s">
        <v>1511</v>
      </c>
      <c r="E67" s="324" t="s">
        <v>1643</v>
      </c>
      <c r="F67" s="318" t="s">
        <v>1522</v>
      </c>
      <c r="G67" s="317" t="s">
        <v>1513</v>
      </c>
      <c r="H67" s="321" t="s">
        <v>1513</v>
      </c>
      <c r="I67" s="321" t="s">
        <v>1514</v>
      </c>
      <c r="J67" s="317" t="s">
        <v>1528</v>
      </c>
      <c r="K67" s="320">
        <v>222.0</v>
      </c>
      <c r="L67" s="322" t="s">
        <v>1513</v>
      </c>
      <c r="M67" s="322" t="s">
        <v>1513</v>
      </c>
      <c r="N67" s="322" t="s">
        <v>1513</v>
      </c>
      <c r="O67" s="322" t="s">
        <v>1513</v>
      </c>
      <c r="P67" s="322" t="s">
        <v>1513</v>
      </c>
      <c r="Q67" s="127" t="s">
        <v>1516</v>
      </c>
      <c r="R67" s="322" t="s">
        <v>1513</v>
      </c>
      <c r="S67" s="127" t="s">
        <v>1516</v>
      </c>
    </row>
    <row r="68" ht="20.25" customHeight="1">
      <c r="A68" s="323" t="s">
        <v>1644</v>
      </c>
      <c r="B68" s="321" t="s">
        <v>1518</v>
      </c>
      <c r="C68" s="317" t="s">
        <v>1540</v>
      </c>
      <c r="D68" s="318" t="s">
        <v>1511</v>
      </c>
      <c r="E68" s="324" t="s">
        <v>1558</v>
      </c>
      <c r="F68" s="318" t="s">
        <v>1522</v>
      </c>
      <c r="G68" s="317" t="s">
        <v>1513</v>
      </c>
      <c r="H68" s="321" t="s">
        <v>1513</v>
      </c>
      <c r="I68" s="321" t="s">
        <v>1581</v>
      </c>
      <c r="J68" s="317" t="s">
        <v>1528</v>
      </c>
      <c r="K68" s="320">
        <v>223.0</v>
      </c>
      <c r="L68" s="85" t="s">
        <v>1513</v>
      </c>
      <c r="M68" s="127" t="s">
        <v>1516</v>
      </c>
      <c r="N68" s="85" t="s">
        <v>1513</v>
      </c>
      <c r="O68" s="127" t="s">
        <v>1516</v>
      </c>
      <c r="P68" s="85" t="s">
        <v>1513</v>
      </c>
      <c r="Q68" s="85" t="s">
        <v>1513</v>
      </c>
      <c r="R68" s="85" t="s">
        <v>1513</v>
      </c>
      <c r="S68" s="85" t="s">
        <v>1513</v>
      </c>
    </row>
    <row r="69" ht="20.25" customHeight="1">
      <c r="A69" s="323" t="s">
        <v>1645</v>
      </c>
      <c r="B69" s="321" t="s">
        <v>1549</v>
      </c>
      <c r="C69" s="317" t="s">
        <v>1562</v>
      </c>
      <c r="D69" s="328" t="s">
        <v>1535</v>
      </c>
      <c r="E69" s="324" t="s">
        <v>1521</v>
      </c>
      <c r="F69" s="318" t="s">
        <v>1607</v>
      </c>
      <c r="G69" s="127" t="s">
        <v>1516</v>
      </c>
      <c r="H69" s="327" t="s">
        <v>1513</v>
      </c>
      <c r="I69" s="327" t="s">
        <v>1514</v>
      </c>
      <c r="J69" s="317" t="s">
        <v>1528</v>
      </c>
      <c r="K69" s="320">
        <v>223.0</v>
      </c>
      <c r="L69" s="322" t="s">
        <v>1513</v>
      </c>
      <c r="M69" s="127" t="s">
        <v>1516</v>
      </c>
      <c r="N69" s="322" t="s">
        <v>1513</v>
      </c>
      <c r="O69" s="322" t="s">
        <v>1513</v>
      </c>
      <c r="P69" s="322" t="s">
        <v>1513</v>
      </c>
      <c r="Q69" s="322" t="s">
        <v>1513</v>
      </c>
      <c r="R69" s="322" t="s">
        <v>1513</v>
      </c>
      <c r="S69" s="322" t="s">
        <v>1513</v>
      </c>
    </row>
    <row r="70" ht="20.25" customHeight="1">
      <c r="A70" s="323" t="s">
        <v>1646</v>
      </c>
      <c r="B70" s="321" t="s">
        <v>1549</v>
      </c>
      <c r="C70" s="317" t="s">
        <v>1562</v>
      </c>
      <c r="D70" s="332" t="s">
        <v>1535</v>
      </c>
      <c r="E70" s="324" t="s">
        <v>1521</v>
      </c>
      <c r="F70" s="318" t="s">
        <v>1512</v>
      </c>
      <c r="G70" s="127" t="s">
        <v>1516</v>
      </c>
      <c r="H70" s="327" t="s">
        <v>1513</v>
      </c>
      <c r="I70" s="327" t="s">
        <v>1527</v>
      </c>
      <c r="J70" s="317" t="s">
        <v>1528</v>
      </c>
      <c r="K70" s="320">
        <v>224.0</v>
      </c>
      <c r="L70" s="317" t="s">
        <v>1513</v>
      </c>
      <c r="M70" s="317" t="s">
        <v>1513</v>
      </c>
      <c r="N70" s="127" t="s">
        <v>1516</v>
      </c>
      <c r="O70" s="317" t="s">
        <v>1513</v>
      </c>
      <c r="P70" s="127" t="s">
        <v>1516</v>
      </c>
      <c r="Q70" s="317" t="s">
        <v>1513</v>
      </c>
      <c r="R70" s="317" t="s">
        <v>1513</v>
      </c>
      <c r="S70" s="317" t="s">
        <v>1513</v>
      </c>
    </row>
    <row r="71" ht="20.25" customHeight="1">
      <c r="A71" s="323" t="s">
        <v>1647</v>
      </c>
      <c r="B71" s="321" t="s">
        <v>1518</v>
      </c>
      <c r="C71" s="317" t="s">
        <v>1540</v>
      </c>
      <c r="D71" s="318" t="s">
        <v>1589</v>
      </c>
      <c r="E71" s="324" t="s">
        <v>1532</v>
      </c>
      <c r="F71" s="318" t="s">
        <v>1551</v>
      </c>
      <c r="G71" s="317" t="s">
        <v>1513</v>
      </c>
      <c r="H71" s="321" t="s">
        <v>1516</v>
      </c>
      <c r="I71" s="321" t="s">
        <v>1581</v>
      </c>
      <c r="J71" s="317" t="s">
        <v>1528</v>
      </c>
      <c r="K71" s="320">
        <v>224.0</v>
      </c>
      <c r="L71" s="322" t="s">
        <v>1513</v>
      </c>
      <c r="M71" s="322" t="s">
        <v>1513</v>
      </c>
      <c r="N71" s="322" t="s">
        <v>1513</v>
      </c>
      <c r="O71" s="127" t="s">
        <v>1516</v>
      </c>
      <c r="P71" s="322" t="s">
        <v>1513</v>
      </c>
      <c r="Q71" s="322" t="s">
        <v>1513</v>
      </c>
      <c r="R71" s="322" t="s">
        <v>1513</v>
      </c>
      <c r="S71" s="322" t="s">
        <v>1513</v>
      </c>
    </row>
    <row r="72" ht="20.25" customHeight="1">
      <c r="A72" s="323" t="s">
        <v>1648</v>
      </c>
      <c r="B72" s="321" t="s">
        <v>1518</v>
      </c>
      <c r="C72" s="317" t="s">
        <v>1562</v>
      </c>
      <c r="D72" s="318" t="s">
        <v>1511</v>
      </c>
      <c r="E72" s="324" t="s">
        <v>1521</v>
      </c>
      <c r="F72" s="318" t="s">
        <v>1571</v>
      </c>
      <c r="G72" s="127" t="s">
        <v>1516</v>
      </c>
      <c r="H72" s="327" t="s">
        <v>1513</v>
      </c>
      <c r="I72" s="327" t="s">
        <v>1514</v>
      </c>
      <c r="J72" s="317" t="s">
        <v>1528</v>
      </c>
      <c r="K72" s="320">
        <v>224.0</v>
      </c>
      <c r="L72" s="127" t="s">
        <v>1516</v>
      </c>
      <c r="M72" s="317" t="s">
        <v>1513</v>
      </c>
      <c r="N72" s="317" t="s">
        <v>1513</v>
      </c>
      <c r="O72" s="317" t="s">
        <v>1513</v>
      </c>
      <c r="P72" s="317" t="s">
        <v>1513</v>
      </c>
      <c r="Q72" s="127" t="s">
        <v>1516</v>
      </c>
      <c r="R72" s="127" t="s">
        <v>1516</v>
      </c>
      <c r="S72" s="127" t="s">
        <v>1516</v>
      </c>
    </row>
    <row r="73" ht="20.25" customHeight="1">
      <c r="A73" s="323" t="s">
        <v>1649</v>
      </c>
      <c r="B73" s="321" t="s">
        <v>1561</v>
      </c>
      <c r="C73" s="317" t="s">
        <v>1540</v>
      </c>
      <c r="D73" s="318" t="s">
        <v>1511</v>
      </c>
      <c r="E73" s="324" t="s">
        <v>1532</v>
      </c>
      <c r="F73" s="318" t="s">
        <v>1551</v>
      </c>
      <c r="G73" s="322" t="s">
        <v>1513</v>
      </c>
      <c r="H73" s="321" t="s">
        <v>1516</v>
      </c>
      <c r="I73" s="326" t="s">
        <v>1581</v>
      </c>
      <c r="J73" s="317" t="s">
        <v>1528</v>
      </c>
      <c r="K73" s="320">
        <v>224.0</v>
      </c>
      <c r="L73" s="127" t="s">
        <v>1516</v>
      </c>
      <c r="M73" s="322" t="s">
        <v>1513</v>
      </c>
      <c r="N73" s="322" t="s">
        <v>1513</v>
      </c>
      <c r="O73" s="322" t="s">
        <v>1513</v>
      </c>
      <c r="P73" s="322" t="s">
        <v>1513</v>
      </c>
      <c r="Q73" s="322" t="s">
        <v>1513</v>
      </c>
      <c r="R73" s="322" t="s">
        <v>1513</v>
      </c>
      <c r="S73" s="322" t="s">
        <v>1513</v>
      </c>
    </row>
    <row r="74" ht="20.25" customHeight="1">
      <c r="A74" s="323" t="s">
        <v>1650</v>
      </c>
      <c r="B74" s="321" t="s">
        <v>1549</v>
      </c>
      <c r="C74" s="317" t="s">
        <v>1531</v>
      </c>
      <c r="D74" s="318" t="s">
        <v>1511</v>
      </c>
      <c r="E74" s="324" t="s">
        <v>1651</v>
      </c>
      <c r="F74" s="318" t="s">
        <v>1512</v>
      </c>
      <c r="G74" s="317" t="s">
        <v>1513</v>
      </c>
      <c r="H74" s="321" t="s">
        <v>1513</v>
      </c>
      <c r="I74" s="321" t="s">
        <v>1514</v>
      </c>
      <c r="J74" s="317" t="s">
        <v>1528</v>
      </c>
      <c r="K74" s="320">
        <v>224.0</v>
      </c>
      <c r="L74" s="317" t="s">
        <v>1513</v>
      </c>
      <c r="M74" s="317" t="s">
        <v>1513</v>
      </c>
      <c r="N74" s="317" t="s">
        <v>1513</v>
      </c>
      <c r="O74" s="317" t="s">
        <v>1513</v>
      </c>
      <c r="P74" s="317" t="s">
        <v>1513</v>
      </c>
      <c r="Q74" s="127" t="s">
        <v>1516</v>
      </c>
      <c r="R74" s="317" t="s">
        <v>1513</v>
      </c>
      <c r="S74" s="127" t="s">
        <v>1516</v>
      </c>
    </row>
    <row r="75" ht="20.25" customHeight="1">
      <c r="A75" s="323" t="s">
        <v>1652</v>
      </c>
      <c r="B75" s="321" t="s">
        <v>1561</v>
      </c>
      <c r="C75" s="317" t="s">
        <v>1540</v>
      </c>
      <c r="D75" s="318" t="s">
        <v>1511</v>
      </c>
      <c r="E75" s="324" t="s">
        <v>1601</v>
      </c>
      <c r="F75" s="318" t="s">
        <v>1551</v>
      </c>
      <c r="G75" s="322" t="s">
        <v>1513</v>
      </c>
      <c r="H75" s="326" t="s">
        <v>1516</v>
      </c>
      <c r="I75" s="326" t="s">
        <v>1527</v>
      </c>
      <c r="J75" s="317" t="s">
        <v>1528</v>
      </c>
      <c r="K75" s="320">
        <v>224.0</v>
      </c>
      <c r="L75" s="127" t="s">
        <v>1516</v>
      </c>
      <c r="M75" s="322" t="s">
        <v>1513</v>
      </c>
      <c r="N75" s="322" t="s">
        <v>1513</v>
      </c>
      <c r="O75" s="322" t="s">
        <v>1513</v>
      </c>
      <c r="P75" s="322" t="s">
        <v>1513</v>
      </c>
      <c r="Q75" s="127" t="s">
        <v>1516</v>
      </c>
      <c r="R75" s="322" t="s">
        <v>1513</v>
      </c>
      <c r="S75" s="127" t="s">
        <v>1516</v>
      </c>
    </row>
    <row r="76" ht="20.25" customHeight="1">
      <c r="A76" s="323" t="s">
        <v>210</v>
      </c>
      <c r="B76" s="321" t="s">
        <v>1546</v>
      </c>
      <c r="C76" s="317" t="s">
        <v>1526</v>
      </c>
      <c r="D76" s="318" t="s">
        <v>1511</v>
      </c>
      <c r="E76" s="324" t="s">
        <v>1558</v>
      </c>
      <c r="F76" s="318" t="s">
        <v>1538</v>
      </c>
      <c r="G76" s="85" t="s">
        <v>1513</v>
      </c>
      <c r="H76" s="296" t="s">
        <v>1516</v>
      </c>
      <c r="I76" s="296" t="s">
        <v>1527</v>
      </c>
      <c r="J76" s="317" t="s">
        <v>1528</v>
      </c>
      <c r="K76" s="320">
        <v>225.0</v>
      </c>
      <c r="L76" s="85" t="s">
        <v>1513</v>
      </c>
      <c r="M76" s="85" t="s">
        <v>1513</v>
      </c>
      <c r="N76" s="127" t="s">
        <v>1516</v>
      </c>
      <c r="O76" s="85" t="s">
        <v>1513</v>
      </c>
      <c r="P76" s="127" t="s">
        <v>1516</v>
      </c>
      <c r="Q76" s="85" t="s">
        <v>1513</v>
      </c>
      <c r="R76" s="85" t="s">
        <v>1513</v>
      </c>
      <c r="S76" s="85" t="s">
        <v>1513</v>
      </c>
    </row>
    <row r="77" ht="20.25" customHeight="1">
      <c r="A77" s="323" t="s">
        <v>1653</v>
      </c>
      <c r="B77" s="321" t="s">
        <v>1546</v>
      </c>
      <c r="C77" s="317" t="s">
        <v>1526</v>
      </c>
      <c r="D77" s="318" t="s">
        <v>1511</v>
      </c>
      <c r="E77" s="324" t="s">
        <v>1654</v>
      </c>
      <c r="F77" s="318" t="s">
        <v>1512</v>
      </c>
      <c r="G77" s="85" t="s">
        <v>1513</v>
      </c>
      <c r="H77" s="296" t="s">
        <v>1513</v>
      </c>
      <c r="I77" s="296" t="s">
        <v>1514</v>
      </c>
      <c r="J77" s="317" t="s">
        <v>1528</v>
      </c>
      <c r="K77" s="320">
        <v>225.0</v>
      </c>
      <c r="L77" s="85" t="s">
        <v>1513</v>
      </c>
      <c r="M77" s="85" t="s">
        <v>1513</v>
      </c>
      <c r="N77" s="85" t="s">
        <v>1513</v>
      </c>
      <c r="O77" s="85" t="s">
        <v>1513</v>
      </c>
      <c r="P77" s="127" t="s">
        <v>1516</v>
      </c>
      <c r="Q77" s="85" t="s">
        <v>1513</v>
      </c>
      <c r="R77" s="85" t="s">
        <v>1513</v>
      </c>
      <c r="S77" s="85" t="s">
        <v>1513</v>
      </c>
    </row>
    <row r="78" ht="20.25" customHeight="1">
      <c r="A78" s="323" t="s">
        <v>1655</v>
      </c>
      <c r="B78" s="321" t="s">
        <v>1656</v>
      </c>
      <c r="C78" s="317" t="s">
        <v>1526</v>
      </c>
      <c r="D78" s="349" t="s">
        <v>1535</v>
      </c>
      <c r="E78" s="324" t="s">
        <v>1601</v>
      </c>
      <c r="F78" s="318" t="s">
        <v>1538</v>
      </c>
      <c r="G78" s="85" t="s">
        <v>1513</v>
      </c>
      <c r="H78" s="296" t="s">
        <v>1516</v>
      </c>
      <c r="I78" s="296" t="s">
        <v>1527</v>
      </c>
      <c r="J78" s="317" t="s">
        <v>1528</v>
      </c>
      <c r="K78" s="320">
        <v>225.0</v>
      </c>
      <c r="L78" s="85" t="s">
        <v>1513</v>
      </c>
      <c r="M78" s="127" t="s">
        <v>1516</v>
      </c>
      <c r="N78" s="85" t="s">
        <v>1513</v>
      </c>
      <c r="O78" s="85" t="s">
        <v>1513</v>
      </c>
      <c r="P78" s="85" t="s">
        <v>1513</v>
      </c>
      <c r="Q78" s="85" t="s">
        <v>1513</v>
      </c>
      <c r="R78" s="85" t="s">
        <v>1513</v>
      </c>
      <c r="S78" s="85" t="s">
        <v>1513</v>
      </c>
    </row>
    <row r="79" ht="20.25" customHeight="1">
      <c r="A79" s="323" t="s">
        <v>1657</v>
      </c>
      <c r="B79" s="321" t="s">
        <v>1549</v>
      </c>
      <c r="C79" s="317" t="s">
        <v>1526</v>
      </c>
      <c r="D79" s="349" t="s">
        <v>1535</v>
      </c>
      <c r="E79" s="324" t="s">
        <v>1601</v>
      </c>
      <c r="F79" s="318" t="s">
        <v>1538</v>
      </c>
      <c r="G79" s="85" t="s">
        <v>1513</v>
      </c>
      <c r="H79" s="296" t="s">
        <v>1516</v>
      </c>
      <c r="I79" s="296" t="s">
        <v>1514</v>
      </c>
      <c r="J79" s="317" t="s">
        <v>1528</v>
      </c>
      <c r="K79" s="320">
        <v>225.0</v>
      </c>
      <c r="L79" s="85" t="s">
        <v>1513</v>
      </c>
      <c r="M79" s="85" t="s">
        <v>1513</v>
      </c>
      <c r="N79" s="127" t="s">
        <v>1516</v>
      </c>
      <c r="O79" s="85" t="s">
        <v>1513</v>
      </c>
      <c r="P79" s="85" t="s">
        <v>1513</v>
      </c>
      <c r="Q79" s="85" t="s">
        <v>1513</v>
      </c>
      <c r="R79" s="85" t="s">
        <v>1513</v>
      </c>
      <c r="S79" s="127" t="s">
        <v>1516</v>
      </c>
    </row>
    <row r="80" ht="20.25" customHeight="1">
      <c r="A80" s="323" t="s">
        <v>1658</v>
      </c>
      <c r="B80" s="321" t="s">
        <v>1564</v>
      </c>
      <c r="C80" s="317" t="s">
        <v>1526</v>
      </c>
      <c r="D80" s="349" t="s">
        <v>1535</v>
      </c>
      <c r="E80" s="324" t="s">
        <v>1601</v>
      </c>
      <c r="F80" s="318" t="s">
        <v>1538</v>
      </c>
      <c r="G80" s="85" t="s">
        <v>1513</v>
      </c>
      <c r="H80" s="296" t="s">
        <v>1516</v>
      </c>
      <c r="I80" s="296" t="s">
        <v>1527</v>
      </c>
      <c r="J80" s="317" t="s">
        <v>1528</v>
      </c>
      <c r="K80" s="320">
        <v>226.0</v>
      </c>
      <c r="L80" s="85" t="s">
        <v>1513</v>
      </c>
      <c r="M80" s="85" t="s">
        <v>1513</v>
      </c>
      <c r="N80" s="127" t="s">
        <v>1516</v>
      </c>
      <c r="O80" s="85" t="s">
        <v>1513</v>
      </c>
      <c r="P80" s="85" t="s">
        <v>1513</v>
      </c>
      <c r="Q80" s="85" t="s">
        <v>1513</v>
      </c>
      <c r="R80" s="127" t="s">
        <v>1516</v>
      </c>
      <c r="S80" s="85" t="s">
        <v>1513</v>
      </c>
    </row>
    <row r="81" ht="20.25" customHeight="1">
      <c r="A81" s="350" t="s">
        <v>1659</v>
      </c>
      <c r="B81" s="340" t="s">
        <v>1561</v>
      </c>
      <c r="C81" s="341" t="s">
        <v>1526</v>
      </c>
      <c r="D81" s="349" t="s">
        <v>1535</v>
      </c>
      <c r="E81" s="351" t="s">
        <v>1601</v>
      </c>
      <c r="F81" s="318" t="s">
        <v>1551</v>
      </c>
      <c r="G81" s="85" t="s">
        <v>1513</v>
      </c>
      <c r="H81" s="296" t="s">
        <v>1516</v>
      </c>
      <c r="I81" s="296" t="s">
        <v>1514</v>
      </c>
      <c r="J81" s="341" t="s">
        <v>1528</v>
      </c>
      <c r="K81" s="347">
        <v>226.0</v>
      </c>
      <c r="L81" s="352" t="s">
        <v>1513</v>
      </c>
      <c r="M81" s="352" t="s">
        <v>1513</v>
      </c>
      <c r="N81" s="348" t="s">
        <v>1516</v>
      </c>
      <c r="O81" s="352" t="s">
        <v>1513</v>
      </c>
      <c r="P81" s="352" t="s">
        <v>1513</v>
      </c>
      <c r="Q81" s="352" t="s">
        <v>1513</v>
      </c>
      <c r="R81" s="352" t="s">
        <v>1513</v>
      </c>
      <c r="S81" s="348" t="s">
        <v>1516</v>
      </c>
    </row>
    <row r="82" ht="20.25" customHeight="1">
      <c r="A82" s="323" t="s">
        <v>1660</v>
      </c>
      <c r="B82" s="321" t="s">
        <v>1549</v>
      </c>
      <c r="C82" s="317" t="s">
        <v>1526</v>
      </c>
      <c r="D82" s="318" t="s">
        <v>1511</v>
      </c>
      <c r="E82" s="324" t="s">
        <v>1627</v>
      </c>
      <c r="F82" s="318" t="s">
        <v>1512</v>
      </c>
      <c r="G82" s="322" t="s">
        <v>1513</v>
      </c>
      <c r="H82" s="326" t="s">
        <v>1513</v>
      </c>
      <c r="I82" s="326" t="s">
        <v>1514</v>
      </c>
      <c r="J82" s="317" t="s">
        <v>1528</v>
      </c>
      <c r="K82" s="320">
        <v>226.0</v>
      </c>
      <c r="L82" s="322" t="s">
        <v>1513</v>
      </c>
      <c r="M82" s="322" t="s">
        <v>1513</v>
      </c>
      <c r="N82" s="322" t="s">
        <v>1513</v>
      </c>
      <c r="O82" s="322" t="s">
        <v>1513</v>
      </c>
      <c r="P82" s="127" t="s">
        <v>1516</v>
      </c>
      <c r="Q82" s="322" t="s">
        <v>1513</v>
      </c>
      <c r="R82" s="322" t="s">
        <v>1513</v>
      </c>
      <c r="S82" s="322" t="s">
        <v>1513</v>
      </c>
    </row>
    <row r="83" ht="20.25" customHeight="1">
      <c r="A83" s="323" t="s">
        <v>1661</v>
      </c>
      <c r="B83" s="321" t="s">
        <v>1561</v>
      </c>
      <c r="C83" s="317" t="s">
        <v>1526</v>
      </c>
      <c r="D83" s="318" t="s">
        <v>1511</v>
      </c>
      <c r="E83" s="324" t="s">
        <v>1558</v>
      </c>
      <c r="F83" s="344" t="s">
        <v>1538</v>
      </c>
      <c r="G83" s="345" t="s">
        <v>1513</v>
      </c>
      <c r="H83" s="346" t="s">
        <v>1516</v>
      </c>
      <c r="I83" s="346" t="s">
        <v>1527</v>
      </c>
      <c r="J83" s="317" t="s">
        <v>1528</v>
      </c>
      <c r="K83" s="320">
        <v>226.0</v>
      </c>
      <c r="L83" s="322" t="s">
        <v>1513</v>
      </c>
      <c r="M83" s="322" t="s">
        <v>1513</v>
      </c>
      <c r="N83" s="127" t="s">
        <v>1516</v>
      </c>
      <c r="O83" s="322" t="s">
        <v>1513</v>
      </c>
      <c r="P83" s="127" t="s">
        <v>1516</v>
      </c>
      <c r="Q83" s="322" t="s">
        <v>1513</v>
      </c>
      <c r="R83" s="322" t="s">
        <v>1513</v>
      </c>
      <c r="S83" s="322" t="s">
        <v>1513</v>
      </c>
    </row>
    <row r="84" ht="20.25" customHeight="1">
      <c r="A84" s="323" t="s">
        <v>1662</v>
      </c>
      <c r="B84" s="321" t="s">
        <v>1549</v>
      </c>
      <c r="C84" s="317" t="s">
        <v>1562</v>
      </c>
      <c r="D84" s="332" t="s">
        <v>1535</v>
      </c>
      <c r="E84" s="324" t="s">
        <v>1521</v>
      </c>
      <c r="F84" s="318" t="s">
        <v>1607</v>
      </c>
      <c r="G84" s="127" t="s">
        <v>1516</v>
      </c>
      <c r="H84" s="327" t="s">
        <v>1513</v>
      </c>
      <c r="I84" s="327" t="s">
        <v>1581</v>
      </c>
      <c r="J84" s="317" t="s">
        <v>1528</v>
      </c>
      <c r="K84" s="320">
        <v>226.0</v>
      </c>
      <c r="L84" s="317" t="s">
        <v>1513</v>
      </c>
      <c r="M84" s="317" t="s">
        <v>1513</v>
      </c>
      <c r="N84" s="317" t="s">
        <v>1513</v>
      </c>
      <c r="O84" s="317" t="s">
        <v>1513</v>
      </c>
      <c r="P84" s="317" t="s">
        <v>1513</v>
      </c>
      <c r="Q84" s="317" t="s">
        <v>1513</v>
      </c>
      <c r="R84" s="127" t="s">
        <v>1516</v>
      </c>
      <c r="S84" s="127" t="s">
        <v>1516</v>
      </c>
    </row>
    <row r="85" ht="20.25" customHeight="1">
      <c r="A85" s="323" t="s">
        <v>1663</v>
      </c>
      <c r="B85" s="321" t="s">
        <v>1549</v>
      </c>
      <c r="C85" s="317" t="s">
        <v>1510</v>
      </c>
      <c r="D85" s="318" t="s">
        <v>1511</v>
      </c>
      <c r="E85" s="324" t="s">
        <v>1568</v>
      </c>
      <c r="F85" s="318" t="s">
        <v>1664</v>
      </c>
      <c r="G85" s="322" t="s">
        <v>1513</v>
      </c>
      <c r="H85" s="326" t="s">
        <v>1513</v>
      </c>
      <c r="I85" s="326" t="s">
        <v>1527</v>
      </c>
      <c r="J85" s="317" t="s">
        <v>1528</v>
      </c>
      <c r="K85" s="320">
        <v>227.0</v>
      </c>
      <c r="L85" s="322" t="s">
        <v>1513</v>
      </c>
      <c r="M85" s="127" t="s">
        <v>1516</v>
      </c>
      <c r="N85" s="127" t="s">
        <v>1516</v>
      </c>
      <c r="O85" s="322" t="s">
        <v>1513</v>
      </c>
      <c r="P85" s="322" t="s">
        <v>1513</v>
      </c>
      <c r="Q85" s="322" t="s">
        <v>1513</v>
      </c>
      <c r="R85" s="322" t="s">
        <v>1513</v>
      </c>
      <c r="S85" s="322" t="s">
        <v>1513</v>
      </c>
    </row>
    <row r="86" ht="20.25" customHeight="1">
      <c r="A86" s="323" t="s">
        <v>1665</v>
      </c>
      <c r="B86" s="321" t="s">
        <v>1564</v>
      </c>
      <c r="C86" s="317" t="s">
        <v>1531</v>
      </c>
      <c r="D86" s="332" t="s">
        <v>1637</v>
      </c>
      <c r="E86" s="324" t="s">
        <v>1521</v>
      </c>
      <c r="F86" s="318" t="s">
        <v>1559</v>
      </c>
      <c r="G86" s="317" t="s">
        <v>1513</v>
      </c>
      <c r="H86" s="321" t="s">
        <v>1513</v>
      </c>
      <c r="I86" s="321" t="s">
        <v>1514</v>
      </c>
      <c r="J86" s="317" t="s">
        <v>1528</v>
      </c>
      <c r="K86" s="320">
        <v>227.0</v>
      </c>
      <c r="L86" s="317" t="s">
        <v>1513</v>
      </c>
      <c r="M86" s="317" t="s">
        <v>1513</v>
      </c>
      <c r="N86" s="317" t="s">
        <v>1513</v>
      </c>
      <c r="O86" s="317" t="s">
        <v>1513</v>
      </c>
      <c r="P86" s="317" t="s">
        <v>1513</v>
      </c>
      <c r="Q86" s="317" t="s">
        <v>1513</v>
      </c>
      <c r="R86" s="317" t="s">
        <v>1513</v>
      </c>
      <c r="S86" s="127" t="s">
        <v>1516</v>
      </c>
    </row>
    <row r="87" ht="20.25" customHeight="1">
      <c r="A87" s="323" t="s">
        <v>1666</v>
      </c>
      <c r="B87" s="321" t="s">
        <v>1530</v>
      </c>
      <c r="C87" s="317" t="s">
        <v>1531</v>
      </c>
      <c r="D87" s="318" t="s">
        <v>1511</v>
      </c>
      <c r="E87" s="324" t="s">
        <v>1568</v>
      </c>
      <c r="F87" s="318" t="s">
        <v>1569</v>
      </c>
      <c r="G87" s="322" t="s">
        <v>1513</v>
      </c>
      <c r="H87" s="326" t="s">
        <v>1513</v>
      </c>
      <c r="I87" s="326" t="s">
        <v>1514</v>
      </c>
      <c r="J87" s="317" t="s">
        <v>1528</v>
      </c>
      <c r="K87" s="320">
        <v>227.0</v>
      </c>
      <c r="L87" s="322" t="s">
        <v>1513</v>
      </c>
      <c r="M87" s="127" t="s">
        <v>1516</v>
      </c>
      <c r="N87" s="322" t="s">
        <v>1513</v>
      </c>
      <c r="O87" s="322" t="s">
        <v>1513</v>
      </c>
      <c r="P87" s="322" t="s">
        <v>1513</v>
      </c>
      <c r="Q87" s="322" t="s">
        <v>1513</v>
      </c>
      <c r="R87" s="322" t="s">
        <v>1513</v>
      </c>
      <c r="S87" s="127" t="s">
        <v>1516</v>
      </c>
    </row>
    <row r="88" ht="20.25" customHeight="1">
      <c r="A88" s="323" t="s">
        <v>1667</v>
      </c>
      <c r="B88" s="321" t="s">
        <v>1525</v>
      </c>
      <c r="C88" s="317" t="s">
        <v>1537</v>
      </c>
      <c r="D88" s="318" t="s">
        <v>1511</v>
      </c>
      <c r="E88" s="319">
        <v>60.0</v>
      </c>
      <c r="F88" s="318" t="s">
        <v>1668</v>
      </c>
      <c r="G88" s="317" t="s">
        <v>1513</v>
      </c>
      <c r="H88" s="321" t="s">
        <v>1513</v>
      </c>
      <c r="I88" s="321" t="s">
        <v>1523</v>
      </c>
      <c r="J88" s="317" t="s">
        <v>1515</v>
      </c>
      <c r="K88" s="320">
        <v>152.0</v>
      </c>
      <c r="L88" s="317" t="s">
        <v>1513</v>
      </c>
      <c r="M88" s="317" t="s">
        <v>1513</v>
      </c>
      <c r="N88" s="317" t="s">
        <v>1513</v>
      </c>
      <c r="O88" s="317" t="s">
        <v>1513</v>
      </c>
      <c r="P88" s="317" t="s">
        <v>1513</v>
      </c>
      <c r="Q88" s="127" t="s">
        <v>1516</v>
      </c>
      <c r="R88" s="317" t="s">
        <v>1513</v>
      </c>
      <c r="S88" s="127" t="s">
        <v>1516</v>
      </c>
    </row>
    <row r="89" ht="20.25" customHeight="1">
      <c r="A89" s="323" t="s">
        <v>1669</v>
      </c>
      <c r="B89" s="321" t="s">
        <v>1561</v>
      </c>
      <c r="C89" s="317" t="s">
        <v>1537</v>
      </c>
      <c r="D89" s="318" t="s">
        <v>1511</v>
      </c>
      <c r="E89" s="324" t="s">
        <v>1670</v>
      </c>
      <c r="F89" s="318" t="s">
        <v>1538</v>
      </c>
      <c r="G89" s="85" t="s">
        <v>1513</v>
      </c>
      <c r="H89" s="296" t="s">
        <v>1516</v>
      </c>
      <c r="I89" s="296" t="s">
        <v>1514</v>
      </c>
      <c r="J89" s="317" t="s">
        <v>1528</v>
      </c>
      <c r="K89" s="320">
        <v>227.0</v>
      </c>
      <c r="L89" s="85" t="s">
        <v>1513</v>
      </c>
      <c r="M89" s="127" t="s">
        <v>1516</v>
      </c>
      <c r="N89" s="127" t="s">
        <v>1516</v>
      </c>
      <c r="O89" s="85" t="s">
        <v>1513</v>
      </c>
      <c r="P89" s="85" t="s">
        <v>1513</v>
      </c>
      <c r="Q89" s="85" t="s">
        <v>1513</v>
      </c>
      <c r="R89" s="85" t="s">
        <v>1513</v>
      </c>
      <c r="S89" s="127" t="s">
        <v>1516</v>
      </c>
    </row>
    <row r="90" ht="20.25" customHeight="1">
      <c r="A90" s="323" t="s">
        <v>1671</v>
      </c>
      <c r="B90" s="321" t="s">
        <v>1509</v>
      </c>
      <c r="C90" s="317" t="s">
        <v>1537</v>
      </c>
      <c r="D90" s="349" t="s">
        <v>1637</v>
      </c>
      <c r="E90" s="324" t="s">
        <v>1672</v>
      </c>
      <c r="F90" s="318" t="s">
        <v>1673</v>
      </c>
      <c r="G90" s="85" t="s">
        <v>1513</v>
      </c>
      <c r="H90" s="296" t="s">
        <v>1516</v>
      </c>
      <c r="I90" s="296" t="s">
        <v>1514</v>
      </c>
      <c r="J90" s="317" t="s">
        <v>1528</v>
      </c>
      <c r="K90" s="320">
        <v>228.0</v>
      </c>
      <c r="L90" s="85" t="s">
        <v>1513</v>
      </c>
      <c r="M90" s="127" t="s">
        <v>1516</v>
      </c>
      <c r="N90" s="127" t="s">
        <v>1516</v>
      </c>
      <c r="O90" s="85" t="s">
        <v>1513</v>
      </c>
      <c r="P90" s="85" t="s">
        <v>1513</v>
      </c>
      <c r="Q90" s="85" t="s">
        <v>1513</v>
      </c>
      <c r="R90" s="85" t="s">
        <v>1513</v>
      </c>
      <c r="S90" s="127" t="s">
        <v>1516</v>
      </c>
    </row>
    <row r="91" ht="20.25" customHeight="1">
      <c r="A91" s="315" t="s">
        <v>1674</v>
      </c>
      <c r="B91" s="316" t="s">
        <v>1549</v>
      </c>
      <c r="C91" s="317" t="s">
        <v>1537</v>
      </c>
      <c r="D91" s="318" t="s">
        <v>1511</v>
      </c>
      <c r="E91" s="319">
        <v>300.0</v>
      </c>
      <c r="F91" s="318" t="s">
        <v>1675</v>
      </c>
      <c r="G91" s="322" t="s">
        <v>1513</v>
      </c>
      <c r="H91" s="321" t="s">
        <v>1516</v>
      </c>
      <c r="I91" s="326" t="s">
        <v>1527</v>
      </c>
      <c r="J91" s="317" t="s">
        <v>1515</v>
      </c>
      <c r="K91" s="320">
        <v>152.0</v>
      </c>
      <c r="L91" s="322" t="s">
        <v>1513</v>
      </c>
      <c r="M91" s="322" t="s">
        <v>1513</v>
      </c>
      <c r="N91" s="127" t="s">
        <v>1516</v>
      </c>
      <c r="O91" s="322" t="s">
        <v>1513</v>
      </c>
      <c r="P91" s="322" t="s">
        <v>1513</v>
      </c>
      <c r="Q91" s="127" t="s">
        <v>1516</v>
      </c>
      <c r="R91" s="322" t="s">
        <v>1513</v>
      </c>
      <c r="S91" s="127" t="s">
        <v>1516</v>
      </c>
    </row>
    <row r="92" ht="20.25" customHeight="1">
      <c r="A92" s="323" t="s">
        <v>1676</v>
      </c>
      <c r="B92" s="321" t="s">
        <v>1530</v>
      </c>
      <c r="C92" s="317" t="s">
        <v>1537</v>
      </c>
      <c r="D92" s="318" t="s">
        <v>1511</v>
      </c>
      <c r="E92" s="324" t="s">
        <v>1677</v>
      </c>
      <c r="F92" s="318" t="s">
        <v>1533</v>
      </c>
      <c r="G92" s="317" t="s">
        <v>1513</v>
      </c>
      <c r="H92" s="321" t="s">
        <v>1513</v>
      </c>
      <c r="I92" s="321" t="s">
        <v>1514</v>
      </c>
      <c r="J92" s="317" t="s">
        <v>1528</v>
      </c>
      <c r="K92" s="320">
        <v>228.0</v>
      </c>
      <c r="L92" s="317" t="s">
        <v>1513</v>
      </c>
      <c r="M92" s="317" t="s">
        <v>1513</v>
      </c>
      <c r="N92" s="317" t="s">
        <v>1513</v>
      </c>
      <c r="O92" s="317" t="s">
        <v>1513</v>
      </c>
      <c r="P92" s="127" t="s">
        <v>1516</v>
      </c>
      <c r="Q92" s="317" t="s">
        <v>1513</v>
      </c>
      <c r="R92" s="317" t="s">
        <v>1513</v>
      </c>
      <c r="S92" s="127" t="s">
        <v>1516</v>
      </c>
    </row>
    <row r="93" ht="20.25" customHeight="1">
      <c r="A93" s="323" t="s">
        <v>1678</v>
      </c>
      <c r="B93" s="321" t="s">
        <v>1546</v>
      </c>
      <c r="C93" s="317" t="s">
        <v>1519</v>
      </c>
      <c r="D93" s="318" t="s">
        <v>1679</v>
      </c>
      <c r="E93" s="324" t="s">
        <v>1558</v>
      </c>
      <c r="F93" s="318" t="s">
        <v>1512</v>
      </c>
      <c r="G93" s="322" t="s">
        <v>1513</v>
      </c>
      <c r="H93" s="326" t="s">
        <v>1513</v>
      </c>
      <c r="I93" s="326" t="s">
        <v>1597</v>
      </c>
      <c r="J93" s="317" t="s">
        <v>1528</v>
      </c>
      <c r="K93" s="320">
        <v>228.0</v>
      </c>
      <c r="L93" s="322" t="s">
        <v>1513</v>
      </c>
      <c r="M93" s="322" t="s">
        <v>1513</v>
      </c>
      <c r="N93" s="322" t="s">
        <v>1513</v>
      </c>
      <c r="O93" s="322" t="s">
        <v>1513</v>
      </c>
      <c r="P93" s="322" t="s">
        <v>1513</v>
      </c>
      <c r="Q93" s="127" t="s">
        <v>1516</v>
      </c>
      <c r="R93" s="127" t="s">
        <v>1516</v>
      </c>
      <c r="S93" s="127" t="s">
        <v>1516</v>
      </c>
    </row>
    <row r="94" ht="20.25" customHeight="1">
      <c r="A94" s="323" t="s">
        <v>1680</v>
      </c>
      <c r="B94" s="321" t="s">
        <v>1525</v>
      </c>
      <c r="C94" s="317" t="s">
        <v>1526</v>
      </c>
      <c r="D94" s="318" t="s">
        <v>1511</v>
      </c>
      <c r="E94" s="319">
        <v>60.0</v>
      </c>
      <c r="F94" s="318" t="s">
        <v>1624</v>
      </c>
      <c r="G94" s="317" t="s">
        <v>1513</v>
      </c>
      <c r="H94" s="321" t="s">
        <v>1516</v>
      </c>
      <c r="I94" s="321" t="s">
        <v>1527</v>
      </c>
      <c r="J94" s="317" t="s">
        <v>1515</v>
      </c>
      <c r="K94" s="320">
        <v>152.0</v>
      </c>
      <c r="L94" s="317" t="s">
        <v>1513</v>
      </c>
      <c r="M94" s="317" t="s">
        <v>1513</v>
      </c>
      <c r="N94" s="127" t="s">
        <v>1516</v>
      </c>
      <c r="O94" s="317" t="s">
        <v>1513</v>
      </c>
      <c r="P94" s="317" t="s">
        <v>1513</v>
      </c>
      <c r="Q94" s="127" t="s">
        <v>1516</v>
      </c>
      <c r="R94" s="127" t="s">
        <v>1516</v>
      </c>
      <c r="S94" s="127" t="s">
        <v>1516</v>
      </c>
    </row>
    <row r="95" ht="20.25" customHeight="1">
      <c r="A95" s="323" t="s">
        <v>1681</v>
      </c>
      <c r="B95" s="321" t="s">
        <v>1546</v>
      </c>
      <c r="C95" s="317" t="s">
        <v>1526</v>
      </c>
      <c r="D95" s="318" t="s">
        <v>1511</v>
      </c>
      <c r="E95" s="324" t="s">
        <v>1532</v>
      </c>
      <c r="F95" s="318" t="s">
        <v>1512</v>
      </c>
      <c r="G95" s="322" t="s">
        <v>1513</v>
      </c>
      <c r="H95" s="326" t="s">
        <v>1513</v>
      </c>
      <c r="I95" s="326" t="s">
        <v>1527</v>
      </c>
      <c r="J95" s="317" t="s">
        <v>1528</v>
      </c>
      <c r="K95" s="320">
        <v>229.0</v>
      </c>
      <c r="L95" s="322" t="s">
        <v>1513</v>
      </c>
      <c r="M95" s="127" t="s">
        <v>1516</v>
      </c>
      <c r="N95" s="322" t="s">
        <v>1513</v>
      </c>
      <c r="O95" s="127" t="s">
        <v>1516</v>
      </c>
      <c r="P95" s="322" t="s">
        <v>1513</v>
      </c>
      <c r="Q95" s="322" t="s">
        <v>1513</v>
      </c>
      <c r="R95" s="322" t="s">
        <v>1513</v>
      </c>
      <c r="S95" s="322" t="s">
        <v>1513</v>
      </c>
    </row>
    <row r="96" ht="20.25" customHeight="1">
      <c r="A96" s="315" t="s">
        <v>1682</v>
      </c>
      <c r="B96" s="316" t="s">
        <v>1564</v>
      </c>
      <c r="C96" s="317" t="s">
        <v>1531</v>
      </c>
      <c r="D96" s="318" t="s">
        <v>1557</v>
      </c>
      <c r="E96" s="319" t="s">
        <v>1568</v>
      </c>
      <c r="F96" s="318" t="s">
        <v>1512</v>
      </c>
      <c r="G96" s="317" t="s">
        <v>1513</v>
      </c>
      <c r="H96" s="321" t="s">
        <v>1513</v>
      </c>
      <c r="I96" s="321" t="s">
        <v>1514</v>
      </c>
      <c r="J96" s="317" t="s">
        <v>1515</v>
      </c>
      <c r="K96" s="320">
        <v>152.0</v>
      </c>
      <c r="L96" s="317" t="s">
        <v>1513</v>
      </c>
      <c r="M96" s="317" t="s">
        <v>1513</v>
      </c>
      <c r="N96" s="317" t="s">
        <v>1513</v>
      </c>
      <c r="O96" s="317" t="s">
        <v>1513</v>
      </c>
      <c r="P96" s="317" t="s">
        <v>1513</v>
      </c>
      <c r="Q96" s="317" t="s">
        <v>1513</v>
      </c>
      <c r="R96" s="317" t="s">
        <v>1513</v>
      </c>
      <c r="S96" s="127" t="s">
        <v>1516</v>
      </c>
    </row>
    <row r="97" ht="20.25" customHeight="1">
      <c r="A97" s="323" t="s">
        <v>1683</v>
      </c>
      <c r="B97" s="321" t="s">
        <v>1518</v>
      </c>
      <c r="C97" s="317" t="s">
        <v>1537</v>
      </c>
      <c r="D97" s="318" t="s">
        <v>1511</v>
      </c>
      <c r="E97" s="324" t="s">
        <v>1532</v>
      </c>
      <c r="F97" s="318" t="s">
        <v>1512</v>
      </c>
      <c r="G97" s="317" t="s">
        <v>1513</v>
      </c>
      <c r="H97" s="321" t="s">
        <v>1513</v>
      </c>
      <c r="I97" s="321" t="s">
        <v>1514</v>
      </c>
      <c r="J97" s="317" t="s">
        <v>1528</v>
      </c>
      <c r="K97" s="320">
        <v>229.0</v>
      </c>
      <c r="L97" s="317" t="s">
        <v>1513</v>
      </c>
      <c r="M97" s="127" t="s">
        <v>1516</v>
      </c>
      <c r="N97" s="127" t="s">
        <v>1516</v>
      </c>
      <c r="O97" s="317" t="s">
        <v>1513</v>
      </c>
      <c r="P97" s="317" t="s">
        <v>1513</v>
      </c>
      <c r="Q97" s="317" t="s">
        <v>1513</v>
      </c>
      <c r="R97" s="317" t="s">
        <v>1513</v>
      </c>
      <c r="S97" s="317" t="s">
        <v>1513</v>
      </c>
    </row>
    <row r="98" ht="20.25" customHeight="1">
      <c r="A98" s="323" t="s">
        <v>1684</v>
      </c>
      <c r="B98" s="321" t="s">
        <v>1564</v>
      </c>
      <c r="C98" s="317" t="s">
        <v>1510</v>
      </c>
      <c r="D98" s="332" t="s">
        <v>1535</v>
      </c>
      <c r="E98" s="324" t="s">
        <v>1547</v>
      </c>
      <c r="F98" s="318" t="s">
        <v>1512</v>
      </c>
      <c r="G98" s="317" t="s">
        <v>1513</v>
      </c>
      <c r="H98" s="321" t="s">
        <v>1513</v>
      </c>
      <c r="I98" s="321" t="s">
        <v>1514</v>
      </c>
      <c r="J98" s="317" t="s">
        <v>1528</v>
      </c>
      <c r="K98" s="320">
        <v>229.0</v>
      </c>
      <c r="L98" s="317" t="s">
        <v>1513</v>
      </c>
      <c r="M98" s="127" t="s">
        <v>1516</v>
      </c>
      <c r="N98" s="317" t="s">
        <v>1513</v>
      </c>
      <c r="O98" s="317" t="s">
        <v>1513</v>
      </c>
      <c r="P98" s="317" t="s">
        <v>1513</v>
      </c>
      <c r="Q98" s="317" t="s">
        <v>1513</v>
      </c>
      <c r="R98" s="127" t="s">
        <v>1516</v>
      </c>
      <c r="S98" s="127" t="s">
        <v>1516</v>
      </c>
    </row>
    <row r="99" ht="20.25" customHeight="1">
      <c r="A99" s="323" t="s">
        <v>1685</v>
      </c>
      <c r="B99" s="321" t="s">
        <v>1549</v>
      </c>
      <c r="C99" s="317" t="s">
        <v>1610</v>
      </c>
      <c r="D99" s="318" t="s">
        <v>1511</v>
      </c>
      <c r="E99" s="324" t="s">
        <v>1532</v>
      </c>
      <c r="F99" s="318" t="s">
        <v>1576</v>
      </c>
      <c r="G99" s="322" t="s">
        <v>1513</v>
      </c>
      <c r="H99" s="326" t="s">
        <v>1513</v>
      </c>
      <c r="I99" s="326" t="s">
        <v>1514</v>
      </c>
      <c r="J99" s="317" t="s">
        <v>1528</v>
      </c>
      <c r="K99" s="320">
        <v>229.0</v>
      </c>
      <c r="L99" s="322" t="s">
        <v>1513</v>
      </c>
      <c r="M99" s="322" t="s">
        <v>1513</v>
      </c>
      <c r="N99" s="322" t="s">
        <v>1513</v>
      </c>
      <c r="O99" s="322" t="s">
        <v>1513</v>
      </c>
      <c r="P99" s="322" t="s">
        <v>1513</v>
      </c>
      <c r="Q99" s="127" t="s">
        <v>1516</v>
      </c>
      <c r="R99" s="322" t="s">
        <v>1513</v>
      </c>
      <c r="S99" s="127" t="s">
        <v>1516</v>
      </c>
    </row>
    <row r="100" ht="20.25" customHeight="1">
      <c r="A100" s="323" t="s">
        <v>1686</v>
      </c>
      <c r="B100" s="321" t="s">
        <v>1530</v>
      </c>
      <c r="C100" s="317" t="s">
        <v>1540</v>
      </c>
      <c r="D100" s="318" t="s">
        <v>1511</v>
      </c>
      <c r="E100" s="324" t="s">
        <v>1550</v>
      </c>
      <c r="F100" s="318" t="s">
        <v>1551</v>
      </c>
      <c r="G100" s="317" t="s">
        <v>1513</v>
      </c>
      <c r="H100" s="321" t="s">
        <v>1516</v>
      </c>
      <c r="I100" s="321" t="s">
        <v>1527</v>
      </c>
      <c r="J100" s="317" t="s">
        <v>1528</v>
      </c>
      <c r="K100" s="320">
        <v>229.0</v>
      </c>
      <c r="L100" s="127" t="s">
        <v>1516</v>
      </c>
      <c r="M100" s="317" t="s">
        <v>1513</v>
      </c>
      <c r="N100" s="317" t="s">
        <v>1513</v>
      </c>
      <c r="O100" s="317" t="s">
        <v>1513</v>
      </c>
      <c r="P100" s="317" t="s">
        <v>1513</v>
      </c>
      <c r="Q100" s="127" t="s">
        <v>1516</v>
      </c>
      <c r="R100" s="127" t="s">
        <v>1516</v>
      </c>
      <c r="S100" s="127" t="s">
        <v>1516</v>
      </c>
    </row>
    <row r="101" ht="20.25" customHeight="1">
      <c r="A101" s="315" t="s">
        <v>1687</v>
      </c>
      <c r="B101" s="316" t="s">
        <v>1656</v>
      </c>
      <c r="C101" s="317" t="s">
        <v>1531</v>
      </c>
      <c r="D101" s="318" t="s">
        <v>1511</v>
      </c>
      <c r="E101" s="319" t="s">
        <v>1521</v>
      </c>
      <c r="F101" s="318" t="s">
        <v>1557</v>
      </c>
      <c r="G101" s="322" t="s">
        <v>1513</v>
      </c>
      <c r="H101" s="326" t="s">
        <v>1513</v>
      </c>
      <c r="I101" s="326" t="s">
        <v>1527</v>
      </c>
      <c r="J101" s="317" t="s">
        <v>1515</v>
      </c>
      <c r="K101" s="320">
        <v>152.0</v>
      </c>
      <c r="L101" s="322" t="s">
        <v>1513</v>
      </c>
      <c r="M101" s="322" t="s">
        <v>1513</v>
      </c>
      <c r="N101" s="322" t="s">
        <v>1513</v>
      </c>
      <c r="O101" s="322" t="s">
        <v>1513</v>
      </c>
      <c r="P101" s="322" t="s">
        <v>1513</v>
      </c>
      <c r="Q101" s="127" t="s">
        <v>1516</v>
      </c>
      <c r="R101" s="127" t="s">
        <v>1516</v>
      </c>
      <c r="S101" s="127" t="s">
        <v>1516</v>
      </c>
    </row>
    <row r="102" ht="20.25" customHeight="1">
      <c r="A102" s="339" t="s">
        <v>1688</v>
      </c>
      <c r="B102" s="340" t="s">
        <v>1546</v>
      </c>
      <c r="C102" s="341" t="s">
        <v>1531</v>
      </c>
      <c r="D102" s="342" t="s">
        <v>1511</v>
      </c>
      <c r="E102" s="353" t="s">
        <v>1521</v>
      </c>
      <c r="F102" s="354" t="s">
        <v>1551</v>
      </c>
      <c r="G102" s="355" t="s">
        <v>1513</v>
      </c>
      <c r="H102" s="340" t="s">
        <v>1516</v>
      </c>
      <c r="I102" s="340" t="s">
        <v>1581</v>
      </c>
      <c r="J102" s="341" t="s">
        <v>1528</v>
      </c>
      <c r="K102" s="347">
        <v>230.0</v>
      </c>
      <c r="L102" s="341" t="s">
        <v>1513</v>
      </c>
      <c r="M102" s="341" t="s">
        <v>1513</v>
      </c>
      <c r="N102" s="341" t="s">
        <v>1513</v>
      </c>
      <c r="O102" s="348" t="s">
        <v>1516</v>
      </c>
      <c r="P102" s="341" t="s">
        <v>1513</v>
      </c>
      <c r="Q102" s="341" t="s">
        <v>1513</v>
      </c>
      <c r="R102" s="341" t="s">
        <v>1513</v>
      </c>
      <c r="S102" s="341" t="s">
        <v>1513</v>
      </c>
    </row>
    <row r="103" ht="20.25" customHeight="1">
      <c r="A103" s="323" t="s">
        <v>1689</v>
      </c>
      <c r="B103" s="321" t="s">
        <v>1518</v>
      </c>
      <c r="C103" s="317" t="s">
        <v>1531</v>
      </c>
      <c r="D103" s="318" t="s">
        <v>1511</v>
      </c>
      <c r="E103" s="324" t="s">
        <v>1568</v>
      </c>
      <c r="F103" s="318" t="s">
        <v>1512</v>
      </c>
      <c r="G103" s="317" t="s">
        <v>1513</v>
      </c>
      <c r="H103" s="321" t="s">
        <v>1513</v>
      </c>
      <c r="I103" s="321" t="s">
        <v>1527</v>
      </c>
      <c r="J103" s="317" t="s">
        <v>1528</v>
      </c>
      <c r="K103" s="320">
        <v>230.0</v>
      </c>
      <c r="L103" s="127" t="s">
        <v>1516</v>
      </c>
      <c r="M103" s="127" t="s">
        <v>1516</v>
      </c>
      <c r="N103" s="127" t="s">
        <v>1516</v>
      </c>
      <c r="O103" s="127" t="s">
        <v>1516</v>
      </c>
      <c r="P103" s="322" t="s">
        <v>1513</v>
      </c>
      <c r="Q103" s="322" t="s">
        <v>1513</v>
      </c>
      <c r="R103" s="322" t="s">
        <v>1513</v>
      </c>
      <c r="S103" s="322" t="s">
        <v>1513</v>
      </c>
    </row>
    <row r="104" ht="20.25" customHeight="1">
      <c r="A104" s="323" t="s">
        <v>1690</v>
      </c>
      <c r="B104" s="321" t="s">
        <v>1525</v>
      </c>
      <c r="C104" s="317" t="s">
        <v>1531</v>
      </c>
      <c r="D104" s="318" t="s">
        <v>1511</v>
      </c>
      <c r="E104" s="324">
        <v>120.0</v>
      </c>
      <c r="F104" s="318" t="s">
        <v>1551</v>
      </c>
      <c r="G104" s="317" t="s">
        <v>1513</v>
      </c>
      <c r="H104" s="321" t="s">
        <v>1516</v>
      </c>
      <c r="I104" s="356" t="s">
        <v>1514</v>
      </c>
      <c r="J104" s="317" t="s">
        <v>1528</v>
      </c>
      <c r="K104" s="320">
        <v>230.0</v>
      </c>
      <c r="L104" s="127" t="s">
        <v>1516</v>
      </c>
      <c r="M104" s="85" t="s">
        <v>1513</v>
      </c>
      <c r="N104" s="85" t="s">
        <v>1513</v>
      </c>
      <c r="O104" s="85" t="s">
        <v>1513</v>
      </c>
      <c r="P104" s="85" t="s">
        <v>1513</v>
      </c>
      <c r="Q104" s="127" t="s">
        <v>1516</v>
      </c>
      <c r="R104" s="85" t="s">
        <v>1513</v>
      </c>
      <c r="S104" s="127" t="s">
        <v>1516</v>
      </c>
    </row>
    <row r="105" ht="20.25" customHeight="1">
      <c r="A105" s="315" t="s">
        <v>1691</v>
      </c>
      <c r="B105" s="316" t="s">
        <v>1549</v>
      </c>
      <c r="C105" s="317" t="s">
        <v>1510</v>
      </c>
      <c r="D105" s="318" t="s">
        <v>1511</v>
      </c>
      <c r="E105" s="319">
        <v>60.0</v>
      </c>
      <c r="F105" s="318" t="s">
        <v>1675</v>
      </c>
      <c r="G105" s="85" t="s">
        <v>1513</v>
      </c>
      <c r="H105" s="321" t="s">
        <v>1516</v>
      </c>
      <c r="I105" s="296" t="s">
        <v>1527</v>
      </c>
      <c r="J105" s="317" t="s">
        <v>1515</v>
      </c>
      <c r="K105" s="320">
        <v>153.0</v>
      </c>
      <c r="L105" s="85" t="s">
        <v>1513</v>
      </c>
      <c r="M105" s="85" t="s">
        <v>1513</v>
      </c>
      <c r="N105" s="85" t="s">
        <v>1513</v>
      </c>
      <c r="O105" s="85" t="s">
        <v>1513</v>
      </c>
      <c r="P105" s="85" t="s">
        <v>1513</v>
      </c>
      <c r="Q105" s="85" t="s">
        <v>1513</v>
      </c>
      <c r="R105" s="127" t="s">
        <v>1516</v>
      </c>
      <c r="S105" s="85" t="s">
        <v>1513</v>
      </c>
    </row>
    <row r="106" ht="20.25" customHeight="1">
      <c r="A106" s="357" t="s">
        <v>1692</v>
      </c>
      <c r="B106" s="316" t="s">
        <v>1509</v>
      </c>
      <c r="C106" s="321" t="s">
        <v>1531</v>
      </c>
      <c r="D106" s="318" t="s">
        <v>1511</v>
      </c>
      <c r="E106" s="319">
        <v>150.0</v>
      </c>
      <c r="F106" s="318" t="s">
        <v>1551</v>
      </c>
      <c r="G106" s="296" t="s">
        <v>1513</v>
      </c>
      <c r="H106" s="321" t="s">
        <v>1516</v>
      </c>
      <c r="I106" s="296" t="s">
        <v>1514</v>
      </c>
      <c r="J106" s="321" t="s">
        <v>1693</v>
      </c>
      <c r="K106" s="358">
        <v>186.0</v>
      </c>
      <c r="L106" s="85" t="s">
        <v>1513</v>
      </c>
      <c r="M106" s="85" t="s">
        <v>1513</v>
      </c>
      <c r="N106" s="85" t="s">
        <v>1513</v>
      </c>
      <c r="O106" s="85" t="s">
        <v>1513</v>
      </c>
      <c r="P106" s="85" t="s">
        <v>1513</v>
      </c>
      <c r="Q106" s="85" t="s">
        <v>1513</v>
      </c>
      <c r="R106" s="85" t="s">
        <v>1513</v>
      </c>
      <c r="S106" s="296" t="s">
        <v>1516</v>
      </c>
    </row>
    <row r="107" ht="20.25" customHeight="1">
      <c r="A107" s="323" t="s">
        <v>256</v>
      </c>
      <c r="B107" s="321" t="s">
        <v>1530</v>
      </c>
      <c r="C107" s="317" t="s">
        <v>1531</v>
      </c>
      <c r="D107" s="318" t="s">
        <v>1511</v>
      </c>
      <c r="E107" s="324" t="s">
        <v>1558</v>
      </c>
      <c r="F107" s="318" t="s">
        <v>1566</v>
      </c>
      <c r="G107" s="85" t="s">
        <v>1513</v>
      </c>
      <c r="H107" s="296" t="s">
        <v>1516</v>
      </c>
      <c r="I107" s="296" t="s">
        <v>1581</v>
      </c>
      <c r="J107" s="317" t="s">
        <v>1528</v>
      </c>
      <c r="K107" s="320">
        <v>230.0</v>
      </c>
      <c r="L107" s="85" t="s">
        <v>1513</v>
      </c>
      <c r="M107" s="85" t="s">
        <v>1513</v>
      </c>
      <c r="N107" s="85" t="s">
        <v>1513</v>
      </c>
      <c r="O107" s="85" t="s">
        <v>1513</v>
      </c>
      <c r="P107" s="85" t="s">
        <v>1513</v>
      </c>
      <c r="Q107" s="127" t="s">
        <v>1516</v>
      </c>
      <c r="R107" s="127" t="s">
        <v>1516</v>
      </c>
      <c r="S107" s="127" t="s">
        <v>1516</v>
      </c>
    </row>
    <row r="108" ht="20.25" customHeight="1">
      <c r="A108" s="323" t="s">
        <v>270</v>
      </c>
      <c r="B108" s="321" t="s">
        <v>1530</v>
      </c>
      <c r="C108" s="317" t="s">
        <v>1537</v>
      </c>
      <c r="D108" s="318" t="s">
        <v>1511</v>
      </c>
      <c r="E108" s="324" t="s">
        <v>1568</v>
      </c>
      <c r="F108" s="318" t="s">
        <v>1533</v>
      </c>
      <c r="G108" s="329" t="s">
        <v>1513</v>
      </c>
      <c r="H108" s="331" t="s">
        <v>1513</v>
      </c>
      <c r="I108" s="331" t="s">
        <v>1514</v>
      </c>
      <c r="J108" s="317" t="s">
        <v>1528</v>
      </c>
      <c r="K108" s="320">
        <v>230.0</v>
      </c>
      <c r="L108" s="329" t="s">
        <v>1513</v>
      </c>
      <c r="M108" s="329" t="s">
        <v>1513</v>
      </c>
      <c r="N108" s="127" t="s">
        <v>1516</v>
      </c>
      <c r="O108" s="329" t="s">
        <v>1513</v>
      </c>
      <c r="P108" s="329" t="s">
        <v>1513</v>
      </c>
      <c r="Q108" s="127" t="s">
        <v>1516</v>
      </c>
      <c r="R108" s="329" t="s">
        <v>1513</v>
      </c>
      <c r="S108" s="127" t="s">
        <v>1516</v>
      </c>
    </row>
    <row r="109" ht="20.25" customHeight="1">
      <c r="A109" s="315" t="s">
        <v>1694</v>
      </c>
      <c r="B109" s="316" t="s">
        <v>1549</v>
      </c>
      <c r="C109" s="317" t="s">
        <v>1531</v>
      </c>
      <c r="D109" s="318" t="s">
        <v>1511</v>
      </c>
      <c r="E109" s="319">
        <v>60.0</v>
      </c>
      <c r="F109" s="318" t="s">
        <v>1695</v>
      </c>
      <c r="G109" s="85" t="s">
        <v>1513</v>
      </c>
      <c r="H109" s="321" t="s">
        <v>1516</v>
      </c>
      <c r="I109" s="296" t="s">
        <v>1514</v>
      </c>
      <c r="J109" s="317" t="s">
        <v>1515</v>
      </c>
      <c r="K109" s="320">
        <v>153.0</v>
      </c>
      <c r="L109" s="85" t="s">
        <v>1513</v>
      </c>
      <c r="M109" s="127" t="s">
        <v>1516</v>
      </c>
      <c r="N109" s="85" t="s">
        <v>1513</v>
      </c>
      <c r="O109" s="85" t="s">
        <v>1513</v>
      </c>
      <c r="P109" s="85" t="s">
        <v>1513</v>
      </c>
      <c r="Q109" s="85" t="s">
        <v>1513</v>
      </c>
      <c r="R109" s="85" t="s">
        <v>1513</v>
      </c>
      <c r="S109" s="127" t="s">
        <v>1516</v>
      </c>
    </row>
    <row r="110" ht="20.25" customHeight="1">
      <c r="A110" s="323" t="s">
        <v>1696</v>
      </c>
      <c r="B110" s="321" t="s">
        <v>1546</v>
      </c>
      <c r="C110" s="317" t="s">
        <v>1531</v>
      </c>
      <c r="D110" s="318" t="s">
        <v>1511</v>
      </c>
      <c r="E110" s="324" t="s">
        <v>1558</v>
      </c>
      <c r="F110" s="318" t="s">
        <v>1571</v>
      </c>
      <c r="G110" s="85" t="s">
        <v>1513</v>
      </c>
      <c r="H110" s="296" t="s">
        <v>1513</v>
      </c>
      <c r="I110" s="296" t="s">
        <v>1527</v>
      </c>
      <c r="J110" s="317" t="s">
        <v>1528</v>
      </c>
      <c r="K110" s="320">
        <v>230.0</v>
      </c>
      <c r="L110" s="85" t="s">
        <v>1513</v>
      </c>
      <c r="M110" s="127" t="s">
        <v>1516</v>
      </c>
      <c r="N110" s="127" t="s">
        <v>1516</v>
      </c>
      <c r="O110" s="85" t="s">
        <v>1513</v>
      </c>
      <c r="P110" s="127" t="s">
        <v>1516</v>
      </c>
      <c r="Q110" s="127" t="s">
        <v>1516</v>
      </c>
      <c r="R110" s="85" t="s">
        <v>1513</v>
      </c>
      <c r="S110" s="85" t="s">
        <v>1513</v>
      </c>
    </row>
    <row r="111" ht="20.25" customHeight="1">
      <c r="A111" s="323" t="s">
        <v>1697</v>
      </c>
      <c r="B111" s="321" t="s">
        <v>1561</v>
      </c>
      <c r="C111" s="317" t="s">
        <v>1519</v>
      </c>
      <c r="D111" s="318" t="s">
        <v>1511</v>
      </c>
      <c r="E111" s="324" t="s">
        <v>1568</v>
      </c>
      <c r="F111" s="318" t="s">
        <v>1566</v>
      </c>
      <c r="G111" s="85" t="s">
        <v>1513</v>
      </c>
      <c r="H111" s="296" t="s">
        <v>1516</v>
      </c>
      <c r="I111" s="296" t="s">
        <v>1514</v>
      </c>
      <c r="J111" s="317" t="s">
        <v>1528</v>
      </c>
      <c r="K111" s="320">
        <v>230.0</v>
      </c>
      <c r="L111" s="85" t="s">
        <v>1513</v>
      </c>
      <c r="M111" s="127" t="s">
        <v>1516</v>
      </c>
      <c r="N111" s="85" t="s">
        <v>1513</v>
      </c>
      <c r="O111" s="127" t="s">
        <v>1516</v>
      </c>
      <c r="P111" s="85" t="s">
        <v>1513</v>
      </c>
      <c r="Q111" s="85" t="s">
        <v>1513</v>
      </c>
      <c r="R111" s="85" t="s">
        <v>1513</v>
      </c>
      <c r="S111" s="85" t="s">
        <v>1513</v>
      </c>
    </row>
    <row r="112" ht="20.25" customHeight="1">
      <c r="A112" s="323" t="s">
        <v>1698</v>
      </c>
      <c r="B112" s="321" t="s">
        <v>1656</v>
      </c>
      <c r="C112" s="317" t="s">
        <v>1531</v>
      </c>
      <c r="D112" s="318" t="s">
        <v>1511</v>
      </c>
      <c r="E112" s="324" t="s">
        <v>1627</v>
      </c>
      <c r="F112" s="318" t="s">
        <v>1551</v>
      </c>
      <c r="G112" s="85" t="s">
        <v>1513</v>
      </c>
      <c r="H112" s="296" t="s">
        <v>1516</v>
      </c>
      <c r="I112" s="296" t="s">
        <v>1514</v>
      </c>
      <c r="J112" s="317" t="s">
        <v>1528</v>
      </c>
      <c r="K112" s="320">
        <v>230.0</v>
      </c>
      <c r="L112" s="85" t="s">
        <v>1513</v>
      </c>
      <c r="M112" s="85" t="s">
        <v>1513</v>
      </c>
      <c r="N112" s="85" t="s">
        <v>1513</v>
      </c>
      <c r="O112" s="85" t="s">
        <v>1513</v>
      </c>
      <c r="P112" s="85" t="s">
        <v>1513</v>
      </c>
      <c r="Q112" s="127" t="s">
        <v>1516</v>
      </c>
      <c r="R112" s="85" t="s">
        <v>1513</v>
      </c>
      <c r="S112" s="127" t="s">
        <v>1516</v>
      </c>
    </row>
    <row r="113" ht="20.25" customHeight="1">
      <c r="A113" s="323" t="s">
        <v>1699</v>
      </c>
      <c r="B113" s="321" t="s">
        <v>1509</v>
      </c>
      <c r="C113" s="317" t="s">
        <v>1526</v>
      </c>
      <c r="D113" s="318" t="s">
        <v>1511</v>
      </c>
      <c r="E113" s="324" t="s">
        <v>1558</v>
      </c>
      <c r="F113" s="318" t="s">
        <v>1571</v>
      </c>
      <c r="G113" s="85" t="s">
        <v>1513</v>
      </c>
      <c r="H113" s="296" t="s">
        <v>1513</v>
      </c>
      <c r="I113" s="296" t="s">
        <v>1597</v>
      </c>
      <c r="J113" s="317" t="s">
        <v>1528</v>
      </c>
      <c r="K113" s="320">
        <v>231.0</v>
      </c>
      <c r="L113" s="85" t="s">
        <v>1513</v>
      </c>
      <c r="M113" s="85" t="s">
        <v>1513</v>
      </c>
      <c r="N113" s="85" t="s">
        <v>1513</v>
      </c>
      <c r="O113" s="85" t="s">
        <v>1513</v>
      </c>
      <c r="P113" s="85" t="s">
        <v>1513</v>
      </c>
      <c r="Q113" s="85" t="s">
        <v>1513</v>
      </c>
      <c r="R113" s="127" t="s">
        <v>1516</v>
      </c>
      <c r="S113" s="127" t="s">
        <v>1516</v>
      </c>
    </row>
    <row r="114" ht="20.25" customHeight="1">
      <c r="A114" s="323" t="s">
        <v>1700</v>
      </c>
      <c r="B114" s="321" t="s">
        <v>1549</v>
      </c>
      <c r="C114" s="317" t="s">
        <v>1531</v>
      </c>
      <c r="D114" s="318" t="s">
        <v>1511</v>
      </c>
      <c r="E114" s="324" t="s">
        <v>1635</v>
      </c>
      <c r="F114" s="318" t="s">
        <v>1512</v>
      </c>
      <c r="G114" s="85" t="s">
        <v>1513</v>
      </c>
      <c r="H114" s="296" t="s">
        <v>1513</v>
      </c>
      <c r="I114" s="296" t="s">
        <v>1581</v>
      </c>
      <c r="J114" s="317" t="s">
        <v>1528</v>
      </c>
      <c r="K114" s="320">
        <v>231.0</v>
      </c>
      <c r="L114" s="85" t="s">
        <v>1513</v>
      </c>
      <c r="M114" s="85" t="s">
        <v>1513</v>
      </c>
      <c r="N114" s="85" t="s">
        <v>1513</v>
      </c>
      <c r="O114" s="127" t="s">
        <v>1516</v>
      </c>
      <c r="P114" s="85" t="s">
        <v>1513</v>
      </c>
      <c r="Q114" s="85" t="s">
        <v>1513</v>
      </c>
      <c r="R114" s="85" t="s">
        <v>1513</v>
      </c>
      <c r="S114" s="85" t="s">
        <v>1513</v>
      </c>
    </row>
    <row r="115" ht="20.25" customHeight="1">
      <c r="A115" s="323" t="s">
        <v>1701</v>
      </c>
      <c r="B115" s="321" t="s">
        <v>1518</v>
      </c>
      <c r="C115" s="317" t="s">
        <v>1562</v>
      </c>
      <c r="D115" s="318" t="s">
        <v>1511</v>
      </c>
      <c r="E115" s="324" t="s">
        <v>1521</v>
      </c>
      <c r="F115" s="318" t="s">
        <v>1566</v>
      </c>
      <c r="G115" s="317" t="s">
        <v>1513</v>
      </c>
      <c r="H115" s="321" t="s">
        <v>1516</v>
      </c>
      <c r="I115" s="321" t="s">
        <v>1527</v>
      </c>
      <c r="J115" s="317" t="s">
        <v>1528</v>
      </c>
      <c r="K115" s="320">
        <v>231.0</v>
      </c>
      <c r="L115" s="317" t="s">
        <v>1513</v>
      </c>
      <c r="M115" s="127" t="s">
        <v>1516</v>
      </c>
      <c r="N115" s="317" t="s">
        <v>1513</v>
      </c>
      <c r="O115" s="127" t="s">
        <v>1516</v>
      </c>
      <c r="P115" s="317" t="s">
        <v>1513</v>
      </c>
      <c r="Q115" s="317" t="s">
        <v>1513</v>
      </c>
      <c r="R115" s="317" t="s">
        <v>1513</v>
      </c>
      <c r="S115" s="317" t="s">
        <v>1513</v>
      </c>
    </row>
    <row r="116" ht="20.25" customHeight="1">
      <c r="A116" s="323" t="s">
        <v>1702</v>
      </c>
      <c r="B116" s="321" t="s">
        <v>1518</v>
      </c>
      <c r="C116" s="317" t="s">
        <v>1562</v>
      </c>
      <c r="D116" s="318" t="s">
        <v>1511</v>
      </c>
      <c r="E116" s="324" t="s">
        <v>1521</v>
      </c>
      <c r="F116" s="318" t="s">
        <v>1566</v>
      </c>
      <c r="G116" s="127" t="s">
        <v>1516</v>
      </c>
      <c r="H116" s="327" t="s">
        <v>1516</v>
      </c>
      <c r="I116" s="327" t="s">
        <v>1527</v>
      </c>
      <c r="J116" s="317" t="s">
        <v>1528</v>
      </c>
      <c r="K116" s="320">
        <v>231.0</v>
      </c>
      <c r="L116" s="127" t="s">
        <v>1516</v>
      </c>
      <c r="M116" s="127" t="s">
        <v>1516</v>
      </c>
      <c r="N116" s="127" t="s">
        <v>1516</v>
      </c>
      <c r="O116" s="127" t="s">
        <v>1516</v>
      </c>
      <c r="P116" s="127" t="s">
        <v>1516</v>
      </c>
      <c r="Q116" s="127" t="s">
        <v>1516</v>
      </c>
      <c r="R116" s="85" t="s">
        <v>1513</v>
      </c>
      <c r="S116" s="127" t="s">
        <v>1516</v>
      </c>
    </row>
    <row r="117" ht="20.25" customHeight="1">
      <c r="A117" s="323" t="s">
        <v>1703</v>
      </c>
      <c r="B117" s="321" t="s">
        <v>1518</v>
      </c>
      <c r="C117" s="317" t="s">
        <v>1562</v>
      </c>
      <c r="D117" s="318" t="s">
        <v>1511</v>
      </c>
      <c r="E117" s="324" t="s">
        <v>1521</v>
      </c>
      <c r="F117" s="318" t="s">
        <v>1566</v>
      </c>
      <c r="G117" s="127" t="s">
        <v>1516</v>
      </c>
      <c r="H117" s="327" t="s">
        <v>1516</v>
      </c>
      <c r="I117" s="327" t="s">
        <v>1514</v>
      </c>
      <c r="J117" s="317" t="s">
        <v>1528</v>
      </c>
      <c r="K117" s="320">
        <v>231.0</v>
      </c>
      <c r="L117" s="317" t="s">
        <v>1513</v>
      </c>
      <c r="M117" s="127" t="s">
        <v>1516</v>
      </c>
      <c r="N117" s="127" t="s">
        <v>1516</v>
      </c>
      <c r="O117" s="127" t="s">
        <v>1516</v>
      </c>
      <c r="P117" s="127" t="s">
        <v>1516</v>
      </c>
      <c r="Q117" s="317" t="s">
        <v>1513</v>
      </c>
      <c r="R117" s="317" t="s">
        <v>1513</v>
      </c>
      <c r="S117" s="317" t="s">
        <v>1513</v>
      </c>
    </row>
    <row r="118" ht="20.25" customHeight="1">
      <c r="A118" s="323" t="s">
        <v>1704</v>
      </c>
      <c r="B118" s="321" t="s">
        <v>1530</v>
      </c>
      <c r="C118" s="317" t="s">
        <v>1562</v>
      </c>
      <c r="D118" s="318" t="s">
        <v>1511</v>
      </c>
      <c r="E118" s="324" t="s">
        <v>1521</v>
      </c>
      <c r="F118" s="318" t="s">
        <v>1551</v>
      </c>
      <c r="G118" s="85" t="s">
        <v>1513</v>
      </c>
      <c r="H118" s="296" t="s">
        <v>1516</v>
      </c>
      <c r="I118" s="296" t="s">
        <v>1514</v>
      </c>
      <c r="J118" s="317" t="s">
        <v>1528</v>
      </c>
      <c r="K118" s="320">
        <v>231.0</v>
      </c>
      <c r="L118" s="85" t="s">
        <v>1513</v>
      </c>
      <c r="M118" s="85" t="s">
        <v>1513</v>
      </c>
      <c r="N118" s="85" t="s">
        <v>1513</v>
      </c>
      <c r="O118" s="85" t="s">
        <v>1513</v>
      </c>
      <c r="P118" s="85" t="s">
        <v>1513</v>
      </c>
      <c r="Q118" s="85" t="s">
        <v>1513</v>
      </c>
      <c r="R118" s="85" t="s">
        <v>1513</v>
      </c>
      <c r="S118" s="127" t="s">
        <v>1516</v>
      </c>
    </row>
    <row r="119" ht="20.25" customHeight="1">
      <c r="A119" s="323" t="s">
        <v>1705</v>
      </c>
      <c r="B119" s="321" t="s">
        <v>1561</v>
      </c>
      <c r="C119" s="317" t="s">
        <v>1526</v>
      </c>
      <c r="D119" s="318" t="s">
        <v>1511</v>
      </c>
      <c r="E119" s="324" t="s">
        <v>1565</v>
      </c>
      <c r="F119" s="318" t="s">
        <v>1533</v>
      </c>
      <c r="G119" s="85" t="s">
        <v>1513</v>
      </c>
      <c r="H119" s="296" t="s">
        <v>1513</v>
      </c>
      <c r="I119" s="296" t="s">
        <v>1527</v>
      </c>
      <c r="J119" s="317" t="s">
        <v>1528</v>
      </c>
      <c r="K119" s="320">
        <v>233.0</v>
      </c>
      <c r="L119" s="127" t="s">
        <v>1516</v>
      </c>
      <c r="M119" s="85" t="s">
        <v>1513</v>
      </c>
      <c r="N119" s="85" t="s">
        <v>1513</v>
      </c>
      <c r="O119" s="85" t="s">
        <v>1513</v>
      </c>
      <c r="P119" s="85" t="s">
        <v>1513</v>
      </c>
      <c r="Q119" s="127" t="s">
        <v>1516</v>
      </c>
      <c r="R119" s="127" t="s">
        <v>1516</v>
      </c>
      <c r="S119" s="127" t="s">
        <v>1516</v>
      </c>
    </row>
    <row r="120" ht="20.25" customHeight="1">
      <c r="A120" s="323" t="s">
        <v>1706</v>
      </c>
      <c r="B120" s="321" t="s">
        <v>1518</v>
      </c>
      <c r="C120" s="317" t="s">
        <v>1610</v>
      </c>
      <c r="D120" s="318" t="s">
        <v>1511</v>
      </c>
      <c r="E120" s="324" t="s">
        <v>1521</v>
      </c>
      <c r="F120" s="318" t="s">
        <v>1571</v>
      </c>
      <c r="G120" s="317" t="s">
        <v>1513</v>
      </c>
      <c r="H120" s="321" t="s">
        <v>1513</v>
      </c>
      <c r="I120" s="321" t="s">
        <v>1527</v>
      </c>
      <c r="J120" s="317" t="s">
        <v>1528</v>
      </c>
      <c r="K120" s="320">
        <v>233.0</v>
      </c>
      <c r="L120" s="127" t="s">
        <v>1516</v>
      </c>
      <c r="M120" s="85" t="s">
        <v>1513</v>
      </c>
      <c r="N120" s="85" t="s">
        <v>1513</v>
      </c>
      <c r="O120" s="85" t="s">
        <v>1513</v>
      </c>
      <c r="P120" s="85" t="s">
        <v>1513</v>
      </c>
      <c r="Q120" s="127" t="s">
        <v>1516</v>
      </c>
      <c r="R120" s="85" t="s">
        <v>1513</v>
      </c>
      <c r="S120" s="127" t="s">
        <v>1516</v>
      </c>
    </row>
    <row r="121" ht="20.25" customHeight="1">
      <c r="A121" s="323" t="s">
        <v>1707</v>
      </c>
      <c r="B121" s="321" t="s">
        <v>1564</v>
      </c>
      <c r="C121" s="317" t="s">
        <v>1537</v>
      </c>
      <c r="D121" s="318" t="s">
        <v>1511</v>
      </c>
      <c r="E121" s="324" t="s">
        <v>1558</v>
      </c>
      <c r="F121" s="318" t="s">
        <v>1512</v>
      </c>
      <c r="G121" s="85" t="s">
        <v>1513</v>
      </c>
      <c r="H121" s="296" t="s">
        <v>1513</v>
      </c>
      <c r="I121" s="296" t="s">
        <v>1514</v>
      </c>
      <c r="J121" s="317" t="s">
        <v>1528</v>
      </c>
      <c r="K121" s="320">
        <v>233.0</v>
      </c>
      <c r="L121" s="85" t="s">
        <v>1513</v>
      </c>
      <c r="M121" s="85" t="s">
        <v>1513</v>
      </c>
      <c r="N121" s="85" t="s">
        <v>1513</v>
      </c>
      <c r="O121" s="85" t="s">
        <v>1513</v>
      </c>
      <c r="P121" s="85" t="s">
        <v>1513</v>
      </c>
      <c r="Q121" s="127" t="s">
        <v>1516</v>
      </c>
      <c r="R121" s="85" t="s">
        <v>1513</v>
      </c>
      <c r="S121" s="127" t="s">
        <v>1516</v>
      </c>
    </row>
    <row r="122" ht="20.25" customHeight="1">
      <c r="A122" s="350" t="s">
        <v>1708</v>
      </c>
      <c r="B122" s="340" t="s">
        <v>1549</v>
      </c>
      <c r="C122" s="341" t="s">
        <v>1519</v>
      </c>
      <c r="D122" s="342" t="s">
        <v>1511</v>
      </c>
      <c r="E122" s="351" t="s">
        <v>1521</v>
      </c>
      <c r="F122" s="359" t="s">
        <v>1566</v>
      </c>
      <c r="G122" s="352" t="s">
        <v>1513</v>
      </c>
      <c r="H122" s="360" t="s">
        <v>1516</v>
      </c>
      <c r="I122" s="360" t="s">
        <v>1527</v>
      </c>
      <c r="J122" s="341" t="s">
        <v>1528</v>
      </c>
      <c r="K122" s="347">
        <v>233.0</v>
      </c>
      <c r="L122" s="352" t="s">
        <v>1513</v>
      </c>
      <c r="M122" s="348" t="s">
        <v>1516</v>
      </c>
      <c r="N122" s="352" t="s">
        <v>1513</v>
      </c>
      <c r="O122" s="348" t="s">
        <v>1516</v>
      </c>
      <c r="P122" s="352" t="s">
        <v>1513</v>
      </c>
      <c r="Q122" s="352" t="s">
        <v>1513</v>
      </c>
      <c r="R122" s="352" t="s">
        <v>1513</v>
      </c>
      <c r="S122" s="352" t="s">
        <v>1513</v>
      </c>
    </row>
    <row r="123" ht="20.25" customHeight="1">
      <c r="A123" s="323" t="s">
        <v>1709</v>
      </c>
      <c r="B123" s="321" t="s">
        <v>1546</v>
      </c>
      <c r="C123" s="317" t="s">
        <v>1519</v>
      </c>
      <c r="D123" s="318" t="s">
        <v>1511</v>
      </c>
      <c r="E123" s="324" t="s">
        <v>1550</v>
      </c>
      <c r="F123" s="318" t="s">
        <v>1512</v>
      </c>
      <c r="G123" s="85" t="s">
        <v>1513</v>
      </c>
      <c r="H123" s="296" t="s">
        <v>1513</v>
      </c>
      <c r="I123" s="296" t="s">
        <v>1527</v>
      </c>
      <c r="J123" s="317" t="s">
        <v>1528</v>
      </c>
      <c r="K123" s="320">
        <v>234.0</v>
      </c>
      <c r="L123" s="127" t="s">
        <v>1516</v>
      </c>
      <c r="M123" s="127" t="s">
        <v>1516</v>
      </c>
      <c r="N123" s="127" t="s">
        <v>1516</v>
      </c>
      <c r="O123" s="127" t="s">
        <v>1516</v>
      </c>
      <c r="P123" s="85" t="s">
        <v>1513</v>
      </c>
      <c r="Q123" s="127" t="s">
        <v>1516</v>
      </c>
      <c r="R123" s="127" t="s">
        <v>1516</v>
      </c>
      <c r="S123" s="127" t="s">
        <v>1516</v>
      </c>
    </row>
    <row r="124" ht="20.25" customHeight="1">
      <c r="A124" s="323" t="s">
        <v>1710</v>
      </c>
      <c r="B124" s="321" t="s">
        <v>1518</v>
      </c>
      <c r="C124" s="317" t="s">
        <v>1540</v>
      </c>
      <c r="D124" s="318" t="s">
        <v>1511</v>
      </c>
      <c r="E124" s="324" t="s">
        <v>1558</v>
      </c>
      <c r="F124" s="318" t="s">
        <v>1512</v>
      </c>
      <c r="G124" s="317" t="s">
        <v>1513</v>
      </c>
      <c r="H124" s="321" t="s">
        <v>1513</v>
      </c>
      <c r="I124" s="321" t="s">
        <v>1581</v>
      </c>
      <c r="J124" s="317" t="s">
        <v>1528</v>
      </c>
      <c r="K124" s="320">
        <v>234.0</v>
      </c>
      <c r="L124" s="127" t="s">
        <v>1516</v>
      </c>
      <c r="M124" s="317" t="s">
        <v>1513</v>
      </c>
      <c r="N124" s="317" t="s">
        <v>1513</v>
      </c>
      <c r="O124" s="317" t="s">
        <v>1513</v>
      </c>
      <c r="P124" s="317" t="s">
        <v>1513</v>
      </c>
      <c r="Q124" s="317" t="s">
        <v>1513</v>
      </c>
      <c r="R124" s="317" t="s">
        <v>1513</v>
      </c>
      <c r="S124" s="317" t="s">
        <v>1513</v>
      </c>
    </row>
    <row r="125" ht="20.25" customHeight="1">
      <c r="A125" s="323" t="s">
        <v>1562</v>
      </c>
      <c r="B125" s="321" t="s">
        <v>1561</v>
      </c>
      <c r="C125" s="317" t="s">
        <v>1562</v>
      </c>
      <c r="D125" s="318" t="s">
        <v>1511</v>
      </c>
      <c r="E125" s="324" t="s">
        <v>1521</v>
      </c>
      <c r="F125" s="318" t="s">
        <v>1512</v>
      </c>
      <c r="G125" s="85" t="s">
        <v>1513</v>
      </c>
      <c r="H125" s="296" t="s">
        <v>1513</v>
      </c>
      <c r="I125" s="296" t="s">
        <v>1581</v>
      </c>
      <c r="J125" s="317" t="s">
        <v>1528</v>
      </c>
      <c r="K125" s="320">
        <v>234.0</v>
      </c>
      <c r="L125" s="85" t="s">
        <v>1513</v>
      </c>
      <c r="M125" s="127" t="s">
        <v>1516</v>
      </c>
      <c r="N125" s="85" t="s">
        <v>1513</v>
      </c>
      <c r="O125" s="85" t="s">
        <v>1513</v>
      </c>
      <c r="P125" s="85" t="s">
        <v>1513</v>
      </c>
      <c r="Q125" s="85" t="s">
        <v>1513</v>
      </c>
      <c r="R125" s="85" t="s">
        <v>1513</v>
      </c>
      <c r="S125" s="85" t="s">
        <v>1513</v>
      </c>
    </row>
    <row r="126" ht="20.25" customHeight="1">
      <c r="A126" s="323" t="s">
        <v>1711</v>
      </c>
      <c r="B126" s="321" t="s">
        <v>1518</v>
      </c>
      <c r="C126" s="317" t="s">
        <v>1531</v>
      </c>
      <c r="D126" s="318" t="s">
        <v>1511</v>
      </c>
      <c r="E126" s="324" t="s">
        <v>1521</v>
      </c>
      <c r="F126" s="318" t="s">
        <v>1551</v>
      </c>
      <c r="G126" s="317" t="s">
        <v>1513</v>
      </c>
      <c r="H126" s="321" t="s">
        <v>1516</v>
      </c>
      <c r="I126" s="321" t="s">
        <v>1527</v>
      </c>
      <c r="J126" s="317" t="s">
        <v>1528</v>
      </c>
      <c r="K126" s="320">
        <v>234.0</v>
      </c>
      <c r="L126" s="85" t="s">
        <v>1513</v>
      </c>
      <c r="M126" s="85" t="s">
        <v>1513</v>
      </c>
      <c r="N126" s="85" t="s">
        <v>1513</v>
      </c>
      <c r="O126" s="127" t="s">
        <v>1516</v>
      </c>
      <c r="P126" s="85" t="s">
        <v>1513</v>
      </c>
      <c r="Q126" s="85" t="s">
        <v>1513</v>
      </c>
      <c r="R126" s="85" t="s">
        <v>1513</v>
      </c>
      <c r="S126" s="85" t="s">
        <v>1513</v>
      </c>
    </row>
    <row r="127" ht="20.25" customHeight="1">
      <c r="A127" s="323" t="s">
        <v>1712</v>
      </c>
      <c r="B127" s="321" t="s">
        <v>1656</v>
      </c>
      <c r="C127" s="317" t="s">
        <v>1531</v>
      </c>
      <c r="D127" s="361" t="s">
        <v>1589</v>
      </c>
      <c r="E127" s="324" t="s">
        <v>1532</v>
      </c>
      <c r="F127" s="318" t="s">
        <v>1512</v>
      </c>
      <c r="G127" s="85" t="s">
        <v>1513</v>
      </c>
      <c r="H127" s="296" t="s">
        <v>1513</v>
      </c>
      <c r="I127" s="296" t="s">
        <v>1581</v>
      </c>
      <c r="J127" s="317" t="s">
        <v>1528</v>
      </c>
      <c r="K127" s="320">
        <v>234.0</v>
      </c>
      <c r="L127" s="85" t="s">
        <v>1513</v>
      </c>
      <c r="M127" s="127" t="s">
        <v>1516</v>
      </c>
      <c r="N127" s="85" t="s">
        <v>1513</v>
      </c>
      <c r="O127" s="85" t="s">
        <v>1513</v>
      </c>
      <c r="P127" s="85" t="s">
        <v>1513</v>
      </c>
      <c r="Q127" s="85" t="s">
        <v>1513</v>
      </c>
      <c r="R127" s="85" t="s">
        <v>1513</v>
      </c>
      <c r="S127" s="127" t="s">
        <v>1516</v>
      </c>
    </row>
    <row r="128" ht="20.25" customHeight="1">
      <c r="A128" s="323" t="s">
        <v>1713</v>
      </c>
      <c r="B128" s="321" t="s">
        <v>1561</v>
      </c>
      <c r="C128" s="317" t="s">
        <v>1540</v>
      </c>
      <c r="D128" s="318" t="s">
        <v>1511</v>
      </c>
      <c r="E128" s="324" t="s">
        <v>1558</v>
      </c>
      <c r="F128" s="318" t="s">
        <v>1512</v>
      </c>
      <c r="G128" s="127" t="s">
        <v>1516</v>
      </c>
      <c r="H128" s="327" t="s">
        <v>1513</v>
      </c>
      <c r="I128" s="327" t="s">
        <v>1514</v>
      </c>
      <c r="J128" s="317" t="s">
        <v>1528</v>
      </c>
      <c r="K128" s="320">
        <v>234.0</v>
      </c>
      <c r="L128" s="85" t="s">
        <v>1513</v>
      </c>
      <c r="M128" s="85" t="s">
        <v>1513</v>
      </c>
      <c r="N128" s="127" t="s">
        <v>1516</v>
      </c>
      <c r="O128" s="85" t="s">
        <v>1513</v>
      </c>
      <c r="P128" s="85" t="s">
        <v>1513</v>
      </c>
      <c r="Q128" s="127" t="s">
        <v>1516</v>
      </c>
      <c r="R128" s="85" t="s">
        <v>1513</v>
      </c>
      <c r="S128" s="85" t="s">
        <v>1513</v>
      </c>
    </row>
    <row r="129" ht="20.25" customHeight="1">
      <c r="A129" s="323" t="s">
        <v>1714</v>
      </c>
      <c r="B129" s="321" t="s">
        <v>1509</v>
      </c>
      <c r="C129" s="317" t="s">
        <v>1540</v>
      </c>
      <c r="D129" s="318" t="s">
        <v>1511</v>
      </c>
      <c r="E129" s="324" t="s">
        <v>1558</v>
      </c>
      <c r="F129" s="318" t="s">
        <v>1538</v>
      </c>
      <c r="G129" s="85" t="s">
        <v>1513</v>
      </c>
      <c r="H129" s="296" t="s">
        <v>1516</v>
      </c>
      <c r="I129" s="296" t="s">
        <v>1527</v>
      </c>
      <c r="J129" s="317" t="s">
        <v>1528</v>
      </c>
      <c r="K129" s="320">
        <v>234.0</v>
      </c>
      <c r="L129" s="127" t="s">
        <v>1516</v>
      </c>
      <c r="M129" s="85" t="s">
        <v>1513</v>
      </c>
      <c r="N129" s="85" t="s">
        <v>1513</v>
      </c>
      <c r="O129" s="85" t="s">
        <v>1513</v>
      </c>
      <c r="P129" s="85" t="s">
        <v>1513</v>
      </c>
      <c r="Q129" s="127" t="s">
        <v>1516</v>
      </c>
      <c r="R129" s="127" t="s">
        <v>1516</v>
      </c>
      <c r="S129" s="127" t="s">
        <v>1516</v>
      </c>
    </row>
    <row r="130" ht="20.25" customHeight="1">
      <c r="A130" s="323" t="s">
        <v>1715</v>
      </c>
      <c r="B130" s="321" t="s">
        <v>1549</v>
      </c>
      <c r="C130" s="317" t="s">
        <v>1540</v>
      </c>
      <c r="D130" s="318" t="s">
        <v>1511</v>
      </c>
      <c r="E130" s="324" t="s">
        <v>1558</v>
      </c>
      <c r="F130" s="318" t="s">
        <v>1551</v>
      </c>
      <c r="G130" s="85" t="s">
        <v>1513</v>
      </c>
      <c r="H130" s="296" t="s">
        <v>1516</v>
      </c>
      <c r="I130" s="296" t="s">
        <v>1527</v>
      </c>
      <c r="J130" s="317" t="s">
        <v>1528</v>
      </c>
      <c r="K130" s="320">
        <v>235.0</v>
      </c>
      <c r="L130" s="127" t="s">
        <v>1516</v>
      </c>
      <c r="M130" s="85" t="s">
        <v>1513</v>
      </c>
      <c r="N130" s="85" t="s">
        <v>1513</v>
      </c>
      <c r="O130" s="85" t="s">
        <v>1513</v>
      </c>
      <c r="P130" s="85" t="s">
        <v>1513</v>
      </c>
      <c r="Q130" s="127" t="s">
        <v>1516</v>
      </c>
      <c r="R130" s="85" t="s">
        <v>1513</v>
      </c>
      <c r="S130" s="127" t="s">
        <v>1516</v>
      </c>
    </row>
    <row r="131" ht="20.25" customHeight="1">
      <c r="A131" s="315" t="s">
        <v>1716</v>
      </c>
      <c r="B131" s="316" t="s">
        <v>1530</v>
      </c>
      <c r="C131" s="317" t="s">
        <v>1537</v>
      </c>
      <c r="D131" s="318" t="s">
        <v>1589</v>
      </c>
      <c r="E131" s="319" t="s">
        <v>1568</v>
      </c>
      <c r="F131" s="318" t="s">
        <v>1624</v>
      </c>
      <c r="G131" s="85" t="s">
        <v>1513</v>
      </c>
      <c r="H131" s="296" t="s">
        <v>1516</v>
      </c>
      <c r="I131" s="296" t="s">
        <v>1514</v>
      </c>
      <c r="J131" s="317" t="s">
        <v>1515</v>
      </c>
      <c r="K131" s="320">
        <v>154.0</v>
      </c>
      <c r="L131" s="85" t="s">
        <v>1513</v>
      </c>
      <c r="M131" s="85" t="s">
        <v>1513</v>
      </c>
      <c r="N131" s="85" t="s">
        <v>1513</v>
      </c>
      <c r="O131" s="85" t="s">
        <v>1513</v>
      </c>
      <c r="P131" s="85" t="s">
        <v>1513</v>
      </c>
      <c r="Q131" s="127" t="s">
        <v>1516</v>
      </c>
      <c r="R131" s="85" t="s">
        <v>1513</v>
      </c>
      <c r="S131" s="127" t="s">
        <v>1516</v>
      </c>
    </row>
    <row r="132" ht="20.25" customHeight="1">
      <c r="A132" s="339" t="s">
        <v>1717</v>
      </c>
      <c r="B132" s="340" t="s">
        <v>1564</v>
      </c>
      <c r="C132" s="341" t="s">
        <v>1526</v>
      </c>
      <c r="D132" s="349" t="s">
        <v>1535</v>
      </c>
      <c r="E132" s="351" t="s">
        <v>1568</v>
      </c>
      <c r="F132" s="359" t="s">
        <v>1569</v>
      </c>
      <c r="G132" s="360" t="s">
        <v>1516</v>
      </c>
      <c r="H132" s="360" t="s">
        <v>1513</v>
      </c>
      <c r="I132" s="362" t="s">
        <v>1514</v>
      </c>
      <c r="J132" s="341" t="s">
        <v>1528</v>
      </c>
      <c r="K132" s="347">
        <v>235.0</v>
      </c>
      <c r="L132" s="352" t="s">
        <v>1513</v>
      </c>
      <c r="M132" s="352" t="s">
        <v>1513</v>
      </c>
      <c r="N132" s="352" t="s">
        <v>1513</v>
      </c>
      <c r="O132" s="352" t="s">
        <v>1513</v>
      </c>
      <c r="P132" s="352" t="s">
        <v>1513</v>
      </c>
      <c r="Q132" s="352" t="s">
        <v>1513</v>
      </c>
      <c r="R132" s="352" t="s">
        <v>1513</v>
      </c>
      <c r="S132" s="348" t="s">
        <v>1516</v>
      </c>
    </row>
    <row r="133" ht="20.25" customHeight="1">
      <c r="A133" s="323" t="s">
        <v>1718</v>
      </c>
      <c r="B133" s="321" t="s">
        <v>1549</v>
      </c>
      <c r="C133" s="317" t="s">
        <v>1610</v>
      </c>
      <c r="D133" s="349" t="s">
        <v>1535</v>
      </c>
      <c r="E133" s="324" t="s">
        <v>1576</v>
      </c>
      <c r="F133" s="318" t="s">
        <v>1533</v>
      </c>
      <c r="G133" s="85" t="s">
        <v>1513</v>
      </c>
      <c r="H133" s="296" t="s">
        <v>1513</v>
      </c>
      <c r="I133" s="296" t="s">
        <v>1514</v>
      </c>
      <c r="J133" s="317" t="s">
        <v>1528</v>
      </c>
      <c r="K133" s="320">
        <v>236.0</v>
      </c>
      <c r="L133" s="127" t="s">
        <v>1516</v>
      </c>
      <c r="M133" s="85" t="s">
        <v>1513</v>
      </c>
      <c r="N133" s="85" t="s">
        <v>1513</v>
      </c>
      <c r="O133" s="85" t="s">
        <v>1513</v>
      </c>
      <c r="P133" s="85" t="s">
        <v>1513</v>
      </c>
      <c r="Q133" s="85" t="s">
        <v>1513</v>
      </c>
      <c r="R133" s="127" t="s">
        <v>1516</v>
      </c>
      <c r="S133" s="127" t="s">
        <v>1516</v>
      </c>
    </row>
    <row r="134" ht="20.25" customHeight="1">
      <c r="A134" s="315" t="s">
        <v>1719</v>
      </c>
      <c r="B134" s="316" t="s">
        <v>1564</v>
      </c>
      <c r="C134" s="317" t="s">
        <v>1519</v>
      </c>
      <c r="D134" s="318" t="s">
        <v>1637</v>
      </c>
      <c r="E134" s="319" t="s">
        <v>1568</v>
      </c>
      <c r="F134" s="318" t="s">
        <v>1720</v>
      </c>
      <c r="G134" s="85" t="s">
        <v>1513</v>
      </c>
      <c r="H134" s="296" t="s">
        <v>1513</v>
      </c>
      <c r="I134" s="296" t="s">
        <v>1514</v>
      </c>
      <c r="J134" s="317" t="s">
        <v>1515</v>
      </c>
      <c r="K134" s="320">
        <v>154.0</v>
      </c>
      <c r="L134" s="85" t="s">
        <v>1513</v>
      </c>
      <c r="M134" s="85" t="s">
        <v>1513</v>
      </c>
      <c r="N134" s="127" t="s">
        <v>1516</v>
      </c>
      <c r="O134" s="85" t="s">
        <v>1513</v>
      </c>
      <c r="P134" s="85" t="s">
        <v>1513</v>
      </c>
      <c r="Q134" s="85" t="s">
        <v>1513</v>
      </c>
      <c r="R134" s="85" t="s">
        <v>1513</v>
      </c>
      <c r="S134" s="85" t="s">
        <v>1513</v>
      </c>
    </row>
    <row r="135" ht="20.25" customHeight="1">
      <c r="A135" s="323" t="s">
        <v>1721</v>
      </c>
      <c r="B135" s="321" t="s">
        <v>1525</v>
      </c>
      <c r="C135" s="317" t="s">
        <v>1537</v>
      </c>
      <c r="D135" s="318" t="s">
        <v>1511</v>
      </c>
      <c r="E135" s="324">
        <v>30.0</v>
      </c>
      <c r="F135" s="318" t="s">
        <v>1512</v>
      </c>
      <c r="G135" s="317" t="s">
        <v>1513</v>
      </c>
      <c r="H135" s="321" t="s">
        <v>1513</v>
      </c>
      <c r="I135" s="321" t="s">
        <v>1527</v>
      </c>
      <c r="J135" s="317" t="s">
        <v>1528</v>
      </c>
      <c r="K135" s="320">
        <v>236.0</v>
      </c>
      <c r="L135" s="85" t="s">
        <v>1513</v>
      </c>
      <c r="M135" s="85" t="s">
        <v>1513</v>
      </c>
      <c r="N135" s="127" t="s">
        <v>1516</v>
      </c>
      <c r="O135" s="85" t="s">
        <v>1513</v>
      </c>
      <c r="P135" s="85" t="s">
        <v>1513</v>
      </c>
      <c r="Q135" s="85" t="s">
        <v>1513</v>
      </c>
      <c r="R135" s="85" t="s">
        <v>1513</v>
      </c>
      <c r="S135" s="85" t="s">
        <v>1513</v>
      </c>
    </row>
    <row r="136" ht="20.25" customHeight="1">
      <c r="A136" s="315" t="s">
        <v>1722</v>
      </c>
      <c r="B136" s="316" t="s">
        <v>1530</v>
      </c>
      <c r="C136" s="317" t="s">
        <v>1526</v>
      </c>
      <c r="D136" s="318" t="s">
        <v>1511</v>
      </c>
      <c r="E136" s="319">
        <v>60.0</v>
      </c>
      <c r="F136" s="318" t="s">
        <v>1624</v>
      </c>
      <c r="G136" s="85" t="s">
        <v>1513</v>
      </c>
      <c r="H136" s="296" t="s">
        <v>1516</v>
      </c>
      <c r="I136" s="296" t="s">
        <v>1514</v>
      </c>
      <c r="J136" s="317" t="s">
        <v>1515</v>
      </c>
      <c r="K136" s="320">
        <v>154.0</v>
      </c>
      <c r="L136" s="85" t="s">
        <v>1513</v>
      </c>
      <c r="M136" s="85" t="s">
        <v>1513</v>
      </c>
      <c r="N136" s="127" t="s">
        <v>1516</v>
      </c>
      <c r="O136" s="85" t="s">
        <v>1513</v>
      </c>
      <c r="P136" s="85" t="s">
        <v>1513</v>
      </c>
      <c r="Q136" s="85" t="s">
        <v>1513</v>
      </c>
      <c r="R136" s="85" t="s">
        <v>1513</v>
      </c>
      <c r="S136" s="127" t="s">
        <v>1516</v>
      </c>
    </row>
    <row r="137" ht="20.25" customHeight="1">
      <c r="A137" s="315" t="s">
        <v>1723</v>
      </c>
      <c r="B137" s="316" t="s">
        <v>1518</v>
      </c>
      <c r="C137" s="317" t="s">
        <v>1531</v>
      </c>
      <c r="D137" s="318" t="s">
        <v>1511</v>
      </c>
      <c r="E137" s="319">
        <v>10.0</v>
      </c>
      <c r="F137" s="318" t="s">
        <v>1512</v>
      </c>
      <c r="G137" s="317" t="s">
        <v>1513</v>
      </c>
      <c r="H137" s="296" t="s">
        <v>1513</v>
      </c>
      <c r="I137" s="321" t="s">
        <v>1527</v>
      </c>
      <c r="J137" s="317" t="s">
        <v>1515</v>
      </c>
      <c r="K137" s="320">
        <v>154.0</v>
      </c>
      <c r="L137" s="127" t="s">
        <v>1516</v>
      </c>
      <c r="M137" s="317" t="s">
        <v>1513</v>
      </c>
      <c r="N137" s="317" t="s">
        <v>1513</v>
      </c>
      <c r="O137" s="317" t="s">
        <v>1513</v>
      </c>
      <c r="P137" s="317" t="s">
        <v>1513</v>
      </c>
      <c r="Q137" s="127" t="s">
        <v>1516</v>
      </c>
      <c r="R137" s="85" t="s">
        <v>1513</v>
      </c>
      <c r="S137" s="127" t="s">
        <v>1516</v>
      </c>
    </row>
    <row r="138" ht="20.25" customHeight="1">
      <c r="A138" s="315" t="s">
        <v>1724</v>
      </c>
      <c r="B138" s="316" t="s">
        <v>1530</v>
      </c>
      <c r="C138" s="317" t="s">
        <v>1537</v>
      </c>
      <c r="D138" s="318" t="s">
        <v>1511</v>
      </c>
      <c r="E138" s="319">
        <v>300.0</v>
      </c>
      <c r="F138" s="318" t="s">
        <v>1624</v>
      </c>
      <c r="G138" s="85" t="s">
        <v>1513</v>
      </c>
      <c r="H138" s="296" t="s">
        <v>1516</v>
      </c>
      <c r="I138" s="296" t="s">
        <v>1581</v>
      </c>
      <c r="J138" s="317" t="s">
        <v>1515</v>
      </c>
      <c r="K138" s="320">
        <v>154.0</v>
      </c>
      <c r="L138" s="85" t="s">
        <v>1513</v>
      </c>
      <c r="M138" s="85" t="s">
        <v>1513</v>
      </c>
      <c r="N138" s="127" t="s">
        <v>1516</v>
      </c>
      <c r="O138" s="85" t="s">
        <v>1513</v>
      </c>
      <c r="P138" s="85" t="s">
        <v>1513</v>
      </c>
      <c r="Q138" s="127" t="s">
        <v>1516</v>
      </c>
      <c r="R138" s="127" t="s">
        <v>1516</v>
      </c>
      <c r="S138" s="127" t="s">
        <v>1516</v>
      </c>
    </row>
    <row r="139" ht="20.25" customHeight="1">
      <c r="A139" s="323" t="s">
        <v>1725</v>
      </c>
      <c r="B139" s="321" t="s">
        <v>1509</v>
      </c>
      <c r="C139" s="317" t="s">
        <v>1531</v>
      </c>
      <c r="D139" s="318" t="s">
        <v>1511</v>
      </c>
      <c r="E139" s="324" t="s">
        <v>1565</v>
      </c>
      <c r="F139" s="318" t="s">
        <v>1551</v>
      </c>
      <c r="G139" s="85" t="s">
        <v>1513</v>
      </c>
      <c r="H139" s="296" t="s">
        <v>1516</v>
      </c>
      <c r="I139" s="296" t="s">
        <v>1514</v>
      </c>
      <c r="J139" s="317" t="s">
        <v>1528</v>
      </c>
      <c r="K139" s="320">
        <v>235.0</v>
      </c>
      <c r="L139" s="85" t="s">
        <v>1513</v>
      </c>
      <c r="M139" s="127" t="s">
        <v>1516</v>
      </c>
      <c r="N139" s="127" t="s">
        <v>1516</v>
      </c>
      <c r="O139" s="85" t="s">
        <v>1513</v>
      </c>
      <c r="P139" s="85" t="s">
        <v>1513</v>
      </c>
      <c r="Q139" s="127" t="s">
        <v>1516</v>
      </c>
      <c r="R139" s="85" t="s">
        <v>1513</v>
      </c>
      <c r="S139" s="85" t="s">
        <v>1513</v>
      </c>
    </row>
    <row r="140" ht="20.25" customHeight="1">
      <c r="A140" s="323" t="s">
        <v>1726</v>
      </c>
      <c r="B140" s="321" t="s">
        <v>1525</v>
      </c>
      <c r="C140" s="317" t="s">
        <v>1531</v>
      </c>
      <c r="D140" s="318" t="s">
        <v>1511</v>
      </c>
      <c r="E140" s="324">
        <v>120.0</v>
      </c>
      <c r="F140" s="318" t="s">
        <v>1512</v>
      </c>
      <c r="G140" s="317" t="s">
        <v>1513</v>
      </c>
      <c r="H140" s="321" t="s">
        <v>1513</v>
      </c>
      <c r="I140" s="321" t="s">
        <v>1527</v>
      </c>
      <c r="J140" s="317" t="s">
        <v>1528</v>
      </c>
      <c r="K140" s="320">
        <v>236.0</v>
      </c>
      <c r="L140" s="85" t="s">
        <v>1513</v>
      </c>
      <c r="M140" s="85" t="s">
        <v>1513</v>
      </c>
      <c r="N140" s="85" t="s">
        <v>1513</v>
      </c>
      <c r="O140" s="85" t="s">
        <v>1513</v>
      </c>
      <c r="P140" s="85" t="s">
        <v>1513</v>
      </c>
      <c r="Q140" s="85" t="s">
        <v>1513</v>
      </c>
      <c r="R140" s="127" t="s">
        <v>1516</v>
      </c>
      <c r="S140" s="85" t="s">
        <v>1513</v>
      </c>
    </row>
    <row r="141" ht="20.25" customHeight="1">
      <c r="A141" s="315" t="s">
        <v>1727</v>
      </c>
      <c r="B141" s="316" t="s">
        <v>1561</v>
      </c>
      <c r="C141" s="317" t="s">
        <v>1537</v>
      </c>
      <c r="D141" s="318" t="s">
        <v>1511</v>
      </c>
      <c r="E141" s="319">
        <v>90.0</v>
      </c>
      <c r="F141" s="318" t="s">
        <v>1695</v>
      </c>
      <c r="G141" s="85" t="s">
        <v>1513</v>
      </c>
      <c r="H141" s="296" t="s">
        <v>1516</v>
      </c>
      <c r="I141" s="296" t="s">
        <v>1527</v>
      </c>
      <c r="J141" s="317" t="s">
        <v>1515</v>
      </c>
      <c r="K141" s="320">
        <v>155.0</v>
      </c>
      <c r="L141" s="85" t="s">
        <v>1513</v>
      </c>
      <c r="M141" s="85" t="s">
        <v>1513</v>
      </c>
      <c r="N141" s="127" t="s">
        <v>1516</v>
      </c>
      <c r="O141" s="85" t="s">
        <v>1513</v>
      </c>
      <c r="P141" s="85" t="s">
        <v>1513</v>
      </c>
      <c r="Q141" s="85" t="s">
        <v>1513</v>
      </c>
      <c r="R141" s="127" t="s">
        <v>1516</v>
      </c>
      <c r="S141" s="127" t="s">
        <v>1516</v>
      </c>
    </row>
    <row r="142" ht="20.25" customHeight="1">
      <c r="A142" s="323" t="s">
        <v>1728</v>
      </c>
      <c r="B142" s="321" t="s">
        <v>1546</v>
      </c>
      <c r="C142" s="317" t="s">
        <v>1537</v>
      </c>
      <c r="D142" s="318" t="s">
        <v>1511</v>
      </c>
      <c r="E142" s="324" t="s">
        <v>1568</v>
      </c>
      <c r="F142" s="318" t="s">
        <v>1538</v>
      </c>
      <c r="G142" s="85" t="s">
        <v>1513</v>
      </c>
      <c r="H142" s="296" t="s">
        <v>1516</v>
      </c>
      <c r="I142" s="296" t="s">
        <v>1527</v>
      </c>
      <c r="J142" s="317" t="s">
        <v>1528</v>
      </c>
      <c r="K142" s="320">
        <v>236.0</v>
      </c>
      <c r="L142" s="85" t="s">
        <v>1513</v>
      </c>
      <c r="M142" s="85" t="s">
        <v>1513</v>
      </c>
      <c r="N142" s="85" t="s">
        <v>1513</v>
      </c>
      <c r="O142" s="127" t="s">
        <v>1516</v>
      </c>
      <c r="P142" s="85" t="s">
        <v>1513</v>
      </c>
      <c r="Q142" s="85" t="s">
        <v>1513</v>
      </c>
      <c r="R142" s="85" t="s">
        <v>1513</v>
      </c>
      <c r="S142" s="85" t="s">
        <v>1513</v>
      </c>
    </row>
    <row r="143" ht="20.25" customHeight="1">
      <c r="A143" s="357" t="s">
        <v>1729</v>
      </c>
      <c r="B143" s="316" t="s">
        <v>1525</v>
      </c>
      <c r="C143" s="321" t="s">
        <v>1540</v>
      </c>
      <c r="D143" s="318" t="s">
        <v>1511</v>
      </c>
      <c r="E143" s="319" t="s">
        <v>1521</v>
      </c>
      <c r="F143" s="318" t="s">
        <v>1730</v>
      </c>
      <c r="G143" s="296" t="s">
        <v>1513</v>
      </c>
      <c r="H143" s="296" t="s">
        <v>1513</v>
      </c>
      <c r="I143" s="296" t="s">
        <v>1523</v>
      </c>
      <c r="J143" s="321" t="s">
        <v>1731</v>
      </c>
      <c r="K143" s="358">
        <v>47.0</v>
      </c>
      <c r="L143" s="296" t="s">
        <v>1513</v>
      </c>
      <c r="M143" s="296" t="s">
        <v>1513</v>
      </c>
      <c r="N143" s="296" t="s">
        <v>1513</v>
      </c>
      <c r="O143" s="296" t="s">
        <v>1513</v>
      </c>
      <c r="P143" s="296" t="s">
        <v>1513</v>
      </c>
      <c r="Q143" s="296" t="s">
        <v>1513</v>
      </c>
      <c r="R143" s="296" t="s">
        <v>1513</v>
      </c>
      <c r="S143" s="327" t="s">
        <v>1516</v>
      </c>
    </row>
    <row r="144" ht="20.25" customHeight="1">
      <c r="A144" s="315" t="s">
        <v>1732</v>
      </c>
      <c r="B144" s="316" t="s">
        <v>1546</v>
      </c>
      <c r="C144" s="317" t="s">
        <v>1540</v>
      </c>
      <c r="D144" s="318" t="s">
        <v>1511</v>
      </c>
      <c r="E144" s="319">
        <v>120.0</v>
      </c>
      <c r="F144" s="318" t="s">
        <v>1551</v>
      </c>
      <c r="G144" s="85" t="s">
        <v>1513</v>
      </c>
      <c r="H144" s="296" t="s">
        <v>1516</v>
      </c>
      <c r="I144" s="296" t="s">
        <v>1527</v>
      </c>
      <c r="J144" s="317" t="s">
        <v>1515</v>
      </c>
      <c r="K144" s="320">
        <v>155.0</v>
      </c>
      <c r="L144" s="127" t="s">
        <v>1516</v>
      </c>
      <c r="M144" s="85" t="s">
        <v>1513</v>
      </c>
      <c r="N144" s="85" t="s">
        <v>1513</v>
      </c>
      <c r="O144" s="85" t="s">
        <v>1513</v>
      </c>
      <c r="P144" s="85" t="s">
        <v>1513</v>
      </c>
      <c r="Q144" s="127" t="s">
        <v>1516</v>
      </c>
      <c r="R144" s="127" t="s">
        <v>1516</v>
      </c>
      <c r="S144" s="127" t="s">
        <v>1516</v>
      </c>
    </row>
    <row r="145" ht="20.25" customHeight="1">
      <c r="A145" s="315" t="s">
        <v>1733</v>
      </c>
      <c r="B145" s="316" t="s">
        <v>1549</v>
      </c>
      <c r="C145" s="317" t="s">
        <v>1510</v>
      </c>
      <c r="D145" s="318" t="s">
        <v>1511</v>
      </c>
      <c r="E145" s="319">
        <v>60.0</v>
      </c>
      <c r="F145" s="318" t="s">
        <v>1695</v>
      </c>
      <c r="G145" s="85" t="s">
        <v>1513</v>
      </c>
      <c r="H145" s="321" t="s">
        <v>1516</v>
      </c>
      <c r="I145" s="296" t="s">
        <v>1527</v>
      </c>
      <c r="J145" s="317" t="s">
        <v>1515</v>
      </c>
      <c r="K145" s="320">
        <v>155.0</v>
      </c>
      <c r="L145" s="85" t="s">
        <v>1513</v>
      </c>
      <c r="M145" s="85" t="s">
        <v>1513</v>
      </c>
      <c r="N145" s="85" t="s">
        <v>1513</v>
      </c>
      <c r="O145" s="85" t="s">
        <v>1513</v>
      </c>
      <c r="P145" s="85" t="s">
        <v>1513</v>
      </c>
      <c r="Q145" s="127" t="s">
        <v>1516</v>
      </c>
      <c r="R145" s="127" t="s">
        <v>1516</v>
      </c>
      <c r="S145" s="127" t="s">
        <v>1516</v>
      </c>
    </row>
    <row r="146" ht="20.25" customHeight="1">
      <c r="A146" s="323" t="s">
        <v>1734</v>
      </c>
      <c r="B146" s="321" t="s">
        <v>1530</v>
      </c>
      <c r="C146" s="317" t="s">
        <v>1537</v>
      </c>
      <c r="D146" s="318" t="s">
        <v>1511</v>
      </c>
      <c r="E146" s="324" t="s">
        <v>1568</v>
      </c>
      <c r="F146" s="318" t="s">
        <v>1735</v>
      </c>
      <c r="G146" s="85" t="s">
        <v>1513</v>
      </c>
      <c r="H146" s="296" t="s">
        <v>1516</v>
      </c>
      <c r="I146" s="296" t="s">
        <v>1514</v>
      </c>
      <c r="J146" s="317" t="s">
        <v>1528</v>
      </c>
      <c r="K146" s="320">
        <v>237.0</v>
      </c>
      <c r="L146" s="127" t="s">
        <v>1516</v>
      </c>
      <c r="M146" s="85" t="s">
        <v>1513</v>
      </c>
      <c r="N146" s="85" t="s">
        <v>1513</v>
      </c>
      <c r="O146" s="85" t="s">
        <v>1513</v>
      </c>
      <c r="P146" s="85" t="s">
        <v>1513</v>
      </c>
      <c r="Q146" s="127" t="s">
        <v>1516</v>
      </c>
      <c r="R146" s="85" t="s">
        <v>1513</v>
      </c>
      <c r="S146" s="85" t="s">
        <v>1513</v>
      </c>
    </row>
    <row r="147" ht="20.25" customHeight="1">
      <c r="A147" s="323" t="s">
        <v>1736</v>
      </c>
      <c r="B147" s="321" t="s">
        <v>1530</v>
      </c>
      <c r="C147" s="317" t="s">
        <v>1537</v>
      </c>
      <c r="D147" s="318" t="s">
        <v>1511</v>
      </c>
      <c r="E147" s="324" t="s">
        <v>1532</v>
      </c>
      <c r="F147" s="318" t="s">
        <v>1551</v>
      </c>
      <c r="G147" s="85" t="s">
        <v>1513</v>
      </c>
      <c r="H147" s="296" t="s">
        <v>1516</v>
      </c>
      <c r="I147" s="296" t="s">
        <v>1514</v>
      </c>
      <c r="J147" s="317" t="s">
        <v>1528</v>
      </c>
      <c r="K147" s="320">
        <v>237.0</v>
      </c>
      <c r="L147" s="85" t="s">
        <v>1513</v>
      </c>
      <c r="M147" s="85" t="s">
        <v>1513</v>
      </c>
      <c r="N147" s="85" t="s">
        <v>1513</v>
      </c>
      <c r="O147" s="85" t="s">
        <v>1513</v>
      </c>
      <c r="P147" s="85" t="s">
        <v>1513</v>
      </c>
      <c r="Q147" s="127" t="s">
        <v>1516</v>
      </c>
      <c r="R147" s="85" t="s">
        <v>1513</v>
      </c>
      <c r="S147" s="127" t="s">
        <v>1516</v>
      </c>
    </row>
    <row r="148" ht="20.25" customHeight="1">
      <c r="A148" s="323" t="s">
        <v>1737</v>
      </c>
      <c r="B148" s="321" t="s">
        <v>1518</v>
      </c>
      <c r="C148" s="317" t="s">
        <v>1526</v>
      </c>
      <c r="D148" s="361" t="s">
        <v>1589</v>
      </c>
      <c r="E148" s="324" t="s">
        <v>1521</v>
      </c>
      <c r="F148" s="318" t="s">
        <v>1551</v>
      </c>
      <c r="G148" s="317" t="s">
        <v>1513</v>
      </c>
      <c r="H148" s="321" t="s">
        <v>1516</v>
      </c>
      <c r="I148" s="321" t="s">
        <v>1581</v>
      </c>
      <c r="J148" s="317" t="s">
        <v>1528</v>
      </c>
      <c r="K148" s="320">
        <v>237.0</v>
      </c>
      <c r="L148" s="85" t="s">
        <v>1513</v>
      </c>
      <c r="M148" s="85" t="s">
        <v>1513</v>
      </c>
      <c r="N148" s="85" t="s">
        <v>1513</v>
      </c>
      <c r="O148" s="85" t="s">
        <v>1513</v>
      </c>
      <c r="P148" s="127" t="s">
        <v>1516</v>
      </c>
      <c r="Q148" s="85" t="s">
        <v>1513</v>
      </c>
      <c r="R148" s="85" t="s">
        <v>1513</v>
      </c>
      <c r="S148" s="85" t="s">
        <v>1513</v>
      </c>
    </row>
    <row r="149" ht="20.25" customHeight="1">
      <c r="A149" s="323" t="s">
        <v>1738</v>
      </c>
      <c r="B149" s="321" t="s">
        <v>1518</v>
      </c>
      <c r="C149" s="317" t="s">
        <v>1526</v>
      </c>
      <c r="D149" s="318" t="s">
        <v>1511</v>
      </c>
      <c r="E149" s="324" t="s">
        <v>1601</v>
      </c>
      <c r="F149" s="318" t="s">
        <v>1551</v>
      </c>
      <c r="G149" s="317" t="s">
        <v>1513</v>
      </c>
      <c r="H149" s="321" t="s">
        <v>1516</v>
      </c>
      <c r="I149" s="321" t="s">
        <v>1527</v>
      </c>
      <c r="J149" s="317" t="s">
        <v>1528</v>
      </c>
      <c r="K149" s="320">
        <v>238.0</v>
      </c>
      <c r="L149" s="317" t="s">
        <v>1513</v>
      </c>
      <c r="M149" s="317" t="s">
        <v>1513</v>
      </c>
      <c r="N149" s="127" t="s">
        <v>1516</v>
      </c>
      <c r="O149" s="317" t="s">
        <v>1513</v>
      </c>
      <c r="P149" s="317" t="s">
        <v>1513</v>
      </c>
      <c r="Q149" s="317" t="s">
        <v>1513</v>
      </c>
      <c r="R149" s="317" t="s">
        <v>1513</v>
      </c>
      <c r="S149" s="317" t="s">
        <v>1513</v>
      </c>
    </row>
    <row r="150" ht="20.25" customHeight="1">
      <c r="A150" s="323" t="s">
        <v>1739</v>
      </c>
      <c r="B150" s="321" t="s">
        <v>1530</v>
      </c>
      <c r="C150" s="317" t="s">
        <v>1540</v>
      </c>
      <c r="D150" s="318" t="s">
        <v>1511</v>
      </c>
      <c r="E150" s="324" t="s">
        <v>1558</v>
      </c>
      <c r="F150" s="318" t="s">
        <v>1607</v>
      </c>
      <c r="G150" s="85" t="s">
        <v>1513</v>
      </c>
      <c r="H150" s="296" t="s">
        <v>1513</v>
      </c>
      <c r="I150" s="296" t="s">
        <v>1527</v>
      </c>
      <c r="J150" s="317" t="s">
        <v>1528</v>
      </c>
      <c r="K150" s="320">
        <v>238.0</v>
      </c>
      <c r="L150" s="127" t="s">
        <v>1516</v>
      </c>
      <c r="M150" s="85" t="s">
        <v>1513</v>
      </c>
      <c r="N150" s="85" t="s">
        <v>1513</v>
      </c>
      <c r="O150" s="85" t="s">
        <v>1513</v>
      </c>
      <c r="P150" s="85" t="s">
        <v>1513</v>
      </c>
      <c r="Q150" s="85" t="s">
        <v>1513</v>
      </c>
      <c r="R150" s="127" t="s">
        <v>1516</v>
      </c>
      <c r="S150" s="85" t="s">
        <v>1513</v>
      </c>
    </row>
    <row r="151" ht="20.25" customHeight="1">
      <c r="A151" s="315" t="s">
        <v>1740</v>
      </c>
      <c r="B151" s="316" t="s">
        <v>1546</v>
      </c>
      <c r="C151" s="317" t="s">
        <v>1537</v>
      </c>
      <c r="D151" s="318" t="s">
        <v>1511</v>
      </c>
      <c r="E151" s="319">
        <v>120.0</v>
      </c>
      <c r="F151" s="318" t="s">
        <v>1512</v>
      </c>
      <c r="G151" s="85" t="s">
        <v>1513</v>
      </c>
      <c r="H151" s="296" t="s">
        <v>1513</v>
      </c>
      <c r="I151" s="296" t="s">
        <v>1514</v>
      </c>
      <c r="J151" s="317" t="s">
        <v>1515</v>
      </c>
      <c r="K151" s="320">
        <v>155.0</v>
      </c>
      <c r="L151" s="85" t="s">
        <v>1513</v>
      </c>
      <c r="M151" s="85" t="s">
        <v>1513</v>
      </c>
      <c r="N151" s="127" t="s">
        <v>1516</v>
      </c>
      <c r="O151" s="85" t="s">
        <v>1513</v>
      </c>
      <c r="P151" s="85" t="s">
        <v>1513</v>
      </c>
      <c r="Q151" s="127" t="s">
        <v>1516</v>
      </c>
      <c r="R151" s="85" t="s">
        <v>1513</v>
      </c>
      <c r="S151" s="127" t="s">
        <v>1516</v>
      </c>
    </row>
    <row r="152" ht="20.25" customHeight="1">
      <c r="A152" s="323" t="s">
        <v>1741</v>
      </c>
      <c r="B152" s="321" t="s">
        <v>1656</v>
      </c>
      <c r="C152" s="317" t="s">
        <v>1537</v>
      </c>
      <c r="D152" s="318" t="s">
        <v>1511</v>
      </c>
      <c r="E152" s="324" t="s">
        <v>1521</v>
      </c>
      <c r="F152" s="318" t="s">
        <v>1742</v>
      </c>
      <c r="G152" s="85" t="s">
        <v>1513</v>
      </c>
      <c r="H152" s="296" t="s">
        <v>1513</v>
      </c>
      <c r="I152" s="296" t="s">
        <v>1527</v>
      </c>
      <c r="J152" s="317" t="s">
        <v>1528</v>
      </c>
      <c r="K152" s="320">
        <v>238.0</v>
      </c>
      <c r="L152" s="127" t="s">
        <v>1516</v>
      </c>
      <c r="M152" s="85" t="s">
        <v>1513</v>
      </c>
      <c r="N152" s="85" t="s">
        <v>1513</v>
      </c>
      <c r="O152" s="85" t="s">
        <v>1513</v>
      </c>
      <c r="P152" s="85" t="s">
        <v>1513</v>
      </c>
      <c r="Q152" s="127" t="s">
        <v>1516</v>
      </c>
      <c r="R152" s="127" t="s">
        <v>1516</v>
      </c>
      <c r="S152" s="127" t="s">
        <v>1516</v>
      </c>
    </row>
    <row r="153" ht="20.25" customHeight="1">
      <c r="A153" s="339" t="s">
        <v>1743</v>
      </c>
      <c r="B153" s="340" t="s">
        <v>1561</v>
      </c>
      <c r="C153" s="341" t="s">
        <v>1526</v>
      </c>
      <c r="D153" s="342" t="s">
        <v>1511</v>
      </c>
      <c r="E153" s="351" t="s">
        <v>1601</v>
      </c>
      <c r="F153" s="318" t="s">
        <v>1675</v>
      </c>
      <c r="G153" s="85" t="s">
        <v>1513</v>
      </c>
      <c r="H153" s="296" t="s">
        <v>1516</v>
      </c>
      <c r="I153" s="296" t="s">
        <v>1514</v>
      </c>
      <c r="J153" s="341" t="s">
        <v>1528</v>
      </c>
      <c r="K153" s="347">
        <v>238.0</v>
      </c>
      <c r="L153" s="352" t="s">
        <v>1513</v>
      </c>
      <c r="M153" s="352" t="s">
        <v>1513</v>
      </c>
      <c r="N153" s="352" t="s">
        <v>1513</v>
      </c>
      <c r="O153" s="352" t="s">
        <v>1513</v>
      </c>
      <c r="P153" s="352" t="s">
        <v>1513</v>
      </c>
      <c r="Q153" s="352" t="s">
        <v>1513</v>
      </c>
      <c r="R153" s="352" t="s">
        <v>1513</v>
      </c>
      <c r="S153" s="348" t="s">
        <v>1516</v>
      </c>
    </row>
    <row r="154" ht="20.25" customHeight="1">
      <c r="A154" s="323" t="s">
        <v>1744</v>
      </c>
      <c r="B154" s="321" t="s">
        <v>1518</v>
      </c>
      <c r="C154" s="317" t="s">
        <v>1537</v>
      </c>
      <c r="D154" s="361" t="s">
        <v>1589</v>
      </c>
      <c r="E154" s="324" t="s">
        <v>1521</v>
      </c>
      <c r="F154" s="318" t="s">
        <v>1566</v>
      </c>
      <c r="G154" s="317" t="s">
        <v>1513</v>
      </c>
      <c r="H154" s="321" t="s">
        <v>1516</v>
      </c>
      <c r="I154" s="321" t="s">
        <v>1527</v>
      </c>
      <c r="J154" s="317" t="s">
        <v>1528</v>
      </c>
      <c r="K154" s="320">
        <v>238.0</v>
      </c>
      <c r="L154" s="85" t="s">
        <v>1513</v>
      </c>
      <c r="M154" s="85" t="s">
        <v>1513</v>
      </c>
      <c r="N154" s="85" t="s">
        <v>1513</v>
      </c>
      <c r="O154" s="85" t="s">
        <v>1513</v>
      </c>
      <c r="P154" s="85" t="s">
        <v>1513</v>
      </c>
      <c r="Q154" s="127" t="s">
        <v>1516</v>
      </c>
      <c r="R154" s="85" t="s">
        <v>1513</v>
      </c>
      <c r="S154" s="127" t="s">
        <v>1516</v>
      </c>
    </row>
    <row r="155" ht="20.25" customHeight="1">
      <c r="A155" s="323" t="s">
        <v>1745</v>
      </c>
      <c r="B155" s="321" t="s">
        <v>1564</v>
      </c>
      <c r="C155" s="317" t="s">
        <v>1510</v>
      </c>
      <c r="D155" s="318" t="s">
        <v>1511</v>
      </c>
      <c r="E155" s="324" t="s">
        <v>1521</v>
      </c>
      <c r="F155" s="318" t="s">
        <v>1551</v>
      </c>
      <c r="G155" s="85" t="s">
        <v>1513</v>
      </c>
      <c r="H155" s="296" t="s">
        <v>1516</v>
      </c>
      <c r="I155" s="296" t="s">
        <v>1527</v>
      </c>
      <c r="J155" s="317" t="s">
        <v>1528</v>
      </c>
      <c r="K155" s="320">
        <v>238.0</v>
      </c>
      <c r="L155" s="127" t="s">
        <v>1516</v>
      </c>
      <c r="M155" s="85" t="s">
        <v>1513</v>
      </c>
      <c r="N155" s="85" t="s">
        <v>1513</v>
      </c>
      <c r="O155" s="85" t="s">
        <v>1513</v>
      </c>
      <c r="P155" s="85" t="s">
        <v>1513</v>
      </c>
      <c r="Q155" s="127" t="s">
        <v>1516</v>
      </c>
      <c r="R155" s="127" t="s">
        <v>1516</v>
      </c>
      <c r="S155" s="127" t="s">
        <v>1516</v>
      </c>
    </row>
    <row r="156" ht="20.25" customHeight="1">
      <c r="A156" s="323" t="s">
        <v>1746</v>
      </c>
      <c r="B156" s="321" t="s">
        <v>1561</v>
      </c>
      <c r="C156" s="317" t="s">
        <v>1537</v>
      </c>
      <c r="D156" s="349" t="s">
        <v>1637</v>
      </c>
      <c r="E156" s="324" t="s">
        <v>1550</v>
      </c>
      <c r="F156" s="318" t="s">
        <v>1512</v>
      </c>
      <c r="G156" s="85" t="s">
        <v>1513</v>
      </c>
      <c r="H156" s="296" t="s">
        <v>1513</v>
      </c>
      <c r="I156" s="296" t="s">
        <v>1527</v>
      </c>
      <c r="J156" s="317" t="s">
        <v>1528</v>
      </c>
      <c r="K156" s="320">
        <v>239.0</v>
      </c>
      <c r="L156" s="85" t="s">
        <v>1513</v>
      </c>
      <c r="M156" s="85" t="s">
        <v>1513</v>
      </c>
      <c r="N156" s="85" t="s">
        <v>1513</v>
      </c>
      <c r="O156" s="85" t="s">
        <v>1513</v>
      </c>
      <c r="P156" s="85" t="s">
        <v>1513</v>
      </c>
      <c r="Q156" s="85" t="s">
        <v>1513</v>
      </c>
      <c r="R156" s="85" t="s">
        <v>1513</v>
      </c>
      <c r="S156" s="127" t="s">
        <v>1516</v>
      </c>
    </row>
    <row r="157" ht="20.25" customHeight="1">
      <c r="A157" s="323" t="s">
        <v>1747</v>
      </c>
      <c r="B157" s="321" t="s">
        <v>1518</v>
      </c>
      <c r="C157" s="317" t="s">
        <v>1531</v>
      </c>
      <c r="D157" s="318" t="s">
        <v>1511</v>
      </c>
      <c r="E157" s="324" t="s">
        <v>1558</v>
      </c>
      <c r="F157" s="318" t="s">
        <v>1551</v>
      </c>
      <c r="G157" s="317" t="s">
        <v>1513</v>
      </c>
      <c r="H157" s="321" t="s">
        <v>1516</v>
      </c>
      <c r="I157" s="321" t="s">
        <v>1581</v>
      </c>
      <c r="J157" s="317" t="s">
        <v>1528</v>
      </c>
      <c r="K157" s="320">
        <v>239.0</v>
      </c>
      <c r="L157" s="127" t="s">
        <v>1516</v>
      </c>
      <c r="M157" s="85" t="s">
        <v>1513</v>
      </c>
      <c r="N157" s="127" t="s">
        <v>1516</v>
      </c>
      <c r="O157" s="85" t="s">
        <v>1513</v>
      </c>
      <c r="P157" s="85" t="s">
        <v>1513</v>
      </c>
      <c r="Q157" s="85" t="s">
        <v>1513</v>
      </c>
      <c r="R157" s="85" t="s">
        <v>1513</v>
      </c>
      <c r="S157" s="85" t="s">
        <v>1513</v>
      </c>
    </row>
    <row r="158" ht="20.25" customHeight="1">
      <c r="A158" s="323" t="s">
        <v>1748</v>
      </c>
      <c r="B158" s="321" t="s">
        <v>1518</v>
      </c>
      <c r="C158" s="317" t="s">
        <v>1510</v>
      </c>
      <c r="D158" s="318" t="s">
        <v>1511</v>
      </c>
      <c r="E158" s="324" t="s">
        <v>1521</v>
      </c>
      <c r="F158" s="318" t="s">
        <v>1571</v>
      </c>
      <c r="G158" s="317" t="s">
        <v>1513</v>
      </c>
      <c r="H158" s="321" t="s">
        <v>1513</v>
      </c>
      <c r="I158" s="321" t="s">
        <v>1514</v>
      </c>
      <c r="J158" s="317" t="s">
        <v>1528</v>
      </c>
      <c r="K158" s="320">
        <v>239.0</v>
      </c>
      <c r="L158" s="85" t="s">
        <v>1513</v>
      </c>
      <c r="M158" s="85" t="s">
        <v>1513</v>
      </c>
      <c r="N158" s="85" t="s">
        <v>1513</v>
      </c>
      <c r="O158" s="85" t="s">
        <v>1513</v>
      </c>
      <c r="P158" s="85" t="s">
        <v>1513</v>
      </c>
      <c r="Q158" s="127" t="s">
        <v>1516</v>
      </c>
      <c r="R158" s="85" t="s">
        <v>1513</v>
      </c>
      <c r="S158" s="127" t="s">
        <v>1516</v>
      </c>
    </row>
    <row r="159" ht="20.25" customHeight="1">
      <c r="A159" s="315" t="s">
        <v>1749</v>
      </c>
      <c r="B159" s="316" t="s">
        <v>1549</v>
      </c>
      <c r="C159" s="317" t="s">
        <v>1526</v>
      </c>
      <c r="D159" s="318" t="s">
        <v>1589</v>
      </c>
      <c r="E159" s="319" t="s">
        <v>1521</v>
      </c>
      <c r="F159" s="318" t="s">
        <v>1695</v>
      </c>
      <c r="G159" s="85" t="s">
        <v>1513</v>
      </c>
      <c r="H159" s="321" t="s">
        <v>1516</v>
      </c>
      <c r="I159" s="296" t="s">
        <v>1581</v>
      </c>
      <c r="J159" s="317" t="s">
        <v>1515</v>
      </c>
      <c r="K159" s="320">
        <v>155.0</v>
      </c>
      <c r="L159" s="85" t="s">
        <v>1513</v>
      </c>
      <c r="M159" s="85" t="s">
        <v>1513</v>
      </c>
      <c r="N159" s="85" t="s">
        <v>1513</v>
      </c>
      <c r="O159" s="85" t="s">
        <v>1513</v>
      </c>
      <c r="P159" s="85" t="s">
        <v>1513</v>
      </c>
      <c r="Q159" s="127" t="s">
        <v>1516</v>
      </c>
      <c r="R159" s="127" t="s">
        <v>1516</v>
      </c>
      <c r="S159" s="127" t="s">
        <v>1516</v>
      </c>
    </row>
    <row r="160" ht="20.25" customHeight="1">
      <c r="A160" s="357" t="s">
        <v>1750</v>
      </c>
      <c r="B160" s="316" t="s">
        <v>1546</v>
      </c>
      <c r="C160" s="321" t="s">
        <v>1540</v>
      </c>
      <c r="D160" s="318" t="s">
        <v>1511</v>
      </c>
      <c r="E160" s="319">
        <v>30.0</v>
      </c>
      <c r="F160" s="318" t="s">
        <v>1675</v>
      </c>
      <c r="G160" s="296" t="s">
        <v>1513</v>
      </c>
      <c r="H160" s="321" t="s">
        <v>1516</v>
      </c>
      <c r="I160" s="296" t="s">
        <v>1581</v>
      </c>
      <c r="J160" s="321" t="s">
        <v>1751</v>
      </c>
      <c r="K160" s="358">
        <v>75.0</v>
      </c>
      <c r="L160" s="296" t="s">
        <v>1516</v>
      </c>
      <c r="M160" s="296" t="s">
        <v>1516</v>
      </c>
      <c r="N160" s="296" t="s">
        <v>1513</v>
      </c>
      <c r="O160" s="296" t="s">
        <v>1513</v>
      </c>
      <c r="P160" s="296" t="s">
        <v>1513</v>
      </c>
      <c r="Q160" s="296" t="s">
        <v>1513</v>
      </c>
      <c r="R160" s="296" t="s">
        <v>1513</v>
      </c>
      <c r="S160" s="127" t="s">
        <v>1516</v>
      </c>
    </row>
    <row r="161" ht="20.25" customHeight="1">
      <c r="A161" s="323" t="s">
        <v>1752</v>
      </c>
      <c r="B161" s="321" t="s">
        <v>1546</v>
      </c>
      <c r="C161" s="317" t="s">
        <v>1610</v>
      </c>
      <c r="D161" s="318" t="s">
        <v>1511</v>
      </c>
      <c r="E161" s="324" t="s">
        <v>1753</v>
      </c>
      <c r="F161" s="318" t="s">
        <v>1551</v>
      </c>
      <c r="G161" s="85" t="s">
        <v>1513</v>
      </c>
      <c r="H161" s="296" t="s">
        <v>1516</v>
      </c>
      <c r="I161" s="296" t="s">
        <v>1514</v>
      </c>
      <c r="J161" s="317" t="s">
        <v>1528</v>
      </c>
      <c r="K161" s="320">
        <v>239.0</v>
      </c>
      <c r="L161" s="85" t="s">
        <v>1513</v>
      </c>
      <c r="M161" s="85" t="s">
        <v>1513</v>
      </c>
      <c r="N161" s="85" t="s">
        <v>1513</v>
      </c>
      <c r="O161" s="85" t="s">
        <v>1513</v>
      </c>
      <c r="P161" s="85" t="s">
        <v>1513</v>
      </c>
      <c r="Q161" s="127" t="s">
        <v>1516</v>
      </c>
      <c r="R161" s="127" t="s">
        <v>1516</v>
      </c>
      <c r="S161" s="127" t="s">
        <v>1516</v>
      </c>
    </row>
    <row r="162" ht="20.25" customHeight="1">
      <c r="A162" s="323" t="s">
        <v>1754</v>
      </c>
      <c r="B162" s="321" t="s">
        <v>1518</v>
      </c>
      <c r="C162" s="317" t="s">
        <v>1537</v>
      </c>
      <c r="D162" s="318" t="s">
        <v>1755</v>
      </c>
      <c r="E162" s="324" t="s">
        <v>1558</v>
      </c>
      <c r="F162" s="318" t="s">
        <v>1607</v>
      </c>
      <c r="G162" s="317" t="s">
        <v>1513</v>
      </c>
      <c r="H162" s="321" t="s">
        <v>1513</v>
      </c>
      <c r="I162" s="321" t="s">
        <v>1581</v>
      </c>
      <c r="J162" s="317" t="s">
        <v>1528</v>
      </c>
      <c r="K162" s="320">
        <v>239.0</v>
      </c>
      <c r="L162" s="127" t="s">
        <v>1516</v>
      </c>
      <c r="M162" s="85" t="s">
        <v>1513</v>
      </c>
      <c r="N162" s="85" t="s">
        <v>1513</v>
      </c>
      <c r="O162" s="85" t="s">
        <v>1513</v>
      </c>
      <c r="P162" s="85" t="s">
        <v>1513</v>
      </c>
      <c r="Q162" s="127" t="s">
        <v>1516</v>
      </c>
      <c r="R162" s="85" t="s">
        <v>1513</v>
      </c>
      <c r="S162" s="127" t="s">
        <v>1516</v>
      </c>
    </row>
    <row r="163" ht="20.25" customHeight="1">
      <c r="A163" s="323" t="s">
        <v>1756</v>
      </c>
      <c r="B163" s="321" t="s">
        <v>1509</v>
      </c>
      <c r="C163" s="317" t="s">
        <v>1540</v>
      </c>
      <c r="D163" s="318" t="s">
        <v>1511</v>
      </c>
      <c r="E163" s="324" t="s">
        <v>1627</v>
      </c>
      <c r="F163" s="318" t="s">
        <v>1512</v>
      </c>
      <c r="G163" s="85" t="s">
        <v>1513</v>
      </c>
      <c r="H163" s="296" t="s">
        <v>1513</v>
      </c>
      <c r="I163" s="296" t="s">
        <v>1514</v>
      </c>
      <c r="J163" s="317" t="s">
        <v>1528</v>
      </c>
      <c r="K163" s="320">
        <v>239.0</v>
      </c>
      <c r="L163" s="127" t="s">
        <v>1516</v>
      </c>
      <c r="M163" s="85" t="s">
        <v>1513</v>
      </c>
      <c r="N163" s="85" t="s">
        <v>1513</v>
      </c>
      <c r="O163" s="85" t="s">
        <v>1513</v>
      </c>
      <c r="P163" s="85" t="s">
        <v>1513</v>
      </c>
      <c r="Q163" s="85" t="s">
        <v>1513</v>
      </c>
      <c r="R163" s="127" t="s">
        <v>1516</v>
      </c>
      <c r="S163" s="127" t="s">
        <v>1516</v>
      </c>
    </row>
    <row r="164" ht="20.25" customHeight="1">
      <c r="A164" s="323" t="s">
        <v>1757</v>
      </c>
      <c r="B164" s="321" t="s">
        <v>1546</v>
      </c>
      <c r="C164" s="317" t="s">
        <v>1510</v>
      </c>
      <c r="D164" s="318" t="s">
        <v>1511</v>
      </c>
      <c r="E164" s="324" t="s">
        <v>1568</v>
      </c>
      <c r="F164" s="318" t="s">
        <v>1571</v>
      </c>
      <c r="G164" s="127" t="s">
        <v>1516</v>
      </c>
      <c r="H164" s="327" t="s">
        <v>1513</v>
      </c>
      <c r="I164" s="327" t="s">
        <v>1514</v>
      </c>
      <c r="J164" s="317" t="s">
        <v>1528</v>
      </c>
      <c r="K164" s="320">
        <v>240.0</v>
      </c>
      <c r="L164" s="127" t="s">
        <v>1516</v>
      </c>
      <c r="M164" s="127" t="s">
        <v>1516</v>
      </c>
      <c r="N164" s="85" t="s">
        <v>1513</v>
      </c>
      <c r="O164" s="85" t="s">
        <v>1513</v>
      </c>
      <c r="P164" s="85" t="s">
        <v>1513</v>
      </c>
      <c r="Q164" s="85" t="s">
        <v>1513</v>
      </c>
      <c r="R164" s="85" t="s">
        <v>1513</v>
      </c>
      <c r="S164" s="127" t="s">
        <v>1516</v>
      </c>
    </row>
    <row r="165" ht="20.25" customHeight="1">
      <c r="A165" s="323" t="s">
        <v>1758</v>
      </c>
      <c r="B165" s="321" t="s">
        <v>1518</v>
      </c>
      <c r="C165" s="317" t="s">
        <v>1526</v>
      </c>
      <c r="D165" s="349" t="s">
        <v>1557</v>
      </c>
      <c r="E165" s="324" t="s">
        <v>1547</v>
      </c>
      <c r="F165" s="318" t="s">
        <v>1512</v>
      </c>
      <c r="G165" s="127" t="s">
        <v>1516</v>
      </c>
      <c r="H165" s="327" t="s">
        <v>1513</v>
      </c>
      <c r="I165" s="327" t="s">
        <v>1514</v>
      </c>
      <c r="J165" s="317" t="s">
        <v>1528</v>
      </c>
      <c r="K165" s="320">
        <v>240.0</v>
      </c>
      <c r="L165" s="85" t="s">
        <v>1513</v>
      </c>
      <c r="M165" s="85" t="s">
        <v>1513</v>
      </c>
      <c r="N165" s="85" t="s">
        <v>1513</v>
      </c>
      <c r="O165" s="85" t="s">
        <v>1513</v>
      </c>
      <c r="P165" s="85" t="s">
        <v>1513</v>
      </c>
      <c r="Q165" s="85" t="s">
        <v>1513</v>
      </c>
      <c r="R165" s="85" t="s">
        <v>1513</v>
      </c>
      <c r="S165" s="127" t="s">
        <v>1516</v>
      </c>
    </row>
    <row r="166" ht="20.25" customHeight="1">
      <c r="A166" s="315" t="s">
        <v>1759</v>
      </c>
      <c r="B166" s="316" t="s">
        <v>1561</v>
      </c>
      <c r="C166" s="317" t="s">
        <v>1526</v>
      </c>
      <c r="D166" s="318" t="s">
        <v>1637</v>
      </c>
      <c r="E166" s="319">
        <v>30.0</v>
      </c>
      <c r="F166" s="318" t="s">
        <v>1512</v>
      </c>
      <c r="G166" s="85" t="s">
        <v>1513</v>
      </c>
      <c r="H166" s="296" t="s">
        <v>1513</v>
      </c>
      <c r="I166" s="296" t="s">
        <v>1527</v>
      </c>
      <c r="J166" s="317" t="s">
        <v>1515</v>
      </c>
      <c r="K166" s="320">
        <v>156.0</v>
      </c>
      <c r="L166" s="85" t="s">
        <v>1513</v>
      </c>
      <c r="M166" s="85" t="s">
        <v>1513</v>
      </c>
      <c r="N166" s="85" t="s">
        <v>1513</v>
      </c>
      <c r="O166" s="127" t="s">
        <v>1516</v>
      </c>
      <c r="P166" s="85" t="s">
        <v>1513</v>
      </c>
      <c r="Q166" s="85" t="s">
        <v>1513</v>
      </c>
      <c r="R166" s="85" t="s">
        <v>1513</v>
      </c>
      <c r="S166" s="85" t="s">
        <v>1513</v>
      </c>
    </row>
    <row r="167" ht="20.25" customHeight="1">
      <c r="A167" s="323" t="s">
        <v>1760</v>
      </c>
      <c r="B167" s="321" t="s">
        <v>1530</v>
      </c>
      <c r="C167" s="317" t="s">
        <v>1526</v>
      </c>
      <c r="D167" s="349" t="s">
        <v>1637</v>
      </c>
      <c r="E167" s="324" t="s">
        <v>1532</v>
      </c>
      <c r="F167" s="318" t="s">
        <v>1512</v>
      </c>
      <c r="G167" s="85" t="s">
        <v>1513</v>
      </c>
      <c r="H167" s="296" t="s">
        <v>1513</v>
      </c>
      <c r="I167" s="296" t="s">
        <v>1527</v>
      </c>
      <c r="J167" s="317" t="s">
        <v>1528</v>
      </c>
      <c r="K167" s="320">
        <v>240.0</v>
      </c>
      <c r="L167" s="85" t="s">
        <v>1513</v>
      </c>
      <c r="M167" s="85" t="s">
        <v>1513</v>
      </c>
      <c r="N167" s="85" t="s">
        <v>1513</v>
      </c>
      <c r="O167" s="127" t="s">
        <v>1516</v>
      </c>
      <c r="P167" s="85" t="s">
        <v>1513</v>
      </c>
      <c r="Q167" s="85" t="s">
        <v>1513</v>
      </c>
      <c r="R167" s="85" t="s">
        <v>1513</v>
      </c>
      <c r="S167" s="85" t="s">
        <v>1513</v>
      </c>
    </row>
    <row r="168" ht="20.25" customHeight="1">
      <c r="A168" s="323" t="s">
        <v>1761</v>
      </c>
      <c r="B168" s="321" t="s">
        <v>1564</v>
      </c>
      <c r="C168" s="317" t="s">
        <v>1562</v>
      </c>
      <c r="D168" s="349" t="s">
        <v>1535</v>
      </c>
      <c r="E168" s="324" t="s">
        <v>1521</v>
      </c>
      <c r="F168" s="318" t="s">
        <v>1762</v>
      </c>
      <c r="G168" s="85" t="s">
        <v>1513</v>
      </c>
      <c r="H168" s="296" t="s">
        <v>1516</v>
      </c>
      <c r="I168" s="296" t="s">
        <v>1514</v>
      </c>
      <c r="J168" s="317" t="s">
        <v>1528</v>
      </c>
      <c r="K168" s="320">
        <v>240.0</v>
      </c>
      <c r="L168" s="127" t="s">
        <v>1516</v>
      </c>
      <c r="M168" s="127" t="s">
        <v>1516</v>
      </c>
      <c r="N168" s="127" t="s">
        <v>1516</v>
      </c>
      <c r="O168" s="85" t="s">
        <v>1513</v>
      </c>
      <c r="P168" s="85" t="s">
        <v>1513</v>
      </c>
      <c r="Q168" s="85" t="s">
        <v>1513</v>
      </c>
      <c r="R168" s="85" t="s">
        <v>1513</v>
      </c>
      <c r="S168" s="85" t="s">
        <v>1513</v>
      </c>
    </row>
    <row r="169" ht="20.25" customHeight="1">
      <c r="A169" s="323" t="s">
        <v>1763</v>
      </c>
      <c r="B169" s="321" t="s">
        <v>1530</v>
      </c>
      <c r="C169" s="317" t="s">
        <v>1562</v>
      </c>
      <c r="D169" s="318" t="s">
        <v>1511</v>
      </c>
      <c r="E169" s="324" t="s">
        <v>1550</v>
      </c>
      <c r="F169" s="318" t="s">
        <v>1512</v>
      </c>
      <c r="G169" s="85" t="s">
        <v>1513</v>
      </c>
      <c r="H169" s="296" t="s">
        <v>1513</v>
      </c>
      <c r="I169" s="296" t="s">
        <v>1527</v>
      </c>
      <c r="J169" s="317" t="s">
        <v>1528</v>
      </c>
      <c r="K169" s="320">
        <v>241.0</v>
      </c>
      <c r="L169" s="85" t="s">
        <v>1513</v>
      </c>
      <c r="M169" s="127" t="s">
        <v>1516</v>
      </c>
      <c r="N169" s="127" t="s">
        <v>1516</v>
      </c>
      <c r="O169" s="85" t="s">
        <v>1513</v>
      </c>
      <c r="P169" s="85" t="s">
        <v>1513</v>
      </c>
      <c r="Q169" s="85" t="s">
        <v>1513</v>
      </c>
      <c r="R169" s="85" t="s">
        <v>1513</v>
      </c>
      <c r="S169" s="85" t="s">
        <v>1513</v>
      </c>
    </row>
    <row r="170" ht="20.25" customHeight="1">
      <c r="A170" s="323" t="s">
        <v>1764</v>
      </c>
      <c r="B170" s="321" t="s">
        <v>1656</v>
      </c>
      <c r="C170" s="317" t="s">
        <v>1510</v>
      </c>
      <c r="D170" s="318" t="s">
        <v>1511</v>
      </c>
      <c r="E170" s="324" t="s">
        <v>1558</v>
      </c>
      <c r="F170" s="318" t="s">
        <v>1512</v>
      </c>
      <c r="G170" s="85" t="s">
        <v>1513</v>
      </c>
      <c r="H170" s="296" t="s">
        <v>1513</v>
      </c>
      <c r="I170" s="296" t="s">
        <v>1527</v>
      </c>
      <c r="J170" s="317" t="s">
        <v>1528</v>
      </c>
      <c r="K170" s="320">
        <v>241.0</v>
      </c>
      <c r="L170" s="85" t="s">
        <v>1513</v>
      </c>
      <c r="M170" s="85" t="s">
        <v>1513</v>
      </c>
      <c r="N170" s="85" t="s">
        <v>1513</v>
      </c>
      <c r="O170" s="85" t="s">
        <v>1513</v>
      </c>
      <c r="P170" s="85" t="s">
        <v>1513</v>
      </c>
      <c r="Q170" s="127" t="s">
        <v>1516</v>
      </c>
      <c r="R170" s="127" t="s">
        <v>1516</v>
      </c>
      <c r="S170" s="127" t="s">
        <v>1516</v>
      </c>
    </row>
    <row r="171" ht="20.25" customHeight="1">
      <c r="A171" s="323" t="s">
        <v>1765</v>
      </c>
      <c r="B171" s="321" t="s">
        <v>1525</v>
      </c>
      <c r="C171" s="317" t="s">
        <v>1531</v>
      </c>
      <c r="D171" s="318" t="s">
        <v>1511</v>
      </c>
      <c r="E171" s="324">
        <v>120.0</v>
      </c>
      <c r="F171" s="318" t="s">
        <v>1512</v>
      </c>
      <c r="G171" s="317" t="s">
        <v>1513</v>
      </c>
      <c r="H171" s="321" t="s">
        <v>1513</v>
      </c>
      <c r="I171" s="321" t="s">
        <v>1527</v>
      </c>
      <c r="J171" s="317" t="s">
        <v>1528</v>
      </c>
      <c r="K171" s="320">
        <v>242.0</v>
      </c>
      <c r="L171" s="85" t="s">
        <v>1513</v>
      </c>
      <c r="M171" s="85" t="s">
        <v>1513</v>
      </c>
      <c r="N171" s="85" t="s">
        <v>1513</v>
      </c>
      <c r="O171" s="85" t="s">
        <v>1513</v>
      </c>
      <c r="P171" s="85" t="s">
        <v>1513</v>
      </c>
      <c r="Q171" s="127" t="s">
        <v>1516</v>
      </c>
      <c r="R171" s="85" t="s">
        <v>1513</v>
      </c>
      <c r="S171" s="127" t="s">
        <v>1516</v>
      </c>
    </row>
    <row r="172" ht="20.25" customHeight="1">
      <c r="A172" s="323" t="s">
        <v>1766</v>
      </c>
      <c r="B172" s="321" t="s">
        <v>1561</v>
      </c>
      <c r="C172" s="317" t="s">
        <v>1531</v>
      </c>
      <c r="D172" s="318" t="s">
        <v>1511</v>
      </c>
      <c r="E172" s="324" t="s">
        <v>1521</v>
      </c>
      <c r="F172" s="318" t="s">
        <v>1622</v>
      </c>
      <c r="G172" s="85" t="s">
        <v>1513</v>
      </c>
      <c r="H172" s="296" t="s">
        <v>1513</v>
      </c>
      <c r="I172" s="296" t="s">
        <v>1514</v>
      </c>
      <c r="J172" s="317" t="s">
        <v>1528</v>
      </c>
      <c r="K172" s="320">
        <v>242.0</v>
      </c>
      <c r="L172" s="85" t="s">
        <v>1513</v>
      </c>
      <c r="M172" s="85" t="s">
        <v>1513</v>
      </c>
      <c r="N172" s="85" t="s">
        <v>1513</v>
      </c>
      <c r="O172" s="85" t="s">
        <v>1513</v>
      </c>
      <c r="P172" s="85" t="s">
        <v>1513</v>
      </c>
      <c r="Q172" s="85" t="s">
        <v>1513</v>
      </c>
      <c r="R172" s="85" t="s">
        <v>1513</v>
      </c>
      <c r="S172" s="127" t="s">
        <v>1516</v>
      </c>
    </row>
    <row r="173" ht="20.25" customHeight="1">
      <c r="A173" s="323" t="s">
        <v>1767</v>
      </c>
      <c r="B173" s="321" t="s">
        <v>1656</v>
      </c>
      <c r="C173" s="317" t="s">
        <v>1531</v>
      </c>
      <c r="D173" s="318" t="s">
        <v>1511</v>
      </c>
      <c r="E173" s="324" t="s">
        <v>1627</v>
      </c>
      <c r="F173" s="318" t="s">
        <v>1512</v>
      </c>
      <c r="G173" s="85" t="s">
        <v>1513</v>
      </c>
      <c r="H173" s="296" t="s">
        <v>1513</v>
      </c>
      <c r="I173" s="296" t="s">
        <v>1527</v>
      </c>
      <c r="J173" s="317" t="s">
        <v>1528</v>
      </c>
      <c r="K173" s="320">
        <v>242.0</v>
      </c>
      <c r="L173" s="85" t="s">
        <v>1513</v>
      </c>
      <c r="M173" s="127" t="s">
        <v>1516</v>
      </c>
      <c r="N173" s="127" t="s">
        <v>1516</v>
      </c>
      <c r="O173" s="85" t="s">
        <v>1513</v>
      </c>
      <c r="P173" s="85" t="s">
        <v>1513</v>
      </c>
      <c r="Q173" s="127" t="s">
        <v>1516</v>
      </c>
      <c r="R173" s="85" t="s">
        <v>1513</v>
      </c>
      <c r="S173" s="85" t="s">
        <v>1513</v>
      </c>
    </row>
    <row r="174" ht="20.25" customHeight="1">
      <c r="A174" s="323" t="s">
        <v>1768</v>
      </c>
      <c r="B174" s="321" t="s">
        <v>1546</v>
      </c>
      <c r="C174" s="317" t="s">
        <v>1531</v>
      </c>
      <c r="D174" s="318" t="s">
        <v>1511</v>
      </c>
      <c r="E174" s="324" t="s">
        <v>1627</v>
      </c>
      <c r="F174" s="318" t="s">
        <v>1512</v>
      </c>
      <c r="G174" s="85" t="s">
        <v>1513</v>
      </c>
      <c r="H174" s="296" t="s">
        <v>1513</v>
      </c>
      <c r="I174" s="296" t="s">
        <v>1514</v>
      </c>
      <c r="J174" s="317" t="s">
        <v>1528</v>
      </c>
      <c r="K174" s="320">
        <v>241.0</v>
      </c>
      <c r="L174" s="85" t="s">
        <v>1513</v>
      </c>
      <c r="M174" s="85" t="s">
        <v>1513</v>
      </c>
      <c r="N174" s="85" t="s">
        <v>1513</v>
      </c>
      <c r="O174" s="85" t="s">
        <v>1513</v>
      </c>
      <c r="P174" s="85" t="s">
        <v>1513</v>
      </c>
      <c r="Q174" s="127" t="s">
        <v>1516</v>
      </c>
      <c r="R174" s="85" t="s">
        <v>1513</v>
      </c>
      <c r="S174" s="127" t="s">
        <v>1516</v>
      </c>
    </row>
    <row r="175" ht="20.25" customHeight="1">
      <c r="A175" s="315" t="s">
        <v>1769</v>
      </c>
      <c r="B175" s="316" t="s">
        <v>1546</v>
      </c>
      <c r="C175" s="317" t="s">
        <v>1537</v>
      </c>
      <c r="D175" s="318" t="s">
        <v>1511</v>
      </c>
      <c r="E175" s="319" t="s">
        <v>1568</v>
      </c>
      <c r="F175" s="318" t="s">
        <v>1675</v>
      </c>
      <c r="G175" s="85" t="s">
        <v>1513</v>
      </c>
      <c r="H175" s="296" t="s">
        <v>1516</v>
      </c>
      <c r="I175" s="296" t="s">
        <v>1527</v>
      </c>
      <c r="J175" s="317" t="s">
        <v>1515</v>
      </c>
      <c r="K175" s="320">
        <v>156.0</v>
      </c>
      <c r="L175" s="85" t="s">
        <v>1513</v>
      </c>
      <c r="M175" s="85" t="s">
        <v>1513</v>
      </c>
      <c r="N175" s="127" t="s">
        <v>1516</v>
      </c>
      <c r="O175" s="85" t="s">
        <v>1513</v>
      </c>
      <c r="P175" s="127" t="s">
        <v>1516</v>
      </c>
      <c r="Q175" s="127" t="s">
        <v>1516</v>
      </c>
      <c r="R175" s="85" t="s">
        <v>1513</v>
      </c>
      <c r="S175" s="127" t="s">
        <v>1516</v>
      </c>
    </row>
    <row r="176" ht="20.25" customHeight="1">
      <c r="A176" s="323" t="s">
        <v>1770</v>
      </c>
      <c r="B176" s="321" t="s">
        <v>1530</v>
      </c>
      <c r="C176" s="317" t="s">
        <v>1531</v>
      </c>
      <c r="D176" s="361" t="s">
        <v>1589</v>
      </c>
      <c r="E176" s="324" t="s">
        <v>1521</v>
      </c>
      <c r="F176" s="318" t="s">
        <v>1566</v>
      </c>
      <c r="G176" s="85" t="s">
        <v>1513</v>
      </c>
      <c r="H176" s="296" t="s">
        <v>1516</v>
      </c>
      <c r="I176" s="296" t="s">
        <v>1514</v>
      </c>
      <c r="J176" s="317" t="s">
        <v>1528</v>
      </c>
      <c r="K176" s="320">
        <v>242.0</v>
      </c>
      <c r="L176" s="85" t="s">
        <v>1513</v>
      </c>
      <c r="M176" s="127" t="s">
        <v>1516</v>
      </c>
      <c r="N176" s="127" t="s">
        <v>1516</v>
      </c>
      <c r="O176" s="85" t="s">
        <v>1513</v>
      </c>
      <c r="P176" s="85" t="s">
        <v>1513</v>
      </c>
      <c r="Q176" s="85" t="s">
        <v>1513</v>
      </c>
      <c r="R176" s="85" t="s">
        <v>1513</v>
      </c>
      <c r="S176" s="85" t="s">
        <v>1513</v>
      </c>
    </row>
    <row r="177" ht="20.25" customHeight="1">
      <c r="A177" s="323" t="s">
        <v>1771</v>
      </c>
      <c r="B177" s="321" t="s">
        <v>1549</v>
      </c>
      <c r="C177" s="317" t="s">
        <v>1531</v>
      </c>
      <c r="D177" s="318" t="s">
        <v>1511</v>
      </c>
      <c r="E177" s="324" t="s">
        <v>1558</v>
      </c>
      <c r="F177" s="318" t="s">
        <v>1512</v>
      </c>
      <c r="G177" s="85" t="s">
        <v>1513</v>
      </c>
      <c r="H177" s="296" t="s">
        <v>1513</v>
      </c>
      <c r="I177" s="296" t="s">
        <v>1514</v>
      </c>
      <c r="J177" s="317" t="s">
        <v>1528</v>
      </c>
      <c r="K177" s="320">
        <v>242.0</v>
      </c>
      <c r="L177" s="85" t="s">
        <v>1513</v>
      </c>
      <c r="M177" s="127" t="s">
        <v>1516</v>
      </c>
      <c r="N177" s="85" t="s">
        <v>1513</v>
      </c>
      <c r="O177" s="85" t="s">
        <v>1513</v>
      </c>
      <c r="P177" s="85" t="s">
        <v>1513</v>
      </c>
      <c r="Q177" s="85" t="s">
        <v>1513</v>
      </c>
      <c r="R177" s="85" t="s">
        <v>1513</v>
      </c>
      <c r="S177" s="85" t="s">
        <v>1513</v>
      </c>
    </row>
    <row r="178" ht="20.25" customHeight="1">
      <c r="A178" s="323" t="s">
        <v>1772</v>
      </c>
      <c r="B178" s="321" t="s">
        <v>1530</v>
      </c>
      <c r="C178" s="317" t="s">
        <v>1526</v>
      </c>
      <c r="D178" s="318" t="s">
        <v>1511</v>
      </c>
      <c r="E178" s="324" t="s">
        <v>1558</v>
      </c>
      <c r="F178" s="318" t="s">
        <v>1551</v>
      </c>
      <c r="G178" s="85" t="s">
        <v>1513</v>
      </c>
      <c r="H178" s="296" t="s">
        <v>1516</v>
      </c>
      <c r="I178" s="296" t="s">
        <v>1514</v>
      </c>
      <c r="J178" s="317" t="s">
        <v>1528</v>
      </c>
      <c r="K178" s="320">
        <v>242.0</v>
      </c>
      <c r="L178" s="85" t="s">
        <v>1513</v>
      </c>
      <c r="M178" s="85" t="s">
        <v>1513</v>
      </c>
      <c r="N178" s="127" t="s">
        <v>1516</v>
      </c>
      <c r="O178" s="85" t="s">
        <v>1513</v>
      </c>
      <c r="P178" s="85" t="s">
        <v>1513</v>
      </c>
      <c r="Q178" s="85" t="s">
        <v>1513</v>
      </c>
      <c r="R178" s="85" t="s">
        <v>1513</v>
      </c>
      <c r="S178" s="127" t="s">
        <v>1516</v>
      </c>
    </row>
    <row r="179" ht="20.25" customHeight="1">
      <c r="A179" s="323" t="s">
        <v>1773</v>
      </c>
      <c r="B179" s="321" t="s">
        <v>1564</v>
      </c>
      <c r="C179" s="317" t="s">
        <v>1537</v>
      </c>
      <c r="D179" s="318" t="s">
        <v>1511</v>
      </c>
      <c r="E179" s="324" t="s">
        <v>1558</v>
      </c>
      <c r="F179" s="318" t="s">
        <v>1551</v>
      </c>
      <c r="G179" s="85" t="s">
        <v>1513</v>
      </c>
      <c r="H179" s="296" t="s">
        <v>1516</v>
      </c>
      <c r="I179" s="296" t="s">
        <v>1514</v>
      </c>
      <c r="J179" s="317" t="s">
        <v>1528</v>
      </c>
      <c r="K179" s="320">
        <v>243.0</v>
      </c>
      <c r="L179" s="85" t="s">
        <v>1513</v>
      </c>
      <c r="M179" s="85" t="s">
        <v>1513</v>
      </c>
      <c r="N179" s="85" t="s">
        <v>1513</v>
      </c>
      <c r="O179" s="85" t="s">
        <v>1513</v>
      </c>
      <c r="P179" s="85" t="s">
        <v>1513</v>
      </c>
      <c r="Q179" s="85" t="s">
        <v>1513</v>
      </c>
      <c r="R179" s="127" t="s">
        <v>1516</v>
      </c>
      <c r="S179" s="127" t="s">
        <v>1516</v>
      </c>
    </row>
    <row r="180" ht="20.25" customHeight="1">
      <c r="A180" s="323" t="s">
        <v>162</v>
      </c>
      <c r="B180" s="321" t="s">
        <v>1546</v>
      </c>
      <c r="C180" s="317" t="s">
        <v>1537</v>
      </c>
      <c r="D180" s="318" t="s">
        <v>1511</v>
      </c>
      <c r="E180" s="324" t="s">
        <v>1568</v>
      </c>
      <c r="F180" s="318" t="s">
        <v>1566</v>
      </c>
      <c r="G180" s="85" t="s">
        <v>1513</v>
      </c>
      <c r="H180" s="296" t="s">
        <v>1516</v>
      </c>
      <c r="I180" s="296" t="s">
        <v>1514</v>
      </c>
      <c r="J180" s="317" t="s">
        <v>1528</v>
      </c>
      <c r="K180" s="320">
        <v>243.0</v>
      </c>
      <c r="L180" s="85" t="s">
        <v>1513</v>
      </c>
      <c r="M180" s="85" t="s">
        <v>1513</v>
      </c>
      <c r="N180" s="85" t="s">
        <v>1513</v>
      </c>
      <c r="O180" s="85" t="s">
        <v>1513</v>
      </c>
      <c r="P180" s="85" t="s">
        <v>1513</v>
      </c>
      <c r="Q180" s="127" t="s">
        <v>1516</v>
      </c>
      <c r="R180" s="127" t="s">
        <v>1516</v>
      </c>
      <c r="S180" s="127" t="s">
        <v>1516</v>
      </c>
    </row>
    <row r="181" ht="20.25" customHeight="1">
      <c r="A181" s="323" t="s">
        <v>1774</v>
      </c>
      <c r="B181" s="321" t="s">
        <v>1518</v>
      </c>
      <c r="C181" s="317" t="s">
        <v>1526</v>
      </c>
      <c r="D181" s="318" t="s">
        <v>1511</v>
      </c>
      <c r="E181" s="324" t="s">
        <v>1550</v>
      </c>
      <c r="F181" s="318" t="s">
        <v>1538</v>
      </c>
      <c r="G181" s="85" t="s">
        <v>1513</v>
      </c>
      <c r="H181" s="296" t="s">
        <v>1516</v>
      </c>
      <c r="I181" s="296" t="s">
        <v>1527</v>
      </c>
      <c r="J181" s="317" t="s">
        <v>1528</v>
      </c>
      <c r="K181" s="320">
        <v>243.0</v>
      </c>
      <c r="L181" s="85" t="s">
        <v>1513</v>
      </c>
      <c r="M181" s="85" t="s">
        <v>1513</v>
      </c>
      <c r="N181" s="127" t="s">
        <v>1516</v>
      </c>
      <c r="O181" s="85" t="s">
        <v>1513</v>
      </c>
      <c r="P181" s="127" t="s">
        <v>1516</v>
      </c>
      <c r="Q181" s="127" t="s">
        <v>1516</v>
      </c>
      <c r="R181" s="85" t="s">
        <v>1513</v>
      </c>
      <c r="S181" s="127" t="s">
        <v>1516</v>
      </c>
    </row>
    <row r="182" ht="20.25" customHeight="1">
      <c r="A182" s="323" t="s">
        <v>1775</v>
      </c>
      <c r="B182" s="321" t="s">
        <v>1564</v>
      </c>
      <c r="C182" s="317" t="s">
        <v>1519</v>
      </c>
      <c r="D182" s="349" t="s">
        <v>1637</v>
      </c>
      <c r="E182" s="324" t="s">
        <v>1568</v>
      </c>
      <c r="F182" s="318" t="s">
        <v>1776</v>
      </c>
      <c r="G182" s="127" t="s">
        <v>1516</v>
      </c>
      <c r="H182" s="327" t="s">
        <v>1513</v>
      </c>
      <c r="I182" s="327" t="s">
        <v>1514</v>
      </c>
      <c r="J182" s="317" t="s">
        <v>1528</v>
      </c>
      <c r="K182" s="320">
        <v>243.0</v>
      </c>
      <c r="L182" s="85" t="s">
        <v>1513</v>
      </c>
      <c r="M182" s="127" t="s">
        <v>1516</v>
      </c>
      <c r="N182" s="85" t="s">
        <v>1513</v>
      </c>
      <c r="O182" s="85" t="s">
        <v>1513</v>
      </c>
      <c r="P182" s="85" t="s">
        <v>1513</v>
      </c>
      <c r="Q182" s="85" t="s">
        <v>1513</v>
      </c>
      <c r="R182" s="85" t="s">
        <v>1513</v>
      </c>
      <c r="S182" s="85" t="s">
        <v>1513</v>
      </c>
    </row>
    <row r="183" ht="20.25" customHeight="1">
      <c r="A183" s="323" t="s">
        <v>1777</v>
      </c>
      <c r="B183" s="321" t="s">
        <v>1656</v>
      </c>
      <c r="C183" s="317" t="s">
        <v>1531</v>
      </c>
      <c r="D183" s="318" t="s">
        <v>1511</v>
      </c>
      <c r="E183" s="324" t="s">
        <v>1778</v>
      </c>
      <c r="F183" s="318" t="s">
        <v>1571</v>
      </c>
      <c r="G183" s="85" t="s">
        <v>1513</v>
      </c>
      <c r="H183" s="296" t="s">
        <v>1513</v>
      </c>
      <c r="I183" s="296" t="s">
        <v>1514</v>
      </c>
      <c r="J183" s="317" t="s">
        <v>1528</v>
      </c>
      <c r="K183" s="320">
        <v>243.0</v>
      </c>
      <c r="L183" s="127" t="s">
        <v>1516</v>
      </c>
      <c r="M183" s="85" t="s">
        <v>1513</v>
      </c>
      <c r="N183" s="85" t="s">
        <v>1513</v>
      </c>
      <c r="O183" s="85" t="s">
        <v>1513</v>
      </c>
      <c r="P183" s="85" t="s">
        <v>1513</v>
      </c>
      <c r="Q183" s="85" t="s">
        <v>1513</v>
      </c>
      <c r="R183" s="127" t="s">
        <v>1516</v>
      </c>
      <c r="S183" s="127" t="s">
        <v>1516</v>
      </c>
    </row>
    <row r="184" ht="20.25" customHeight="1">
      <c r="A184" s="323" t="s">
        <v>1779</v>
      </c>
      <c r="B184" s="321" t="s">
        <v>1575</v>
      </c>
      <c r="C184" s="317" t="s">
        <v>1562</v>
      </c>
      <c r="D184" s="349" t="s">
        <v>1535</v>
      </c>
      <c r="E184" s="324" t="s">
        <v>1568</v>
      </c>
      <c r="F184" s="318" t="s">
        <v>1533</v>
      </c>
      <c r="G184" s="85" t="s">
        <v>1513</v>
      </c>
      <c r="H184" s="296" t="s">
        <v>1513</v>
      </c>
      <c r="I184" s="296" t="s">
        <v>1514</v>
      </c>
      <c r="J184" s="317" t="s">
        <v>1528</v>
      </c>
      <c r="K184" s="320">
        <v>244.0</v>
      </c>
      <c r="L184" s="127" t="s">
        <v>1516</v>
      </c>
      <c r="M184" s="85" t="s">
        <v>1513</v>
      </c>
      <c r="N184" s="127" t="s">
        <v>1516</v>
      </c>
      <c r="O184" s="85" t="s">
        <v>1513</v>
      </c>
      <c r="P184" s="85" t="s">
        <v>1513</v>
      </c>
      <c r="Q184" s="85" t="s">
        <v>1513</v>
      </c>
      <c r="R184" s="127" t="s">
        <v>1516</v>
      </c>
      <c r="S184" s="127" t="s">
        <v>1516</v>
      </c>
    </row>
    <row r="185" ht="20.25" customHeight="1">
      <c r="A185" s="357" t="s">
        <v>1780</v>
      </c>
      <c r="B185" s="316" t="s">
        <v>1530</v>
      </c>
      <c r="C185" s="321" t="s">
        <v>1562</v>
      </c>
      <c r="D185" s="318" t="s">
        <v>1535</v>
      </c>
      <c r="E185" s="319" t="s">
        <v>1568</v>
      </c>
      <c r="F185" s="318" t="s">
        <v>1557</v>
      </c>
      <c r="G185" s="296" t="s">
        <v>1513</v>
      </c>
      <c r="H185" s="296" t="s">
        <v>1513</v>
      </c>
      <c r="I185" s="296" t="s">
        <v>1514</v>
      </c>
      <c r="J185" s="321" t="s">
        <v>1693</v>
      </c>
      <c r="K185" s="358">
        <v>189.0</v>
      </c>
      <c r="L185" s="296" t="s">
        <v>1513</v>
      </c>
      <c r="M185" s="296" t="s">
        <v>1513</v>
      </c>
      <c r="N185" s="296" t="s">
        <v>1513</v>
      </c>
      <c r="O185" s="296" t="s">
        <v>1513</v>
      </c>
      <c r="P185" s="296" t="s">
        <v>1513</v>
      </c>
      <c r="Q185" s="296" t="s">
        <v>1513</v>
      </c>
      <c r="R185" s="296" t="s">
        <v>1513</v>
      </c>
      <c r="S185" s="327" t="s">
        <v>1516</v>
      </c>
    </row>
    <row r="186" ht="20.25" customHeight="1">
      <c r="A186" s="323" t="s">
        <v>1781</v>
      </c>
      <c r="B186" s="321" t="s">
        <v>1561</v>
      </c>
      <c r="C186" s="317" t="s">
        <v>1519</v>
      </c>
      <c r="D186" s="318" t="s">
        <v>1511</v>
      </c>
      <c r="E186" s="324" t="s">
        <v>1568</v>
      </c>
      <c r="F186" s="318" t="s">
        <v>1571</v>
      </c>
      <c r="G186" s="85" t="s">
        <v>1513</v>
      </c>
      <c r="H186" s="296" t="s">
        <v>1513</v>
      </c>
      <c r="I186" s="296" t="s">
        <v>1514</v>
      </c>
      <c r="J186" s="317" t="s">
        <v>1528</v>
      </c>
      <c r="K186" s="320">
        <v>244.0</v>
      </c>
      <c r="L186" s="127" t="s">
        <v>1516</v>
      </c>
      <c r="M186" s="127" t="s">
        <v>1516</v>
      </c>
      <c r="N186" s="127" t="s">
        <v>1516</v>
      </c>
      <c r="O186" s="85" t="s">
        <v>1513</v>
      </c>
      <c r="P186" s="127" t="s">
        <v>1516</v>
      </c>
      <c r="Q186" s="85" t="s">
        <v>1513</v>
      </c>
      <c r="R186" s="85" t="s">
        <v>1513</v>
      </c>
      <c r="S186" s="85" t="s">
        <v>1513</v>
      </c>
    </row>
    <row r="187" ht="20.25" customHeight="1">
      <c r="A187" s="323" t="s">
        <v>1782</v>
      </c>
      <c r="B187" s="321" t="s">
        <v>1525</v>
      </c>
      <c r="C187" s="317" t="s">
        <v>1540</v>
      </c>
      <c r="D187" s="318" t="s">
        <v>1511</v>
      </c>
      <c r="E187" s="324" t="s">
        <v>1521</v>
      </c>
      <c r="F187" s="318" t="s">
        <v>1551</v>
      </c>
      <c r="G187" s="317" t="s">
        <v>1513</v>
      </c>
      <c r="H187" s="321" t="s">
        <v>1516</v>
      </c>
      <c r="I187" s="321" t="s">
        <v>1597</v>
      </c>
      <c r="J187" s="317" t="s">
        <v>1528</v>
      </c>
      <c r="K187" s="320">
        <v>244.0</v>
      </c>
      <c r="L187" s="127" t="s">
        <v>1516</v>
      </c>
      <c r="M187" s="85" t="s">
        <v>1513</v>
      </c>
      <c r="N187" s="85" t="s">
        <v>1513</v>
      </c>
      <c r="O187" s="85" t="s">
        <v>1513</v>
      </c>
      <c r="P187" s="85" t="s">
        <v>1513</v>
      </c>
      <c r="Q187" s="127" t="s">
        <v>1516</v>
      </c>
      <c r="R187" s="127" t="s">
        <v>1516</v>
      </c>
      <c r="S187" s="127" t="s">
        <v>1516</v>
      </c>
    </row>
    <row r="188" ht="20.25" customHeight="1">
      <c r="A188" s="323" t="s">
        <v>1783</v>
      </c>
      <c r="B188" s="321" t="s">
        <v>1525</v>
      </c>
      <c r="C188" s="317" t="s">
        <v>1531</v>
      </c>
      <c r="D188" s="318" t="s">
        <v>1511</v>
      </c>
      <c r="E188" s="319">
        <v>60.0</v>
      </c>
      <c r="F188" s="318" t="s">
        <v>1512</v>
      </c>
      <c r="G188" s="317" t="s">
        <v>1513</v>
      </c>
      <c r="H188" s="296" t="s">
        <v>1513</v>
      </c>
      <c r="I188" s="321" t="s">
        <v>1527</v>
      </c>
      <c r="J188" s="317" t="s">
        <v>1515</v>
      </c>
      <c r="K188" s="320">
        <v>156.0</v>
      </c>
      <c r="L188" s="85" t="s">
        <v>1513</v>
      </c>
      <c r="M188" s="85" t="s">
        <v>1513</v>
      </c>
      <c r="N188" s="127" t="s">
        <v>1516</v>
      </c>
      <c r="O188" s="85" t="s">
        <v>1513</v>
      </c>
      <c r="P188" s="85" t="s">
        <v>1513</v>
      </c>
      <c r="Q188" s="127" t="s">
        <v>1516</v>
      </c>
      <c r="R188" s="127" t="s">
        <v>1516</v>
      </c>
      <c r="S188" s="127" t="s">
        <v>1516</v>
      </c>
    </row>
    <row r="189" ht="20.25" customHeight="1">
      <c r="A189" s="323" t="s">
        <v>1784</v>
      </c>
      <c r="B189" s="321" t="s">
        <v>1546</v>
      </c>
      <c r="C189" s="317" t="s">
        <v>1537</v>
      </c>
      <c r="D189" s="318" t="s">
        <v>1511</v>
      </c>
      <c r="E189" s="324" t="s">
        <v>1568</v>
      </c>
      <c r="F189" s="318" t="s">
        <v>1538</v>
      </c>
      <c r="G189" s="85" t="s">
        <v>1513</v>
      </c>
      <c r="H189" s="296" t="s">
        <v>1516</v>
      </c>
      <c r="I189" s="296" t="s">
        <v>1514</v>
      </c>
      <c r="J189" s="317" t="s">
        <v>1528</v>
      </c>
      <c r="K189" s="320">
        <v>244.0</v>
      </c>
      <c r="L189" s="85" t="s">
        <v>1513</v>
      </c>
      <c r="M189" s="85" t="s">
        <v>1513</v>
      </c>
      <c r="N189" s="85" t="s">
        <v>1513</v>
      </c>
      <c r="O189" s="85" t="s">
        <v>1513</v>
      </c>
      <c r="P189" s="85" t="s">
        <v>1513</v>
      </c>
      <c r="Q189" s="127" t="s">
        <v>1516</v>
      </c>
      <c r="R189" s="127" t="s">
        <v>1516</v>
      </c>
      <c r="S189" s="127" t="s">
        <v>1516</v>
      </c>
    </row>
    <row r="190" ht="20.25" customHeight="1">
      <c r="A190" s="323" t="s">
        <v>1785</v>
      </c>
      <c r="B190" s="321" t="s">
        <v>1575</v>
      </c>
      <c r="C190" s="317" t="s">
        <v>1526</v>
      </c>
      <c r="D190" s="318" t="s">
        <v>1511</v>
      </c>
      <c r="E190" s="324" t="s">
        <v>1558</v>
      </c>
      <c r="F190" s="318" t="s">
        <v>1551</v>
      </c>
      <c r="G190" s="85" t="s">
        <v>1513</v>
      </c>
      <c r="H190" s="296" t="s">
        <v>1516</v>
      </c>
      <c r="I190" s="296" t="s">
        <v>1514</v>
      </c>
      <c r="J190" s="317" t="s">
        <v>1528</v>
      </c>
      <c r="K190" s="320">
        <v>244.0</v>
      </c>
      <c r="L190" s="85" t="s">
        <v>1513</v>
      </c>
      <c r="M190" s="127" t="s">
        <v>1516</v>
      </c>
      <c r="N190" s="85" t="s">
        <v>1513</v>
      </c>
      <c r="O190" s="85" t="s">
        <v>1513</v>
      </c>
      <c r="P190" s="85" t="s">
        <v>1513</v>
      </c>
      <c r="Q190" s="127" t="s">
        <v>1516</v>
      </c>
      <c r="R190" s="85" t="s">
        <v>1513</v>
      </c>
      <c r="S190" s="127" t="s">
        <v>1516</v>
      </c>
    </row>
    <row r="191" ht="20.25" customHeight="1">
      <c r="A191" s="323" t="s">
        <v>1786</v>
      </c>
      <c r="B191" s="321" t="s">
        <v>1549</v>
      </c>
      <c r="C191" s="317" t="s">
        <v>1540</v>
      </c>
      <c r="D191" s="349" t="s">
        <v>1535</v>
      </c>
      <c r="E191" s="324" t="s">
        <v>1558</v>
      </c>
      <c r="F191" s="318" t="s">
        <v>1787</v>
      </c>
      <c r="G191" s="85" t="s">
        <v>1513</v>
      </c>
      <c r="H191" s="296" t="s">
        <v>1513</v>
      </c>
      <c r="I191" s="296" t="s">
        <v>1581</v>
      </c>
      <c r="J191" s="317" t="s">
        <v>1528</v>
      </c>
      <c r="K191" s="320">
        <v>244.0</v>
      </c>
      <c r="L191" s="127" t="s">
        <v>1516</v>
      </c>
      <c r="M191" s="127" t="s">
        <v>1516</v>
      </c>
      <c r="N191" s="127" t="s">
        <v>1516</v>
      </c>
      <c r="O191" s="85" t="s">
        <v>1513</v>
      </c>
      <c r="P191" s="85" t="s">
        <v>1513</v>
      </c>
      <c r="Q191" s="85" t="s">
        <v>1513</v>
      </c>
      <c r="R191" s="85" t="s">
        <v>1513</v>
      </c>
      <c r="S191" s="127" t="s">
        <v>1516</v>
      </c>
    </row>
    <row r="192" ht="20.25" customHeight="1">
      <c r="A192" s="323" t="s">
        <v>1788</v>
      </c>
      <c r="B192" s="321" t="s">
        <v>1530</v>
      </c>
      <c r="C192" s="317" t="s">
        <v>1510</v>
      </c>
      <c r="D192" s="318" t="s">
        <v>1511</v>
      </c>
      <c r="E192" s="324" t="s">
        <v>1568</v>
      </c>
      <c r="F192" s="318" t="s">
        <v>1559</v>
      </c>
      <c r="G192" s="127" t="s">
        <v>1516</v>
      </c>
      <c r="H192" s="327" t="s">
        <v>1513</v>
      </c>
      <c r="I192" s="327" t="s">
        <v>1514</v>
      </c>
      <c r="J192" s="317" t="s">
        <v>1528</v>
      </c>
      <c r="K192" s="320">
        <v>245.0</v>
      </c>
      <c r="L192" s="85" t="s">
        <v>1513</v>
      </c>
      <c r="M192" s="127" t="s">
        <v>1516</v>
      </c>
      <c r="N192" s="85" t="s">
        <v>1513</v>
      </c>
      <c r="O192" s="85" t="s">
        <v>1513</v>
      </c>
      <c r="P192" s="85" t="s">
        <v>1513</v>
      </c>
      <c r="Q192" s="85" t="s">
        <v>1513</v>
      </c>
      <c r="R192" s="85" t="s">
        <v>1513</v>
      </c>
      <c r="S192" s="127" t="s">
        <v>1516</v>
      </c>
    </row>
    <row r="193" ht="20.25" customHeight="1">
      <c r="A193" s="323" t="s">
        <v>1789</v>
      </c>
      <c r="B193" s="321" t="s">
        <v>1561</v>
      </c>
      <c r="C193" s="317" t="s">
        <v>1537</v>
      </c>
      <c r="D193" s="318" t="s">
        <v>1511</v>
      </c>
      <c r="E193" s="324" t="s">
        <v>1532</v>
      </c>
      <c r="F193" s="318" t="s">
        <v>1566</v>
      </c>
      <c r="G193" s="85" t="s">
        <v>1513</v>
      </c>
      <c r="H193" s="296" t="s">
        <v>1516</v>
      </c>
      <c r="I193" s="296" t="s">
        <v>1527</v>
      </c>
      <c r="J193" s="317" t="s">
        <v>1528</v>
      </c>
      <c r="K193" s="320">
        <v>245.0</v>
      </c>
      <c r="L193" s="85" t="s">
        <v>1513</v>
      </c>
      <c r="M193" s="85" t="s">
        <v>1513</v>
      </c>
      <c r="N193" s="127" t="s">
        <v>1516</v>
      </c>
      <c r="O193" s="85" t="s">
        <v>1513</v>
      </c>
      <c r="P193" s="85" t="s">
        <v>1513</v>
      </c>
      <c r="Q193" s="85" t="s">
        <v>1513</v>
      </c>
      <c r="R193" s="85" t="s">
        <v>1513</v>
      </c>
      <c r="S193" s="85" t="s">
        <v>1513</v>
      </c>
    </row>
    <row r="194" ht="20.25" customHeight="1">
      <c r="A194" s="357" t="s">
        <v>1790</v>
      </c>
      <c r="B194" s="321" t="s">
        <v>1518</v>
      </c>
      <c r="C194" s="321" t="s">
        <v>1562</v>
      </c>
      <c r="D194" s="318" t="s">
        <v>1535</v>
      </c>
      <c r="E194" s="319" t="s">
        <v>1568</v>
      </c>
      <c r="F194" s="318" t="s">
        <v>1586</v>
      </c>
      <c r="G194" s="321" t="s">
        <v>1513</v>
      </c>
      <c r="H194" s="296" t="s">
        <v>1516</v>
      </c>
      <c r="I194" s="321" t="s">
        <v>1527</v>
      </c>
      <c r="J194" s="321" t="s">
        <v>1693</v>
      </c>
      <c r="K194" s="358">
        <v>186.0</v>
      </c>
      <c r="L194" s="296" t="s">
        <v>1513</v>
      </c>
      <c r="M194" s="296" t="s">
        <v>1513</v>
      </c>
      <c r="N194" s="296" t="s">
        <v>1513</v>
      </c>
      <c r="O194" s="296" t="s">
        <v>1513</v>
      </c>
      <c r="P194" s="296" t="s">
        <v>1513</v>
      </c>
      <c r="Q194" s="296" t="s">
        <v>1513</v>
      </c>
      <c r="R194" s="296" t="s">
        <v>1513</v>
      </c>
      <c r="S194" s="327" t="s">
        <v>1516</v>
      </c>
    </row>
    <row r="195" ht="20.25" customHeight="1">
      <c r="A195" s="357" t="s">
        <v>1791</v>
      </c>
      <c r="B195" s="321" t="s">
        <v>1530</v>
      </c>
      <c r="C195" s="321" t="s">
        <v>1540</v>
      </c>
      <c r="D195" s="318" t="s">
        <v>1792</v>
      </c>
      <c r="E195" s="319" t="s">
        <v>1521</v>
      </c>
      <c r="F195" s="318" t="s">
        <v>1512</v>
      </c>
      <c r="G195" s="321" t="s">
        <v>1513</v>
      </c>
      <c r="H195" s="296" t="s">
        <v>1513</v>
      </c>
      <c r="I195" s="321" t="s">
        <v>1514</v>
      </c>
      <c r="J195" s="321" t="s">
        <v>1751</v>
      </c>
      <c r="K195" s="358">
        <v>76.0</v>
      </c>
      <c r="L195" s="296" t="s">
        <v>1516</v>
      </c>
      <c r="M195" s="296" t="s">
        <v>1513</v>
      </c>
      <c r="N195" s="296" t="s">
        <v>1513</v>
      </c>
      <c r="O195" s="296" t="s">
        <v>1513</v>
      </c>
      <c r="P195" s="296" t="s">
        <v>1513</v>
      </c>
      <c r="Q195" s="296" t="s">
        <v>1513</v>
      </c>
      <c r="R195" s="296" t="s">
        <v>1513</v>
      </c>
      <c r="S195" s="327" t="s">
        <v>1516</v>
      </c>
    </row>
    <row r="196" ht="20.25" customHeight="1">
      <c r="A196" s="323" t="s">
        <v>1793</v>
      </c>
      <c r="B196" s="321" t="s">
        <v>1509</v>
      </c>
      <c r="C196" s="317" t="s">
        <v>1537</v>
      </c>
      <c r="D196" s="318" t="s">
        <v>1511</v>
      </c>
      <c r="E196" s="324" t="s">
        <v>1521</v>
      </c>
      <c r="F196" s="318" t="s">
        <v>1571</v>
      </c>
      <c r="G196" s="85" t="s">
        <v>1513</v>
      </c>
      <c r="H196" s="296" t="s">
        <v>1513</v>
      </c>
      <c r="I196" s="296" t="s">
        <v>1581</v>
      </c>
      <c r="J196" s="317" t="s">
        <v>1528</v>
      </c>
      <c r="K196" s="320">
        <v>245.0</v>
      </c>
      <c r="L196" s="127" t="s">
        <v>1516</v>
      </c>
      <c r="M196" s="85" t="s">
        <v>1513</v>
      </c>
      <c r="N196" s="85" t="s">
        <v>1513</v>
      </c>
      <c r="O196" s="85" t="s">
        <v>1513</v>
      </c>
      <c r="P196" s="85" t="s">
        <v>1513</v>
      </c>
      <c r="Q196" s="85" t="s">
        <v>1513</v>
      </c>
      <c r="R196" s="127" t="s">
        <v>1516</v>
      </c>
      <c r="S196" s="85" t="s">
        <v>1513</v>
      </c>
    </row>
    <row r="197" ht="20.25" customHeight="1">
      <c r="A197" s="323" t="s">
        <v>1794</v>
      </c>
      <c r="B197" s="321" t="s">
        <v>1564</v>
      </c>
      <c r="C197" s="317" t="s">
        <v>1519</v>
      </c>
      <c r="D197" s="318" t="s">
        <v>1511</v>
      </c>
      <c r="E197" s="324" t="s">
        <v>1553</v>
      </c>
      <c r="F197" s="318" t="s">
        <v>1551</v>
      </c>
      <c r="G197" s="85" t="s">
        <v>1513</v>
      </c>
      <c r="H197" s="296" t="s">
        <v>1516</v>
      </c>
      <c r="I197" s="296" t="s">
        <v>1514</v>
      </c>
      <c r="J197" s="317" t="s">
        <v>1528</v>
      </c>
      <c r="K197" s="320">
        <v>245.0</v>
      </c>
      <c r="L197" s="85" t="s">
        <v>1513</v>
      </c>
      <c r="M197" s="85" t="s">
        <v>1513</v>
      </c>
      <c r="N197" s="85" t="s">
        <v>1513</v>
      </c>
      <c r="O197" s="85" t="s">
        <v>1513</v>
      </c>
      <c r="P197" s="85" t="s">
        <v>1513</v>
      </c>
      <c r="Q197" s="127" t="s">
        <v>1516</v>
      </c>
      <c r="R197" s="85" t="s">
        <v>1513</v>
      </c>
      <c r="S197" s="127" t="s">
        <v>1516</v>
      </c>
    </row>
    <row r="198" ht="20.25" customHeight="1">
      <c r="A198" s="323" t="s">
        <v>1795</v>
      </c>
      <c r="B198" s="321" t="s">
        <v>1546</v>
      </c>
      <c r="C198" s="317" t="s">
        <v>1519</v>
      </c>
      <c r="D198" s="349" t="s">
        <v>1557</v>
      </c>
      <c r="E198" s="324" t="s">
        <v>1568</v>
      </c>
      <c r="F198" s="318" t="s">
        <v>1796</v>
      </c>
      <c r="G198" s="85" t="s">
        <v>1513</v>
      </c>
      <c r="H198" s="296" t="s">
        <v>1513</v>
      </c>
      <c r="I198" s="296" t="s">
        <v>1514</v>
      </c>
      <c r="J198" s="317" t="s">
        <v>1528</v>
      </c>
      <c r="K198" s="320">
        <v>245.0</v>
      </c>
      <c r="L198" s="127" t="s">
        <v>1516</v>
      </c>
      <c r="M198" s="127" t="s">
        <v>1516</v>
      </c>
      <c r="N198" s="85" t="s">
        <v>1513</v>
      </c>
      <c r="O198" s="85" t="s">
        <v>1513</v>
      </c>
      <c r="P198" s="85" t="s">
        <v>1513</v>
      </c>
      <c r="Q198" s="85" t="s">
        <v>1513</v>
      </c>
      <c r="R198" s="85" t="s">
        <v>1513</v>
      </c>
      <c r="S198" s="127" t="s">
        <v>1516</v>
      </c>
    </row>
    <row r="199" ht="20.25" customHeight="1">
      <c r="A199" s="323" t="s">
        <v>1797</v>
      </c>
      <c r="B199" s="321" t="s">
        <v>1518</v>
      </c>
      <c r="C199" s="317" t="s">
        <v>1526</v>
      </c>
      <c r="D199" s="318" t="s">
        <v>1511</v>
      </c>
      <c r="E199" s="324" t="s">
        <v>1568</v>
      </c>
      <c r="F199" s="318" t="s">
        <v>1512</v>
      </c>
      <c r="G199" s="317" t="s">
        <v>1513</v>
      </c>
      <c r="H199" s="321" t="s">
        <v>1513</v>
      </c>
      <c r="I199" s="321" t="s">
        <v>1514</v>
      </c>
      <c r="J199" s="317" t="s">
        <v>1528</v>
      </c>
      <c r="K199" s="320">
        <v>246.0</v>
      </c>
      <c r="L199" s="317" t="s">
        <v>1513</v>
      </c>
      <c r="M199" s="317" t="s">
        <v>1513</v>
      </c>
      <c r="N199" s="127" t="s">
        <v>1516</v>
      </c>
      <c r="O199" s="317" t="s">
        <v>1513</v>
      </c>
      <c r="P199" s="127" t="s">
        <v>1516</v>
      </c>
      <c r="Q199" s="317" t="s">
        <v>1513</v>
      </c>
      <c r="R199" s="317" t="s">
        <v>1513</v>
      </c>
      <c r="S199" s="317" t="s">
        <v>1513</v>
      </c>
    </row>
    <row r="200" ht="20.25" customHeight="1">
      <c r="A200" s="323" t="s">
        <v>1798</v>
      </c>
      <c r="B200" s="321" t="s">
        <v>1561</v>
      </c>
      <c r="C200" s="317" t="s">
        <v>1526</v>
      </c>
      <c r="D200" s="361" t="s">
        <v>1589</v>
      </c>
      <c r="E200" s="324" t="s">
        <v>1532</v>
      </c>
      <c r="F200" s="318" t="s">
        <v>1551</v>
      </c>
      <c r="G200" s="85" t="s">
        <v>1513</v>
      </c>
      <c r="H200" s="296" t="s">
        <v>1516</v>
      </c>
      <c r="I200" s="296" t="s">
        <v>1527</v>
      </c>
      <c r="J200" s="317" t="s">
        <v>1528</v>
      </c>
      <c r="K200" s="320">
        <v>246.0</v>
      </c>
      <c r="L200" s="85" t="s">
        <v>1513</v>
      </c>
      <c r="M200" s="85" t="s">
        <v>1513</v>
      </c>
      <c r="N200" s="127" t="s">
        <v>1516</v>
      </c>
      <c r="O200" s="85" t="s">
        <v>1513</v>
      </c>
      <c r="P200" s="127" t="s">
        <v>1516</v>
      </c>
      <c r="Q200" s="85" t="s">
        <v>1513</v>
      </c>
      <c r="R200" s="85" t="s">
        <v>1513</v>
      </c>
      <c r="S200" s="85" t="s">
        <v>1513</v>
      </c>
    </row>
    <row r="201" ht="20.25" customHeight="1">
      <c r="A201" s="357" t="s">
        <v>1799</v>
      </c>
      <c r="B201" s="321" t="s">
        <v>1564</v>
      </c>
      <c r="C201" s="321" t="s">
        <v>1531</v>
      </c>
      <c r="D201" s="318" t="s">
        <v>1511</v>
      </c>
      <c r="E201" s="319" t="s">
        <v>1800</v>
      </c>
      <c r="F201" s="318" t="s">
        <v>1512</v>
      </c>
      <c r="G201" s="321" t="s">
        <v>1513</v>
      </c>
      <c r="H201" s="296" t="s">
        <v>1513</v>
      </c>
      <c r="I201" s="321" t="s">
        <v>1514</v>
      </c>
      <c r="J201" s="296" t="s">
        <v>1693</v>
      </c>
      <c r="K201" s="296">
        <v>187.0</v>
      </c>
      <c r="L201" s="296" t="s">
        <v>1513</v>
      </c>
      <c r="M201" s="296" t="s">
        <v>1513</v>
      </c>
      <c r="N201" s="296" t="s">
        <v>1513</v>
      </c>
      <c r="O201" s="296" t="s">
        <v>1513</v>
      </c>
      <c r="P201" s="296" t="s">
        <v>1513</v>
      </c>
      <c r="Q201" s="296" t="s">
        <v>1513</v>
      </c>
      <c r="R201" s="296" t="s">
        <v>1513</v>
      </c>
      <c r="S201" s="327" t="s">
        <v>1516</v>
      </c>
    </row>
    <row r="202" ht="20.25" customHeight="1">
      <c r="A202" s="357" t="s">
        <v>1801</v>
      </c>
      <c r="B202" s="321" t="s">
        <v>1561</v>
      </c>
      <c r="C202" s="321" t="s">
        <v>1531</v>
      </c>
      <c r="D202" s="318" t="s">
        <v>1511</v>
      </c>
      <c r="E202" s="319">
        <v>120.0</v>
      </c>
      <c r="F202" s="318" t="s">
        <v>1512</v>
      </c>
      <c r="G202" s="321" t="s">
        <v>1513</v>
      </c>
      <c r="H202" s="296" t="s">
        <v>1513</v>
      </c>
      <c r="I202" s="296" t="s">
        <v>1514</v>
      </c>
      <c r="J202" s="296" t="s">
        <v>1693</v>
      </c>
      <c r="K202" s="296">
        <v>187.0</v>
      </c>
      <c r="L202" s="296" t="s">
        <v>1513</v>
      </c>
      <c r="M202" s="296" t="s">
        <v>1513</v>
      </c>
      <c r="N202" s="296" t="s">
        <v>1513</v>
      </c>
      <c r="O202" s="296" t="s">
        <v>1513</v>
      </c>
      <c r="P202" s="296" t="s">
        <v>1513</v>
      </c>
      <c r="Q202" s="296" t="s">
        <v>1513</v>
      </c>
      <c r="R202" s="296" t="s">
        <v>1513</v>
      </c>
      <c r="S202" s="327" t="s">
        <v>1516</v>
      </c>
    </row>
    <row r="203" ht="20.25" customHeight="1">
      <c r="A203" s="323" t="s">
        <v>1802</v>
      </c>
      <c r="B203" s="321" t="s">
        <v>1518</v>
      </c>
      <c r="C203" s="317" t="s">
        <v>1526</v>
      </c>
      <c r="D203" s="318" t="s">
        <v>1511</v>
      </c>
      <c r="E203" s="324" t="s">
        <v>1558</v>
      </c>
      <c r="F203" s="318" t="s">
        <v>1607</v>
      </c>
      <c r="G203" s="317" t="s">
        <v>1513</v>
      </c>
      <c r="H203" s="321" t="s">
        <v>1513</v>
      </c>
      <c r="I203" s="321" t="s">
        <v>1514</v>
      </c>
      <c r="J203" s="317" t="s">
        <v>1528</v>
      </c>
      <c r="K203" s="320">
        <v>246.0</v>
      </c>
      <c r="L203" s="317" t="s">
        <v>1513</v>
      </c>
      <c r="M203" s="317" t="s">
        <v>1513</v>
      </c>
      <c r="N203" s="317" t="s">
        <v>1513</v>
      </c>
      <c r="O203" s="317" t="s">
        <v>1513</v>
      </c>
      <c r="P203" s="317" t="s">
        <v>1513</v>
      </c>
      <c r="Q203" s="317" t="s">
        <v>1513</v>
      </c>
      <c r="R203" s="317" t="s">
        <v>1513</v>
      </c>
      <c r="S203" s="127" t="s">
        <v>1516</v>
      </c>
    </row>
    <row r="204" ht="20.25" customHeight="1">
      <c r="A204" s="323" t="s">
        <v>1803</v>
      </c>
      <c r="B204" s="321" t="s">
        <v>1561</v>
      </c>
      <c r="C204" s="317" t="s">
        <v>1610</v>
      </c>
      <c r="D204" s="318" t="s">
        <v>1511</v>
      </c>
      <c r="E204" s="324" t="s">
        <v>1568</v>
      </c>
      <c r="F204" s="318" t="s">
        <v>1551</v>
      </c>
      <c r="G204" s="85" t="s">
        <v>1513</v>
      </c>
      <c r="H204" s="296" t="s">
        <v>1516</v>
      </c>
      <c r="I204" s="296" t="s">
        <v>1527</v>
      </c>
      <c r="J204" s="317" t="s">
        <v>1528</v>
      </c>
      <c r="K204" s="320">
        <v>246.0</v>
      </c>
      <c r="L204" s="127" t="s">
        <v>1516</v>
      </c>
      <c r="M204" s="85" t="s">
        <v>1513</v>
      </c>
      <c r="N204" s="85" t="s">
        <v>1513</v>
      </c>
      <c r="O204" s="85" t="s">
        <v>1513</v>
      </c>
      <c r="P204" s="85" t="s">
        <v>1513</v>
      </c>
      <c r="Q204" s="127" t="s">
        <v>1516</v>
      </c>
      <c r="R204" s="85" t="s">
        <v>1513</v>
      </c>
      <c r="S204" s="127" t="s">
        <v>1516</v>
      </c>
    </row>
    <row r="205" ht="20.25" customHeight="1">
      <c r="A205" s="323" t="s">
        <v>1804</v>
      </c>
      <c r="B205" s="321" t="s">
        <v>1549</v>
      </c>
      <c r="C205" s="317" t="s">
        <v>1519</v>
      </c>
      <c r="D205" s="318" t="s">
        <v>1511</v>
      </c>
      <c r="E205" s="324" t="s">
        <v>1568</v>
      </c>
      <c r="F205" s="318" t="s">
        <v>1512</v>
      </c>
      <c r="G205" s="85" t="s">
        <v>1513</v>
      </c>
      <c r="H205" s="296" t="s">
        <v>1513</v>
      </c>
      <c r="I205" s="296" t="s">
        <v>1514</v>
      </c>
      <c r="J205" s="317" t="s">
        <v>1528</v>
      </c>
      <c r="K205" s="320">
        <v>246.0</v>
      </c>
      <c r="L205" s="127" t="s">
        <v>1516</v>
      </c>
      <c r="M205" s="127" t="s">
        <v>1516</v>
      </c>
      <c r="N205" s="127" t="s">
        <v>1516</v>
      </c>
      <c r="O205" s="85" t="s">
        <v>1513</v>
      </c>
      <c r="P205" s="85" t="s">
        <v>1513</v>
      </c>
      <c r="Q205" s="85" t="s">
        <v>1513</v>
      </c>
      <c r="R205" s="85" t="s">
        <v>1513</v>
      </c>
      <c r="S205" s="85" t="s">
        <v>1513</v>
      </c>
    </row>
    <row r="206" ht="20.25" customHeight="1">
      <c r="A206" s="315" t="s">
        <v>1805</v>
      </c>
      <c r="B206" s="321" t="s">
        <v>1525</v>
      </c>
      <c r="C206" s="317" t="s">
        <v>1531</v>
      </c>
      <c r="D206" s="318" t="s">
        <v>1511</v>
      </c>
      <c r="E206" s="319">
        <v>5.0</v>
      </c>
      <c r="F206" s="318" t="s">
        <v>1512</v>
      </c>
      <c r="G206" s="317" t="s">
        <v>1513</v>
      </c>
      <c r="H206" s="296" t="s">
        <v>1513</v>
      </c>
      <c r="I206" s="321" t="s">
        <v>1613</v>
      </c>
      <c r="J206" s="317" t="s">
        <v>1614</v>
      </c>
      <c r="K206" s="320">
        <v>143.0</v>
      </c>
      <c r="L206" s="85" t="s">
        <v>1513</v>
      </c>
      <c r="M206" s="85" t="s">
        <v>1513</v>
      </c>
      <c r="N206" s="85" t="s">
        <v>1513</v>
      </c>
      <c r="O206" s="85" t="s">
        <v>1513</v>
      </c>
      <c r="P206" s="85" t="s">
        <v>1513</v>
      </c>
      <c r="Q206" s="127" t="s">
        <v>1516</v>
      </c>
      <c r="R206" s="127" t="s">
        <v>1516</v>
      </c>
      <c r="S206" s="127" t="s">
        <v>1516</v>
      </c>
    </row>
    <row r="207" ht="20.25" customHeight="1">
      <c r="A207" s="323" t="s">
        <v>1806</v>
      </c>
      <c r="B207" s="321" t="s">
        <v>1561</v>
      </c>
      <c r="C207" s="317" t="s">
        <v>1526</v>
      </c>
      <c r="D207" s="318" t="s">
        <v>1511</v>
      </c>
      <c r="E207" s="324" t="s">
        <v>1532</v>
      </c>
      <c r="F207" s="318" t="s">
        <v>1533</v>
      </c>
      <c r="G207" s="85" t="s">
        <v>1513</v>
      </c>
      <c r="H207" s="296" t="s">
        <v>1513</v>
      </c>
      <c r="I207" s="296" t="s">
        <v>1581</v>
      </c>
      <c r="J207" s="317" t="s">
        <v>1528</v>
      </c>
      <c r="K207" s="320">
        <v>246.0</v>
      </c>
      <c r="L207" s="85" t="s">
        <v>1513</v>
      </c>
      <c r="M207" s="127" t="s">
        <v>1516</v>
      </c>
      <c r="N207" s="85" t="s">
        <v>1513</v>
      </c>
      <c r="O207" s="85" t="s">
        <v>1513</v>
      </c>
      <c r="P207" s="85" t="s">
        <v>1513</v>
      </c>
      <c r="Q207" s="85" t="s">
        <v>1513</v>
      </c>
      <c r="R207" s="85" t="s">
        <v>1513</v>
      </c>
      <c r="S207" s="85" t="s">
        <v>1513</v>
      </c>
    </row>
    <row r="208" ht="20.25" customHeight="1">
      <c r="A208" s="315" t="s">
        <v>1807</v>
      </c>
      <c r="B208" s="316" t="s">
        <v>1561</v>
      </c>
      <c r="C208" s="317" t="s">
        <v>1537</v>
      </c>
      <c r="D208" s="318" t="s">
        <v>1589</v>
      </c>
      <c r="E208" s="319" t="s">
        <v>1521</v>
      </c>
      <c r="F208" s="318" t="s">
        <v>1551</v>
      </c>
      <c r="G208" s="85" t="s">
        <v>1513</v>
      </c>
      <c r="H208" s="296" t="s">
        <v>1516</v>
      </c>
      <c r="I208" s="296" t="s">
        <v>1581</v>
      </c>
      <c r="J208" s="317" t="s">
        <v>1515</v>
      </c>
      <c r="K208" s="320">
        <v>157.0</v>
      </c>
      <c r="L208" s="85" t="s">
        <v>1513</v>
      </c>
      <c r="M208" s="85" t="s">
        <v>1513</v>
      </c>
      <c r="N208" s="127" t="s">
        <v>1516</v>
      </c>
      <c r="O208" s="85" t="s">
        <v>1513</v>
      </c>
      <c r="P208" s="127" t="s">
        <v>1516</v>
      </c>
      <c r="Q208" s="85" t="s">
        <v>1513</v>
      </c>
      <c r="R208" s="85" t="s">
        <v>1513</v>
      </c>
      <c r="S208" s="85" t="s">
        <v>1513</v>
      </c>
    </row>
    <row r="209" ht="20.25" customHeight="1">
      <c r="A209" s="323" t="s">
        <v>1808</v>
      </c>
      <c r="B209" s="321" t="s">
        <v>1564</v>
      </c>
      <c r="C209" s="317" t="s">
        <v>1519</v>
      </c>
      <c r="D209" s="349" t="s">
        <v>1637</v>
      </c>
      <c r="E209" s="324" t="s">
        <v>1568</v>
      </c>
      <c r="F209" s="318" t="s">
        <v>1541</v>
      </c>
      <c r="G209" s="85" t="s">
        <v>1513</v>
      </c>
      <c r="H209" s="296" t="s">
        <v>1513</v>
      </c>
      <c r="I209" s="296" t="s">
        <v>1514</v>
      </c>
      <c r="J209" s="317" t="s">
        <v>1528</v>
      </c>
      <c r="K209" s="320">
        <v>248.0</v>
      </c>
      <c r="L209" s="127" t="s">
        <v>1516</v>
      </c>
      <c r="M209" s="85" t="s">
        <v>1513</v>
      </c>
      <c r="N209" s="85" t="s">
        <v>1513</v>
      </c>
      <c r="O209" s="85" t="s">
        <v>1513</v>
      </c>
      <c r="P209" s="85" t="s">
        <v>1513</v>
      </c>
      <c r="Q209" s="85" t="s">
        <v>1513</v>
      </c>
      <c r="R209" s="85" t="s">
        <v>1513</v>
      </c>
      <c r="S209" s="127" t="s">
        <v>1516</v>
      </c>
    </row>
    <row r="210" ht="20.25" customHeight="1">
      <c r="A210" s="323" t="s">
        <v>1809</v>
      </c>
      <c r="B210" s="321" t="s">
        <v>1525</v>
      </c>
      <c r="C210" s="317" t="s">
        <v>1562</v>
      </c>
      <c r="D210" s="318" t="s">
        <v>1511</v>
      </c>
      <c r="E210" s="324" t="s">
        <v>1568</v>
      </c>
      <c r="F210" s="318" t="s">
        <v>1551</v>
      </c>
      <c r="G210" s="317" t="s">
        <v>1513</v>
      </c>
      <c r="H210" s="321" t="s">
        <v>1516</v>
      </c>
      <c r="I210" s="321" t="s">
        <v>1527</v>
      </c>
      <c r="J210" s="317" t="s">
        <v>1528</v>
      </c>
      <c r="K210" s="320">
        <v>248.0</v>
      </c>
      <c r="L210" s="85" t="s">
        <v>1513</v>
      </c>
      <c r="M210" s="127" t="s">
        <v>1516</v>
      </c>
      <c r="N210" s="127" t="s">
        <v>1516</v>
      </c>
      <c r="O210" s="85" t="s">
        <v>1513</v>
      </c>
      <c r="P210" s="85" t="s">
        <v>1513</v>
      </c>
      <c r="Q210" s="85" t="s">
        <v>1513</v>
      </c>
      <c r="R210" s="85" t="s">
        <v>1513</v>
      </c>
      <c r="S210" s="85" t="s">
        <v>1513</v>
      </c>
    </row>
    <row r="211" ht="20.25" customHeight="1">
      <c r="A211" s="323" t="s">
        <v>1810</v>
      </c>
      <c r="B211" s="321" t="s">
        <v>1518</v>
      </c>
      <c r="C211" s="317" t="s">
        <v>1531</v>
      </c>
      <c r="D211" s="318" t="s">
        <v>1511</v>
      </c>
      <c r="E211" s="324" t="s">
        <v>1550</v>
      </c>
      <c r="F211" s="318" t="s">
        <v>1522</v>
      </c>
      <c r="G211" s="85" t="s">
        <v>1513</v>
      </c>
      <c r="H211" s="296" t="s">
        <v>1513</v>
      </c>
      <c r="I211" s="296" t="s">
        <v>1527</v>
      </c>
      <c r="J211" s="317" t="s">
        <v>1528</v>
      </c>
      <c r="K211" s="320">
        <v>248.0</v>
      </c>
      <c r="L211" s="85" t="s">
        <v>1513</v>
      </c>
      <c r="M211" s="127" t="s">
        <v>1516</v>
      </c>
      <c r="N211" s="85" t="s">
        <v>1513</v>
      </c>
      <c r="O211" s="85" t="s">
        <v>1513</v>
      </c>
      <c r="P211" s="85" t="s">
        <v>1513</v>
      </c>
      <c r="Q211" s="317" t="s">
        <v>1513</v>
      </c>
      <c r="R211" s="317" t="s">
        <v>1513</v>
      </c>
      <c r="S211" s="317" t="s">
        <v>1513</v>
      </c>
    </row>
    <row r="212" ht="20.25" customHeight="1">
      <c r="A212" s="323" t="s">
        <v>1811</v>
      </c>
      <c r="B212" s="321" t="s">
        <v>1525</v>
      </c>
      <c r="C212" s="317" t="s">
        <v>1537</v>
      </c>
      <c r="D212" s="318" t="s">
        <v>1511</v>
      </c>
      <c r="E212" s="319">
        <v>30.0</v>
      </c>
      <c r="F212" s="318" t="s">
        <v>1512</v>
      </c>
      <c r="G212" s="317" t="s">
        <v>1513</v>
      </c>
      <c r="H212" s="296" t="s">
        <v>1513</v>
      </c>
      <c r="I212" s="321" t="s">
        <v>1527</v>
      </c>
      <c r="J212" s="317" t="s">
        <v>1515</v>
      </c>
      <c r="K212" s="320">
        <v>157.0</v>
      </c>
      <c r="L212" s="85" t="s">
        <v>1513</v>
      </c>
      <c r="M212" s="85" t="s">
        <v>1513</v>
      </c>
      <c r="N212" s="85" t="s">
        <v>1513</v>
      </c>
      <c r="O212" s="85" t="s">
        <v>1513</v>
      </c>
      <c r="P212" s="85" t="s">
        <v>1513</v>
      </c>
      <c r="Q212" s="127" t="s">
        <v>1516</v>
      </c>
      <c r="R212" s="85" t="s">
        <v>1513</v>
      </c>
      <c r="S212" s="127" t="s">
        <v>1516</v>
      </c>
    </row>
    <row r="213" ht="20.25" customHeight="1">
      <c r="A213" s="323" t="s">
        <v>1812</v>
      </c>
      <c r="B213" s="321" t="s">
        <v>1530</v>
      </c>
      <c r="C213" s="317" t="s">
        <v>1531</v>
      </c>
      <c r="D213" s="318" t="s">
        <v>1511</v>
      </c>
      <c r="E213" s="324" t="s">
        <v>1813</v>
      </c>
      <c r="F213" s="318" t="s">
        <v>1551</v>
      </c>
      <c r="G213" s="85" t="s">
        <v>1513</v>
      </c>
      <c r="H213" s="296" t="s">
        <v>1516</v>
      </c>
      <c r="I213" s="296" t="s">
        <v>1514</v>
      </c>
      <c r="J213" s="317" t="s">
        <v>1528</v>
      </c>
      <c r="K213" s="320">
        <v>248.0</v>
      </c>
      <c r="L213" s="85" t="s">
        <v>1513</v>
      </c>
      <c r="M213" s="85" t="s">
        <v>1513</v>
      </c>
      <c r="N213" s="127" t="s">
        <v>1516</v>
      </c>
      <c r="O213" s="85" t="s">
        <v>1513</v>
      </c>
      <c r="P213" s="85" t="s">
        <v>1513</v>
      </c>
      <c r="Q213" s="127" t="s">
        <v>1516</v>
      </c>
      <c r="R213" s="85" t="s">
        <v>1513</v>
      </c>
      <c r="S213" s="127" t="s">
        <v>1516</v>
      </c>
    </row>
    <row r="214" ht="20.25" customHeight="1">
      <c r="A214" s="323" t="s">
        <v>1814</v>
      </c>
      <c r="B214" s="321" t="s">
        <v>1518</v>
      </c>
      <c r="C214" s="317" t="s">
        <v>1526</v>
      </c>
      <c r="D214" s="361" t="s">
        <v>1589</v>
      </c>
      <c r="E214" s="324" t="s">
        <v>1521</v>
      </c>
      <c r="F214" s="318" t="s">
        <v>1551</v>
      </c>
      <c r="G214" s="317" t="s">
        <v>1513</v>
      </c>
      <c r="H214" s="321" t="s">
        <v>1516</v>
      </c>
      <c r="I214" s="321" t="s">
        <v>1581</v>
      </c>
      <c r="J214" s="317" t="s">
        <v>1528</v>
      </c>
      <c r="K214" s="320">
        <v>249.0</v>
      </c>
      <c r="L214" s="317" t="s">
        <v>1513</v>
      </c>
      <c r="M214" s="317" t="s">
        <v>1513</v>
      </c>
      <c r="N214" s="317" t="s">
        <v>1513</v>
      </c>
      <c r="O214" s="317" t="s">
        <v>1513</v>
      </c>
      <c r="P214" s="127" t="s">
        <v>1516</v>
      </c>
      <c r="Q214" s="317" t="s">
        <v>1513</v>
      </c>
      <c r="R214" s="317" t="s">
        <v>1513</v>
      </c>
      <c r="S214" s="317" t="s">
        <v>1513</v>
      </c>
    </row>
    <row r="215" ht="20.25" customHeight="1">
      <c r="A215" s="323" t="s">
        <v>1815</v>
      </c>
      <c r="B215" s="321" t="s">
        <v>1549</v>
      </c>
      <c r="C215" s="317" t="s">
        <v>1531</v>
      </c>
      <c r="D215" s="349" t="s">
        <v>1720</v>
      </c>
      <c r="E215" s="324" t="s">
        <v>1568</v>
      </c>
      <c r="F215" s="318" t="s">
        <v>1569</v>
      </c>
      <c r="G215" s="85" t="s">
        <v>1513</v>
      </c>
      <c r="H215" s="296" t="s">
        <v>1513</v>
      </c>
      <c r="I215" s="296" t="s">
        <v>1514</v>
      </c>
      <c r="J215" s="317" t="s">
        <v>1528</v>
      </c>
      <c r="K215" s="320">
        <v>249.0</v>
      </c>
      <c r="L215" s="85" t="s">
        <v>1513</v>
      </c>
      <c r="M215" s="127" t="s">
        <v>1516</v>
      </c>
      <c r="N215" s="85" t="s">
        <v>1513</v>
      </c>
      <c r="O215" s="85" t="s">
        <v>1513</v>
      </c>
      <c r="P215" s="85" t="s">
        <v>1513</v>
      </c>
      <c r="Q215" s="85" t="s">
        <v>1513</v>
      </c>
      <c r="R215" s="85" t="s">
        <v>1513</v>
      </c>
      <c r="S215" s="85" t="s">
        <v>1513</v>
      </c>
    </row>
    <row r="216" ht="20.25" customHeight="1">
      <c r="A216" s="323" t="s">
        <v>1816</v>
      </c>
      <c r="B216" s="321" t="s">
        <v>1561</v>
      </c>
      <c r="C216" s="317" t="s">
        <v>1610</v>
      </c>
      <c r="D216" s="349" t="s">
        <v>1637</v>
      </c>
      <c r="E216" s="324" t="s">
        <v>1670</v>
      </c>
      <c r="F216" s="318" t="s">
        <v>1541</v>
      </c>
      <c r="G216" s="85" t="s">
        <v>1513</v>
      </c>
      <c r="H216" s="296" t="s">
        <v>1513</v>
      </c>
      <c r="I216" s="296" t="s">
        <v>1514</v>
      </c>
      <c r="J216" s="317" t="s">
        <v>1528</v>
      </c>
      <c r="K216" s="320">
        <v>249.0</v>
      </c>
      <c r="L216" s="127" t="s">
        <v>1516</v>
      </c>
      <c r="M216" s="85" t="s">
        <v>1513</v>
      </c>
      <c r="N216" s="127" t="s">
        <v>1516</v>
      </c>
      <c r="O216" s="85" t="s">
        <v>1513</v>
      </c>
      <c r="P216" s="85" t="s">
        <v>1513</v>
      </c>
      <c r="Q216" s="85" t="s">
        <v>1513</v>
      </c>
      <c r="R216" s="127" t="s">
        <v>1516</v>
      </c>
      <c r="S216" s="127" t="s">
        <v>1516</v>
      </c>
    </row>
    <row r="217" ht="20.25" customHeight="1">
      <c r="A217" s="323" t="s">
        <v>1817</v>
      </c>
      <c r="B217" s="321" t="s">
        <v>1564</v>
      </c>
      <c r="C217" s="317" t="s">
        <v>1510</v>
      </c>
      <c r="D217" s="318" t="s">
        <v>1511</v>
      </c>
      <c r="E217" s="324" t="s">
        <v>1558</v>
      </c>
      <c r="F217" s="318" t="s">
        <v>1512</v>
      </c>
      <c r="G217" s="85" t="s">
        <v>1513</v>
      </c>
      <c r="H217" s="296" t="s">
        <v>1513</v>
      </c>
      <c r="I217" s="296" t="s">
        <v>1527</v>
      </c>
      <c r="J217" s="317" t="s">
        <v>1528</v>
      </c>
      <c r="K217" s="320">
        <v>249.0</v>
      </c>
      <c r="L217" s="85" t="s">
        <v>1513</v>
      </c>
      <c r="M217" s="127" t="s">
        <v>1516</v>
      </c>
      <c r="N217" s="85" t="s">
        <v>1513</v>
      </c>
      <c r="O217" s="85" t="s">
        <v>1513</v>
      </c>
      <c r="P217" s="85" t="s">
        <v>1513</v>
      </c>
      <c r="Q217" s="85" t="s">
        <v>1513</v>
      </c>
      <c r="R217" s="85" t="s">
        <v>1513</v>
      </c>
      <c r="S217" s="85" t="s">
        <v>1513</v>
      </c>
    </row>
    <row r="218" ht="20.25" customHeight="1">
      <c r="A218" s="323" t="s">
        <v>1818</v>
      </c>
      <c r="B218" s="321" t="s">
        <v>1546</v>
      </c>
      <c r="C218" s="317" t="s">
        <v>1537</v>
      </c>
      <c r="D218" s="318" t="s">
        <v>1511</v>
      </c>
      <c r="E218" s="324" t="s">
        <v>1532</v>
      </c>
      <c r="F218" s="318" t="s">
        <v>1551</v>
      </c>
      <c r="G218" s="85" t="s">
        <v>1513</v>
      </c>
      <c r="H218" s="296" t="s">
        <v>1516</v>
      </c>
      <c r="I218" s="296" t="s">
        <v>1514</v>
      </c>
      <c r="J218" s="317" t="s">
        <v>1528</v>
      </c>
      <c r="K218" s="320">
        <v>250.0</v>
      </c>
      <c r="L218" s="85" t="s">
        <v>1513</v>
      </c>
      <c r="M218" s="85" t="s">
        <v>1513</v>
      </c>
      <c r="N218" s="85" t="s">
        <v>1513</v>
      </c>
      <c r="O218" s="85" t="s">
        <v>1513</v>
      </c>
      <c r="P218" s="85" t="s">
        <v>1513</v>
      </c>
      <c r="Q218" s="127" t="s">
        <v>1516</v>
      </c>
      <c r="R218" s="85" t="s">
        <v>1513</v>
      </c>
      <c r="S218" s="127" t="s">
        <v>1516</v>
      </c>
    </row>
    <row r="219" ht="20.25" customHeight="1">
      <c r="A219" s="323" t="s">
        <v>1819</v>
      </c>
      <c r="B219" s="321" t="s">
        <v>1564</v>
      </c>
      <c r="C219" s="317" t="s">
        <v>1531</v>
      </c>
      <c r="D219" s="318" t="s">
        <v>1511</v>
      </c>
      <c r="E219" s="324" t="s">
        <v>1558</v>
      </c>
      <c r="F219" s="318" t="s">
        <v>1512</v>
      </c>
      <c r="G219" s="85" t="s">
        <v>1513</v>
      </c>
      <c r="H219" s="296" t="s">
        <v>1513</v>
      </c>
      <c r="I219" s="296" t="s">
        <v>1527</v>
      </c>
      <c r="J219" s="317" t="s">
        <v>1528</v>
      </c>
      <c r="K219" s="320">
        <v>250.0</v>
      </c>
      <c r="L219" s="85" t="s">
        <v>1513</v>
      </c>
      <c r="M219" s="127" t="s">
        <v>1516</v>
      </c>
      <c r="N219" s="127" t="s">
        <v>1516</v>
      </c>
      <c r="O219" s="85" t="s">
        <v>1513</v>
      </c>
      <c r="P219" s="85" t="s">
        <v>1513</v>
      </c>
      <c r="Q219" s="85" t="s">
        <v>1513</v>
      </c>
      <c r="R219" s="85" t="s">
        <v>1513</v>
      </c>
      <c r="S219" s="85" t="s">
        <v>1513</v>
      </c>
    </row>
    <row r="220" ht="20.25" customHeight="1">
      <c r="A220" s="315" t="s">
        <v>1820</v>
      </c>
      <c r="B220" s="316" t="s">
        <v>1530</v>
      </c>
      <c r="C220" s="317" t="s">
        <v>1526</v>
      </c>
      <c r="D220" s="318" t="s">
        <v>1589</v>
      </c>
      <c r="E220" s="319">
        <v>60.0</v>
      </c>
      <c r="F220" s="318" t="s">
        <v>1624</v>
      </c>
      <c r="G220" s="85" t="s">
        <v>1513</v>
      </c>
      <c r="H220" s="296" t="s">
        <v>1516</v>
      </c>
      <c r="I220" s="296" t="s">
        <v>1527</v>
      </c>
      <c r="J220" s="317" t="s">
        <v>1515</v>
      </c>
      <c r="K220" s="320">
        <v>157.0</v>
      </c>
      <c r="L220" s="85" t="s">
        <v>1513</v>
      </c>
      <c r="M220" s="85" t="s">
        <v>1513</v>
      </c>
      <c r="N220" s="127" t="s">
        <v>1516</v>
      </c>
      <c r="O220" s="85" t="s">
        <v>1513</v>
      </c>
      <c r="P220" s="127" t="s">
        <v>1516</v>
      </c>
      <c r="Q220" s="85" t="s">
        <v>1513</v>
      </c>
      <c r="R220" s="85" t="s">
        <v>1513</v>
      </c>
      <c r="S220" s="85" t="s">
        <v>1513</v>
      </c>
    </row>
    <row r="221" ht="20.25" customHeight="1">
      <c r="A221" s="323" t="s">
        <v>1821</v>
      </c>
      <c r="B221" s="321" t="s">
        <v>1518</v>
      </c>
      <c r="C221" s="317" t="s">
        <v>1531</v>
      </c>
      <c r="D221" s="361" t="s">
        <v>1589</v>
      </c>
      <c r="E221" s="324" t="s">
        <v>1558</v>
      </c>
      <c r="F221" s="318" t="s">
        <v>1512</v>
      </c>
      <c r="G221" s="85" t="s">
        <v>1513</v>
      </c>
      <c r="H221" s="296" t="s">
        <v>1513</v>
      </c>
      <c r="I221" s="296" t="s">
        <v>1581</v>
      </c>
      <c r="J221" s="317" t="s">
        <v>1528</v>
      </c>
      <c r="K221" s="320">
        <v>250.0</v>
      </c>
      <c r="L221" s="127" t="s">
        <v>1516</v>
      </c>
      <c r="M221" s="127" t="s">
        <v>1516</v>
      </c>
      <c r="N221" s="127" t="s">
        <v>1516</v>
      </c>
      <c r="O221" s="85" t="s">
        <v>1513</v>
      </c>
      <c r="P221" s="85" t="s">
        <v>1513</v>
      </c>
      <c r="Q221" s="85" t="s">
        <v>1513</v>
      </c>
      <c r="R221" s="85" t="s">
        <v>1513</v>
      </c>
      <c r="S221" s="317" t="s">
        <v>1513</v>
      </c>
    </row>
    <row r="222" ht="20.25" customHeight="1">
      <c r="A222" s="323" t="s">
        <v>1822</v>
      </c>
      <c r="B222" s="321" t="s">
        <v>1530</v>
      </c>
      <c r="C222" s="317" t="s">
        <v>1537</v>
      </c>
      <c r="D222" s="318" t="s">
        <v>1511</v>
      </c>
      <c r="E222" s="324" t="s">
        <v>1558</v>
      </c>
      <c r="F222" s="318" t="s">
        <v>1551</v>
      </c>
      <c r="G222" s="85" t="s">
        <v>1513</v>
      </c>
      <c r="H222" s="296" t="s">
        <v>1516</v>
      </c>
      <c r="I222" s="296" t="s">
        <v>1514</v>
      </c>
      <c r="J222" s="317" t="s">
        <v>1528</v>
      </c>
      <c r="K222" s="320">
        <v>250.0</v>
      </c>
      <c r="L222" s="127" t="s">
        <v>1516</v>
      </c>
      <c r="M222" s="85" t="s">
        <v>1513</v>
      </c>
      <c r="N222" s="127" t="s">
        <v>1516</v>
      </c>
      <c r="O222" s="85" t="s">
        <v>1513</v>
      </c>
      <c r="P222" s="85" t="s">
        <v>1513</v>
      </c>
      <c r="Q222" s="85" t="s">
        <v>1513</v>
      </c>
      <c r="R222" s="85" t="s">
        <v>1513</v>
      </c>
      <c r="S222" s="85" t="s">
        <v>1513</v>
      </c>
    </row>
    <row r="223" ht="20.25" customHeight="1">
      <c r="A223" s="339" t="s">
        <v>1823</v>
      </c>
      <c r="B223" s="340" t="s">
        <v>1518</v>
      </c>
      <c r="C223" s="341" t="s">
        <v>1531</v>
      </c>
      <c r="D223" s="342" t="s">
        <v>1824</v>
      </c>
      <c r="E223" s="363">
        <v>60.0</v>
      </c>
      <c r="F223" s="342" t="s">
        <v>1512</v>
      </c>
      <c r="G223" s="341" t="s">
        <v>1513</v>
      </c>
      <c r="H223" s="340" t="s">
        <v>1513</v>
      </c>
      <c r="I223" s="340" t="s">
        <v>1527</v>
      </c>
      <c r="J223" s="341" t="s">
        <v>1528</v>
      </c>
      <c r="K223" s="347">
        <v>250.0</v>
      </c>
      <c r="L223" s="341" t="s">
        <v>1513</v>
      </c>
      <c r="M223" s="341" t="s">
        <v>1513</v>
      </c>
      <c r="N223" s="341" t="s">
        <v>1513</v>
      </c>
      <c r="O223" s="341" t="s">
        <v>1513</v>
      </c>
      <c r="P223" s="341" t="s">
        <v>1513</v>
      </c>
      <c r="Q223" s="341" t="s">
        <v>1513</v>
      </c>
      <c r="R223" s="348" t="s">
        <v>1516</v>
      </c>
      <c r="S223" s="341" t="s">
        <v>1513</v>
      </c>
    </row>
    <row r="224" ht="20.25" customHeight="1">
      <c r="A224" s="339" t="s">
        <v>1825</v>
      </c>
      <c r="B224" s="340" t="s">
        <v>1564</v>
      </c>
      <c r="C224" s="341" t="s">
        <v>1526</v>
      </c>
      <c r="D224" s="349" t="s">
        <v>1637</v>
      </c>
      <c r="E224" s="351" t="s">
        <v>1532</v>
      </c>
      <c r="F224" s="359" t="s">
        <v>1512</v>
      </c>
      <c r="G224" s="352" t="s">
        <v>1513</v>
      </c>
      <c r="H224" s="360" t="s">
        <v>1513</v>
      </c>
      <c r="I224" s="360" t="s">
        <v>1514</v>
      </c>
      <c r="J224" s="341" t="s">
        <v>1528</v>
      </c>
      <c r="K224" s="347">
        <v>250.0</v>
      </c>
      <c r="L224" s="352" t="s">
        <v>1513</v>
      </c>
      <c r="M224" s="348" t="s">
        <v>1516</v>
      </c>
      <c r="N224" s="348" t="s">
        <v>1516</v>
      </c>
      <c r="O224" s="352" t="s">
        <v>1513</v>
      </c>
      <c r="P224" s="352" t="s">
        <v>1513</v>
      </c>
      <c r="Q224" s="352" t="s">
        <v>1513</v>
      </c>
      <c r="R224" s="352" t="s">
        <v>1513</v>
      </c>
      <c r="S224" s="352" t="s">
        <v>1513</v>
      </c>
    </row>
    <row r="225" ht="20.25" customHeight="1">
      <c r="A225" s="323" t="s">
        <v>1826</v>
      </c>
      <c r="B225" s="321" t="s">
        <v>1518</v>
      </c>
      <c r="C225" s="317" t="s">
        <v>1540</v>
      </c>
      <c r="D225" s="318" t="s">
        <v>1511</v>
      </c>
      <c r="E225" s="324" t="s">
        <v>1568</v>
      </c>
      <c r="F225" s="318" t="s">
        <v>1551</v>
      </c>
      <c r="G225" s="85" t="s">
        <v>1513</v>
      </c>
      <c r="H225" s="296" t="s">
        <v>1516</v>
      </c>
      <c r="I225" s="296" t="s">
        <v>1527</v>
      </c>
      <c r="J225" s="317" t="s">
        <v>1528</v>
      </c>
      <c r="K225" s="320">
        <v>250.0</v>
      </c>
      <c r="L225" s="127" t="s">
        <v>1516</v>
      </c>
      <c r="M225" s="85" t="s">
        <v>1513</v>
      </c>
      <c r="N225" s="85" t="s">
        <v>1513</v>
      </c>
      <c r="O225" s="127" t="s">
        <v>1516</v>
      </c>
      <c r="P225" s="85" t="s">
        <v>1513</v>
      </c>
      <c r="Q225" s="85" t="s">
        <v>1513</v>
      </c>
      <c r="R225" s="85" t="s">
        <v>1513</v>
      </c>
      <c r="S225" s="317" t="s">
        <v>1513</v>
      </c>
    </row>
    <row r="226" ht="20.25" customHeight="1">
      <c r="A226" s="323" t="s">
        <v>1827</v>
      </c>
      <c r="B226" s="321" t="s">
        <v>1518</v>
      </c>
      <c r="C226" s="317" t="s">
        <v>1540</v>
      </c>
      <c r="D226" s="361" t="s">
        <v>1589</v>
      </c>
      <c r="E226" s="324" t="s">
        <v>1601</v>
      </c>
      <c r="F226" s="318" t="s">
        <v>1538</v>
      </c>
      <c r="G226" s="85" t="s">
        <v>1513</v>
      </c>
      <c r="H226" s="296" t="s">
        <v>1516</v>
      </c>
      <c r="I226" s="296" t="s">
        <v>1514</v>
      </c>
      <c r="J226" s="317" t="s">
        <v>1528</v>
      </c>
      <c r="K226" s="320">
        <v>251.0</v>
      </c>
      <c r="L226" s="85" t="s">
        <v>1513</v>
      </c>
      <c r="M226" s="85" t="s">
        <v>1513</v>
      </c>
      <c r="N226" s="85" t="s">
        <v>1513</v>
      </c>
      <c r="O226" s="85" t="s">
        <v>1513</v>
      </c>
      <c r="P226" s="85" t="s">
        <v>1513</v>
      </c>
      <c r="Q226" s="85" t="s">
        <v>1513</v>
      </c>
      <c r="R226" s="127" t="s">
        <v>1516</v>
      </c>
      <c r="S226" s="85" t="s">
        <v>1513</v>
      </c>
    </row>
    <row r="227" ht="20.25" customHeight="1">
      <c r="A227" s="323" t="s">
        <v>1828</v>
      </c>
      <c r="B227" s="321" t="s">
        <v>1549</v>
      </c>
      <c r="C227" s="317" t="s">
        <v>1540</v>
      </c>
      <c r="D227" s="318" t="s">
        <v>1511</v>
      </c>
      <c r="E227" s="324" t="s">
        <v>1601</v>
      </c>
      <c r="F227" s="318" t="s">
        <v>1551</v>
      </c>
      <c r="G227" s="85" t="s">
        <v>1513</v>
      </c>
      <c r="H227" s="296" t="s">
        <v>1516</v>
      </c>
      <c r="I227" s="296" t="s">
        <v>1514</v>
      </c>
      <c r="J227" s="317" t="s">
        <v>1528</v>
      </c>
      <c r="K227" s="320">
        <v>251.0</v>
      </c>
      <c r="L227" s="127" t="s">
        <v>1516</v>
      </c>
      <c r="M227" s="85" t="s">
        <v>1513</v>
      </c>
      <c r="N227" s="85" t="s">
        <v>1513</v>
      </c>
      <c r="O227" s="85" t="s">
        <v>1513</v>
      </c>
      <c r="P227" s="85" t="s">
        <v>1513</v>
      </c>
      <c r="Q227" s="127" t="s">
        <v>1516</v>
      </c>
      <c r="R227" s="127" t="s">
        <v>1516</v>
      </c>
      <c r="S227" s="127" t="s">
        <v>1516</v>
      </c>
    </row>
    <row r="228" ht="20.25" customHeight="1">
      <c r="A228" s="323" t="s">
        <v>1829</v>
      </c>
      <c r="B228" s="321" t="s">
        <v>1530</v>
      </c>
      <c r="C228" s="317" t="s">
        <v>1540</v>
      </c>
      <c r="D228" s="318" t="s">
        <v>1511</v>
      </c>
      <c r="E228" s="324" t="s">
        <v>1558</v>
      </c>
      <c r="F228" s="318" t="s">
        <v>1551</v>
      </c>
      <c r="G228" s="85" t="s">
        <v>1513</v>
      </c>
      <c r="H228" s="296" t="s">
        <v>1516</v>
      </c>
      <c r="I228" s="296" t="s">
        <v>1514</v>
      </c>
      <c r="J228" s="317" t="s">
        <v>1528</v>
      </c>
      <c r="K228" s="320">
        <v>251.0</v>
      </c>
      <c r="L228" s="127" t="s">
        <v>1516</v>
      </c>
      <c r="M228" s="127" t="s">
        <v>1516</v>
      </c>
      <c r="N228" s="127" t="s">
        <v>1516</v>
      </c>
      <c r="O228" s="85" t="s">
        <v>1513</v>
      </c>
      <c r="P228" s="85" t="s">
        <v>1513</v>
      </c>
      <c r="Q228" s="127" t="s">
        <v>1516</v>
      </c>
      <c r="R228" s="127" t="s">
        <v>1516</v>
      </c>
      <c r="S228" s="127" t="s">
        <v>1516</v>
      </c>
    </row>
    <row r="229" ht="20.25" customHeight="1">
      <c r="A229" s="323" t="s">
        <v>1830</v>
      </c>
      <c r="B229" s="321" t="s">
        <v>1509</v>
      </c>
      <c r="C229" s="317" t="s">
        <v>1519</v>
      </c>
      <c r="D229" s="318" t="s">
        <v>1511</v>
      </c>
      <c r="E229" s="324" t="s">
        <v>1521</v>
      </c>
      <c r="F229" s="318" t="s">
        <v>1551</v>
      </c>
      <c r="G229" s="85" t="s">
        <v>1513</v>
      </c>
      <c r="H229" s="296" t="s">
        <v>1516</v>
      </c>
      <c r="I229" s="296" t="s">
        <v>1514</v>
      </c>
      <c r="J229" s="317" t="s">
        <v>1528</v>
      </c>
      <c r="K229" s="320">
        <v>251.0</v>
      </c>
      <c r="L229" s="85" t="s">
        <v>1513</v>
      </c>
      <c r="M229" s="127" t="s">
        <v>1516</v>
      </c>
      <c r="N229" s="85" t="s">
        <v>1513</v>
      </c>
      <c r="O229" s="85" t="s">
        <v>1513</v>
      </c>
      <c r="P229" s="85" t="s">
        <v>1513</v>
      </c>
      <c r="Q229" s="85" t="s">
        <v>1513</v>
      </c>
      <c r="R229" s="85" t="s">
        <v>1513</v>
      </c>
      <c r="S229" s="85" t="s">
        <v>1513</v>
      </c>
    </row>
    <row r="230" ht="20.25" customHeight="1">
      <c r="A230" s="315" t="s">
        <v>1831</v>
      </c>
      <c r="B230" s="316" t="s">
        <v>1549</v>
      </c>
      <c r="C230" s="317" t="s">
        <v>1531</v>
      </c>
      <c r="D230" s="318" t="s">
        <v>1589</v>
      </c>
      <c r="E230" s="319" t="s">
        <v>1568</v>
      </c>
      <c r="F230" s="318" t="s">
        <v>1512</v>
      </c>
      <c r="G230" s="85" t="s">
        <v>1513</v>
      </c>
      <c r="H230" s="296" t="s">
        <v>1513</v>
      </c>
      <c r="I230" s="296" t="s">
        <v>1527</v>
      </c>
      <c r="J230" s="317" t="s">
        <v>1515</v>
      </c>
      <c r="K230" s="320">
        <v>157.0</v>
      </c>
      <c r="L230" s="85" t="s">
        <v>1513</v>
      </c>
      <c r="M230" s="127" t="s">
        <v>1516</v>
      </c>
      <c r="N230" s="85" t="s">
        <v>1513</v>
      </c>
      <c r="O230" s="127" t="s">
        <v>1516</v>
      </c>
      <c r="P230" s="85" t="s">
        <v>1513</v>
      </c>
      <c r="Q230" s="85" t="s">
        <v>1513</v>
      </c>
      <c r="R230" s="85" t="s">
        <v>1513</v>
      </c>
      <c r="S230" s="85" t="s">
        <v>1513</v>
      </c>
    </row>
    <row r="231" ht="20.25" customHeight="1">
      <c r="A231" s="323" t="s">
        <v>1832</v>
      </c>
      <c r="B231" s="321" t="s">
        <v>1546</v>
      </c>
      <c r="C231" s="317" t="s">
        <v>1526</v>
      </c>
      <c r="D231" s="318" t="s">
        <v>1511</v>
      </c>
      <c r="E231" s="324" t="s">
        <v>1627</v>
      </c>
      <c r="F231" s="318" t="s">
        <v>1551</v>
      </c>
      <c r="G231" s="85" t="s">
        <v>1513</v>
      </c>
      <c r="H231" s="296" t="s">
        <v>1516</v>
      </c>
      <c r="I231" s="296" t="s">
        <v>1514</v>
      </c>
      <c r="J231" s="317" t="s">
        <v>1528</v>
      </c>
      <c r="K231" s="320">
        <v>251.0</v>
      </c>
      <c r="L231" s="85" t="s">
        <v>1513</v>
      </c>
      <c r="M231" s="85" t="s">
        <v>1513</v>
      </c>
      <c r="N231" s="85" t="s">
        <v>1513</v>
      </c>
      <c r="O231" s="85" t="s">
        <v>1513</v>
      </c>
      <c r="P231" s="85" t="s">
        <v>1513</v>
      </c>
      <c r="Q231" s="85" t="s">
        <v>1513</v>
      </c>
      <c r="R231" s="127" t="s">
        <v>1516</v>
      </c>
      <c r="S231" s="85" t="s">
        <v>1513</v>
      </c>
    </row>
    <row r="232" ht="20.25" customHeight="1">
      <c r="A232" s="323" t="s">
        <v>1833</v>
      </c>
      <c r="B232" s="360" t="s">
        <v>1518</v>
      </c>
      <c r="C232" s="352" t="s">
        <v>1562</v>
      </c>
      <c r="D232" s="361" t="s">
        <v>1589</v>
      </c>
      <c r="E232" s="351" t="s">
        <v>1601</v>
      </c>
      <c r="F232" s="359" t="s">
        <v>1538</v>
      </c>
      <c r="G232" s="85" t="s">
        <v>1513</v>
      </c>
      <c r="H232" s="296" t="s">
        <v>1516</v>
      </c>
      <c r="I232" s="296" t="s">
        <v>1581</v>
      </c>
      <c r="J232" s="317" t="s">
        <v>1528</v>
      </c>
      <c r="K232" s="320">
        <v>251.0</v>
      </c>
      <c r="L232" s="85" t="s">
        <v>1513</v>
      </c>
      <c r="M232" s="85" t="s">
        <v>1513</v>
      </c>
      <c r="N232" s="85" t="s">
        <v>1513</v>
      </c>
      <c r="O232" s="317" t="s">
        <v>1513</v>
      </c>
      <c r="P232" s="127" t="s">
        <v>1516</v>
      </c>
      <c r="Q232" s="85" t="s">
        <v>1513</v>
      </c>
      <c r="R232" s="85" t="s">
        <v>1513</v>
      </c>
      <c r="S232" s="85" t="s">
        <v>1513</v>
      </c>
    </row>
    <row r="233" ht="20.25" customHeight="1">
      <c r="A233" s="323" t="s">
        <v>1834</v>
      </c>
      <c r="B233" s="321" t="s">
        <v>1546</v>
      </c>
      <c r="C233" s="317" t="s">
        <v>1610</v>
      </c>
      <c r="D233" s="318" t="s">
        <v>1511</v>
      </c>
      <c r="E233" s="324" t="s">
        <v>1550</v>
      </c>
      <c r="F233" s="318" t="s">
        <v>1551</v>
      </c>
      <c r="G233" s="85" t="s">
        <v>1513</v>
      </c>
      <c r="H233" s="296" t="s">
        <v>1516</v>
      </c>
      <c r="I233" s="296" t="s">
        <v>1597</v>
      </c>
      <c r="J233" s="317" t="s">
        <v>1528</v>
      </c>
      <c r="K233" s="320">
        <v>252.0</v>
      </c>
      <c r="L233" s="127" t="s">
        <v>1516</v>
      </c>
      <c r="M233" s="85" t="s">
        <v>1513</v>
      </c>
      <c r="N233" s="85" t="s">
        <v>1513</v>
      </c>
      <c r="O233" s="85" t="s">
        <v>1513</v>
      </c>
      <c r="P233" s="85" t="s">
        <v>1513</v>
      </c>
      <c r="Q233" s="127" t="s">
        <v>1516</v>
      </c>
      <c r="R233" s="127" t="s">
        <v>1516</v>
      </c>
      <c r="S233" s="127" t="s">
        <v>1516</v>
      </c>
    </row>
    <row r="234" ht="20.25" customHeight="1">
      <c r="A234" s="315" t="s">
        <v>1835</v>
      </c>
      <c r="B234" s="316" t="s">
        <v>1518</v>
      </c>
      <c r="C234" s="317" t="s">
        <v>1526</v>
      </c>
      <c r="D234" s="318" t="s">
        <v>1511</v>
      </c>
      <c r="E234" s="319">
        <v>60.0</v>
      </c>
      <c r="F234" s="318" t="s">
        <v>1512</v>
      </c>
      <c r="G234" s="317" t="s">
        <v>1513</v>
      </c>
      <c r="H234" s="296" t="s">
        <v>1513</v>
      </c>
      <c r="I234" s="321" t="s">
        <v>1597</v>
      </c>
      <c r="J234" s="317" t="s">
        <v>1515</v>
      </c>
      <c r="K234" s="320">
        <v>157.0</v>
      </c>
      <c r="L234" s="317" t="s">
        <v>1513</v>
      </c>
      <c r="M234" s="317" t="s">
        <v>1513</v>
      </c>
      <c r="N234" s="127" t="s">
        <v>1516</v>
      </c>
      <c r="O234" s="317" t="s">
        <v>1513</v>
      </c>
      <c r="P234" s="317" t="s">
        <v>1513</v>
      </c>
      <c r="Q234" s="127" t="s">
        <v>1516</v>
      </c>
      <c r="R234" s="317" t="s">
        <v>1513</v>
      </c>
      <c r="S234" s="127" t="s">
        <v>1516</v>
      </c>
    </row>
    <row r="235" ht="20.25" customHeight="1">
      <c r="A235" s="323" t="s">
        <v>1836</v>
      </c>
      <c r="B235" s="321" t="s">
        <v>1561</v>
      </c>
      <c r="C235" s="317" t="s">
        <v>1531</v>
      </c>
      <c r="D235" s="318" t="s">
        <v>1511</v>
      </c>
      <c r="E235" s="324" t="s">
        <v>1670</v>
      </c>
      <c r="F235" s="318" t="s">
        <v>1512</v>
      </c>
      <c r="G235" s="85" t="s">
        <v>1513</v>
      </c>
      <c r="H235" s="296" t="s">
        <v>1513</v>
      </c>
      <c r="I235" s="296" t="s">
        <v>1514</v>
      </c>
      <c r="J235" s="317" t="s">
        <v>1528</v>
      </c>
      <c r="K235" s="320">
        <v>252.0</v>
      </c>
      <c r="L235" s="85" t="s">
        <v>1513</v>
      </c>
      <c r="M235" s="85" t="s">
        <v>1513</v>
      </c>
      <c r="N235" s="127" t="s">
        <v>1516</v>
      </c>
      <c r="O235" s="85" t="s">
        <v>1513</v>
      </c>
      <c r="P235" s="85" t="s">
        <v>1513</v>
      </c>
      <c r="Q235" s="127" t="s">
        <v>1516</v>
      </c>
      <c r="R235" s="85" t="s">
        <v>1513</v>
      </c>
      <c r="S235" s="127" t="s">
        <v>1516</v>
      </c>
    </row>
    <row r="236" ht="20.25" customHeight="1">
      <c r="A236" s="323" t="s">
        <v>1837</v>
      </c>
      <c r="B236" s="321" t="s">
        <v>1518</v>
      </c>
      <c r="C236" s="317" t="s">
        <v>1562</v>
      </c>
      <c r="D236" s="349" t="s">
        <v>1535</v>
      </c>
      <c r="E236" s="324" t="s">
        <v>1568</v>
      </c>
      <c r="F236" s="318" t="s">
        <v>1512</v>
      </c>
      <c r="G236" s="127" t="s">
        <v>1516</v>
      </c>
      <c r="H236" s="327" t="s">
        <v>1513</v>
      </c>
      <c r="I236" s="327" t="s">
        <v>1514</v>
      </c>
      <c r="J236" s="317" t="s">
        <v>1528</v>
      </c>
      <c r="K236" s="320">
        <v>252.0</v>
      </c>
      <c r="L236" s="127" t="s">
        <v>1516</v>
      </c>
      <c r="M236" s="85" t="s">
        <v>1513</v>
      </c>
      <c r="N236" s="85" t="s">
        <v>1513</v>
      </c>
      <c r="O236" s="317" t="s">
        <v>1513</v>
      </c>
      <c r="P236" s="85" t="s">
        <v>1513</v>
      </c>
      <c r="Q236" s="85" t="s">
        <v>1513</v>
      </c>
      <c r="R236" s="85" t="s">
        <v>1513</v>
      </c>
      <c r="S236" s="127" t="s">
        <v>1516</v>
      </c>
    </row>
    <row r="237" ht="20.25" customHeight="1">
      <c r="A237" s="315" t="s">
        <v>1838</v>
      </c>
      <c r="B237" s="316" t="s">
        <v>1509</v>
      </c>
      <c r="C237" s="317" t="s">
        <v>1610</v>
      </c>
      <c r="D237" s="318" t="s">
        <v>1511</v>
      </c>
      <c r="E237" s="319">
        <v>120.0</v>
      </c>
      <c r="F237" s="318" t="s">
        <v>1551</v>
      </c>
      <c r="G237" s="85" t="s">
        <v>1513</v>
      </c>
      <c r="H237" s="296" t="s">
        <v>1516</v>
      </c>
      <c r="I237" s="296" t="s">
        <v>1523</v>
      </c>
      <c r="J237" s="317" t="s">
        <v>1515</v>
      </c>
      <c r="K237" s="320">
        <v>157.0</v>
      </c>
      <c r="L237" s="85" t="s">
        <v>1513</v>
      </c>
      <c r="M237" s="85" t="s">
        <v>1513</v>
      </c>
      <c r="N237" s="85" t="s">
        <v>1513</v>
      </c>
      <c r="O237" s="85" t="s">
        <v>1513</v>
      </c>
      <c r="P237" s="85" t="s">
        <v>1513</v>
      </c>
      <c r="Q237" s="85" t="s">
        <v>1513</v>
      </c>
      <c r="R237" s="85" t="s">
        <v>1513</v>
      </c>
      <c r="S237" s="127" t="s">
        <v>1516</v>
      </c>
    </row>
    <row r="238" ht="20.25" customHeight="1">
      <c r="A238" s="323" t="s">
        <v>1839</v>
      </c>
      <c r="B238" s="321" t="s">
        <v>1518</v>
      </c>
      <c r="C238" s="317" t="s">
        <v>1610</v>
      </c>
      <c r="D238" s="349" t="s">
        <v>1535</v>
      </c>
      <c r="E238" s="324" t="s">
        <v>1568</v>
      </c>
      <c r="F238" s="318" t="s">
        <v>1559</v>
      </c>
      <c r="G238" s="127" t="s">
        <v>1516</v>
      </c>
      <c r="H238" s="327" t="s">
        <v>1513</v>
      </c>
      <c r="I238" s="327" t="s">
        <v>1597</v>
      </c>
      <c r="J238" s="317" t="s">
        <v>1528</v>
      </c>
      <c r="K238" s="320">
        <v>252.0</v>
      </c>
      <c r="L238" s="317" t="s">
        <v>1513</v>
      </c>
      <c r="M238" s="317" t="s">
        <v>1513</v>
      </c>
      <c r="N238" s="317" t="s">
        <v>1513</v>
      </c>
      <c r="O238" s="317" t="s">
        <v>1513</v>
      </c>
      <c r="P238" s="317" t="s">
        <v>1513</v>
      </c>
      <c r="Q238" s="317" t="s">
        <v>1513</v>
      </c>
      <c r="R238" s="317" t="s">
        <v>1513</v>
      </c>
      <c r="S238" s="127" t="s">
        <v>1516</v>
      </c>
    </row>
    <row r="239" ht="20.25" customHeight="1">
      <c r="A239" s="315" t="s">
        <v>1840</v>
      </c>
      <c r="B239" s="316" t="s">
        <v>1549</v>
      </c>
      <c r="C239" s="317" t="s">
        <v>1531</v>
      </c>
      <c r="D239" s="318" t="s">
        <v>1511</v>
      </c>
      <c r="E239" s="319">
        <v>90.0</v>
      </c>
      <c r="F239" s="318" t="s">
        <v>1551</v>
      </c>
      <c r="G239" s="85" t="s">
        <v>1513</v>
      </c>
      <c r="H239" s="296" t="s">
        <v>1516</v>
      </c>
      <c r="I239" s="296" t="s">
        <v>1527</v>
      </c>
      <c r="J239" s="317" t="s">
        <v>1515</v>
      </c>
      <c r="K239" s="320">
        <v>158.0</v>
      </c>
      <c r="L239" s="85" t="s">
        <v>1513</v>
      </c>
      <c r="M239" s="85" t="s">
        <v>1513</v>
      </c>
      <c r="N239" s="85" t="s">
        <v>1513</v>
      </c>
      <c r="O239" s="85" t="s">
        <v>1513</v>
      </c>
      <c r="P239" s="85" t="s">
        <v>1513</v>
      </c>
      <c r="Q239" s="127" t="s">
        <v>1516</v>
      </c>
      <c r="R239" s="85" t="s">
        <v>1513</v>
      </c>
      <c r="S239" s="127" t="s">
        <v>1516</v>
      </c>
    </row>
    <row r="240" ht="20.25" customHeight="1">
      <c r="A240" s="357" t="s">
        <v>1841</v>
      </c>
      <c r="B240" s="316" t="s">
        <v>1530</v>
      </c>
      <c r="C240" s="321" t="s">
        <v>1537</v>
      </c>
      <c r="D240" s="318" t="s">
        <v>1511</v>
      </c>
      <c r="E240" s="319" t="s">
        <v>1568</v>
      </c>
      <c r="F240" s="318" t="s">
        <v>1557</v>
      </c>
      <c r="G240" s="296" t="s">
        <v>1513</v>
      </c>
      <c r="H240" s="296" t="s">
        <v>1513</v>
      </c>
      <c r="I240" s="296" t="s">
        <v>1514</v>
      </c>
      <c r="J240" s="321" t="s">
        <v>1693</v>
      </c>
      <c r="K240" s="358">
        <v>187.0</v>
      </c>
      <c r="L240" s="296" t="s">
        <v>1513</v>
      </c>
      <c r="M240" s="296" t="s">
        <v>1513</v>
      </c>
      <c r="N240" s="296" t="s">
        <v>1513</v>
      </c>
      <c r="O240" s="296" t="s">
        <v>1513</v>
      </c>
      <c r="P240" s="296" t="s">
        <v>1513</v>
      </c>
      <c r="Q240" s="296" t="s">
        <v>1513</v>
      </c>
      <c r="R240" s="296" t="s">
        <v>1513</v>
      </c>
      <c r="S240" s="327" t="s">
        <v>1516</v>
      </c>
    </row>
    <row r="241" ht="20.25" customHeight="1">
      <c r="A241" s="323" t="s">
        <v>1842</v>
      </c>
      <c r="B241" s="321" t="s">
        <v>1575</v>
      </c>
      <c r="C241" s="317" t="s">
        <v>1519</v>
      </c>
      <c r="D241" s="349" t="s">
        <v>1535</v>
      </c>
      <c r="E241" s="324" t="s">
        <v>1532</v>
      </c>
      <c r="F241" s="318" t="s">
        <v>1569</v>
      </c>
      <c r="G241" s="85" t="s">
        <v>1513</v>
      </c>
      <c r="H241" s="296" t="s">
        <v>1513</v>
      </c>
      <c r="I241" s="296" t="s">
        <v>1514</v>
      </c>
      <c r="J241" s="317" t="s">
        <v>1528</v>
      </c>
      <c r="K241" s="320">
        <v>252.0</v>
      </c>
      <c r="L241" s="85" t="s">
        <v>1513</v>
      </c>
      <c r="M241" s="85" t="s">
        <v>1513</v>
      </c>
      <c r="N241" s="85" t="s">
        <v>1513</v>
      </c>
      <c r="O241" s="85" t="s">
        <v>1513</v>
      </c>
      <c r="P241" s="85" t="s">
        <v>1513</v>
      </c>
      <c r="Q241" s="85" t="s">
        <v>1513</v>
      </c>
      <c r="R241" s="127" t="s">
        <v>1516</v>
      </c>
      <c r="S241" s="127" t="s">
        <v>1516</v>
      </c>
    </row>
    <row r="242" ht="20.25" customHeight="1">
      <c r="A242" s="323" t="s">
        <v>1843</v>
      </c>
      <c r="B242" s="321" t="s">
        <v>1509</v>
      </c>
      <c r="C242" s="317" t="s">
        <v>1526</v>
      </c>
      <c r="D242" s="318" t="s">
        <v>1511</v>
      </c>
      <c r="E242" s="324" t="s">
        <v>1627</v>
      </c>
      <c r="F242" s="318" t="s">
        <v>1551</v>
      </c>
      <c r="G242" s="85" t="s">
        <v>1513</v>
      </c>
      <c r="H242" s="296" t="s">
        <v>1516</v>
      </c>
      <c r="I242" s="296" t="s">
        <v>1527</v>
      </c>
      <c r="J242" s="317" t="s">
        <v>1528</v>
      </c>
      <c r="K242" s="320">
        <v>253.0</v>
      </c>
      <c r="L242" s="85" t="s">
        <v>1513</v>
      </c>
      <c r="M242" s="85" t="s">
        <v>1513</v>
      </c>
      <c r="N242" s="85" t="s">
        <v>1513</v>
      </c>
      <c r="O242" s="85" t="s">
        <v>1513</v>
      </c>
      <c r="P242" s="85" t="s">
        <v>1513</v>
      </c>
      <c r="Q242" s="127" t="s">
        <v>1516</v>
      </c>
      <c r="R242" s="85" t="s">
        <v>1513</v>
      </c>
      <c r="S242" s="127" t="s">
        <v>1516</v>
      </c>
    </row>
    <row r="243" ht="20.25" customHeight="1">
      <c r="A243" s="357" t="s">
        <v>1844</v>
      </c>
      <c r="B243" s="316" t="s">
        <v>1546</v>
      </c>
      <c r="C243" s="321" t="s">
        <v>1540</v>
      </c>
      <c r="D243" s="318" t="s">
        <v>1511</v>
      </c>
      <c r="E243" s="319">
        <v>30.0</v>
      </c>
      <c r="F243" s="318" t="s">
        <v>1695</v>
      </c>
      <c r="G243" s="296" t="s">
        <v>1513</v>
      </c>
      <c r="H243" s="296" t="s">
        <v>1516</v>
      </c>
      <c r="I243" s="296" t="s">
        <v>1514</v>
      </c>
      <c r="J243" s="321" t="s">
        <v>1751</v>
      </c>
      <c r="K243" s="358">
        <v>76.0</v>
      </c>
      <c r="L243" s="296" t="s">
        <v>1513</v>
      </c>
      <c r="M243" s="296" t="s">
        <v>1516</v>
      </c>
      <c r="N243" s="296" t="s">
        <v>1513</v>
      </c>
      <c r="O243" s="296" t="s">
        <v>1513</v>
      </c>
      <c r="P243" s="296" t="s">
        <v>1513</v>
      </c>
      <c r="Q243" s="296" t="s">
        <v>1513</v>
      </c>
      <c r="R243" s="296" t="s">
        <v>1516</v>
      </c>
      <c r="S243" s="327" t="s">
        <v>1516</v>
      </c>
    </row>
    <row r="244" ht="20.25" customHeight="1">
      <c r="A244" s="315" t="s">
        <v>1845</v>
      </c>
      <c r="B244" s="316" t="s">
        <v>1549</v>
      </c>
      <c r="C244" s="317" t="s">
        <v>1526</v>
      </c>
      <c r="D244" s="318" t="s">
        <v>1535</v>
      </c>
      <c r="E244" s="319">
        <v>90.0</v>
      </c>
      <c r="F244" s="318" t="s">
        <v>1675</v>
      </c>
      <c r="G244" s="85" t="s">
        <v>1513</v>
      </c>
      <c r="H244" s="296" t="s">
        <v>1516</v>
      </c>
      <c r="I244" s="296" t="s">
        <v>1514</v>
      </c>
      <c r="J244" s="317" t="s">
        <v>1515</v>
      </c>
      <c r="K244" s="320">
        <v>158.0</v>
      </c>
      <c r="L244" s="85" t="s">
        <v>1513</v>
      </c>
      <c r="M244" s="85" t="s">
        <v>1513</v>
      </c>
      <c r="N244" s="85" t="s">
        <v>1513</v>
      </c>
      <c r="O244" s="85" t="s">
        <v>1513</v>
      </c>
      <c r="P244" s="85" t="s">
        <v>1513</v>
      </c>
      <c r="Q244" s="85" t="s">
        <v>1513</v>
      </c>
      <c r="R244" s="127" t="s">
        <v>1516</v>
      </c>
      <c r="S244" s="127" t="s">
        <v>1516</v>
      </c>
    </row>
    <row r="245" ht="20.25" customHeight="1">
      <c r="A245" s="323" t="s">
        <v>1846</v>
      </c>
      <c r="B245" s="321" t="s">
        <v>1525</v>
      </c>
      <c r="C245" s="317" t="s">
        <v>1526</v>
      </c>
      <c r="D245" s="318" t="s">
        <v>1511</v>
      </c>
      <c r="E245" s="319">
        <v>30.0</v>
      </c>
      <c r="F245" s="318" t="s">
        <v>1512</v>
      </c>
      <c r="G245" s="317" t="s">
        <v>1513</v>
      </c>
      <c r="H245" s="296" t="s">
        <v>1513</v>
      </c>
      <c r="I245" s="321" t="s">
        <v>1514</v>
      </c>
      <c r="J245" s="317" t="s">
        <v>1515</v>
      </c>
      <c r="K245" s="320">
        <v>158.0</v>
      </c>
      <c r="L245" s="85" t="s">
        <v>1513</v>
      </c>
      <c r="M245" s="85" t="s">
        <v>1513</v>
      </c>
      <c r="N245" s="127" t="s">
        <v>1516</v>
      </c>
      <c r="O245" s="85" t="s">
        <v>1513</v>
      </c>
      <c r="P245" s="85" t="s">
        <v>1513</v>
      </c>
      <c r="Q245" s="127" t="s">
        <v>1516</v>
      </c>
      <c r="R245" s="127" t="s">
        <v>1516</v>
      </c>
      <c r="S245" s="127" t="s">
        <v>1516</v>
      </c>
    </row>
    <row r="246" ht="20.25" customHeight="1">
      <c r="A246" s="323" t="s">
        <v>1847</v>
      </c>
      <c r="B246" s="321" t="s">
        <v>1518</v>
      </c>
      <c r="C246" s="317" t="s">
        <v>1510</v>
      </c>
      <c r="D246" s="318" t="s">
        <v>1511</v>
      </c>
      <c r="E246" s="324" t="s">
        <v>1568</v>
      </c>
      <c r="F246" s="318" t="s">
        <v>1512</v>
      </c>
      <c r="G246" s="85" t="s">
        <v>1513</v>
      </c>
      <c r="H246" s="296" t="s">
        <v>1513</v>
      </c>
      <c r="I246" s="296" t="s">
        <v>1527</v>
      </c>
      <c r="J246" s="317" t="s">
        <v>1528</v>
      </c>
      <c r="K246" s="320">
        <v>253.0</v>
      </c>
      <c r="L246" s="85" t="s">
        <v>1513</v>
      </c>
      <c r="M246" s="127" t="s">
        <v>1516</v>
      </c>
      <c r="N246" s="85" t="s">
        <v>1513</v>
      </c>
      <c r="O246" s="317" t="s">
        <v>1513</v>
      </c>
      <c r="P246" s="85" t="s">
        <v>1513</v>
      </c>
      <c r="Q246" s="85" t="s">
        <v>1513</v>
      </c>
      <c r="R246" s="127" t="s">
        <v>1516</v>
      </c>
      <c r="S246" s="85" t="s">
        <v>1513</v>
      </c>
    </row>
    <row r="247" ht="20.25" customHeight="1">
      <c r="A247" s="323" t="s">
        <v>1848</v>
      </c>
      <c r="B247" s="321" t="s">
        <v>1549</v>
      </c>
      <c r="C247" s="317" t="s">
        <v>1526</v>
      </c>
      <c r="D247" s="318" t="s">
        <v>1511</v>
      </c>
      <c r="E247" s="324" t="s">
        <v>1670</v>
      </c>
      <c r="F247" s="318" t="s">
        <v>1566</v>
      </c>
      <c r="G247" s="85" t="s">
        <v>1513</v>
      </c>
      <c r="H247" s="296" t="s">
        <v>1516</v>
      </c>
      <c r="I247" s="296" t="s">
        <v>1514</v>
      </c>
      <c r="J247" s="317" t="s">
        <v>1528</v>
      </c>
      <c r="K247" s="320">
        <v>254.0</v>
      </c>
      <c r="L247" s="85" t="s">
        <v>1513</v>
      </c>
      <c r="M247" s="127" t="s">
        <v>1516</v>
      </c>
      <c r="N247" s="127" t="s">
        <v>1516</v>
      </c>
      <c r="O247" s="85" t="s">
        <v>1513</v>
      </c>
      <c r="P247" s="85" t="s">
        <v>1513</v>
      </c>
      <c r="Q247" s="127" t="s">
        <v>1516</v>
      </c>
      <c r="R247" s="85" t="s">
        <v>1513</v>
      </c>
      <c r="S247" s="85" t="s">
        <v>1513</v>
      </c>
    </row>
    <row r="248" ht="20.25" customHeight="1">
      <c r="A248" s="315" t="s">
        <v>1849</v>
      </c>
      <c r="B248" s="316" t="s">
        <v>1564</v>
      </c>
      <c r="C248" s="317" t="s">
        <v>1537</v>
      </c>
      <c r="D248" s="318" t="s">
        <v>1511</v>
      </c>
      <c r="E248" s="319" t="s">
        <v>1521</v>
      </c>
      <c r="F248" s="318" t="s">
        <v>1850</v>
      </c>
      <c r="G248" s="85" t="s">
        <v>1513</v>
      </c>
      <c r="H248" s="296" t="s">
        <v>1516</v>
      </c>
      <c r="I248" s="296" t="s">
        <v>1527</v>
      </c>
      <c r="J248" s="317" t="s">
        <v>1515</v>
      </c>
      <c r="K248" s="320">
        <v>159.0</v>
      </c>
      <c r="L248" s="85" t="s">
        <v>1513</v>
      </c>
      <c r="M248" s="85" t="s">
        <v>1513</v>
      </c>
      <c r="N248" s="127" t="s">
        <v>1516</v>
      </c>
      <c r="O248" s="85" t="s">
        <v>1513</v>
      </c>
      <c r="P248" s="85" t="s">
        <v>1513</v>
      </c>
      <c r="Q248" s="127" t="s">
        <v>1516</v>
      </c>
      <c r="R248" s="127" t="s">
        <v>1516</v>
      </c>
      <c r="S248" s="127" t="s">
        <v>1516</v>
      </c>
    </row>
    <row r="249" ht="20.25" customHeight="1">
      <c r="A249" s="315" t="s">
        <v>1851</v>
      </c>
      <c r="B249" s="316" t="s">
        <v>1564</v>
      </c>
      <c r="C249" s="317" t="s">
        <v>1537</v>
      </c>
      <c r="D249" s="318" t="s">
        <v>1511</v>
      </c>
      <c r="E249" s="319" t="s">
        <v>1521</v>
      </c>
      <c r="F249" s="318" t="s">
        <v>1850</v>
      </c>
      <c r="G249" s="85" t="s">
        <v>1513</v>
      </c>
      <c r="H249" s="296" t="s">
        <v>1516</v>
      </c>
      <c r="I249" s="296" t="s">
        <v>1527</v>
      </c>
      <c r="J249" s="317" t="s">
        <v>1515</v>
      </c>
      <c r="K249" s="320">
        <v>159.0</v>
      </c>
      <c r="L249" s="85" t="s">
        <v>1513</v>
      </c>
      <c r="M249" s="85" t="s">
        <v>1513</v>
      </c>
      <c r="N249" s="127" t="s">
        <v>1516</v>
      </c>
      <c r="O249" s="85" t="s">
        <v>1513</v>
      </c>
      <c r="P249" s="85" t="s">
        <v>1513</v>
      </c>
      <c r="Q249" s="127" t="s">
        <v>1516</v>
      </c>
      <c r="R249" s="127" t="s">
        <v>1516</v>
      </c>
      <c r="S249" s="127" t="s">
        <v>1516</v>
      </c>
    </row>
    <row r="250" ht="20.25" customHeight="1">
      <c r="A250" s="315" t="s">
        <v>1852</v>
      </c>
      <c r="B250" s="316" t="s">
        <v>1564</v>
      </c>
      <c r="C250" s="317" t="s">
        <v>1537</v>
      </c>
      <c r="D250" s="318" t="s">
        <v>1511</v>
      </c>
      <c r="E250" s="319" t="s">
        <v>1521</v>
      </c>
      <c r="F250" s="318" t="s">
        <v>1850</v>
      </c>
      <c r="G250" s="85" t="s">
        <v>1513</v>
      </c>
      <c r="H250" s="296" t="s">
        <v>1516</v>
      </c>
      <c r="I250" s="296" t="s">
        <v>1527</v>
      </c>
      <c r="J250" s="317" t="s">
        <v>1515</v>
      </c>
      <c r="K250" s="320">
        <v>159.0</v>
      </c>
      <c r="L250" s="85" t="s">
        <v>1513</v>
      </c>
      <c r="M250" s="85" t="s">
        <v>1513</v>
      </c>
      <c r="N250" s="127" t="s">
        <v>1516</v>
      </c>
      <c r="O250" s="85" t="s">
        <v>1513</v>
      </c>
      <c r="P250" s="85" t="s">
        <v>1513</v>
      </c>
      <c r="Q250" s="127" t="s">
        <v>1516</v>
      </c>
      <c r="R250" s="127" t="s">
        <v>1516</v>
      </c>
      <c r="S250" s="127" t="s">
        <v>1516</v>
      </c>
    </row>
    <row r="251" ht="20.25" customHeight="1">
      <c r="A251" s="315" t="s">
        <v>1853</v>
      </c>
      <c r="B251" s="316" t="s">
        <v>1564</v>
      </c>
      <c r="C251" s="317" t="s">
        <v>1537</v>
      </c>
      <c r="D251" s="318" t="s">
        <v>1511</v>
      </c>
      <c r="E251" s="319" t="s">
        <v>1521</v>
      </c>
      <c r="F251" s="318" t="s">
        <v>1850</v>
      </c>
      <c r="G251" s="85" t="s">
        <v>1513</v>
      </c>
      <c r="H251" s="296" t="s">
        <v>1516</v>
      </c>
      <c r="I251" s="296" t="s">
        <v>1527</v>
      </c>
      <c r="J251" s="317" t="s">
        <v>1515</v>
      </c>
      <c r="K251" s="320">
        <v>160.0</v>
      </c>
      <c r="L251" s="85" t="s">
        <v>1513</v>
      </c>
      <c r="M251" s="85" t="s">
        <v>1513</v>
      </c>
      <c r="N251" s="127" t="s">
        <v>1516</v>
      </c>
      <c r="O251" s="85" t="s">
        <v>1513</v>
      </c>
      <c r="P251" s="85" t="s">
        <v>1513</v>
      </c>
      <c r="Q251" s="127" t="s">
        <v>1516</v>
      </c>
      <c r="R251" s="127" t="s">
        <v>1516</v>
      </c>
      <c r="S251" s="127" t="s">
        <v>1516</v>
      </c>
    </row>
    <row r="252" ht="20.25" customHeight="1">
      <c r="A252" s="323" t="s">
        <v>1854</v>
      </c>
      <c r="B252" s="321" t="s">
        <v>1530</v>
      </c>
      <c r="C252" s="317" t="s">
        <v>1610</v>
      </c>
      <c r="D252" s="318" t="s">
        <v>1511</v>
      </c>
      <c r="E252" s="324" t="s">
        <v>1568</v>
      </c>
      <c r="F252" s="318" t="s">
        <v>1538</v>
      </c>
      <c r="G252" s="85" t="s">
        <v>1513</v>
      </c>
      <c r="H252" s="296" t="s">
        <v>1516</v>
      </c>
      <c r="I252" s="296" t="s">
        <v>1514</v>
      </c>
      <c r="J252" s="317" t="s">
        <v>1528</v>
      </c>
      <c r="K252" s="320">
        <v>254.0</v>
      </c>
      <c r="L252" s="127" t="s">
        <v>1516</v>
      </c>
      <c r="M252" s="85" t="s">
        <v>1513</v>
      </c>
      <c r="N252" s="85" t="s">
        <v>1513</v>
      </c>
      <c r="O252" s="85" t="s">
        <v>1513</v>
      </c>
      <c r="P252" s="85" t="s">
        <v>1513</v>
      </c>
      <c r="Q252" s="127" t="s">
        <v>1516</v>
      </c>
      <c r="R252" s="127" t="s">
        <v>1516</v>
      </c>
      <c r="S252" s="127" t="s">
        <v>1516</v>
      </c>
    </row>
    <row r="253" ht="20.25" customHeight="1">
      <c r="A253" s="315" t="s">
        <v>1855</v>
      </c>
      <c r="B253" s="316" t="s">
        <v>1575</v>
      </c>
      <c r="C253" s="317" t="s">
        <v>1519</v>
      </c>
      <c r="D253" s="318" t="s">
        <v>1511</v>
      </c>
      <c r="E253" s="319" t="s">
        <v>1521</v>
      </c>
      <c r="F253" s="318" t="s">
        <v>1566</v>
      </c>
      <c r="G253" s="85" t="s">
        <v>1513</v>
      </c>
      <c r="H253" s="296" t="s">
        <v>1516</v>
      </c>
      <c r="I253" s="296" t="s">
        <v>1514</v>
      </c>
      <c r="J253" s="317" t="s">
        <v>1515</v>
      </c>
      <c r="K253" s="320">
        <v>160.0</v>
      </c>
      <c r="L253" s="85" t="s">
        <v>1513</v>
      </c>
      <c r="M253" s="85" t="s">
        <v>1513</v>
      </c>
      <c r="N253" s="85" t="s">
        <v>1513</v>
      </c>
      <c r="O253" s="85" t="s">
        <v>1513</v>
      </c>
      <c r="P253" s="85" t="s">
        <v>1513</v>
      </c>
      <c r="Q253" s="85" t="s">
        <v>1513</v>
      </c>
      <c r="R253" s="85" t="s">
        <v>1513</v>
      </c>
      <c r="S253" s="127" t="s">
        <v>1516</v>
      </c>
    </row>
    <row r="254" ht="20.25" customHeight="1">
      <c r="A254" s="357" t="s">
        <v>1856</v>
      </c>
      <c r="B254" s="316" t="s">
        <v>1530</v>
      </c>
      <c r="C254" s="321" t="s">
        <v>1540</v>
      </c>
      <c r="D254" s="318" t="s">
        <v>1511</v>
      </c>
      <c r="E254" s="319">
        <v>60.0</v>
      </c>
      <c r="F254" s="318" t="s">
        <v>1535</v>
      </c>
      <c r="G254" s="296" t="s">
        <v>1513</v>
      </c>
      <c r="H254" s="296" t="s">
        <v>1513</v>
      </c>
      <c r="I254" s="296" t="s">
        <v>1597</v>
      </c>
      <c r="J254" s="321" t="s">
        <v>1751</v>
      </c>
      <c r="K254" s="358">
        <v>76.0</v>
      </c>
      <c r="L254" s="296" t="s">
        <v>1513</v>
      </c>
      <c r="M254" s="296" t="s">
        <v>1513</v>
      </c>
      <c r="N254" s="296" t="s">
        <v>1513</v>
      </c>
      <c r="O254" s="296" t="s">
        <v>1513</v>
      </c>
      <c r="P254" s="296" t="s">
        <v>1513</v>
      </c>
      <c r="Q254" s="296" t="s">
        <v>1513</v>
      </c>
      <c r="R254" s="296" t="s">
        <v>1513</v>
      </c>
      <c r="S254" s="327" t="s">
        <v>1516</v>
      </c>
    </row>
    <row r="255" ht="20.25" customHeight="1">
      <c r="A255" s="357" t="s">
        <v>1857</v>
      </c>
      <c r="B255" s="316" t="s">
        <v>1518</v>
      </c>
      <c r="C255" s="321" t="s">
        <v>1531</v>
      </c>
      <c r="D255" s="318" t="s">
        <v>1511</v>
      </c>
      <c r="E255" s="319">
        <v>120.0</v>
      </c>
      <c r="F255" s="318" t="s">
        <v>1512</v>
      </c>
      <c r="G255" s="296" t="s">
        <v>1513</v>
      </c>
      <c r="H255" s="296" t="s">
        <v>1513</v>
      </c>
      <c r="I255" s="296" t="s">
        <v>1527</v>
      </c>
      <c r="J255" s="321" t="s">
        <v>1751</v>
      </c>
      <c r="K255" s="358">
        <v>76.0</v>
      </c>
      <c r="L255" s="296" t="s">
        <v>1513</v>
      </c>
      <c r="M255" s="296" t="s">
        <v>1513</v>
      </c>
      <c r="N255" s="296" t="s">
        <v>1513</v>
      </c>
      <c r="O255" s="296" t="s">
        <v>1513</v>
      </c>
      <c r="P255" s="296" t="s">
        <v>1513</v>
      </c>
      <c r="Q255" s="296" t="s">
        <v>1513</v>
      </c>
      <c r="R255" s="296" t="s">
        <v>1513</v>
      </c>
      <c r="S255" s="327" t="s">
        <v>1516</v>
      </c>
    </row>
    <row r="256" ht="20.25" customHeight="1">
      <c r="A256" s="323" t="s">
        <v>1858</v>
      </c>
      <c r="B256" s="321" t="s">
        <v>1518</v>
      </c>
      <c r="C256" s="317" t="s">
        <v>1537</v>
      </c>
      <c r="D256" s="318" t="s">
        <v>1511</v>
      </c>
      <c r="E256" s="324" t="s">
        <v>1568</v>
      </c>
      <c r="F256" s="318" t="s">
        <v>1607</v>
      </c>
      <c r="G256" s="317" t="s">
        <v>1513</v>
      </c>
      <c r="H256" s="321" t="s">
        <v>1513</v>
      </c>
      <c r="I256" s="321" t="s">
        <v>1514</v>
      </c>
      <c r="J256" s="317" t="s">
        <v>1528</v>
      </c>
      <c r="K256" s="320">
        <v>254.0</v>
      </c>
      <c r="L256" s="127" t="s">
        <v>1516</v>
      </c>
      <c r="M256" s="317" t="s">
        <v>1513</v>
      </c>
      <c r="N256" s="127" t="s">
        <v>1516</v>
      </c>
      <c r="O256" s="317" t="s">
        <v>1513</v>
      </c>
      <c r="P256" s="127" t="s">
        <v>1516</v>
      </c>
      <c r="Q256" s="127" t="s">
        <v>1516</v>
      </c>
      <c r="R256" s="317" t="s">
        <v>1513</v>
      </c>
      <c r="S256" s="127" t="s">
        <v>1516</v>
      </c>
    </row>
    <row r="257" ht="20.25" customHeight="1">
      <c r="A257" s="323" t="s">
        <v>1859</v>
      </c>
      <c r="B257" s="321" t="s">
        <v>1530</v>
      </c>
      <c r="C257" s="317" t="s">
        <v>1537</v>
      </c>
      <c r="D257" s="318" t="s">
        <v>1511</v>
      </c>
      <c r="E257" s="324" t="s">
        <v>1558</v>
      </c>
      <c r="F257" s="318" t="s">
        <v>1512</v>
      </c>
      <c r="G257" s="85" t="s">
        <v>1513</v>
      </c>
      <c r="H257" s="296" t="s">
        <v>1513</v>
      </c>
      <c r="I257" s="296" t="s">
        <v>1581</v>
      </c>
      <c r="J257" s="317" t="s">
        <v>1528</v>
      </c>
      <c r="K257" s="320">
        <v>254.0</v>
      </c>
      <c r="L257" s="127" t="s">
        <v>1516</v>
      </c>
      <c r="M257" s="85" t="s">
        <v>1513</v>
      </c>
      <c r="N257" s="85" t="s">
        <v>1513</v>
      </c>
      <c r="O257" s="85" t="s">
        <v>1513</v>
      </c>
      <c r="P257" s="85" t="s">
        <v>1513</v>
      </c>
      <c r="Q257" s="127" t="s">
        <v>1516</v>
      </c>
      <c r="R257" s="85" t="s">
        <v>1513</v>
      </c>
      <c r="S257" s="127" t="s">
        <v>1516</v>
      </c>
    </row>
    <row r="258" ht="20.25" customHeight="1">
      <c r="A258" s="323" t="s">
        <v>1860</v>
      </c>
      <c r="B258" s="321" t="s">
        <v>1549</v>
      </c>
      <c r="C258" s="317" t="s">
        <v>1562</v>
      </c>
      <c r="D258" s="349" t="s">
        <v>1637</v>
      </c>
      <c r="E258" s="324" t="s">
        <v>1521</v>
      </c>
      <c r="F258" s="318" t="s">
        <v>1512</v>
      </c>
      <c r="G258" s="85" t="s">
        <v>1513</v>
      </c>
      <c r="H258" s="296" t="s">
        <v>1513</v>
      </c>
      <c r="I258" s="296" t="s">
        <v>1514</v>
      </c>
      <c r="J258" s="317" t="s">
        <v>1528</v>
      </c>
      <c r="K258" s="320">
        <v>254.0</v>
      </c>
      <c r="L258" s="127" t="s">
        <v>1516</v>
      </c>
      <c r="M258" s="127" t="s">
        <v>1516</v>
      </c>
      <c r="N258" s="85" t="s">
        <v>1513</v>
      </c>
      <c r="O258" s="85" t="s">
        <v>1513</v>
      </c>
      <c r="P258" s="85" t="s">
        <v>1513</v>
      </c>
      <c r="Q258" s="85" t="s">
        <v>1513</v>
      </c>
      <c r="R258" s="85" t="s">
        <v>1513</v>
      </c>
      <c r="S258" s="127" t="s">
        <v>1516</v>
      </c>
    </row>
    <row r="259" ht="20.25" customHeight="1">
      <c r="A259" s="339" t="s">
        <v>1861</v>
      </c>
      <c r="B259" s="340" t="s">
        <v>1561</v>
      </c>
      <c r="C259" s="341" t="s">
        <v>1526</v>
      </c>
      <c r="D259" s="342" t="s">
        <v>1511</v>
      </c>
      <c r="E259" s="351" t="s">
        <v>1568</v>
      </c>
      <c r="F259" s="359" t="s">
        <v>1512</v>
      </c>
      <c r="G259" s="352" t="s">
        <v>1513</v>
      </c>
      <c r="H259" s="364" t="s">
        <v>1513</v>
      </c>
      <c r="I259" s="360" t="s">
        <v>1514</v>
      </c>
      <c r="J259" s="341" t="s">
        <v>1528</v>
      </c>
      <c r="K259" s="347">
        <v>254.0</v>
      </c>
      <c r="L259" s="352" t="s">
        <v>1513</v>
      </c>
      <c r="M259" s="352" t="s">
        <v>1513</v>
      </c>
      <c r="N259" s="352" t="s">
        <v>1513</v>
      </c>
      <c r="O259" s="352" t="s">
        <v>1513</v>
      </c>
      <c r="P259" s="352" t="s">
        <v>1513</v>
      </c>
      <c r="Q259" s="352" t="s">
        <v>1513</v>
      </c>
      <c r="R259" s="352" t="s">
        <v>1513</v>
      </c>
      <c r="S259" s="348" t="s">
        <v>1516</v>
      </c>
    </row>
    <row r="260" ht="20.25" customHeight="1">
      <c r="A260" s="339" t="s">
        <v>1862</v>
      </c>
      <c r="B260" s="340" t="s">
        <v>1546</v>
      </c>
      <c r="C260" s="341" t="s">
        <v>1531</v>
      </c>
      <c r="D260" s="349" t="s">
        <v>1535</v>
      </c>
      <c r="E260" s="351" t="s">
        <v>1863</v>
      </c>
      <c r="F260" s="359" t="s">
        <v>1533</v>
      </c>
      <c r="G260" s="360" t="s">
        <v>1516</v>
      </c>
      <c r="H260" s="364" t="s">
        <v>1513</v>
      </c>
      <c r="I260" s="360" t="s">
        <v>1514</v>
      </c>
      <c r="J260" s="360" t="s">
        <v>1528</v>
      </c>
      <c r="K260" s="347">
        <v>255.0</v>
      </c>
      <c r="L260" s="352" t="s">
        <v>1513</v>
      </c>
      <c r="M260" s="352" t="s">
        <v>1513</v>
      </c>
      <c r="N260" s="352" t="s">
        <v>1513</v>
      </c>
      <c r="O260" s="352" t="s">
        <v>1513</v>
      </c>
      <c r="P260" s="352" t="s">
        <v>1513</v>
      </c>
      <c r="Q260" s="352" t="s">
        <v>1513</v>
      </c>
      <c r="R260" s="352" t="s">
        <v>1513</v>
      </c>
      <c r="S260" s="348" t="s">
        <v>1516</v>
      </c>
    </row>
    <row r="261" ht="20.25" customHeight="1">
      <c r="A261" s="323" t="s">
        <v>1864</v>
      </c>
      <c r="B261" s="321" t="s">
        <v>1530</v>
      </c>
      <c r="C261" s="317" t="s">
        <v>1519</v>
      </c>
      <c r="D261" s="318" t="s">
        <v>1511</v>
      </c>
      <c r="E261" s="324" t="s">
        <v>1568</v>
      </c>
      <c r="F261" s="318" t="s">
        <v>1512</v>
      </c>
      <c r="G261" s="85" t="s">
        <v>1513</v>
      </c>
      <c r="H261" s="296" t="s">
        <v>1513</v>
      </c>
      <c r="I261" s="296" t="s">
        <v>1527</v>
      </c>
      <c r="J261" s="317" t="s">
        <v>1528</v>
      </c>
      <c r="K261" s="320">
        <v>255.0</v>
      </c>
      <c r="L261" s="127" t="s">
        <v>1516</v>
      </c>
      <c r="M261" s="127" t="s">
        <v>1516</v>
      </c>
      <c r="N261" s="127" t="s">
        <v>1516</v>
      </c>
      <c r="O261" s="127" t="s">
        <v>1516</v>
      </c>
      <c r="P261" s="127" t="s">
        <v>1516</v>
      </c>
      <c r="Q261" s="85" t="s">
        <v>1513</v>
      </c>
      <c r="R261" s="85" t="s">
        <v>1513</v>
      </c>
      <c r="S261" s="85" t="s">
        <v>1513</v>
      </c>
    </row>
    <row r="262" ht="20.25" customHeight="1">
      <c r="A262" s="323" t="s">
        <v>1865</v>
      </c>
      <c r="B262" s="321" t="s">
        <v>1530</v>
      </c>
      <c r="C262" s="317" t="s">
        <v>1537</v>
      </c>
      <c r="D262" s="318" t="s">
        <v>1511</v>
      </c>
      <c r="E262" s="324" t="s">
        <v>1558</v>
      </c>
      <c r="F262" s="318" t="s">
        <v>1566</v>
      </c>
      <c r="G262" s="85" t="s">
        <v>1513</v>
      </c>
      <c r="H262" s="296" t="s">
        <v>1516</v>
      </c>
      <c r="I262" s="296" t="s">
        <v>1514</v>
      </c>
      <c r="J262" s="317" t="s">
        <v>1528</v>
      </c>
      <c r="K262" s="320">
        <v>255.0</v>
      </c>
      <c r="L262" s="85" t="s">
        <v>1513</v>
      </c>
      <c r="M262" s="85" t="s">
        <v>1513</v>
      </c>
      <c r="N262" s="85" t="s">
        <v>1513</v>
      </c>
      <c r="O262" s="85" t="s">
        <v>1513</v>
      </c>
      <c r="P262" s="85" t="s">
        <v>1513</v>
      </c>
      <c r="Q262" s="127" t="s">
        <v>1516</v>
      </c>
      <c r="R262" s="85" t="s">
        <v>1513</v>
      </c>
      <c r="S262" s="127" t="s">
        <v>1516</v>
      </c>
    </row>
    <row r="263" ht="20.25" customHeight="1">
      <c r="A263" s="315" t="s">
        <v>1866</v>
      </c>
      <c r="B263" s="316" t="s">
        <v>1546</v>
      </c>
      <c r="C263" s="317" t="s">
        <v>1510</v>
      </c>
      <c r="D263" s="318" t="s">
        <v>1511</v>
      </c>
      <c r="E263" s="319">
        <v>30.0</v>
      </c>
      <c r="F263" s="318" t="s">
        <v>1512</v>
      </c>
      <c r="G263" s="85" t="s">
        <v>1513</v>
      </c>
      <c r="H263" s="296" t="s">
        <v>1513</v>
      </c>
      <c r="I263" s="296" t="s">
        <v>1527</v>
      </c>
      <c r="J263" s="317" t="s">
        <v>1515</v>
      </c>
      <c r="K263" s="320">
        <v>160.0</v>
      </c>
      <c r="L263" s="85" t="s">
        <v>1513</v>
      </c>
      <c r="M263" s="127" t="s">
        <v>1516</v>
      </c>
      <c r="N263" s="85" t="s">
        <v>1513</v>
      </c>
      <c r="O263" s="85" t="s">
        <v>1513</v>
      </c>
      <c r="P263" s="85" t="s">
        <v>1513</v>
      </c>
      <c r="Q263" s="85" t="s">
        <v>1513</v>
      </c>
      <c r="R263" s="85" t="s">
        <v>1513</v>
      </c>
      <c r="S263" s="127" t="s">
        <v>1516</v>
      </c>
    </row>
    <row r="264" ht="20.25" customHeight="1">
      <c r="A264" s="323" t="s">
        <v>1867</v>
      </c>
      <c r="B264" s="321" t="s">
        <v>1525</v>
      </c>
      <c r="C264" s="317" t="s">
        <v>1531</v>
      </c>
      <c r="D264" s="318" t="s">
        <v>1511</v>
      </c>
      <c r="E264" s="324" t="s">
        <v>1568</v>
      </c>
      <c r="F264" s="318" t="s">
        <v>1571</v>
      </c>
      <c r="G264" s="317" t="s">
        <v>1513</v>
      </c>
      <c r="H264" s="321" t="s">
        <v>1513</v>
      </c>
      <c r="I264" s="321" t="s">
        <v>1581</v>
      </c>
      <c r="J264" s="317" t="s">
        <v>1528</v>
      </c>
      <c r="K264" s="320">
        <v>255.0</v>
      </c>
      <c r="L264" s="127" t="s">
        <v>1516</v>
      </c>
      <c r="M264" s="127" t="s">
        <v>1516</v>
      </c>
      <c r="N264" s="85" t="s">
        <v>1513</v>
      </c>
      <c r="O264" s="85" t="s">
        <v>1513</v>
      </c>
      <c r="P264" s="85" t="s">
        <v>1513</v>
      </c>
      <c r="Q264" s="127" t="s">
        <v>1516</v>
      </c>
      <c r="R264" s="85" t="s">
        <v>1513</v>
      </c>
      <c r="S264" s="127" t="s">
        <v>1516</v>
      </c>
    </row>
    <row r="265" ht="20.25" customHeight="1">
      <c r="A265" s="323" t="s">
        <v>1868</v>
      </c>
      <c r="B265" s="321" t="s">
        <v>1546</v>
      </c>
      <c r="C265" s="317" t="s">
        <v>1537</v>
      </c>
      <c r="D265" s="361" t="s">
        <v>1589</v>
      </c>
      <c r="E265" s="324" t="s">
        <v>1521</v>
      </c>
      <c r="F265" s="318" t="s">
        <v>1551</v>
      </c>
      <c r="G265" s="85" t="s">
        <v>1513</v>
      </c>
      <c r="H265" s="296" t="s">
        <v>1516</v>
      </c>
      <c r="I265" s="296" t="s">
        <v>1527</v>
      </c>
      <c r="J265" s="317" t="s">
        <v>1528</v>
      </c>
      <c r="K265" s="320">
        <v>255.0</v>
      </c>
      <c r="L265" s="85" t="s">
        <v>1513</v>
      </c>
      <c r="M265" s="85" t="s">
        <v>1513</v>
      </c>
      <c r="N265" s="85" t="s">
        <v>1513</v>
      </c>
      <c r="O265" s="85" t="s">
        <v>1513</v>
      </c>
      <c r="P265" s="127" t="s">
        <v>1516</v>
      </c>
      <c r="Q265" s="85" t="s">
        <v>1513</v>
      </c>
      <c r="R265" s="85" t="s">
        <v>1513</v>
      </c>
      <c r="S265" s="85" t="s">
        <v>1513</v>
      </c>
    </row>
    <row r="266" ht="20.25" customHeight="1">
      <c r="A266" s="323" t="s">
        <v>1869</v>
      </c>
      <c r="B266" s="321" t="s">
        <v>1546</v>
      </c>
      <c r="C266" s="317" t="s">
        <v>1531</v>
      </c>
      <c r="D266" s="318" t="s">
        <v>1511</v>
      </c>
      <c r="E266" s="324" t="s">
        <v>1870</v>
      </c>
      <c r="F266" s="318" t="s">
        <v>1512</v>
      </c>
      <c r="G266" s="85" t="s">
        <v>1513</v>
      </c>
      <c r="H266" s="296" t="s">
        <v>1513</v>
      </c>
      <c r="I266" s="296" t="s">
        <v>1514</v>
      </c>
      <c r="J266" s="317" t="s">
        <v>1528</v>
      </c>
      <c r="K266" s="320">
        <v>255.0</v>
      </c>
      <c r="L266" s="85" t="s">
        <v>1513</v>
      </c>
      <c r="M266" s="85" t="s">
        <v>1513</v>
      </c>
      <c r="N266" s="85" t="s">
        <v>1513</v>
      </c>
      <c r="O266" s="85" t="s">
        <v>1513</v>
      </c>
      <c r="P266" s="85" t="s">
        <v>1513</v>
      </c>
      <c r="Q266" s="127" t="s">
        <v>1516</v>
      </c>
      <c r="R266" s="85" t="s">
        <v>1513</v>
      </c>
      <c r="S266" s="127" t="s">
        <v>1516</v>
      </c>
    </row>
    <row r="267" ht="20.25" customHeight="1">
      <c r="A267" s="315" t="s">
        <v>1871</v>
      </c>
      <c r="B267" s="321" t="s">
        <v>1525</v>
      </c>
      <c r="C267" s="317" t="s">
        <v>1531</v>
      </c>
      <c r="D267" s="318" t="s">
        <v>1511</v>
      </c>
      <c r="E267" s="319">
        <v>15.0</v>
      </c>
      <c r="F267" s="318" t="s">
        <v>1512</v>
      </c>
      <c r="G267" s="317" t="s">
        <v>1513</v>
      </c>
      <c r="H267" s="296" t="s">
        <v>1513</v>
      </c>
      <c r="I267" s="321" t="s">
        <v>1581</v>
      </c>
      <c r="J267" s="317" t="s">
        <v>1614</v>
      </c>
      <c r="K267" s="320">
        <v>143.0</v>
      </c>
      <c r="L267" s="85" t="s">
        <v>1513</v>
      </c>
      <c r="M267" s="85" t="s">
        <v>1513</v>
      </c>
      <c r="N267" s="85" t="s">
        <v>1513</v>
      </c>
      <c r="O267" s="85" t="s">
        <v>1513</v>
      </c>
      <c r="P267" s="85" t="s">
        <v>1513</v>
      </c>
      <c r="Q267" s="127" t="s">
        <v>1516</v>
      </c>
      <c r="R267" s="127" t="s">
        <v>1516</v>
      </c>
      <c r="S267" s="127" t="s">
        <v>1516</v>
      </c>
    </row>
    <row r="268" ht="20.25" customHeight="1">
      <c r="A268" s="323" t="s">
        <v>1872</v>
      </c>
      <c r="B268" s="321" t="s">
        <v>1530</v>
      </c>
      <c r="C268" s="317" t="s">
        <v>1562</v>
      </c>
      <c r="D268" s="318" t="s">
        <v>1511</v>
      </c>
      <c r="E268" s="324" t="s">
        <v>1521</v>
      </c>
      <c r="F268" s="318" t="s">
        <v>1512</v>
      </c>
      <c r="G268" s="127" t="s">
        <v>1516</v>
      </c>
      <c r="H268" s="327" t="s">
        <v>1513</v>
      </c>
      <c r="I268" s="327" t="s">
        <v>1514</v>
      </c>
      <c r="J268" s="317" t="s">
        <v>1528</v>
      </c>
      <c r="K268" s="320">
        <v>256.0</v>
      </c>
      <c r="L268" s="127" t="s">
        <v>1516</v>
      </c>
      <c r="M268" s="85" t="s">
        <v>1513</v>
      </c>
      <c r="N268" s="127" t="s">
        <v>1516</v>
      </c>
      <c r="O268" s="85" t="s">
        <v>1513</v>
      </c>
      <c r="P268" s="127" t="s">
        <v>1516</v>
      </c>
      <c r="Q268" s="85" t="s">
        <v>1513</v>
      </c>
      <c r="R268" s="85" t="s">
        <v>1513</v>
      </c>
      <c r="S268" s="85" t="s">
        <v>1513</v>
      </c>
    </row>
    <row r="269" ht="20.25" customHeight="1">
      <c r="A269" s="323" t="s">
        <v>1873</v>
      </c>
      <c r="B269" s="321" t="s">
        <v>1561</v>
      </c>
      <c r="C269" s="317" t="s">
        <v>1562</v>
      </c>
      <c r="D269" s="318" t="s">
        <v>1511</v>
      </c>
      <c r="E269" s="324" t="s">
        <v>1521</v>
      </c>
      <c r="F269" s="318" t="s">
        <v>1538</v>
      </c>
      <c r="G269" s="85" t="s">
        <v>1513</v>
      </c>
      <c r="H269" s="296" t="s">
        <v>1516</v>
      </c>
      <c r="I269" s="296" t="s">
        <v>1514</v>
      </c>
      <c r="J269" s="317" t="s">
        <v>1528</v>
      </c>
      <c r="K269" s="320">
        <v>256.0</v>
      </c>
      <c r="L269" s="127" t="s">
        <v>1516</v>
      </c>
      <c r="M269" s="127" t="s">
        <v>1516</v>
      </c>
      <c r="N269" s="127" t="s">
        <v>1516</v>
      </c>
      <c r="O269" s="85" t="s">
        <v>1513</v>
      </c>
      <c r="P269" s="127" t="s">
        <v>1516</v>
      </c>
      <c r="Q269" s="85" t="s">
        <v>1513</v>
      </c>
      <c r="R269" s="85" t="s">
        <v>1513</v>
      </c>
      <c r="S269" s="127" t="s">
        <v>1516</v>
      </c>
    </row>
    <row r="270" ht="20.25" customHeight="1">
      <c r="A270" s="323" t="s">
        <v>1874</v>
      </c>
      <c r="B270" s="321" t="s">
        <v>1530</v>
      </c>
      <c r="C270" s="317" t="s">
        <v>1562</v>
      </c>
      <c r="D270" s="318" t="s">
        <v>1511</v>
      </c>
      <c r="E270" s="324" t="s">
        <v>1521</v>
      </c>
      <c r="F270" s="318" t="s">
        <v>1566</v>
      </c>
      <c r="G270" s="85" t="s">
        <v>1513</v>
      </c>
      <c r="H270" s="296" t="s">
        <v>1516</v>
      </c>
      <c r="I270" s="296" t="s">
        <v>1514</v>
      </c>
      <c r="J270" s="317" t="s">
        <v>1528</v>
      </c>
      <c r="K270" s="320">
        <v>256.0</v>
      </c>
      <c r="L270" s="127" t="s">
        <v>1516</v>
      </c>
      <c r="M270" s="127" t="s">
        <v>1516</v>
      </c>
      <c r="N270" s="85" t="s">
        <v>1513</v>
      </c>
      <c r="O270" s="85" t="s">
        <v>1513</v>
      </c>
      <c r="P270" s="85" t="s">
        <v>1513</v>
      </c>
      <c r="Q270" s="85" t="s">
        <v>1513</v>
      </c>
      <c r="R270" s="85" t="s">
        <v>1513</v>
      </c>
      <c r="S270" s="85" t="s">
        <v>1513</v>
      </c>
    </row>
    <row r="271" ht="20.25" customHeight="1">
      <c r="A271" s="323" t="s">
        <v>1875</v>
      </c>
      <c r="B271" s="321" t="s">
        <v>1518</v>
      </c>
      <c r="C271" s="317" t="s">
        <v>1537</v>
      </c>
      <c r="D271" s="318" t="s">
        <v>1511</v>
      </c>
      <c r="E271" s="324" t="s">
        <v>1568</v>
      </c>
      <c r="F271" s="318" t="s">
        <v>1571</v>
      </c>
      <c r="G271" s="317" t="s">
        <v>1513</v>
      </c>
      <c r="H271" s="321" t="s">
        <v>1513</v>
      </c>
      <c r="I271" s="321" t="s">
        <v>1514</v>
      </c>
      <c r="J271" s="317" t="s">
        <v>1528</v>
      </c>
      <c r="K271" s="320">
        <v>256.0</v>
      </c>
      <c r="L271" s="127" t="s">
        <v>1516</v>
      </c>
      <c r="M271" s="85" t="s">
        <v>1513</v>
      </c>
      <c r="N271" s="127" t="s">
        <v>1516</v>
      </c>
      <c r="O271" s="317" t="s">
        <v>1513</v>
      </c>
      <c r="P271" s="127" t="s">
        <v>1516</v>
      </c>
      <c r="Q271" s="85" t="s">
        <v>1513</v>
      </c>
      <c r="R271" s="317" t="s">
        <v>1513</v>
      </c>
      <c r="S271" s="85" t="s">
        <v>1513</v>
      </c>
    </row>
    <row r="272" ht="20.25" customHeight="1">
      <c r="A272" s="315" t="s">
        <v>1876</v>
      </c>
      <c r="B272" s="316" t="s">
        <v>1509</v>
      </c>
      <c r="C272" s="317" t="s">
        <v>1531</v>
      </c>
      <c r="D272" s="318" t="s">
        <v>1511</v>
      </c>
      <c r="E272" s="319">
        <v>150.0</v>
      </c>
      <c r="F272" s="318" t="s">
        <v>1566</v>
      </c>
      <c r="G272" s="85" t="s">
        <v>1513</v>
      </c>
      <c r="H272" s="296" t="s">
        <v>1516</v>
      </c>
      <c r="I272" s="296" t="s">
        <v>1613</v>
      </c>
      <c r="J272" s="317" t="s">
        <v>1515</v>
      </c>
      <c r="K272" s="320">
        <v>160.0</v>
      </c>
      <c r="L272" s="85" t="s">
        <v>1513</v>
      </c>
      <c r="M272" s="85" t="s">
        <v>1513</v>
      </c>
      <c r="N272" s="85" t="s">
        <v>1513</v>
      </c>
      <c r="O272" s="85" t="s">
        <v>1513</v>
      </c>
      <c r="P272" s="85" t="s">
        <v>1513</v>
      </c>
      <c r="Q272" s="85" t="s">
        <v>1513</v>
      </c>
      <c r="R272" s="127" t="s">
        <v>1516</v>
      </c>
      <c r="S272" s="127" t="s">
        <v>1516</v>
      </c>
    </row>
    <row r="273" ht="20.25" customHeight="1">
      <c r="A273" s="315" t="s">
        <v>1877</v>
      </c>
      <c r="B273" s="316" t="s">
        <v>1549</v>
      </c>
      <c r="C273" s="317" t="s">
        <v>1531</v>
      </c>
      <c r="D273" s="318" t="s">
        <v>1511</v>
      </c>
      <c r="E273" s="319">
        <v>120.0</v>
      </c>
      <c r="F273" s="318" t="s">
        <v>1551</v>
      </c>
      <c r="G273" s="85" t="s">
        <v>1513</v>
      </c>
      <c r="H273" s="296" t="s">
        <v>1516</v>
      </c>
      <c r="I273" s="296" t="s">
        <v>1514</v>
      </c>
      <c r="J273" s="317" t="s">
        <v>1515</v>
      </c>
      <c r="K273" s="320">
        <v>160.0</v>
      </c>
      <c r="L273" s="85" t="s">
        <v>1513</v>
      </c>
      <c r="M273" s="85" t="s">
        <v>1513</v>
      </c>
      <c r="N273" s="127" t="s">
        <v>1516</v>
      </c>
      <c r="O273" s="85" t="s">
        <v>1513</v>
      </c>
      <c r="P273" s="85" t="s">
        <v>1513</v>
      </c>
      <c r="Q273" s="85" t="s">
        <v>1513</v>
      </c>
      <c r="R273" s="85" t="s">
        <v>1513</v>
      </c>
      <c r="S273" s="85" t="s">
        <v>1513</v>
      </c>
    </row>
    <row r="274" ht="20.25" customHeight="1">
      <c r="A274" s="323" t="s">
        <v>1878</v>
      </c>
      <c r="B274" s="321" t="s">
        <v>1518</v>
      </c>
      <c r="C274" s="317" t="s">
        <v>1519</v>
      </c>
      <c r="D274" s="318" t="s">
        <v>1511</v>
      </c>
      <c r="E274" s="324" t="s">
        <v>1568</v>
      </c>
      <c r="F274" s="318" t="s">
        <v>1533</v>
      </c>
      <c r="G274" s="317" t="s">
        <v>1513</v>
      </c>
      <c r="H274" s="321" t="s">
        <v>1513</v>
      </c>
      <c r="I274" s="321" t="s">
        <v>1514</v>
      </c>
      <c r="J274" s="317" t="s">
        <v>1528</v>
      </c>
      <c r="K274" s="320">
        <v>256.0</v>
      </c>
      <c r="L274" s="317" t="s">
        <v>1513</v>
      </c>
      <c r="M274" s="317" t="s">
        <v>1513</v>
      </c>
      <c r="N274" s="317" t="s">
        <v>1513</v>
      </c>
      <c r="O274" s="317" t="s">
        <v>1513</v>
      </c>
      <c r="P274" s="317" t="s">
        <v>1513</v>
      </c>
      <c r="Q274" s="127" t="s">
        <v>1516</v>
      </c>
      <c r="R274" s="317" t="s">
        <v>1513</v>
      </c>
      <c r="S274" s="127" t="s">
        <v>1516</v>
      </c>
    </row>
    <row r="275" ht="20.25" customHeight="1">
      <c r="A275" s="323" t="s">
        <v>1879</v>
      </c>
      <c r="B275" s="321" t="s">
        <v>1525</v>
      </c>
      <c r="C275" s="317" t="s">
        <v>1526</v>
      </c>
      <c r="D275" s="318" t="s">
        <v>1511</v>
      </c>
      <c r="E275" s="324">
        <v>30.0</v>
      </c>
      <c r="F275" s="318" t="s">
        <v>1607</v>
      </c>
      <c r="G275" s="317" t="s">
        <v>1513</v>
      </c>
      <c r="H275" s="321" t="s">
        <v>1513</v>
      </c>
      <c r="I275" s="321" t="s">
        <v>1527</v>
      </c>
      <c r="J275" s="317" t="s">
        <v>1528</v>
      </c>
      <c r="K275" s="320">
        <v>256.0</v>
      </c>
      <c r="L275" s="85" t="s">
        <v>1513</v>
      </c>
      <c r="M275" s="85" t="s">
        <v>1513</v>
      </c>
      <c r="N275" s="85" t="s">
        <v>1513</v>
      </c>
      <c r="O275" s="85" t="s">
        <v>1513</v>
      </c>
      <c r="P275" s="85" t="s">
        <v>1513</v>
      </c>
      <c r="Q275" s="127" t="s">
        <v>1516</v>
      </c>
      <c r="R275" s="127" t="s">
        <v>1516</v>
      </c>
      <c r="S275" s="127" t="s">
        <v>1516</v>
      </c>
    </row>
    <row r="276" ht="20.25" customHeight="1">
      <c r="A276" s="323" t="s">
        <v>1880</v>
      </c>
      <c r="B276" s="321" t="s">
        <v>1546</v>
      </c>
      <c r="C276" s="317" t="s">
        <v>1519</v>
      </c>
      <c r="D276" s="318" t="s">
        <v>1535</v>
      </c>
      <c r="E276" s="324" t="s">
        <v>1547</v>
      </c>
      <c r="F276" s="318" t="s">
        <v>1571</v>
      </c>
      <c r="G276" s="85" t="s">
        <v>1513</v>
      </c>
      <c r="H276" s="296" t="s">
        <v>1513</v>
      </c>
      <c r="I276" s="296" t="s">
        <v>1514</v>
      </c>
      <c r="J276" s="317" t="s">
        <v>1528</v>
      </c>
      <c r="K276" s="320">
        <v>256.0</v>
      </c>
      <c r="L276" s="85" t="s">
        <v>1513</v>
      </c>
      <c r="M276" s="127" t="s">
        <v>1516</v>
      </c>
      <c r="N276" s="85" t="s">
        <v>1513</v>
      </c>
      <c r="O276" s="127" t="s">
        <v>1516</v>
      </c>
      <c r="P276" s="85" t="s">
        <v>1513</v>
      </c>
      <c r="Q276" s="85" t="s">
        <v>1513</v>
      </c>
      <c r="R276" s="127" t="s">
        <v>1516</v>
      </c>
      <c r="S276" s="127" t="s">
        <v>1516</v>
      </c>
    </row>
    <row r="277" ht="20.25" customHeight="1">
      <c r="A277" s="323" t="s">
        <v>1881</v>
      </c>
      <c r="B277" s="321" t="s">
        <v>1564</v>
      </c>
      <c r="C277" s="317" t="s">
        <v>1510</v>
      </c>
      <c r="D277" s="349" t="s">
        <v>1535</v>
      </c>
      <c r="E277" s="324" t="s">
        <v>1521</v>
      </c>
      <c r="F277" s="318" t="s">
        <v>1569</v>
      </c>
      <c r="G277" s="85" t="s">
        <v>1513</v>
      </c>
      <c r="H277" s="296" t="s">
        <v>1513</v>
      </c>
      <c r="I277" s="296" t="s">
        <v>1514</v>
      </c>
      <c r="J277" s="317" t="s">
        <v>1528</v>
      </c>
      <c r="K277" s="320">
        <v>257.0</v>
      </c>
      <c r="L277" s="85" t="s">
        <v>1513</v>
      </c>
      <c r="M277" s="85" t="s">
        <v>1513</v>
      </c>
      <c r="N277" s="85" t="s">
        <v>1513</v>
      </c>
      <c r="O277" s="85" t="s">
        <v>1513</v>
      </c>
      <c r="P277" s="85" t="s">
        <v>1513</v>
      </c>
      <c r="Q277" s="85" t="s">
        <v>1513</v>
      </c>
      <c r="R277" s="85" t="s">
        <v>1513</v>
      </c>
      <c r="S277" s="127" t="s">
        <v>1516</v>
      </c>
    </row>
    <row r="278" ht="20.25" customHeight="1">
      <c r="A278" s="323" t="s">
        <v>1882</v>
      </c>
      <c r="B278" s="321" t="s">
        <v>1518</v>
      </c>
      <c r="C278" s="317" t="s">
        <v>1531</v>
      </c>
      <c r="D278" s="318" t="s">
        <v>1511</v>
      </c>
      <c r="E278" s="324" t="s">
        <v>1550</v>
      </c>
      <c r="F278" s="318" t="s">
        <v>1512</v>
      </c>
      <c r="G278" s="317" t="s">
        <v>1513</v>
      </c>
      <c r="H278" s="321" t="s">
        <v>1513</v>
      </c>
      <c r="I278" s="321" t="s">
        <v>1527</v>
      </c>
      <c r="J278" s="317" t="s">
        <v>1528</v>
      </c>
      <c r="K278" s="320">
        <v>257.0</v>
      </c>
      <c r="L278" s="85" t="s">
        <v>1513</v>
      </c>
      <c r="M278" s="85" t="s">
        <v>1513</v>
      </c>
      <c r="N278" s="85" t="s">
        <v>1513</v>
      </c>
      <c r="O278" s="85" t="s">
        <v>1513</v>
      </c>
      <c r="P278" s="85" t="s">
        <v>1513</v>
      </c>
      <c r="Q278" s="127" t="s">
        <v>1516</v>
      </c>
      <c r="R278" s="317" t="s">
        <v>1513</v>
      </c>
      <c r="S278" s="127" t="s">
        <v>1516</v>
      </c>
    </row>
    <row r="279" ht="20.25" customHeight="1">
      <c r="A279" s="323" t="s">
        <v>1883</v>
      </c>
      <c r="B279" s="321" t="s">
        <v>1530</v>
      </c>
      <c r="C279" s="317" t="s">
        <v>1610</v>
      </c>
      <c r="D279" s="349" t="s">
        <v>1535</v>
      </c>
      <c r="E279" s="324" t="s">
        <v>1532</v>
      </c>
      <c r="F279" s="318" t="s">
        <v>1569</v>
      </c>
      <c r="G279" s="127" t="s">
        <v>1516</v>
      </c>
      <c r="H279" s="327" t="s">
        <v>1513</v>
      </c>
      <c r="I279" s="327" t="s">
        <v>1514</v>
      </c>
      <c r="J279" s="317" t="s">
        <v>1528</v>
      </c>
      <c r="K279" s="320">
        <v>257.0</v>
      </c>
      <c r="L279" s="127" t="s">
        <v>1516</v>
      </c>
      <c r="M279" s="85" t="s">
        <v>1513</v>
      </c>
      <c r="N279" s="85" t="s">
        <v>1513</v>
      </c>
      <c r="O279" s="85" t="s">
        <v>1513</v>
      </c>
      <c r="P279" s="85" t="s">
        <v>1513</v>
      </c>
      <c r="Q279" s="85" t="s">
        <v>1513</v>
      </c>
      <c r="R279" s="85" t="s">
        <v>1513</v>
      </c>
      <c r="S279" s="127" t="s">
        <v>1516</v>
      </c>
    </row>
    <row r="280" ht="20.25" customHeight="1">
      <c r="A280" s="323" t="s">
        <v>1884</v>
      </c>
      <c r="B280" s="321" t="s">
        <v>1525</v>
      </c>
      <c r="C280" s="317" t="s">
        <v>1537</v>
      </c>
      <c r="D280" s="318" t="s">
        <v>1589</v>
      </c>
      <c r="E280" s="319" t="s">
        <v>1568</v>
      </c>
      <c r="F280" s="318" t="s">
        <v>1535</v>
      </c>
      <c r="G280" s="317" t="s">
        <v>1513</v>
      </c>
      <c r="H280" s="296" t="s">
        <v>1513</v>
      </c>
      <c r="I280" s="321" t="s">
        <v>1527</v>
      </c>
      <c r="J280" s="317" t="s">
        <v>1515</v>
      </c>
      <c r="K280" s="320">
        <v>160.0</v>
      </c>
      <c r="L280" s="85" t="s">
        <v>1513</v>
      </c>
      <c r="M280" s="85" t="s">
        <v>1513</v>
      </c>
      <c r="N280" s="127" t="s">
        <v>1516</v>
      </c>
      <c r="O280" s="85" t="s">
        <v>1513</v>
      </c>
      <c r="P280" s="85" t="s">
        <v>1513</v>
      </c>
      <c r="Q280" s="85" t="s">
        <v>1513</v>
      </c>
      <c r="R280" s="127" t="s">
        <v>1516</v>
      </c>
      <c r="S280" s="85" t="s">
        <v>1513</v>
      </c>
    </row>
    <row r="281" ht="20.25" customHeight="1">
      <c r="A281" s="323" t="s">
        <v>1885</v>
      </c>
      <c r="B281" s="321" t="s">
        <v>1530</v>
      </c>
      <c r="C281" s="317" t="s">
        <v>1537</v>
      </c>
      <c r="D281" s="318" t="s">
        <v>1589</v>
      </c>
      <c r="E281" s="324" t="s">
        <v>1568</v>
      </c>
      <c r="F281" s="318" t="s">
        <v>1538</v>
      </c>
      <c r="G281" s="85" t="s">
        <v>1513</v>
      </c>
      <c r="H281" s="296" t="s">
        <v>1516</v>
      </c>
      <c r="I281" s="296" t="s">
        <v>1527</v>
      </c>
      <c r="J281" s="317" t="s">
        <v>1528</v>
      </c>
      <c r="K281" s="320">
        <v>257.0</v>
      </c>
      <c r="L281" s="85" t="s">
        <v>1513</v>
      </c>
      <c r="M281" s="85" t="s">
        <v>1513</v>
      </c>
      <c r="N281" s="85" t="s">
        <v>1513</v>
      </c>
      <c r="O281" s="127" t="s">
        <v>1516</v>
      </c>
      <c r="P281" s="85" t="s">
        <v>1513</v>
      </c>
      <c r="Q281" s="85" t="s">
        <v>1513</v>
      </c>
      <c r="R281" s="85" t="s">
        <v>1513</v>
      </c>
      <c r="S281" s="127" t="s">
        <v>1516</v>
      </c>
    </row>
    <row r="282" ht="20.25" customHeight="1">
      <c r="A282" s="357" t="s">
        <v>1886</v>
      </c>
      <c r="B282" s="316" t="s">
        <v>1518</v>
      </c>
      <c r="C282" s="321" t="s">
        <v>1537</v>
      </c>
      <c r="D282" s="318" t="s">
        <v>1511</v>
      </c>
      <c r="E282" s="319">
        <v>60.0</v>
      </c>
      <c r="F282" s="318" t="s">
        <v>1522</v>
      </c>
      <c r="G282" s="296" t="s">
        <v>1513</v>
      </c>
      <c r="H282" s="296" t="s">
        <v>1513</v>
      </c>
      <c r="I282" s="296" t="s">
        <v>1527</v>
      </c>
      <c r="J282" s="321" t="s">
        <v>1693</v>
      </c>
      <c r="K282" s="358">
        <v>188.0</v>
      </c>
      <c r="L282" s="296" t="s">
        <v>1513</v>
      </c>
      <c r="M282" s="296" t="s">
        <v>1513</v>
      </c>
      <c r="N282" s="296" t="s">
        <v>1513</v>
      </c>
      <c r="O282" s="296" t="s">
        <v>1513</v>
      </c>
      <c r="P282" s="296" t="s">
        <v>1513</v>
      </c>
      <c r="Q282" s="296" t="s">
        <v>1513</v>
      </c>
      <c r="R282" s="296" t="s">
        <v>1513</v>
      </c>
      <c r="S282" s="327" t="s">
        <v>1516</v>
      </c>
    </row>
    <row r="283" ht="20.25" customHeight="1">
      <c r="A283" s="323" t="s">
        <v>1887</v>
      </c>
      <c r="B283" s="321" t="s">
        <v>1546</v>
      </c>
      <c r="C283" s="317" t="s">
        <v>1610</v>
      </c>
      <c r="D283" s="318" t="s">
        <v>1511</v>
      </c>
      <c r="E283" s="324" t="s">
        <v>1550</v>
      </c>
      <c r="F283" s="318" t="s">
        <v>1566</v>
      </c>
      <c r="G283" s="85" t="s">
        <v>1513</v>
      </c>
      <c r="H283" s="296" t="s">
        <v>1516</v>
      </c>
      <c r="I283" s="296" t="s">
        <v>1514</v>
      </c>
      <c r="J283" s="317" t="s">
        <v>1528</v>
      </c>
      <c r="K283" s="320">
        <v>258.0</v>
      </c>
      <c r="L283" s="127" t="s">
        <v>1516</v>
      </c>
      <c r="M283" s="85" t="s">
        <v>1513</v>
      </c>
      <c r="N283" s="85" t="s">
        <v>1513</v>
      </c>
      <c r="O283" s="85" t="s">
        <v>1513</v>
      </c>
      <c r="P283" s="85" t="s">
        <v>1513</v>
      </c>
      <c r="Q283" s="127" t="s">
        <v>1516</v>
      </c>
      <c r="R283" s="85" t="s">
        <v>1513</v>
      </c>
      <c r="S283" s="127" t="s">
        <v>1516</v>
      </c>
    </row>
    <row r="284" ht="20.25" customHeight="1">
      <c r="A284" s="323" t="s">
        <v>1888</v>
      </c>
      <c r="B284" s="321" t="s">
        <v>1549</v>
      </c>
      <c r="C284" s="317" t="s">
        <v>1531</v>
      </c>
      <c r="D284" s="318" t="s">
        <v>1511</v>
      </c>
      <c r="E284" s="324" t="s">
        <v>1558</v>
      </c>
      <c r="F284" s="318" t="s">
        <v>1512</v>
      </c>
      <c r="G284" s="85" t="s">
        <v>1513</v>
      </c>
      <c r="H284" s="296" t="s">
        <v>1513</v>
      </c>
      <c r="I284" s="296" t="s">
        <v>1527</v>
      </c>
      <c r="J284" s="317" t="s">
        <v>1528</v>
      </c>
      <c r="K284" s="320">
        <v>258.0</v>
      </c>
      <c r="L284" s="127" t="s">
        <v>1516</v>
      </c>
      <c r="M284" s="127" t="s">
        <v>1516</v>
      </c>
      <c r="N284" s="127" t="s">
        <v>1516</v>
      </c>
      <c r="O284" s="85" t="s">
        <v>1513</v>
      </c>
      <c r="P284" s="85" t="s">
        <v>1513</v>
      </c>
      <c r="Q284" s="85" t="s">
        <v>1513</v>
      </c>
      <c r="R284" s="85" t="s">
        <v>1513</v>
      </c>
      <c r="S284" s="85" t="s">
        <v>1513</v>
      </c>
    </row>
    <row r="285" ht="20.25" customHeight="1">
      <c r="A285" s="323" t="s">
        <v>1889</v>
      </c>
      <c r="B285" s="321" t="s">
        <v>1575</v>
      </c>
      <c r="C285" s="317" t="s">
        <v>1526</v>
      </c>
      <c r="D285" s="318" t="s">
        <v>1511</v>
      </c>
      <c r="E285" s="324" t="s">
        <v>1558</v>
      </c>
      <c r="F285" s="318" t="s">
        <v>1512</v>
      </c>
      <c r="G285" s="85" t="s">
        <v>1513</v>
      </c>
      <c r="H285" s="296" t="s">
        <v>1513</v>
      </c>
      <c r="I285" s="296" t="s">
        <v>1527</v>
      </c>
      <c r="J285" s="317" t="s">
        <v>1528</v>
      </c>
      <c r="K285" s="320">
        <v>258.0</v>
      </c>
      <c r="L285" s="85" t="s">
        <v>1513</v>
      </c>
      <c r="M285" s="127" t="s">
        <v>1516</v>
      </c>
      <c r="N285" s="85" t="s">
        <v>1513</v>
      </c>
      <c r="O285" s="85" t="s">
        <v>1513</v>
      </c>
      <c r="P285" s="85" t="s">
        <v>1513</v>
      </c>
      <c r="Q285" s="85" t="s">
        <v>1513</v>
      </c>
      <c r="R285" s="85" t="s">
        <v>1513</v>
      </c>
      <c r="S285" s="85" t="s">
        <v>1513</v>
      </c>
    </row>
    <row r="286" ht="20.25" customHeight="1">
      <c r="A286" s="323" t="s">
        <v>1890</v>
      </c>
      <c r="B286" s="321" t="s">
        <v>1546</v>
      </c>
      <c r="C286" s="317" t="s">
        <v>1531</v>
      </c>
      <c r="D286" s="361" t="s">
        <v>1589</v>
      </c>
      <c r="E286" s="324" t="s">
        <v>1558</v>
      </c>
      <c r="F286" s="318" t="s">
        <v>1512</v>
      </c>
      <c r="G286" s="85" t="s">
        <v>1513</v>
      </c>
      <c r="H286" s="296" t="s">
        <v>1513</v>
      </c>
      <c r="I286" s="296" t="s">
        <v>1581</v>
      </c>
      <c r="J286" s="317" t="s">
        <v>1528</v>
      </c>
      <c r="K286" s="320">
        <v>258.0</v>
      </c>
      <c r="L286" s="85" t="s">
        <v>1513</v>
      </c>
      <c r="M286" s="127" t="s">
        <v>1516</v>
      </c>
      <c r="N286" s="85" t="s">
        <v>1513</v>
      </c>
      <c r="O286" s="85" t="s">
        <v>1513</v>
      </c>
      <c r="P286" s="85" t="s">
        <v>1513</v>
      </c>
      <c r="Q286" s="85" t="s">
        <v>1513</v>
      </c>
      <c r="R286" s="85" t="s">
        <v>1513</v>
      </c>
      <c r="S286" s="85" t="s">
        <v>1513</v>
      </c>
    </row>
    <row r="287" ht="20.25" customHeight="1">
      <c r="A287" s="315" t="s">
        <v>1891</v>
      </c>
      <c r="B287" s="316" t="s">
        <v>1575</v>
      </c>
      <c r="C287" s="317" t="s">
        <v>1537</v>
      </c>
      <c r="D287" s="318" t="s">
        <v>1511</v>
      </c>
      <c r="E287" s="319">
        <v>120.0</v>
      </c>
      <c r="F287" s="318" t="s">
        <v>1675</v>
      </c>
      <c r="G287" s="85" t="s">
        <v>1513</v>
      </c>
      <c r="H287" s="296" t="s">
        <v>1516</v>
      </c>
      <c r="I287" s="296" t="s">
        <v>1514</v>
      </c>
      <c r="J287" s="317" t="s">
        <v>1515</v>
      </c>
      <c r="K287" s="320">
        <v>160.0</v>
      </c>
      <c r="L287" s="127" t="s">
        <v>1516</v>
      </c>
      <c r="M287" s="85" t="s">
        <v>1513</v>
      </c>
      <c r="N287" s="85" t="s">
        <v>1513</v>
      </c>
      <c r="O287" s="85" t="s">
        <v>1513</v>
      </c>
      <c r="P287" s="85" t="s">
        <v>1513</v>
      </c>
      <c r="Q287" s="127" t="s">
        <v>1516</v>
      </c>
      <c r="R287" s="85" t="s">
        <v>1513</v>
      </c>
      <c r="S287" s="127" t="s">
        <v>1516</v>
      </c>
    </row>
    <row r="288" ht="20.25" customHeight="1">
      <c r="A288" s="323" t="s">
        <v>1892</v>
      </c>
      <c r="B288" s="321" t="s">
        <v>1564</v>
      </c>
      <c r="C288" s="317" t="s">
        <v>1540</v>
      </c>
      <c r="D288" s="318" t="s">
        <v>1511</v>
      </c>
      <c r="E288" s="324" t="s">
        <v>1558</v>
      </c>
      <c r="F288" s="318" t="s">
        <v>1541</v>
      </c>
      <c r="G288" s="85" t="s">
        <v>1513</v>
      </c>
      <c r="H288" s="296" t="s">
        <v>1513</v>
      </c>
      <c r="I288" s="296" t="s">
        <v>1581</v>
      </c>
      <c r="J288" s="317" t="s">
        <v>1528</v>
      </c>
      <c r="K288" s="320">
        <v>258.0</v>
      </c>
      <c r="L288" s="127" t="s">
        <v>1516</v>
      </c>
      <c r="M288" s="85" t="s">
        <v>1513</v>
      </c>
      <c r="N288" s="85" t="s">
        <v>1513</v>
      </c>
      <c r="O288" s="85" t="s">
        <v>1513</v>
      </c>
      <c r="P288" s="85" t="s">
        <v>1513</v>
      </c>
      <c r="Q288" s="127" t="s">
        <v>1516</v>
      </c>
      <c r="R288" s="127" t="s">
        <v>1516</v>
      </c>
      <c r="S288" s="127" t="s">
        <v>1516</v>
      </c>
    </row>
    <row r="289" ht="20.25" customHeight="1">
      <c r="A289" s="315" t="s">
        <v>1893</v>
      </c>
      <c r="B289" s="316" t="s">
        <v>1530</v>
      </c>
      <c r="C289" s="317" t="s">
        <v>1537</v>
      </c>
      <c r="D289" s="318" t="s">
        <v>1511</v>
      </c>
      <c r="E289" s="319">
        <v>30.0</v>
      </c>
      <c r="F289" s="318" t="s">
        <v>1624</v>
      </c>
      <c r="G289" s="85" t="s">
        <v>1513</v>
      </c>
      <c r="H289" s="296" t="s">
        <v>1516</v>
      </c>
      <c r="I289" s="296" t="s">
        <v>1514</v>
      </c>
      <c r="J289" s="317" t="s">
        <v>1515</v>
      </c>
      <c r="K289" s="320">
        <v>161.0</v>
      </c>
      <c r="L289" s="85" t="s">
        <v>1513</v>
      </c>
      <c r="M289" s="85" t="s">
        <v>1513</v>
      </c>
      <c r="N289" s="85" t="s">
        <v>1513</v>
      </c>
      <c r="O289" s="85" t="s">
        <v>1513</v>
      </c>
      <c r="P289" s="85" t="s">
        <v>1513</v>
      </c>
      <c r="Q289" s="127" t="s">
        <v>1516</v>
      </c>
      <c r="R289" s="85" t="s">
        <v>1513</v>
      </c>
      <c r="S289" s="127" t="s">
        <v>1516</v>
      </c>
    </row>
    <row r="290" ht="20.25" customHeight="1">
      <c r="A290" s="323" t="s">
        <v>1894</v>
      </c>
      <c r="B290" s="321" t="s">
        <v>1509</v>
      </c>
      <c r="C290" s="317" t="s">
        <v>1526</v>
      </c>
      <c r="D290" s="318" t="s">
        <v>1511</v>
      </c>
      <c r="E290" s="324" t="s">
        <v>1558</v>
      </c>
      <c r="F290" s="318" t="s">
        <v>1566</v>
      </c>
      <c r="G290" s="85" t="s">
        <v>1513</v>
      </c>
      <c r="H290" s="296" t="s">
        <v>1516</v>
      </c>
      <c r="I290" s="296" t="s">
        <v>1527</v>
      </c>
      <c r="J290" s="317" t="s">
        <v>1528</v>
      </c>
      <c r="K290" s="320">
        <v>258.0</v>
      </c>
      <c r="L290" s="85" t="s">
        <v>1513</v>
      </c>
      <c r="M290" s="85" t="s">
        <v>1513</v>
      </c>
      <c r="N290" s="85" t="s">
        <v>1513</v>
      </c>
      <c r="O290" s="85" t="s">
        <v>1513</v>
      </c>
      <c r="P290" s="85" t="s">
        <v>1513</v>
      </c>
      <c r="Q290" s="85" t="s">
        <v>1513</v>
      </c>
      <c r="R290" s="85" t="s">
        <v>1513</v>
      </c>
      <c r="S290" s="127" t="s">
        <v>1516</v>
      </c>
    </row>
    <row r="291" ht="20.25" customHeight="1">
      <c r="A291" s="323" t="s">
        <v>1895</v>
      </c>
      <c r="B291" s="321" t="s">
        <v>1546</v>
      </c>
      <c r="C291" s="317" t="s">
        <v>1537</v>
      </c>
      <c r="D291" s="318" t="s">
        <v>1511</v>
      </c>
      <c r="E291" s="324" t="s">
        <v>1568</v>
      </c>
      <c r="F291" s="318" t="s">
        <v>1533</v>
      </c>
      <c r="G291" s="127" t="s">
        <v>1516</v>
      </c>
      <c r="H291" s="327" t="s">
        <v>1513</v>
      </c>
      <c r="I291" s="327" t="s">
        <v>1527</v>
      </c>
      <c r="J291" s="317" t="s">
        <v>1528</v>
      </c>
      <c r="K291" s="320">
        <v>259.0</v>
      </c>
      <c r="L291" s="85" t="s">
        <v>1513</v>
      </c>
      <c r="M291" s="127" t="s">
        <v>1516</v>
      </c>
      <c r="N291" s="127" t="s">
        <v>1516</v>
      </c>
      <c r="O291" s="85" t="s">
        <v>1513</v>
      </c>
      <c r="P291" s="85" t="s">
        <v>1513</v>
      </c>
      <c r="Q291" s="85" t="s">
        <v>1513</v>
      </c>
      <c r="R291" s="85" t="s">
        <v>1513</v>
      </c>
      <c r="S291" s="85" t="s">
        <v>1513</v>
      </c>
    </row>
    <row r="292" ht="20.25" customHeight="1">
      <c r="A292" s="339" t="s">
        <v>1896</v>
      </c>
      <c r="B292" s="340" t="s">
        <v>1530</v>
      </c>
      <c r="C292" s="341" t="s">
        <v>1531</v>
      </c>
      <c r="D292" s="342" t="s">
        <v>1511</v>
      </c>
      <c r="E292" s="351" t="s">
        <v>1601</v>
      </c>
      <c r="F292" s="359" t="s">
        <v>1512</v>
      </c>
      <c r="G292" s="364" t="s">
        <v>1513</v>
      </c>
      <c r="H292" s="360" t="s">
        <v>1513</v>
      </c>
      <c r="I292" s="360" t="s">
        <v>1514</v>
      </c>
      <c r="J292" s="341" t="s">
        <v>1528</v>
      </c>
      <c r="K292" s="347">
        <v>259.0</v>
      </c>
      <c r="L292" s="352" t="s">
        <v>1513</v>
      </c>
      <c r="M292" s="352" t="s">
        <v>1513</v>
      </c>
      <c r="N292" s="352" t="s">
        <v>1513</v>
      </c>
      <c r="O292" s="352" t="s">
        <v>1513</v>
      </c>
      <c r="P292" s="352" t="s">
        <v>1513</v>
      </c>
      <c r="Q292" s="352" t="s">
        <v>1513</v>
      </c>
      <c r="R292" s="352" t="s">
        <v>1513</v>
      </c>
      <c r="S292" s="348" t="s">
        <v>1516</v>
      </c>
    </row>
    <row r="293" ht="20.25" customHeight="1">
      <c r="A293" s="315" t="s">
        <v>1897</v>
      </c>
      <c r="B293" s="316" t="s">
        <v>1546</v>
      </c>
      <c r="C293" s="317" t="s">
        <v>1531</v>
      </c>
      <c r="D293" s="318" t="s">
        <v>1511</v>
      </c>
      <c r="E293" s="319" t="s">
        <v>1521</v>
      </c>
      <c r="F293" s="318" t="s">
        <v>1850</v>
      </c>
      <c r="G293" s="85" t="s">
        <v>1513</v>
      </c>
      <c r="H293" s="296" t="s">
        <v>1516</v>
      </c>
      <c r="I293" s="296" t="s">
        <v>1514</v>
      </c>
      <c r="J293" s="317" t="s">
        <v>1515</v>
      </c>
      <c r="K293" s="320">
        <v>161.0</v>
      </c>
      <c r="L293" s="85" t="s">
        <v>1513</v>
      </c>
      <c r="M293" s="85" t="s">
        <v>1513</v>
      </c>
      <c r="N293" s="85" t="s">
        <v>1513</v>
      </c>
      <c r="O293" s="85" t="s">
        <v>1513</v>
      </c>
      <c r="P293" s="85" t="s">
        <v>1513</v>
      </c>
      <c r="Q293" s="127" t="s">
        <v>1516</v>
      </c>
      <c r="R293" s="85" t="s">
        <v>1513</v>
      </c>
      <c r="S293" s="127" t="s">
        <v>1516</v>
      </c>
    </row>
    <row r="294" ht="20.25" customHeight="1">
      <c r="A294" s="323" t="s">
        <v>1898</v>
      </c>
      <c r="B294" s="321" t="s">
        <v>1525</v>
      </c>
      <c r="C294" s="317" t="s">
        <v>1537</v>
      </c>
      <c r="D294" s="318" t="s">
        <v>1511</v>
      </c>
      <c r="E294" s="324" t="s">
        <v>1568</v>
      </c>
      <c r="F294" s="318" t="s">
        <v>1512</v>
      </c>
      <c r="G294" s="317" t="s">
        <v>1513</v>
      </c>
      <c r="H294" s="321" t="s">
        <v>1513</v>
      </c>
      <c r="I294" s="321" t="s">
        <v>1514</v>
      </c>
      <c r="J294" s="317" t="s">
        <v>1528</v>
      </c>
      <c r="K294" s="320">
        <v>259.0</v>
      </c>
      <c r="L294" s="127" t="s">
        <v>1516</v>
      </c>
      <c r="M294" s="127" t="s">
        <v>1516</v>
      </c>
      <c r="N294" s="127" t="s">
        <v>1516</v>
      </c>
      <c r="O294" s="85" t="s">
        <v>1513</v>
      </c>
      <c r="P294" s="85" t="s">
        <v>1513</v>
      </c>
      <c r="Q294" s="127" t="s">
        <v>1516</v>
      </c>
      <c r="R294" s="85" t="s">
        <v>1513</v>
      </c>
      <c r="S294" s="127" t="s">
        <v>1516</v>
      </c>
    </row>
    <row r="295" ht="20.25" customHeight="1">
      <c r="A295" s="315" t="s">
        <v>1899</v>
      </c>
      <c r="B295" s="316" t="s">
        <v>1564</v>
      </c>
      <c r="C295" s="317" t="s">
        <v>1610</v>
      </c>
      <c r="D295" s="318" t="s">
        <v>1511</v>
      </c>
      <c r="E295" s="319">
        <v>60.0</v>
      </c>
      <c r="F295" s="318" t="s">
        <v>1551</v>
      </c>
      <c r="G295" s="85" t="s">
        <v>1513</v>
      </c>
      <c r="H295" s="296" t="s">
        <v>1516</v>
      </c>
      <c r="I295" s="296" t="s">
        <v>1523</v>
      </c>
      <c r="J295" s="317" t="s">
        <v>1515</v>
      </c>
      <c r="K295" s="320">
        <v>161.0</v>
      </c>
      <c r="L295" s="85" t="s">
        <v>1513</v>
      </c>
      <c r="M295" s="85" t="s">
        <v>1513</v>
      </c>
      <c r="N295" s="85" t="s">
        <v>1513</v>
      </c>
      <c r="O295" s="85" t="s">
        <v>1513</v>
      </c>
      <c r="P295" s="85" t="s">
        <v>1513</v>
      </c>
      <c r="Q295" s="127" t="s">
        <v>1516</v>
      </c>
      <c r="R295" s="127" t="s">
        <v>1516</v>
      </c>
      <c r="S295" s="127" t="s">
        <v>1516</v>
      </c>
    </row>
    <row r="296" ht="20.25" customHeight="1">
      <c r="A296" s="323" t="s">
        <v>1900</v>
      </c>
      <c r="B296" s="321" t="s">
        <v>1525</v>
      </c>
      <c r="C296" s="317" t="s">
        <v>1537</v>
      </c>
      <c r="D296" s="318" t="s">
        <v>1511</v>
      </c>
      <c r="E296" s="324">
        <v>120.0</v>
      </c>
      <c r="F296" s="318" t="s">
        <v>1522</v>
      </c>
      <c r="G296" s="317" t="s">
        <v>1513</v>
      </c>
      <c r="H296" s="321" t="s">
        <v>1513</v>
      </c>
      <c r="I296" s="321" t="s">
        <v>1514</v>
      </c>
      <c r="J296" s="317" t="s">
        <v>1528</v>
      </c>
      <c r="K296" s="320">
        <v>259.0</v>
      </c>
      <c r="L296" s="127" t="s">
        <v>1516</v>
      </c>
      <c r="M296" s="85" t="s">
        <v>1513</v>
      </c>
      <c r="N296" s="85" t="s">
        <v>1513</v>
      </c>
      <c r="O296" s="85" t="s">
        <v>1513</v>
      </c>
      <c r="P296" s="85" t="s">
        <v>1513</v>
      </c>
      <c r="Q296" s="127" t="s">
        <v>1516</v>
      </c>
      <c r="R296" s="85" t="s">
        <v>1513</v>
      </c>
      <c r="S296" s="127" t="s">
        <v>1516</v>
      </c>
    </row>
    <row r="297" ht="20.25" customHeight="1">
      <c r="A297" s="323" t="s">
        <v>1901</v>
      </c>
      <c r="B297" s="321" t="s">
        <v>1575</v>
      </c>
      <c r="C297" s="317" t="s">
        <v>1531</v>
      </c>
      <c r="D297" s="318" t="s">
        <v>1511</v>
      </c>
      <c r="E297" s="324" t="s">
        <v>1638</v>
      </c>
      <c r="F297" s="318" t="s">
        <v>1512</v>
      </c>
      <c r="G297" s="85" t="s">
        <v>1513</v>
      </c>
      <c r="H297" s="296" t="s">
        <v>1513</v>
      </c>
      <c r="I297" s="296" t="s">
        <v>1527</v>
      </c>
      <c r="J297" s="317" t="s">
        <v>1528</v>
      </c>
      <c r="K297" s="320">
        <v>259.0</v>
      </c>
      <c r="L297" s="85" t="s">
        <v>1513</v>
      </c>
      <c r="M297" s="85" t="s">
        <v>1513</v>
      </c>
      <c r="N297" s="85" t="s">
        <v>1513</v>
      </c>
      <c r="O297" s="85" t="s">
        <v>1513</v>
      </c>
      <c r="P297" s="85" t="s">
        <v>1513</v>
      </c>
      <c r="Q297" s="127" t="s">
        <v>1516</v>
      </c>
      <c r="R297" s="85" t="s">
        <v>1513</v>
      </c>
      <c r="S297" s="127" t="s">
        <v>1516</v>
      </c>
    </row>
    <row r="298" ht="20.25" customHeight="1">
      <c r="A298" s="315" t="s">
        <v>1902</v>
      </c>
      <c r="B298" s="316" t="s">
        <v>1509</v>
      </c>
      <c r="C298" s="317" t="s">
        <v>1526</v>
      </c>
      <c r="D298" s="318" t="s">
        <v>1535</v>
      </c>
      <c r="E298" s="319" t="s">
        <v>1903</v>
      </c>
      <c r="F298" s="318" t="s">
        <v>1512</v>
      </c>
      <c r="G298" s="85" t="s">
        <v>1513</v>
      </c>
      <c r="H298" s="296" t="s">
        <v>1513</v>
      </c>
      <c r="I298" s="296" t="s">
        <v>1514</v>
      </c>
      <c r="J298" s="317" t="s">
        <v>1515</v>
      </c>
      <c r="K298" s="320">
        <v>161.0</v>
      </c>
      <c r="L298" s="85" t="s">
        <v>1513</v>
      </c>
      <c r="M298" s="85" t="s">
        <v>1513</v>
      </c>
      <c r="N298" s="85" t="s">
        <v>1513</v>
      </c>
      <c r="O298" s="85" t="s">
        <v>1513</v>
      </c>
      <c r="P298" s="85" t="s">
        <v>1513</v>
      </c>
      <c r="Q298" s="85" t="s">
        <v>1513</v>
      </c>
      <c r="R298" s="85" t="s">
        <v>1513</v>
      </c>
      <c r="S298" s="127" t="s">
        <v>1516</v>
      </c>
    </row>
    <row r="299" ht="20.25" customHeight="1">
      <c r="A299" s="323" t="s">
        <v>1904</v>
      </c>
      <c r="B299" s="321" t="s">
        <v>1509</v>
      </c>
      <c r="C299" s="317" t="s">
        <v>1519</v>
      </c>
      <c r="D299" s="318" t="s">
        <v>1511</v>
      </c>
      <c r="E299" s="324" t="s">
        <v>1568</v>
      </c>
      <c r="F299" s="318" t="s">
        <v>1541</v>
      </c>
      <c r="G299" s="85" t="s">
        <v>1513</v>
      </c>
      <c r="H299" s="296" t="s">
        <v>1513</v>
      </c>
      <c r="I299" s="296" t="s">
        <v>1527</v>
      </c>
      <c r="J299" s="317" t="s">
        <v>1528</v>
      </c>
      <c r="K299" s="320">
        <v>259.0</v>
      </c>
      <c r="L299" s="127" t="s">
        <v>1516</v>
      </c>
      <c r="M299" s="85" t="s">
        <v>1513</v>
      </c>
      <c r="N299" s="85" t="s">
        <v>1513</v>
      </c>
      <c r="O299" s="85" t="s">
        <v>1513</v>
      </c>
      <c r="P299" s="85" t="s">
        <v>1513</v>
      </c>
      <c r="Q299" s="85" t="s">
        <v>1513</v>
      </c>
      <c r="R299" s="85" t="s">
        <v>1513</v>
      </c>
      <c r="S299" s="127" t="s">
        <v>1516</v>
      </c>
    </row>
    <row r="300" ht="20.25" customHeight="1">
      <c r="A300" s="315" t="s">
        <v>1905</v>
      </c>
      <c r="B300" s="316" t="s">
        <v>1530</v>
      </c>
      <c r="C300" s="317" t="s">
        <v>1562</v>
      </c>
      <c r="D300" s="318" t="s">
        <v>1511</v>
      </c>
      <c r="E300" s="319">
        <v>60.0</v>
      </c>
      <c r="F300" s="318" t="s">
        <v>1906</v>
      </c>
      <c r="G300" s="85" t="s">
        <v>1513</v>
      </c>
      <c r="H300" s="296" t="s">
        <v>1516</v>
      </c>
      <c r="I300" s="296" t="s">
        <v>1523</v>
      </c>
      <c r="J300" s="317" t="s">
        <v>1515</v>
      </c>
      <c r="K300" s="320">
        <v>162.0</v>
      </c>
      <c r="L300" s="85" t="s">
        <v>1513</v>
      </c>
      <c r="M300" s="85" t="s">
        <v>1513</v>
      </c>
      <c r="N300" s="85" t="s">
        <v>1513</v>
      </c>
      <c r="O300" s="85" t="s">
        <v>1513</v>
      </c>
      <c r="P300" s="85" t="s">
        <v>1513</v>
      </c>
      <c r="Q300" s="127" t="s">
        <v>1516</v>
      </c>
      <c r="R300" s="127" t="s">
        <v>1516</v>
      </c>
      <c r="S300" s="127" t="s">
        <v>1516</v>
      </c>
    </row>
    <row r="301" ht="20.25" customHeight="1">
      <c r="A301" s="323" t="s">
        <v>1907</v>
      </c>
      <c r="B301" s="321" t="s">
        <v>1525</v>
      </c>
      <c r="C301" s="317" t="s">
        <v>1610</v>
      </c>
      <c r="D301" s="318" t="s">
        <v>1511</v>
      </c>
      <c r="E301" s="324">
        <v>30.0</v>
      </c>
      <c r="F301" s="318" t="s">
        <v>1607</v>
      </c>
      <c r="G301" s="317" t="s">
        <v>1513</v>
      </c>
      <c r="H301" s="321" t="s">
        <v>1513</v>
      </c>
      <c r="I301" s="321" t="s">
        <v>1597</v>
      </c>
      <c r="J301" s="317" t="s">
        <v>1528</v>
      </c>
      <c r="K301" s="320">
        <v>260.0</v>
      </c>
      <c r="L301" s="127" t="s">
        <v>1516</v>
      </c>
      <c r="M301" s="85" t="s">
        <v>1513</v>
      </c>
      <c r="N301" s="85" t="s">
        <v>1513</v>
      </c>
      <c r="O301" s="85" t="s">
        <v>1513</v>
      </c>
      <c r="P301" s="85" t="s">
        <v>1513</v>
      </c>
      <c r="Q301" s="127" t="s">
        <v>1516</v>
      </c>
      <c r="R301" s="127" t="s">
        <v>1516</v>
      </c>
      <c r="S301" s="127" t="s">
        <v>1516</v>
      </c>
    </row>
    <row r="302" ht="20.25" customHeight="1">
      <c r="A302" s="323" t="s">
        <v>1908</v>
      </c>
      <c r="B302" s="321" t="s">
        <v>1656</v>
      </c>
      <c r="C302" s="317" t="s">
        <v>1610</v>
      </c>
      <c r="D302" s="349" t="s">
        <v>1637</v>
      </c>
      <c r="E302" s="324" t="s">
        <v>1909</v>
      </c>
      <c r="F302" s="318" t="s">
        <v>1559</v>
      </c>
      <c r="G302" s="85" t="s">
        <v>1513</v>
      </c>
      <c r="H302" s="296" t="s">
        <v>1513</v>
      </c>
      <c r="I302" s="296" t="s">
        <v>1527</v>
      </c>
      <c r="J302" s="317" t="s">
        <v>1528</v>
      </c>
      <c r="K302" s="320">
        <v>260.0</v>
      </c>
      <c r="L302" s="85" t="s">
        <v>1513</v>
      </c>
      <c r="M302" s="85" t="s">
        <v>1513</v>
      </c>
      <c r="N302" s="127" t="s">
        <v>1516</v>
      </c>
      <c r="O302" s="85" t="s">
        <v>1513</v>
      </c>
      <c r="P302" s="85" t="s">
        <v>1513</v>
      </c>
      <c r="Q302" s="85" t="s">
        <v>1513</v>
      </c>
      <c r="R302" s="85" t="s">
        <v>1513</v>
      </c>
      <c r="S302" s="127" t="s">
        <v>1516</v>
      </c>
    </row>
    <row r="303" ht="20.25" customHeight="1">
      <c r="A303" s="323" t="s">
        <v>1910</v>
      </c>
      <c r="B303" s="321" t="s">
        <v>1530</v>
      </c>
      <c r="C303" s="317" t="s">
        <v>1610</v>
      </c>
      <c r="D303" s="318" t="s">
        <v>1511</v>
      </c>
      <c r="E303" s="324" t="s">
        <v>1521</v>
      </c>
      <c r="F303" s="318" t="s">
        <v>1607</v>
      </c>
      <c r="G303" s="85" t="s">
        <v>1513</v>
      </c>
      <c r="H303" s="296" t="s">
        <v>1513</v>
      </c>
      <c r="I303" s="296" t="s">
        <v>1527</v>
      </c>
      <c r="J303" s="317" t="s">
        <v>1528</v>
      </c>
      <c r="K303" s="320">
        <v>260.0</v>
      </c>
      <c r="L303" s="85" t="s">
        <v>1513</v>
      </c>
      <c r="M303" s="85" t="s">
        <v>1513</v>
      </c>
      <c r="N303" s="85" t="s">
        <v>1513</v>
      </c>
      <c r="O303" s="85" t="s">
        <v>1513</v>
      </c>
      <c r="P303" s="85" t="s">
        <v>1513</v>
      </c>
      <c r="Q303" s="127" t="s">
        <v>1516</v>
      </c>
      <c r="R303" s="127" t="s">
        <v>1516</v>
      </c>
      <c r="S303" s="127" t="s">
        <v>1516</v>
      </c>
    </row>
    <row r="304" ht="20.25" customHeight="1">
      <c r="A304" s="323" t="s">
        <v>1911</v>
      </c>
      <c r="B304" s="321" t="s">
        <v>1549</v>
      </c>
      <c r="C304" s="317" t="s">
        <v>1610</v>
      </c>
      <c r="D304" s="318" t="s">
        <v>1511</v>
      </c>
      <c r="E304" s="324" t="s">
        <v>1521</v>
      </c>
      <c r="F304" s="318" t="s">
        <v>1538</v>
      </c>
      <c r="G304" s="85" t="s">
        <v>1513</v>
      </c>
      <c r="H304" s="296" t="s">
        <v>1516</v>
      </c>
      <c r="I304" s="296" t="s">
        <v>1597</v>
      </c>
      <c r="J304" s="317" t="s">
        <v>1528</v>
      </c>
      <c r="K304" s="320">
        <v>260.0</v>
      </c>
      <c r="L304" s="127" t="s">
        <v>1516</v>
      </c>
      <c r="M304" s="85" t="s">
        <v>1513</v>
      </c>
      <c r="N304" s="85" t="s">
        <v>1513</v>
      </c>
      <c r="O304" s="85" t="s">
        <v>1513</v>
      </c>
      <c r="P304" s="85" t="s">
        <v>1513</v>
      </c>
      <c r="Q304" s="85" t="s">
        <v>1513</v>
      </c>
      <c r="R304" s="85" t="s">
        <v>1513</v>
      </c>
      <c r="S304" s="127" t="s">
        <v>1516</v>
      </c>
    </row>
    <row r="305" ht="20.25" customHeight="1">
      <c r="A305" s="323" t="s">
        <v>1912</v>
      </c>
      <c r="B305" s="321" t="s">
        <v>1530</v>
      </c>
      <c r="C305" s="317" t="s">
        <v>1526</v>
      </c>
      <c r="D305" s="361" t="s">
        <v>1589</v>
      </c>
      <c r="E305" s="324" t="s">
        <v>1521</v>
      </c>
      <c r="F305" s="318" t="s">
        <v>1512</v>
      </c>
      <c r="G305" s="85" t="s">
        <v>1513</v>
      </c>
      <c r="H305" s="296" t="s">
        <v>1513</v>
      </c>
      <c r="I305" s="296" t="s">
        <v>1581</v>
      </c>
      <c r="J305" s="317" t="s">
        <v>1528</v>
      </c>
      <c r="K305" s="320">
        <v>260.0</v>
      </c>
      <c r="L305" s="85" t="s">
        <v>1513</v>
      </c>
      <c r="M305" s="85" t="s">
        <v>1513</v>
      </c>
      <c r="N305" s="85" t="s">
        <v>1513</v>
      </c>
      <c r="O305" s="85" t="s">
        <v>1513</v>
      </c>
      <c r="P305" s="85" t="s">
        <v>1513</v>
      </c>
      <c r="Q305" s="127" t="s">
        <v>1516</v>
      </c>
      <c r="R305" s="127" t="s">
        <v>1516</v>
      </c>
      <c r="S305" s="127" t="s">
        <v>1516</v>
      </c>
    </row>
    <row r="306" ht="20.25" customHeight="1">
      <c r="A306" s="323" t="s">
        <v>1913</v>
      </c>
      <c r="B306" s="321" t="s">
        <v>1549</v>
      </c>
      <c r="C306" s="317" t="s">
        <v>1540</v>
      </c>
      <c r="D306" s="318" t="s">
        <v>1511</v>
      </c>
      <c r="E306" s="324" t="s">
        <v>1532</v>
      </c>
      <c r="F306" s="318" t="s">
        <v>1551</v>
      </c>
      <c r="G306" s="85" t="s">
        <v>1513</v>
      </c>
      <c r="H306" s="296" t="s">
        <v>1516</v>
      </c>
      <c r="I306" s="296" t="s">
        <v>1527</v>
      </c>
      <c r="J306" s="317" t="s">
        <v>1528</v>
      </c>
      <c r="K306" s="320">
        <v>261.0</v>
      </c>
      <c r="L306" s="127" t="s">
        <v>1516</v>
      </c>
      <c r="M306" s="85" t="s">
        <v>1513</v>
      </c>
      <c r="N306" s="85" t="s">
        <v>1513</v>
      </c>
      <c r="O306" s="85" t="s">
        <v>1513</v>
      </c>
      <c r="P306" s="85" t="s">
        <v>1513</v>
      </c>
      <c r="Q306" s="85" t="s">
        <v>1513</v>
      </c>
      <c r="R306" s="85" t="s">
        <v>1513</v>
      </c>
      <c r="S306" s="127" t="s">
        <v>1516</v>
      </c>
    </row>
    <row r="307" ht="20.25" customHeight="1">
      <c r="A307" s="323" t="s">
        <v>1914</v>
      </c>
      <c r="B307" s="321" t="s">
        <v>1525</v>
      </c>
      <c r="C307" s="317" t="s">
        <v>1537</v>
      </c>
      <c r="D307" s="318" t="s">
        <v>1511</v>
      </c>
      <c r="E307" s="319">
        <v>30.0</v>
      </c>
      <c r="F307" s="318" t="s">
        <v>1668</v>
      </c>
      <c r="G307" s="317" t="s">
        <v>1513</v>
      </c>
      <c r="H307" s="296" t="s">
        <v>1513</v>
      </c>
      <c r="I307" s="321" t="s">
        <v>1523</v>
      </c>
      <c r="J307" s="317" t="s">
        <v>1515</v>
      </c>
      <c r="K307" s="320">
        <v>162.0</v>
      </c>
      <c r="L307" s="85" t="s">
        <v>1513</v>
      </c>
      <c r="M307" s="85" t="s">
        <v>1513</v>
      </c>
      <c r="N307" s="127" t="s">
        <v>1516</v>
      </c>
      <c r="O307" s="85" t="s">
        <v>1513</v>
      </c>
      <c r="P307" s="85" t="s">
        <v>1513</v>
      </c>
      <c r="Q307" s="127" t="s">
        <v>1516</v>
      </c>
      <c r="R307" s="85" t="s">
        <v>1513</v>
      </c>
      <c r="S307" s="127" t="s">
        <v>1516</v>
      </c>
    </row>
    <row r="308" ht="20.25" customHeight="1">
      <c r="A308" s="323" t="s">
        <v>1915</v>
      </c>
      <c r="B308" s="321" t="s">
        <v>1530</v>
      </c>
      <c r="C308" s="317" t="s">
        <v>1531</v>
      </c>
      <c r="D308" s="318" t="s">
        <v>1511</v>
      </c>
      <c r="E308" s="324" t="s">
        <v>1550</v>
      </c>
      <c r="F308" s="318" t="s">
        <v>1551</v>
      </c>
      <c r="G308" s="85" t="s">
        <v>1513</v>
      </c>
      <c r="H308" s="296" t="s">
        <v>1516</v>
      </c>
      <c r="I308" s="296" t="s">
        <v>1514</v>
      </c>
      <c r="J308" s="317" t="s">
        <v>1528</v>
      </c>
      <c r="K308" s="320">
        <v>261.0</v>
      </c>
      <c r="L308" s="85" t="s">
        <v>1513</v>
      </c>
      <c r="M308" s="85" t="s">
        <v>1513</v>
      </c>
      <c r="N308" s="127" t="s">
        <v>1516</v>
      </c>
      <c r="O308" s="127" t="s">
        <v>1516</v>
      </c>
      <c r="P308" s="127" t="s">
        <v>1516</v>
      </c>
      <c r="Q308" s="127" t="s">
        <v>1516</v>
      </c>
      <c r="R308" s="127" t="s">
        <v>1516</v>
      </c>
      <c r="S308" s="127" t="s">
        <v>1516</v>
      </c>
    </row>
    <row r="309" ht="20.25" customHeight="1">
      <c r="A309" s="339" t="s">
        <v>1916</v>
      </c>
      <c r="B309" s="340" t="s">
        <v>1561</v>
      </c>
      <c r="C309" s="341" t="s">
        <v>1526</v>
      </c>
      <c r="D309" s="342" t="s">
        <v>1511</v>
      </c>
      <c r="E309" s="351" t="s">
        <v>1532</v>
      </c>
      <c r="F309" s="359" t="s">
        <v>1533</v>
      </c>
      <c r="G309" s="352" t="s">
        <v>1513</v>
      </c>
      <c r="H309" s="364" t="s">
        <v>1513</v>
      </c>
      <c r="I309" s="360" t="s">
        <v>1514</v>
      </c>
      <c r="J309" s="341" t="s">
        <v>1528</v>
      </c>
      <c r="K309" s="347">
        <v>261.0</v>
      </c>
      <c r="L309" s="352" t="s">
        <v>1513</v>
      </c>
      <c r="M309" s="352" t="s">
        <v>1513</v>
      </c>
      <c r="N309" s="352" t="s">
        <v>1513</v>
      </c>
      <c r="O309" s="352" t="s">
        <v>1513</v>
      </c>
      <c r="P309" s="352" t="s">
        <v>1513</v>
      </c>
      <c r="Q309" s="352" t="s">
        <v>1513</v>
      </c>
      <c r="R309" s="352" t="s">
        <v>1513</v>
      </c>
      <c r="S309" s="348" t="s">
        <v>1516</v>
      </c>
    </row>
    <row r="310" ht="20.25" customHeight="1">
      <c r="A310" s="339" t="s">
        <v>1917</v>
      </c>
      <c r="B310" s="340" t="s">
        <v>1656</v>
      </c>
      <c r="C310" s="341" t="s">
        <v>1526</v>
      </c>
      <c r="D310" s="349" t="s">
        <v>1535</v>
      </c>
      <c r="E310" s="351" t="s">
        <v>1670</v>
      </c>
      <c r="F310" s="359" t="s">
        <v>1541</v>
      </c>
      <c r="G310" s="352" t="s">
        <v>1513</v>
      </c>
      <c r="H310" s="352" t="s">
        <v>1513</v>
      </c>
      <c r="I310" s="360" t="s">
        <v>1514</v>
      </c>
      <c r="J310" s="341" t="s">
        <v>1528</v>
      </c>
      <c r="K310" s="347">
        <v>261.0</v>
      </c>
      <c r="L310" s="348" t="s">
        <v>1516</v>
      </c>
      <c r="M310" s="352" t="s">
        <v>1513</v>
      </c>
      <c r="N310" s="352" t="s">
        <v>1513</v>
      </c>
      <c r="O310" s="352" t="s">
        <v>1513</v>
      </c>
      <c r="P310" s="352" t="s">
        <v>1513</v>
      </c>
      <c r="Q310" s="352" t="s">
        <v>1513</v>
      </c>
      <c r="R310" s="352" t="s">
        <v>1513</v>
      </c>
      <c r="S310" s="348" t="s">
        <v>1516</v>
      </c>
    </row>
    <row r="311" ht="20.25" customHeight="1">
      <c r="A311" s="339" t="s">
        <v>1918</v>
      </c>
      <c r="B311" s="340" t="s">
        <v>1561</v>
      </c>
      <c r="C311" s="341" t="s">
        <v>1526</v>
      </c>
      <c r="D311" s="349" t="s">
        <v>1637</v>
      </c>
      <c r="E311" s="351" t="s">
        <v>1550</v>
      </c>
      <c r="F311" s="359" t="s">
        <v>1541</v>
      </c>
      <c r="G311" s="352" t="s">
        <v>1513</v>
      </c>
      <c r="H311" s="360" t="s">
        <v>1513</v>
      </c>
      <c r="I311" s="360" t="s">
        <v>1514</v>
      </c>
      <c r="J311" s="341" t="s">
        <v>1528</v>
      </c>
      <c r="K311" s="347">
        <v>262.0</v>
      </c>
      <c r="L311" s="352" t="s">
        <v>1513</v>
      </c>
      <c r="M311" s="352" t="s">
        <v>1513</v>
      </c>
      <c r="N311" s="352" t="s">
        <v>1513</v>
      </c>
      <c r="O311" s="352" t="s">
        <v>1513</v>
      </c>
      <c r="P311" s="352" t="s">
        <v>1513</v>
      </c>
      <c r="Q311" s="352" t="s">
        <v>1513</v>
      </c>
      <c r="R311" s="352" t="s">
        <v>1513</v>
      </c>
      <c r="S311" s="348" t="s">
        <v>1516</v>
      </c>
    </row>
    <row r="312" ht="20.25" customHeight="1">
      <c r="A312" s="339" t="s">
        <v>1919</v>
      </c>
      <c r="B312" s="340" t="s">
        <v>1656</v>
      </c>
      <c r="C312" s="341" t="s">
        <v>1531</v>
      </c>
      <c r="D312" s="342" t="s">
        <v>1511</v>
      </c>
      <c r="E312" s="351" t="s">
        <v>1558</v>
      </c>
      <c r="F312" s="359" t="s">
        <v>1551</v>
      </c>
      <c r="G312" s="352" t="s">
        <v>1513</v>
      </c>
      <c r="H312" s="352" t="s">
        <v>1513</v>
      </c>
      <c r="I312" s="360" t="s">
        <v>1514</v>
      </c>
      <c r="J312" s="341" t="s">
        <v>1528</v>
      </c>
      <c r="K312" s="347">
        <v>262.0</v>
      </c>
      <c r="L312" s="348" t="s">
        <v>1516</v>
      </c>
      <c r="M312" s="352" t="s">
        <v>1513</v>
      </c>
      <c r="N312" s="352" t="s">
        <v>1513</v>
      </c>
      <c r="O312" s="352" t="s">
        <v>1513</v>
      </c>
      <c r="P312" s="352" t="s">
        <v>1513</v>
      </c>
      <c r="Q312" s="352" t="s">
        <v>1513</v>
      </c>
      <c r="R312" s="352" t="s">
        <v>1513</v>
      </c>
      <c r="S312" s="348" t="s">
        <v>1516</v>
      </c>
    </row>
    <row r="313" ht="20.25" customHeight="1">
      <c r="A313" s="333" t="s">
        <v>1920</v>
      </c>
      <c r="B313" s="321" t="s">
        <v>1546</v>
      </c>
      <c r="C313" s="321" t="s">
        <v>1540</v>
      </c>
      <c r="D313" s="318" t="s">
        <v>1535</v>
      </c>
      <c r="E313" s="319">
        <v>60.0</v>
      </c>
      <c r="F313" s="318" t="s">
        <v>1557</v>
      </c>
      <c r="G313" s="321" t="s">
        <v>1513</v>
      </c>
      <c r="H313" s="296" t="s">
        <v>1513</v>
      </c>
      <c r="I313" s="321" t="s">
        <v>1581</v>
      </c>
      <c r="J313" s="321" t="s">
        <v>1751</v>
      </c>
      <c r="K313" s="358">
        <v>77.0</v>
      </c>
      <c r="L313" s="296" t="s">
        <v>1516</v>
      </c>
      <c r="M313" s="296" t="s">
        <v>1516</v>
      </c>
      <c r="N313" s="327" t="s">
        <v>1513</v>
      </c>
      <c r="O313" s="327" t="s">
        <v>1513</v>
      </c>
      <c r="P313" s="327" t="s">
        <v>1513</v>
      </c>
      <c r="Q313" s="327" t="s">
        <v>1513</v>
      </c>
      <c r="R313" s="327" t="s">
        <v>1513</v>
      </c>
      <c r="S313" s="327" t="s">
        <v>1513</v>
      </c>
    </row>
    <row r="314" ht="20.25" customHeight="1">
      <c r="A314" s="323" t="s">
        <v>1921</v>
      </c>
      <c r="B314" s="321" t="s">
        <v>1564</v>
      </c>
      <c r="C314" s="317" t="s">
        <v>1537</v>
      </c>
      <c r="D314" s="318" t="s">
        <v>1511</v>
      </c>
      <c r="E314" s="324" t="s">
        <v>1550</v>
      </c>
      <c r="F314" s="318" t="s">
        <v>1922</v>
      </c>
      <c r="G314" s="85" t="s">
        <v>1513</v>
      </c>
      <c r="H314" s="296" t="s">
        <v>1516</v>
      </c>
      <c r="I314" s="296" t="s">
        <v>1514</v>
      </c>
      <c r="J314" s="317" t="s">
        <v>1528</v>
      </c>
      <c r="K314" s="320">
        <v>263.0</v>
      </c>
      <c r="L314" s="85" t="s">
        <v>1513</v>
      </c>
      <c r="M314" s="85" t="s">
        <v>1513</v>
      </c>
      <c r="N314" s="127" t="s">
        <v>1516</v>
      </c>
      <c r="O314" s="85" t="s">
        <v>1513</v>
      </c>
      <c r="P314" s="85" t="s">
        <v>1513</v>
      </c>
      <c r="Q314" s="127" t="s">
        <v>1516</v>
      </c>
      <c r="R314" s="85" t="s">
        <v>1513</v>
      </c>
      <c r="S314" s="127" t="s">
        <v>1516</v>
      </c>
    </row>
    <row r="315" ht="20.25" customHeight="1">
      <c r="A315" s="357" t="s">
        <v>1923</v>
      </c>
      <c r="B315" s="316" t="s">
        <v>1549</v>
      </c>
      <c r="C315" s="317" t="s">
        <v>1510</v>
      </c>
      <c r="D315" s="318" t="s">
        <v>1511</v>
      </c>
      <c r="E315" s="319">
        <v>60.0</v>
      </c>
      <c r="F315" s="318" t="s">
        <v>1512</v>
      </c>
      <c r="G315" s="85" t="s">
        <v>1513</v>
      </c>
      <c r="H315" s="296" t="s">
        <v>1513</v>
      </c>
      <c r="I315" s="296" t="s">
        <v>1613</v>
      </c>
      <c r="J315" s="317" t="s">
        <v>1515</v>
      </c>
      <c r="K315" s="320">
        <v>163.0</v>
      </c>
      <c r="L315" s="85" t="s">
        <v>1513</v>
      </c>
      <c r="M315" s="85" t="s">
        <v>1513</v>
      </c>
      <c r="N315" s="85" t="s">
        <v>1513</v>
      </c>
      <c r="O315" s="85" t="s">
        <v>1513</v>
      </c>
      <c r="P315" s="85" t="s">
        <v>1513</v>
      </c>
      <c r="Q315" s="85" t="s">
        <v>1513</v>
      </c>
      <c r="R315" s="127" t="s">
        <v>1516</v>
      </c>
      <c r="S315" s="127" t="s">
        <v>1516</v>
      </c>
    </row>
    <row r="316" ht="20.25" customHeight="1">
      <c r="A316" s="323" t="s">
        <v>1924</v>
      </c>
      <c r="B316" s="321" t="s">
        <v>1546</v>
      </c>
      <c r="C316" s="317" t="s">
        <v>1519</v>
      </c>
      <c r="D316" s="318" t="s">
        <v>1511</v>
      </c>
      <c r="E316" s="324" t="s">
        <v>1568</v>
      </c>
      <c r="F316" s="318" t="s">
        <v>1533</v>
      </c>
      <c r="G316" s="85" t="s">
        <v>1513</v>
      </c>
      <c r="H316" s="296" t="s">
        <v>1513</v>
      </c>
      <c r="I316" s="296" t="s">
        <v>1514</v>
      </c>
      <c r="J316" s="317" t="s">
        <v>1528</v>
      </c>
      <c r="K316" s="320">
        <v>263.0</v>
      </c>
      <c r="L316" s="127" t="s">
        <v>1516</v>
      </c>
      <c r="M316" s="85" t="s">
        <v>1513</v>
      </c>
      <c r="N316" s="85" t="s">
        <v>1513</v>
      </c>
      <c r="O316" s="85" t="s">
        <v>1513</v>
      </c>
      <c r="P316" s="85" t="s">
        <v>1513</v>
      </c>
      <c r="Q316" s="85" t="s">
        <v>1513</v>
      </c>
      <c r="R316" s="85" t="s">
        <v>1513</v>
      </c>
      <c r="S316" s="127" t="s">
        <v>1516</v>
      </c>
    </row>
    <row r="317" ht="20.25" customHeight="1">
      <c r="A317" s="323" t="s">
        <v>1925</v>
      </c>
      <c r="B317" s="321" t="s">
        <v>1530</v>
      </c>
      <c r="C317" s="317" t="s">
        <v>1610</v>
      </c>
      <c r="D317" s="318" t="s">
        <v>1511</v>
      </c>
      <c r="E317" s="365" t="s">
        <v>1568</v>
      </c>
      <c r="F317" s="366" t="s">
        <v>1541</v>
      </c>
      <c r="G317" s="367" t="s">
        <v>1513</v>
      </c>
      <c r="H317" s="368" t="s">
        <v>1513</v>
      </c>
      <c r="I317" s="369" t="s">
        <v>1514</v>
      </c>
      <c r="J317" s="317" t="s">
        <v>1528</v>
      </c>
      <c r="K317" s="320">
        <v>263.0</v>
      </c>
      <c r="L317" s="85" t="s">
        <v>1513</v>
      </c>
      <c r="M317" s="85" t="s">
        <v>1513</v>
      </c>
      <c r="N317" s="85" t="s">
        <v>1513</v>
      </c>
      <c r="O317" s="85" t="s">
        <v>1513</v>
      </c>
      <c r="P317" s="85" t="s">
        <v>1513</v>
      </c>
      <c r="Q317" s="85" t="s">
        <v>1513</v>
      </c>
      <c r="R317" s="85" t="s">
        <v>1513</v>
      </c>
      <c r="S317" s="127" t="s">
        <v>1516</v>
      </c>
    </row>
    <row r="318" ht="20.25" customHeight="1">
      <c r="A318" s="339" t="s">
        <v>1926</v>
      </c>
      <c r="B318" s="340" t="s">
        <v>1564</v>
      </c>
      <c r="C318" s="341" t="s">
        <v>1531</v>
      </c>
      <c r="D318" s="342" t="s">
        <v>1511</v>
      </c>
      <c r="E318" s="351" t="s">
        <v>1670</v>
      </c>
      <c r="F318" s="359" t="s">
        <v>1512</v>
      </c>
      <c r="G318" s="352" t="s">
        <v>1513</v>
      </c>
      <c r="H318" s="360" t="s">
        <v>1513</v>
      </c>
      <c r="I318" s="360" t="s">
        <v>1514</v>
      </c>
      <c r="J318" s="341" t="s">
        <v>1528</v>
      </c>
      <c r="K318" s="347">
        <v>263.0</v>
      </c>
      <c r="L318" s="352" t="s">
        <v>1513</v>
      </c>
      <c r="M318" s="352" t="s">
        <v>1513</v>
      </c>
      <c r="N318" s="352" t="s">
        <v>1513</v>
      </c>
      <c r="O318" s="352" t="s">
        <v>1513</v>
      </c>
      <c r="P318" s="352" t="s">
        <v>1513</v>
      </c>
      <c r="Q318" s="352" t="s">
        <v>1513</v>
      </c>
      <c r="R318" s="352" t="s">
        <v>1513</v>
      </c>
      <c r="S318" s="348" t="s">
        <v>1516</v>
      </c>
    </row>
    <row r="319" ht="20.25" customHeight="1">
      <c r="A319" s="339" t="s">
        <v>1927</v>
      </c>
      <c r="B319" s="340" t="s">
        <v>1561</v>
      </c>
      <c r="C319" s="341" t="s">
        <v>1531</v>
      </c>
      <c r="D319" s="342" t="s">
        <v>1511</v>
      </c>
      <c r="E319" s="351" t="s">
        <v>1532</v>
      </c>
      <c r="F319" s="359" t="s">
        <v>1551</v>
      </c>
      <c r="G319" s="352" t="s">
        <v>1513</v>
      </c>
      <c r="H319" s="360" t="s">
        <v>1516</v>
      </c>
      <c r="I319" s="360" t="s">
        <v>1514</v>
      </c>
      <c r="J319" s="341" t="s">
        <v>1528</v>
      </c>
      <c r="K319" s="347">
        <v>264.0</v>
      </c>
      <c r="L319" s="352" t="s">
        <v>1513</v>
      </c>
      <c r="M319" s="352" t="s">
        <v>1513</v>
      </c>
      <c r="N319" s="352" t="s">
        <v>1513</v>
      </c>
      <c r="O319" s="352" t="s">
        <v>1513</v>
      </c>
      <c r="P319" s="352" t="s">
        <v>1513</v>
      </c>
      <c r="Q319" s="352" t="s">
        <v>1513</v>
      </c>
      <c r="R319" s="352" t="s">
        <v>1513</v>
      </c>
      <c r="S319" s="348" t="s">
        <v>1516</v>
      </c>
    </row>
    <row r="320" ht="20.25" customHeight="1">
      <c r="A320" s="339" t="s">
        <v>1928</v>
      </c>
      <c r="B320" s="340" t="s">
        <v>1564</v>
      </c>
      <c r="C320" s="341" t="s">
        <v>1540</v>
      </c>
      <c r="D320" s="342" t="s">
        <v>1511</v>
      </c>
      <c r="E320" s="351" t="s">
        <v>1532</v>
      </c>
      <c r="F320" s="359" t="s">
        <v>1551</v>
      </c>
      <c r="G320" s="352" t="s">
        <v>1513</v>
      </c>
      <c r="H320" s="360" t="s">
        <v>1516</v>
      </c>
      <c r="I320" s="360" t="s">
        <v>1581</v>
      </c>
      <c r="J320" s="341" t="s">
        <v>1528</v>
      </c>
      <c r="K320" s="347">
        <v>264.0</v>
      </c>
      <c r="L320" s="348" t="s">
        <v>1516</v>
      </c>
      <c r="M320" s="352" t="s">
        <v>1513</v>
      </c>
      <c r="N320" s="352" t="s">
        <v>1513</v>
      </c>
      <c r="O320" s="352" t="s">
        <v>1513</v>
      </c>
      <c r="P320" s="352" t="s">
        <v>1513</v>
      </c>
      <c r="Q320" s="352" t="s">
        <v>1513</v>
      </c>
      <c r="R320" s="352" t="s">
        <v>1513</v>
      </c>
      <c r="S320" s="348" t="s">
        <v>1516</v>
      </c>
    </row>
    <row r="321" ht="20.25" customHeight="1">
      <c r="A321" s="323" t="s">
        <v>1929</v>
      </c>
      <c r="B321" s="321" t="s">
        <v>1530</v>
      </c>
      <c r="C321" s="317" t="s">
        <v>1519</v>
      </c>
      <c r="D321" s="318" t="s">
        <v>1511</v>
      </c>
      <c r="E321" s="365" t="s">
        <v>1521</v>
      </c>
      <c r="F321" s="366" t="s">
        <v>1538</v>
      </c>
      <c r="G321" s="367" t="s">
        <v>1513</v>
      </c>
      <c r="H321" s="368" t="s">
        <v>1516</v>
      </c>
      <c r="I321" s="369" t="s">
        <v>1514</v>
      </c>
      <c r="J321" s="317" t="s">
        <v>1528</v>
      </c>
      <c r="K321" s="320">
        <v>264.0</v>
      </c>
      <c r="L321" s="85" t="s">
        <v>1513</v>
      </c>
      <c r="M321" s="85" t="s">
        <v>1513</v>
      </c>
      <c r="N321" s="127" t="s">
        <v>1516</v>
      </c>
      <c r="O321" s="85" t="s">
        <v>1513</v>
      </c>
      <c r="P321" s="127" t="s">
        <v>1516</v>
      </c>
      <c r="Q321" s="85" t="s">
        <v>1513</v>
      </c>
      <c r="R321" s="85" t="s">
        <v>1513</v>
      </c>
      <c r="S321" s="85" t="s">
        <v>1513</v>
      </c>
    </row>
    <row r="322" ht="20.25" customHeight="1">
      <c r="A322" s="323" t="s">
        <v>1930</v>
      </c>
      <c r="B322" s="321" t="s">
        <v>1549</v>
      </c>
      <c r="C322" s="317" t="s">
        <v>1537</v>
      </c>
      <c r="D322" s="318" t="s">
        <v>1511</v>
      </c>
      <c r="E322" s="324" t="s">
        <v>1532</v>
      </c>
      <c r="F322" s="318" t="s">
        <v>1571</v>
      </c>
      <c r="G322" s="85" t="s">
        <v>1513</v>
      </c>
      <c r="H322" s="296" t="s">
        <v>1513</v>
      </c>
      <c r="I322" s="296" t="s">
        <v>1514</v>
      </c>
      <c r="J322" s="317" t="s">
        <v>1528</v>
      </c>
      <c r="K322" s="320">
        <v>264.0</v>
      </c>
      <c r="L322" s="85" t="s">
        <v>1513</v>
      </c>
      <c r="M322" s="85" t="s">
        <v>1513</v>
      </c>
      <c r="N322" s="85" t="s">
        <v>1513</v>
      </c>
      <c r="O322" s="85" t="s">
        <v>1513</v>
      </c>
      <c r="P322" s="85" t="s">
        <v>1513</v>
      </c>
      <c r="Q322" s="85" t="s">
        <v>1513</v>
      </c>
      <c r="R322" s="85" t="s">
        <v>1513</v>
      </c>
      <c r="S322" s="127" t="s">
        <v>1516</v>
      </c>
    </row>
    <row r="323" ht="20.25" customHeight="1">
      <c r="A323" s="323" t="s">
        <v>1931</v>
      </c>
      <c r="B323" s="321" t="s">
        <v>1530</v>
      </c>
      <c r="C323" s="317" t="s">
        <v>1610</v>
      </c>
      <c r="D323" s="318" t="s">
        <v>1511</v>
      </c>
      <c r="E323" s="324" t="s">
        <v>1558</v>
      </c>
      <c r="F323" s="318" t="s">
        <v>1551</v>
      </c>
      <c r="G323" s="85" t="s">
        <v>1513</v>
      </c>
      <c r="H323" s="296" t="s">
        <v>1516</v>
      </c>
      <c r="I323" s="296" t="s">
        <v>1514</v>
      </c>
      <c r="J323" s="317" t="s">
        <v>1528</v>
      </c>
      <c r="K323" s="320">
        <v>264.0</v>
      </c>
      <c r="L323" s="127" t="s">
        <v>1516</v>
      </c>
      <c r="M323" s="85" t="s">
        <v>1513</v>
      </c>
      <c r="N323" s="85" t="s">
        <v>1513</v>
      </c>
      <c r="O323" s="85" t="s">
        <v>1513</v>
      </c>
      <c r="P323" s="85" t="s">
        <v>1513</v>
      </c>
      <c r="Q323" s="127" t="s">
        <v>1516</v>
      </c>
      <c r="R323" s="85" t="s">
        <v>1513</v>
      </c>
      <c r="S323" s="127" t="s">
        <v>1516</v>
      </c>
    </row>
    <row r="324" ht="20.25" customHeight="1">
      <c r="A324" s="323" t="s">
        <v>1932</v>
      </c>
      <c r="B324" s="321" t="s">
        <v>1561</v>
      </c>
      <c r="C324" s="317" t="s">
        <v>1610</v>
      </c>
      <c r="D324" s="318" t="s">
        <v>1511</v>
      </c>
      <c r="E324" s="324" t="s">
        <v>1550</v>
      </c>
      <c r="F324" s="318" t="s">
        <v>1551</v>
      </c>
      <c r="G324" s="85" t="s">
        <v>1513</v>
      </c>
      <c r="H324" s="296" t="s">
        <v>1516</v>
      </c>
      <c r="I324" s="296" t="s">
        <v>1527</v>
      </c>
      <c r="J324" s="317" t="s">
        <v>1528</v>
      </c>
      <c r="K324" s="320">
        <v>265.0</v>
      </c>
      <c r="L324" s="85" t="s">
        <v>1513</v>
      </c>
      <c r="M324" s="85" t="s">
        <v>1513</v>
      </c>
      <c r="N324" s="85" t="s">
        <v>1513</v>
      </c>
      <c r="O324" s="85" t="s">
        <v>1513</v>
      </c>
      <c r="P324" s="85" t="s">
        <v>1513</v>
      </c>
      <c r="Q324" s="85" t="s">
        <v>1513</v>
      </c>
      <c r="R324" s="85" t="s">
        <v>1513</v>
      </c>
      <c r="S324" s="127" t="s">
        <v>1516</v>
      </c>
    </row>
    <row r="325" ht="20.25" customHeight="1">
      <c r="A325" s="323" t="s">
        <v>1933</v>
      </c>
      <c r="B325" s="321" t="s">
        <v>1546</v>
      </c>
      <c r="C325" s="317" t="s">
        <v>1610</v>
      </c>
      <c r="D325" s="349" t="s">
        <v>1535</v>
      </c>
      <c r="E325" s="324" t="s">
        <v>1532</v>
      </c>
      <c r="F325" s="318" t="s">
        <v>1571</v>
      </c>
      <c r="G325" s="127" t="s">
        <v>1516</v>
      </c>
      <c r="H325" s="327" t="s">
        <v>1513</v>
      </c>
      <c r="I325" s="327" t="s">
        <v>1527</v>
      </c>
      <c r="J325" s="317" t="s">
        <v>1528</v>
      </c>
      <c r="K325" s="320">
        <v>265.0</v>
      </c>
      <c r="L325" s="85" t="s">
        <v>1513</v>
      </c>
      <c r="M325" s="85" t="s">
        <v>1513</v>
      </c>
      <c r="N325" s="85" t="s">
        <v>1513</v>
      </c>
      <c r="O325" s="85" t="s">
        <v>1513</v>
      </c>
      <c r="P325" s="85" t="s">
        <v>1513</v>
      </c>
      <c r="Q325" s="85" t="s">
        <v>1513</v>
      </c>
      <c r="R325" s="85" t="s">
        <v>1513</v>
      </c>
      <c r="S325" s="127" t="s">
        <v>1516</v>
      </c>
    </row>
    <row r="326" ht="20.25" customHeight="1">
      <c r="A326" s="323" t="s">
        <v>1934</v>
      </c>
      <c r="B326" s="321" t="s">
        <v>1564</v>
      </c>
      <c r="C326" s="317" t="s">
        <v>1526</v>
      </c>
      <c r="D326" s="349" t="s">
        <v>1637</v>
      </c>
      <c r="E326" s="324" t="s">
        <v>1558</v>
      </c>
      <c r="F326" s="318" t="s">
        <v>1512</v>
      </c>
      <c r="G326" s="85" t="s">
        <v>1513</v>
      </c>
      <c r="H326" s="296" t="s">
        <v>1513</v>
      </c>
      <c r="I326" s="296" t="s">
        <v>1527</v>
      </c>
      <c r="J326" s="317" t="s">
        <v>1528</v>
      </c>
      <c r="K326" s="320">
        <v>265.0</v>
      </c>
      <c r="L326" s="85" t="s">
        <v>1513</v>
      </c>
      <c r="M326" s="127" t="s">
        <v>1516</v>
      </c>
      <c r="N326" s="85" t="s">
        <v>1513</v>
      </c>
      <c r="O326" s="85" t="s">
        <v>1513</v>
      </c>
      <c r="P326" s="85" t="s">
        <v>1513</v>
      </c>
      <c r="Q326" s="85" t="s">
        <v>1513</v>
      </c>
      <c r="R326" s="85" t="s">
        <v>1513</v>
      </c>
      <c r="S326" s="85" t="s">
        <v>1513</v>
      </c>
    </row>
    <row r="327" ht="20.25" customHeight="1">
      <c r="A327" s="323" t="s">
        <v>1935</v>
      </c>
      <c r="B327" s="321" t="s">
        <v>1549</v>
      </c>
      <c r="C327" s="317" t="s">
        <v>1519</v>
      </c>
      <c r="D327" s="318" t="s">
        <v>1511</v>
      </c>
      <c r="E327" s="324" t="s">
        <v>1558</v>
      </c>
      <c r="F327" s="318" t="s">
        <v>1541</v>
      </c>
      <c r="G327" s="85" t="s">
        <v>1513</v>
      </c>
      <c r="H327" s="296" t="s">
        <v>1513</v>
      </c>
      <c r="I327" s="296" t="s">
        <v>1514</v>
      </c>
      <c r="J327" s="317" t="s">
        <v>1528</v>
      </c>
      <c r="K327" s="320">
        <v>265.0</v>
      </c>
      <c r="L327" s="127" t="s">
        <v>1516</v>
      </c>
      <c r="M327" s="127" t="s">
        <v>1516</v>
      </c>
      <c r="N327" s="127" t="s">
        <v>1516</v>
      </c>
      <c r="O327" s="85" t="s">
        <v>1513</v>
      </c>
      <c r="P327" s="85" t="s">
        <v>1513</v>
      </c>
      <c r="Q327" s="85" t="s">
        <v>1513</v>
      </c>
      <c r="R327" s="85" t="s">
        <v>1513</v>
      </c>
      <c r="S327" s="127" t="s">
        <v>1516</v>
      </c>
    </row>
    <row r="328" ht="20.25" customHeight="1">
      <c r="A328" s="323" t="s">
        <v>1936</v>
      </c>
      <c r="B328" s="321" t="s">
        <v>1656</v>
      </c>
      <c r="C328" s="317" t="s">
        <v>1526</v>
      </c>
      <c r="D328" s="318" t="s">
        <v>1511</v>
      </c>
      <c r="E328" s="324" t="s">
        <v>1568</v>
      </c>
      <c r="F328" s="318" t="s">
        <v>1512</v>
      </c>
      <c r="G328" s="85" t="s">
        <v>1513</v>
      </c>
      <c r="H328" s="296" t="s">
        <v>1513</v>
      </c>
      <c r="I328" s="296" t="s">
        <v>1514</v>
      </c>
      <c r="J328" s="317" t="s">
        <v>1528</v>
      </c>
      <c r="K328" s="320">
        <v>266.0</v>
      </c>
      <c r="L328" s="85" t="s">
        <v>1513</v>
      </c>
      <c r="M328" s="127" t="s">
        <v>1516</v>
      </c>
      <c r="N328" s="85" t="s">
        <v>1513</v>
      </c>
      <c r="O328" s="85" t="s">
        <v>1513</v>
      </c>
      <c r="P328" s="85" t="s">
        <v>1513</v>
      </c>
      <c r="Q328" s="127" t="s">
        <v>1516</v>
      </c>
      <c r="R328" s="127" t="s">
        <v>1516</v>
      </c>
      <c r="S328" s="127" t="s">
        <v>1516</v>
      </c>
    </row>
    <row r="329" ht="20.25" customHeight="1">
      <c r="A329" s="323" t="s">
        <v>1937</v>
      </c>
      <c r="B329" s="321" t="s">
        <v>1546</v>
      </c>
      <c r="C329" s="317" t="s">
        <v>1537</v>
      </c>
      <c r="D329" s="349" t="s">
        <v>1938</v>
      </c>
      <c r="E329" s="324" t="s">
        <v>1627</v>
      </c>
      <c r="F329" s="318" t="s">
        <v>1512</v>
      </c>
      <c r="G329" s="85" t="s">
        <v>1513</v>
      </c>
      <c r="H329" s="296" t="s">
        <v>1513</v>
      </c>
      <c r="I329" s="296" t="s">
        <v>1527</v>
      </c>
      <c r="J329" s="317" t="s">
        <v>1528</v>
      </c>
      <c r="K329" s="320">
        <v>266.0</v>
      </c>
      <c r="L329" s="127" t="s">
        <v>1516</v>
      </c>
      <c r="M329" s="85" t="s">
        <v>1513</v>
      </c>
      <c r="N329" s="127" t="s">
        <v>1516</v>
      </c>
      <c r="O329" s="85" t="s">
        <v>1513</v>
      </c>
      <c r="P329" s="127" t="s">
        <v>1516</v>
      </c>
      <c r="Q329" s="85" t="s">
        <v>1513</v>
      </c>
      <c r="R329" s="85" t="s">
        <v>1513</v>
      </c>
      <c r="S329" s="85" t="s">
        <v>1513</v>
      </c>
    </row>
    <row r="330" ht="20.25" customHeight="1">
      <c r="A330" s="323" t="s">
        <v>1939</v>
      </c>
      <c r="B330" s="321" t="s">
        <v>1525</v>
      </c>
      <c r="C330" s="317" t="s">
        <v>1526</v>
      </c>
      <c r="D330" s="318" t="s">
        <v>1511</v>
      </c>
      <c r="E330" s="324">
        <v>10.0</v>
      </c>
      <c r="F330" s="318" t="s">
        <v>1512</v>
      </c>
      <c r="G330" s="317" t="s">
        <v>1513</v>
      </c>
      <c r="H330" s="321" t="s">
        <v>1513</v>
      </c>
      <c r="I330" s="321" t="s">
        <v>1527</v>
      </c>
      <c r="J330" s="317" t="s">
        <v>1528</v>
      </c>
      <c r="K330" s="320">
        <v>266.0</v>
      </c>
      <c r="L330" s="85" t="s">
        <v>1513</v>
      </c>
      <c r="M330" s="85" t="s">
        <v>1513</v>
      </c>
      <c r="N330" s="127" t="s">
        <v>1516</v>
      </c>
      <c r="O330" s="85" t="s">
        <v>1513</v>
      </c>
      <c r="P330" s="85" t="s">
        <v>1513</v>
      </c>
      <c r="Q330" s="127" t="s">
        <v>1516</v>
      </c>
      <c r="R330" s="127" t="s">
        <v>1516</v>
      </c>
      <c r="S330" s="127" t="s">
        <v>1516</v>
      </c>
    </row>
    <row r="331" ht="20.25" customHeight="1">
      <c r="A331" s="323" t="s">
        <v>1940</v>
      </c>
      <c r="B331" s="321" t="s">
        <v>1561</v>
      </c>
      <c r="C331" s="317" t="s">
        <v>1537</v>
      </c>
      <c r="D331" s="318" t="s">
        <v>1511</v>
      </c>
      <c r="E331" s="324" t="s">
        <v>1558</v>
      </c>
      <c r="F331" s="318" t="s">
        <v>1538</v>
      </c>
      <c r="G331" s="85" t="s">
        <v>1513</v>
      </c>
      <c r="H331" s="296" t="s">
        <v>1516</v>
      </c>
      <c r="I331" s="296" t="s">
        <v>1514</v>
      </c>
      <c r="J331" s="317" t="s">
        <v>1528</v>
      </c>
      <c r="K331" s="320">
        <v>266.0</v>
      </c>
      <c r="L331" s="127" t="s">
        <v>1516</v>
      </c>
      <c r="M331" s="85" t="s">
        <v>1513</v>
      </c>
      <c r="N331" s="85" t="s">
        <v>1513</v>
      </c>
      <c r="O331" s="127" t="s">
        <v>1516</v>
      </c>
      <c r="P331" s="85" t="s">
        <v>1513</v>
      </c>
      <c r="Q331" s="127" t="s">
        <v>1516</v>
      </c>
      <c r="R331" s="85" t="s">
        <v>1513</v>
      </c>
      <c r="S331" s="127" t="s">
        <v>1516</v>
      </c>
    </row>
    <row r="332" ht="20.25" customHeight="1">
      <c r="A332" s="323" t="s">
        <v>1941</v>
      </c>
      <c r="B332" s="321" t="s">
        <v>1575</v>
      </c>
      <c r="C332" s="317" t="s">
        <v>1531</v>
      </c>
      <c r="D332" s="318" t="s">
        <v>1511</v>
      </c>
      <c r="E332" s="324" t="s">
        <v>1568</v>
      </c>
      <c r="F332" s="318" t="s">
        <v>1512</v>
      </c>
      <c r="G332" s="85" t="s">
        <v>1513</v>
      </c>
      <c r="H332" s="296" t="s">
        <v>1513</v>
      </c>
      <c r="I332" s="296" t="s">
        <v>1527</v>
      </c>
      <c r="J332" s="317" t="s">
        <v>1528</v>
      </c>
      <c r="K332" s="320">
        <v>266.0</v>
      </c>
      <c r="L332" s="127" t="s">
        <v>1516</v>
      </c>
      <c r="M332" s="85" t="s">
        <v>1513</v>
      </c>
      <c r="N332" s="85" t="s">
        <v>1513</v>
      </c>
      <c r="O332" s="85" t="s">
        <v>1513</v>
      </c>
      <c r="P332" s="85" t="s">
        <v>1513</v>
      </c>
      <c r="Q332" s="85" t="s">
        <v>1513</v>
      </c>
      <c r="R332" s="85" t="s">
        <v>1513</v>
      </c>
      <c r="S332" s="85" t="s">
        <v>1513</v>
      </c>
    </row>
    <row r="333" ht="20.25" customHeight="1">
      <c r="A333" s="323" t="s">
        <v>1942</v>
      </c>
      <c r="B333" s="321" t="s">
        <v>1575</v>
      </c>
      <c r="C333" s="317" t="s">
        <v>1540</v>
      </c>
      <c r="D333" s="318" t="s">
        <v>1511</v>
      </c>
      <c r="E333" s="324" t="s">
        <v>1558</v>
      </c>
      <c r="F333" s="318" t="s">
        <v>1512</v>
      </c>
      <c r="G333" s="85" t="s">
        <v>1513</v>
      </c>
      <c r="H333" s="296" t="s">
        <v>1513</v>
      </c>
      <c r="I333" s="296" t="s">
        <v>1581</v>
      </c>
      <c r="J333" s="317" t="s">
        <v>1528</v>
      </c>
      <c r="K333" s="320">
        <v>266.0</v>
      </c>
      <c r="L333" s="127" t="s">
        <v>1516</v>
      </c>
      <c r="M333" s="85" t="s">
        <v>1513</v>
      </c>
      <c r="N333" s="85" t="s">
        <v>1513</v>
      </c>
      <c r="O333" s="85" t="s">
        <v>1513</v>
      </c>
      <c r="P333" s="85" t="s">
        <v>1513</v>
      </c>
      <c r="Q333" s="127" t="s">
        <v>1516</v>
      </c>
      <c r="R333" s="127" t="s">
        <v>1516</v>
      </c>
      <c r="S333" s="127" t="s">
        <v>1516</v>
      </c>
    </row>
    <row r="334" ht="20.25" customHeight="1">
      <c r="A334" s="315" t="s">
        <v>1943</v>
      </c>
      <c r="B334" s="316" t="s">
        <v>1656</v>
      </c>
      <c r="C334" s="317" t="s">
        <v>1540</v>
      </c>
      <c r="D334" s="318" t="s">
        <v>1511</v>
      </c>
      <c r="E334" s="319">
        <v>60.0</v>
      </c>
      <c r="F334" s="318" t="s">
        <v>1512</v>
      </c>
      <c r="G334" s="85" t="s">
        <v>1513</v>
      </c>
      <c r="H334" s="296" t="s">
        <v>1513</v>
      </c>
      <c r="I334" s="296" t="s">
        <v>1581</v>
      </c>
      <c r="J334" s="317" t="s">
        <v>1515</v>
      </c>
      <c r="K334" s="320">
        <v>163.0</v>
      </c>
      <c r="L334" s="85" t="s">
        <v>1513</v>
      </c>
      <c r="M334" s="85" t="s">
        <v>1513</v>
      </c>
      <c r="N334" s="85" t="s">
        <v>1513</v>
      </c>
      <c r="O334" s="85" t="s">
        <v>1513</v>
      </c>
      <c r="P334" s="85" t="s">
        <v>1513</v>
      </c>
      <c r="Q334" s="127" t="s">
        <v>1516</v>
      </c>
      <c r="R334" s="127" t="s">
        <v>1516</v>
      </c>
      <c r="S334" s="127" t="s">
        <v>1516</v>
      </c>
    </row>
    <row r="335" ht="20.25" customHeight="1">
      <c r="A335" s="323" t="s">
        <v>1944</v>
      </c>
      <c r="B335" s="321" t="s">
        <v>1509</v>
      </c>
      <c r="C335" s="317" t="s">
        <v>1540</v>
      </c>
      <c r="D335" s="318" t="s">
        <v>1511</v>
      </c>
      <c r="E335" s="324" t="s">
        <v>1558</v>
      </c>
      <c r="F335" s="318" t="s">
        <v>1512</v>
      </c>
      <c r="G335" s="85" t="s">
        <v>1513</v>
      </c>
      <c r="H335" s="296" t="s">
        <v>1513</v>
      </c>
      <c r="I335" s="296" t="s">
        <v>1581</v>
      </c>
      <c r="J335" s="317" t="s">
        <v>1528</v>
      </c>
      <c r="K335" s="320">
        <v>267.0</v>
      </c>
      <c r="L335" s="127" t="s">
        <v>1516</v>
      </c>
      <c r="M335" s="85" t="s">
        <v>1513</v>
      </c>
      <c r="N335" s="85" t="s">
        <v>1513</v>
      </c>
      <c r="O335" s="85" t="s">
        <v>1513</v>
      </c>
      <c r="P335" s="85" t="s">
        <v>1513</v>
      </c>
      <c r="Q335" s="127" t="s">
        <v>1516</v>
      </c>
      <c r="R335" s="127" t="s">
        <v>1516</v>
      </c>
      <c r="S335" s="127" t="s">
        <v>1516</v>
      </c>
    </row>
    <row r="336" ht="20.25" customHeight="1">
      <c r="A336" s="323" t="s">
        <v>1945</v>
      </c>
      <c r="B336" s="321" t="s">
        <v>1530</v>
      </c>
      <c r="C336" s="317" t="s">
        <v>1531</v>
      </c>
      <c r="D336" s="349" t="s">
        <v>1637</v>
      </c>
      <c r="E336" s="324" t="s">
        <v>1532</v>
      </c>
      <c r="F336" s="318" t="s">
        <v>1512</v>
      </c>
      <c r="G336" s="85" t="s">
        <v>1513</v>
      </c>
      <c r="H336" s="296" t="s">
        <v>1513</v>
      </c>
      <c r="I336" s="296" t="s">
        <v>1581</v>
      </c>
      <c r="J336" s="317" t="s">
        <v>1528</v>
      </c>
      <c r="K336" s="320">
        <v>267.0</v>
      </c>
      <c r="L336" s="85" t="s">
        <v>1513</v>
      </c>
      <c r="M336" s="127" t="s">
        <v>1516</v>
      </c>
      <c r="N336" s="85" t="s">
        <v>1513</v>
      </c>
      <c r="O336" s="85" t="s">
        <v>1513</v>
      </c>
      <c r="P336" s="85" t="s">
        <v>1513</v>
      </c>
      <c r="Q336" s="85" t="s">
        <v>1513</v>
      </c>
      <c r="R336" s="85" t="s">
        <v>1513</v>
      </c>
      <c r="S336" s="85" t="s">
        <v>1513</v>
      </c>
    </row>
    <row r="337" ht="20.25" customHeight="1">
      <c r="A337" s="323" t="s">
        <v>1946</v>
      </c>
      <c r="B337" s="321" t="s">
        <v>1525</v>
      </c>
      <c r="C337" s="317" t="s">
        <v>1537</v>
      </c>
      <c r="D337" s="318" t="s">
        <v>1511</v>
      </c>
      <c r="E337" s="324">
        <v>10.0</v>
      </c>
      <c r="F337" s="318" t="s">
        <v>1947</v>
      </c>
      <c r="G337" s="317" t="s">
        <v>1513</v>
      </c>
      <c r="H337" s="321" t="s">
        <v>1513</v>
      </c>
      <c r="I337" s="321" t="s">
        <v>1527</v>
      </c>
      <c r="J337" s="317" t="s">
        <v>1528</v>
      </c>
      <c r="K337" s="320">
        <v>267.0</v>
      </c>
      <c r="L337" s="127" t="s">
        <v>1516</v>
      </c>
      <c r="M337" s="85" t="s">
        <v>1513</v>
      </c>
      <c r="N337" s="85" t="s">
        <v>1513</v>
      </c>
      <c r="O337" s="85" t="s">
        <v>1513</v>
      </c>
      <c r="P337" s="85" t="s">
        <v>1513</v>
      </c>
      <c r="Q337" s="127" t="s">
        <v>1516</v>
      </c>
      <c r="R337" s="127" t="s">
        <v>1516</v>
      </c>
      <c r="S337" s="127" t="s">
        <v>1516</v>
      </c>
    </row>
    <row r="338" ht="20.25" customHeight="1">
      <c r="A338" s="357" t="s">
        <v>1948</v>
      </c>
      <c r="B338" s="316" t="s">
        <v>1525</v>
      </c>
      <c r="C338" s="321" t="s">
        <v>1537</v>
      </c>
      <c r="D338" s="318" t="s">
        <v>1511</v>
      </c>
      <c r="E338" s="319" t="s">
        <v>1521</v>
      </c>
      <c r="F338" s="318" t="s">
        <v>1512</v>
      </c>
      <c r="G338" s="296" t="s">
        <v>1513</v>
      </c>
      <c r="H338" s="296" t="s">
        <v>1513</v>
      </c>
      <c r="I338" s="296" t="s">
        <v>1523</v>
      </c>
      <c r="J338" s="321" t="s">
        <v>1949</v>
      </c>
      <c r="K338" s="358">
        <v>163.0</v>
      </c>
      <c r="L338" s="296" t="s">
        <v>1513</v>
      </c>
      <c r="M338" s="296" t="s">
        <v>1513</v>
      </c>
      <c r="N338" s="296" t="s">
        <v>1516</v>
      </c>
      <c r="O338" s="296" t="s">
        <v>1513</v>
      </c>
      <c r="P338" s="296" t="s">
        <v>1513</v>
      </c>
      <c r="Q338" s="296" t="s">
        <v>1513</v>
      </c>
      <c r="R338" s="296" t="s">
        <v>1513</v>
      </c>
      <c r="S338" s="296" t="s">
        <v>1513</v>
      </c>
    </row>
    <row r="339" ht="20.25" customHeight="1">
      <c r="A339" s="315" t="s">
        <v>1950</v>
      </c>
      <c r="B339" s="316" t="s">
        <v>1564</v>
      </c>
      <c r="C339" s="317" t="s">
        <v>1519</v>
      </c>
      <c r="D339" s="318" t="s">
        <v>1511</v>
      </c>
      <c r="E339" s="319" t="s">
        <v>1521</v>
      </c>
      <c r="F339" s="318" t="s">
        <v>1551</v>
      </c>
      <c r="G339" s="85" t="s">
        <v>1513</v>
      </c>
      <c r="H339" s="296" t="s">
        <v>1516</v>
      </c>
      <c r="I339" s="296" t="s">
        <v>1527</v>
      </c>
      <c r="J339" s="317" t="s">
        <v>1515</v>
      </c>
      <c r="K339" s="320">
        <v>163.0</v>
      </c>
      <c r="L339" s="85" t="s">
        <v>1513</v>
      </c>
      <c r="M339" s="85" t="s">
        <v>1513</v>
      </c>
      <c r="N339" s="127" t="s">
        <v>1516</v>
      </c>
      <c r="O339" s="85" t="s">
        <v>1513</v>
      </c>
      <c r="P339" s="85" t="s">
        <v>1513</v>
      </c>
      <c r="Q339" s="85" t="s">
        <v>1513</v>
      </c>
      <c r="R339" s="85" t="s">
        <v>1513</v>
      </c>
      <c r="S339" s="85" t="s">
        <v>1513</v>
      </c>
    </row>
    <row r="340" ht="20.25" customHeight="1">
      <c r="A340" s="323" t="s">
        <v>1951</v>
      </c>
      <c r="B340" s="321" t="s">
        <v>1656</v>
      </c>
      <c r="C340" s="317" t="s">
        <v>1531</v>
      </c>
      <c r="D340" s="318" t="s">
        <v>1511</v>
      </c>
      <c r="E340" s="324" t="s">
        <v>1952</v>
      </c>
      <c r="F340" s="318" t="s">
        <v>1512</v>
      </c>
      <c r="G340" s="85" t="s">
        <v>1513</v>
      </c>
      <c r="H340" s="296" t="s">
        <v>1513</v>
      </c>
      <c r="I340" s="296" t="s">
        <v>1527</v>
      </c>
      <c r="J340" s="317" t="s">
        <v>1528</v>
      </c>
      <c r="K340" s="320">
        <v>267.0</v>
      </c>
      <c r="L340" s="85" t="s">
        <v>1513</v>
      </c>
      <c r="M340" s="85" t="s">
        <v>1513</v>
      </c>
      <c r="N340" s="85" t="s">
        <v>1513</v>
      </c>
      <c r="O340" s="85" t="s">
        <v>1513</v>
      </c>
      <c r="P340" s="85" t="s">
        <v>1513</v>
      </c>
      <c r="Q340" s="127" t="s">
        <v>1516</v>
      </c>
      <c r="R340" s="85" t="s">
        <v>1513</v>
      </c>
      <c r="S340" s="127" t="s">
        <v>1516</v>
      </c>
    </row>
    <row r="341" ht="20.25" customHeight="1">
      <c r="A341" s="323" t="s">
        <v>1953</v>
      </c>
      <c r="B341" s="321" t="s">
        <v>1575</v>
      </c>
      <c r="C341" s="317" t="s">
        <v>1519</v>
      </c>
      <c r="D341" s="318" t="s">
        <v>1511</v>
      </c>
      <c r="E341" s="324" t="s">
        <v>1558</v>
      </c>
      <c r="F341" s="318" t="s">
        <v>1622</v>
      </c>
      <c r="G341" s="85" t="s">
        <v>1513</v>
      </c>
      <c r="H341" s="296" t="s">
        <v>1513</v>
      </c>
      <c r="I341" s="296" t="s">
        <v>1527</v>
      </c>
      <c r="J341" s="317" t="s">
        <v>1528</v>
      </c>
      <c r="K341" s="320">
        <v>267.0</v>
      </c>
      <c r="L341" s="85" t="s">
        <v>1513</v>
      </c>
      <c r="M341" s="85" t="s">
        <v>1513</v>
      </c>
      <c r="N341" s="85" t="s">
        <v>1513</v>
      </c>
      <c r="O341" s="85" t="s">
        <v>1513</v>
      </c>
      <c r="P341" s="85" t="s">
        <v>1513</v>
      </c>
      <c r="Q341" s="85" t="s">
        <v>1513</v>
      </c>
      <c r="R341" s="85" t="s">
        <v>1513</v>
      </c>
      <c r="S341" s="127" t="s">
        <v>1516</v>
      </c>
    </row>
    <row r="342" ht="20.25" customHeight="1">
      <c r="A342" s="323" t="s">
        <v>1954</v>
      </c>
      <c r="B342" s="321" t="s">
        <v>1525</v>
      </c>
      <c r="C342" s="317" t="s">
        <v>1526</v>
      </c>
      <c r="D342" s="318" t="s">
        <v>1511</v>
      </c>
      <c r="E342" s="324" t="s">
        <v>1521</v>
      </c>
      <c r="F342" s="318" t="s">
        <v>1622</v>
      </c>
      <c r="G342" s="317" t="s">
        <v>1513</v>
      </c>
      <c r="H342" s="321" t="s">
        <v>1513</v>
      </c>
      <c r="I342" s="321" t="s">
        <v>1527</v>
      </c>
      <c r="J342" s="317" t="s">
        <v>1528</v>
      </c>
      <c r="K342" s="320">
        <v>268.0</v>
      </c>
      <c r="L342" s="85" t="s">
        <v>1513</v>
      </c>
      <c r="M342" s="85" t="s">
        <v>1513</v>
      </c>
      <c r="N342" s="127" t="s">
        <v>1516</v>
      </c>
      <c r="O342" s="85" t="s">
        <v>1513</v>
      </c>
      <c r="P342" s="85" t="s">
        <v>1513</v>
      </c>
      <c r="Q342" s="85" t="s">
        <v>1513</v>
      </c>
      <c r="R342" s="85" t="s">
        <v>1513</v>
      </c>
      <c r="S342" s="85" t="s">
        <v>1513</v>
      </c>
    </row>
    <row r="343" ht="20.25" customHeight="1">
      <c r="A343" s="323" t="s">
        <v>1955</v>
      </c>
      <c r="B343" s="321" t="s">
        <v>1564</v>
      </c>
      <c r="C343" s="317" t="s">
        <v>1610</v>
      </c>
      <c r="D343" s="318" t="s">
        <v>1511</v>
      </c>
      <c r="E343" s="324" t="s">
        <v>1550</v>
      </c>
      <c r="F343" s="318" t="s">
        <v>1569</v>
      </c>
      <c r="G343" s="85" t="s">
        <v>1513</v>
      </c>
      <c r="H343" s="296" t="s">
        <v>1513</v>
      </c>
      <c r="I343" s="296" t="s">
        <v>1514</v>
      </c>
      <c r="J343" s="317" t="s">
        <v>1528</v>
      </c>
      <c r="K343" s="320">
        <v>268.0</v>
      </c>
      <c r="L343" s="127" t="s">
        <v>1516</v>
      </c>
      <c r="M343" s="85" t="s">
        <v>1513</v>
      </c>
      <c r="N343" s="85" t="s">
        <v>1513</v>
      </c>
      <c r="O343" s="85" t="s">
        <v>1513</v>
      </c>
      <c r="P343" s="85" t="s">
        <v>1513</v>
      </c>
      <c r="Q343" s="85" t="s">
        <v>1513</v>
      </c>
      <c r="R343" s="85" t="s">
        <v>1513</v>
      </c>
      <c r="S343" s="127" t="s">
        <v>1516</v>
      </c>
    </row>
    <row r="344" ht="20.25" customHeight="1">
      <c r="A344" s="323" t="s">
        <v>1956</v>
      </c>
      <c r="B344" s="321" t="s">
        <v>1656</v>
      </c>
      <c r="C344" s="317" t="s">
        <v>1610</v>
      </c>
      <c r="D344" s="318" t="s">
        <v>1511</v>
      </c>
      <c r="E344" s="324" t="s">
        <v>1957</v>
      </c>
      <c r="F344" s="318" t="s">
        <v>1762</v>
      </c>
      <c r="G344" s="85" t="s">
        <v>1513</v>
      </c>
      <c r="H344" s="296" t="s">
        <v>1516</v>
      </c>
      <c r="I344" s="296" t="s">
        <v>1514</v>
      </c>
      <c r="J344" s="317" t="s">
        <v>1528</v>
      </c>
      <c r="K344" s="320">
        <v>270.0</v>
      </c>
      <c r="L344" s="127" t="s">
        <v>1516</v>
      </c>
      <c r="M344" s="85" t="s">
        <v>1513</v>
      </c>
      <c r="N344" s="85" t="s">
        <v>1513</v>
      </c>
      <c r="O344" s="85" t="s">
        <v>1513</v>
      </c>
      <c r="P344" s="85" t="s">
        <v>1513</v>
      </c>
      <c r="Q344" s="85" t="s">
        <v>1513</v>
      </c>
      <c r="R344" s="85" t="s">
        <v>1513</v>
      </c>
      <c r="S344" s="127" t="s">
        <v>1516</v>
      </c>
    </row>
    <row r="345" ht="20.25" customHeight="1">
      <c r="A345" s="323" t="s">
        <v>1958</v>
      </c>
      <c r="B345" s="321" t="s">
        <v>1546</v>
      </c>
      <c r="C345" s="317" t="s">
        <v>1519</v>
      </c>
      <c r="D345" s="318" t="s">
        <v>1511</v>
      </c>
      <c r="E345" s="324" t="s">
        <v>1568</v>
      </c>
      <c r="F345" s="318" t="s">
        <v>1538</v>
      </c>
      <c r="G345" s="85" t="s">
        <v>1513</v>
      </c>
      <c r="H345" s="296" t="s">
        <v>1516</v>
      </c>
      <c r="I345" s="296" t="s">
        <v>1527</v>
      </c>
      <c r="J345" s="317" t="s">
        <v>1528</v>
      </c>
      <c r="K345" s="320">
        <v>270.0</v>
      </c>
      <c r="L345" s="85" t="s">
        <v>1513</v>
      </c>
      <c r="M345" s="85" t="s">
        <v>1513</v>
      </c>
      <c r="N345" s="127" t="s">
        <v>1516</v>
      </c>
      <c r="O345" s="85" t="s">
        <v>1513</v>
      </c>
      <c r="P345" s="127" t="s">
        <v>1516</v>
      </c>
      <c r="Q345" s="127" t="s">
        <v>1516</v>
      </c>
      <c r="R345" s="85" t="s">
        <v>1513</v>
      </c>
      <c r="S345" s="127" t="s">
        <v>1516</v>
      </c>
    </row>
    <row r="346" ht="20.25" customHeight="1">
      <c r="A346" s="323" t="s">
        <v>1959</v>
      </c>
      <c r="B346" s="321" t="s">
        <v>1518</v>
      </c>
      <c r="C346" s="317" t="s">
        <v>1519</v>
      </c>
      <c r="D346" s="318" t="s">
        <v>1511</v>
      </c>
      <c r="E346" s="324" t="s">
        <v>1568</v>
      </c>
      <c r="F346" s="318" t="s">
        <v>1960</v>
      </c>
      <c r="G346" s="317" t="s">
        <v>1513</v>
      </c>
      <c r="H346" s="321" t="s">
        <v>1516</v>
      </c>
      <c r="I346" s="321" t="s">
        <v>1514</v>
      </c>
      <c r="J346" s="317" t="s">
        <v>1528</v>
      </c>
      <c r="K346" s="320">
        <v>270.0</v>
      </c>
      <c r="L346" s="317" t="s">
        <v>1513</v>
      </c>
      <c r="M346" s="127" t="s">
        <v>1516</v>
      </c>
      <c r="N346" s="317" t="s">
        <v>1513</v>
      </c>
      <c r="O346" s="127" t="s">
        <v>1516</v>
      </c>
      <c r="P346" s="317" t="s">
        <v>1513</v>
      </c>
      <c r="Q346" s="317" t="s">
        <v>1513</v>
      </c>
      <c r="R346" s="317" t="s">
        <v>1513</v>
      </c>
      <c r="S346" s="127" t="s">
        <v>1516</v>
      </c>
    </row>
    <row r="347" ht="20.25" customHeight="1">
      <c r="A347" s="323" t="s">
        <v>1961</v>
      </c>
      <c r="B347" s="321" t="s">
        <v>1530</v>
      </c>
      <c r="C347" s="317" t="s">
        <v>1519</v>
      </c>
      <c r="D347" s="318" t="s">
        <v>1511</v>
      </c>
      <c r="E347" s="324" t="s">
        <v>1568</v>
      </c>
      <c r="F347" s="318" t="s">
        <v>1571</v>
      </c>
      <c r="G347" s="85" t="s">
        <v>1513</v>
      </c>
      <c r="H347" s="296" t="s">
        <v>1513</v>
      </c>
      <c r="I347" s="296" t="s">
        <v>1527</v>
      </c>
      <c r="J347" s="317" t="s">
        <v>1528</v>
      </c>
      <c r="K347" s="320">
        <v>270.0</v>
      </c>
      <c r="L347" s="85" t="s">
        <v>1513</v>
      </c>
      <c r="M347" s="127" t="s">
        <v>1516</v>
      </c>
      <c r="N347" s="127" t="s">
        <v>1516</v>
      </c>
      <c r="O347" s="127" t="s">
        <v>1516</v>
      </c>
      <c r="P347" s="127" t="s">
        <v>1516</v>
      </c>
      <c r="Q347" s="85" t="s">
        <v>1513</v>
      </c>
      <c r="R347" s="85" t="s">
        <v>1513</v>
      </c>
      <c r="S347" s="85" t="s">
        <v>1513</v>
      </c>
    </row>
    <row r="348" ht="20.25" customHeight="1">
      <c r="A348" s="315" t="s">
        <v>1962</v>
      </c>
      <c r="B348" s="316" t="s">
        <v>1575</v>
      </c>
      <c r="C348" s="317" t="s">
        <v>1540</v>
      </c>
      <c r="D348" s="318" t="s">
        <v>1511</v>
      </c>
      <c r="E348" s="319">
        <v>90.0</v>
      </c>
      <c r="F348" s="318" t="s">
        <v>1512</v>
      </c>
      <c r="G348" s="85" t="s">
        <v>1513</v>
      </c>
      <c r="H348" s="296" t="s">
        <v>1513</v>
      </c>
      <c r="I348" s="296" t="s">
        <v>1523</v>
      </c>
      <c r="J348" s="317" t="s">
        <v>1515</v>
      </c>
      <c r="K348" s="320">
        <v>163.0</v>
      </c>
      <c r="L348" s="127" t="s">
        <v>1516</v>
      </c>
      <c r="M348" s="85" t="s">
        <v>1513</v>
      </c>
      <c r="N348" s="85" t="s">
        <v>1513</v>
      </c>
      <c r="O348" s="85" t="s">
        <v>1513</v>
      </c>
      <c r="P348" s="85" t="s">
        <v>1513</v>
      </c>
      <c r="Q348" s="127" t="s">
        <v>1516</v>
      </c>
      <c r="R348" s="127" t="s">
        <v>1516</v>
      </c>
      <c r="S348" s="127" t="s">
        <v>1516</v>
      </c>
    </row>
    <row r="349" ht="20.25" customHeight="1">
      <c r="A349" s="357" t="s">
        <v>1963</v>
      </c>
      <c r="B349" s="316" t="s">
        <v>1546</v>
      </c>
      <c r="C349" s="321" t="s">
        <v>1531</v>
      </c>
      <c r="D349" s="318" t="s">
        <v>1511</v>
      </c>
      <c r="E349" s="319" t="s">
        <v>1964</v>
      </c>
      <c r="F349" s="318" t="s">
        <v>1512</v>
      </c>
      <c r="G349" s="296" t="s">
        <v>1513</v>
      </c>
      <c r="H349" s="296" t="s">
        <v>1513</v>
      </c>
      <c r="I349" s="296" t="s">
        <v>1527</v>
      </c>
      <c r="J349" s="321" t="s">
        <v>1693</v>
      </c>
      <c r="K349" s="358">
        <v>188.0</v>
      </c>
      <c r="L349" s="327" t="s">
        <v>1513</v>
      </c>
      <c r="M349" s="327" t="s">
        <v>1513</v>
      </c>
      <c r="N349" s="327" t="s">
        <v>1513</v>
      </c>
      <c r="O349" s="327" t="s">
        <v>1513</v>
      </c>
      <c r="P349" s="327" t="s">
        <v>1513</v>
      </c>
      <c r="Q349" s="327" t="s">
        <v>1513</v>
      </c>
      <c r="R349" s="327" t="s">
        <v>1513</v>
      </c>
      <c r="S349" s="327" t="s">
        <v>1516</v>
      </c>
    </row>
    <row r="350" ht="20.25" customHeight="1">
      <c r="A350" s="323" t="s">
        <v>1965</v>
      </c>
      <c r="B350" s="321" t="s">
        <v>1518</v>
      </c>
      <c r="C350" s="317" t="s">
        <v>1519</v>
      </c>
      <c r="D350" s="318" t="s">
        <v>1511</v>
      </c>
      <c r="E350" s="324" t="s">
        <v>1547</v>
      </c>
      <c r="F350" s="318" t="s">
        <v>1512</v>
      </c>
      <c r="G350" s="127" t="s">
        <v>1516</v>
      </c>
      <c r="H350" s="327" t="s">
        <v>1513</v>
      </c>
      <c r="I350" s="327" t="s">
        <v>1527</v>
      </c>
      <c r="J350" s="317" t="s">
        <v>1528</v>
      </c>
      <c r="K350" s="320">
        <v>270.0</v>
      </c>
      <c r="L350" s="85" t="s">
        <v>1513</v>
      </c>
      <c r="M350" s="127" t="s">
        <v>1516</v>
      </c>
      <c r="N350" s="127" t="s">
        <v>1516</v>
      </c>
      <c r="O350" s="127" t="s">
        <v>1516</v>
      </c>
      <c r="P350" s="85" t="s">
        <v>1513</v>
      </c>
      <c r="Q350" s="85" t="s">
        <v>1513</v>
      </c>
      <c r="R350" s="317" t="s">
        <v>1513</v>
      </c>
      <c r="S350" s="85" t="s">
        <v>1513</v>
      </c>
    </row>
    <row r="351" ht="20.25" customHeight="1">
      <c r="A351" s="315" t="s">
        <v>1966</v>
      </c>
      <c r="B351" s="316" t="s">
        <v>1530</v>
      </c>
      <c r="C351" s="317" t="s">
        <v>1537</v>
      </c>
      <c r="D351" s="318" t="s">
        <v>1511</v>
      </c>
      <c r="E351" s="319">
        <v>60.0</v>
      </c>
      <c r="F351" s="318" t="s">
        <v>1512</v>
      </c>
      <c r="G351" s="85" t="s">
        <v>1513</v>
      </c>
      <c r="H351" s="296" t="s">
        <v>1513</v>
      </c>
      <c r="I351" s="296" t="s">
        <v>1527</v>
      </c>
      <c r="J351" s="317" t="s">
        <v>1515</v>
      </c>
      <c r="K351" s="320">
        <v>163.0</v>
      </c>
      <c r="L351" s="127" t="s">
        <v>1516</v>
      </c>
      <c r="M351" s="85" t="s">
        <v>1513</v>
      </c>
      <c r="N351" s="85" t="s">
        <v>1513</v>
      </c>
      <c r="O351" s="85" t="s">
        <v>1513</v>
      </c>
      <c r="P351" s="85" t="s">
        <v>1513</v>
      </c>
      <c r="Q351" s="127" t="s">
        <v>1516</v>
      </c>
      <c r="R351" s="85" t="s">
        <v>1513</v>
      </c>
      <c r="S351" s="127" t="s">
        <v>1516</v>
      </c>
    </row>
    <row r="352" ht="20.25" customHeight="1">
      <c r="A352" s="323" t="s">
        <v>1967</v>
      </c>
      <c r="B352" s="321" t="s">
        <v>1549</v>
      </c>
      <c r="C352" s="317" t="s">
        <v>1510</v>
      </c>
      <c r="D352" s="318" t="s">
        <v>1511</v>
      </c>
      <c r="E352" s="324" t="s">
        <v>1568</v>
      </c>
      <c r="F352" s="318" t="s">
        <v>1512</v>
      </c>
      <c r="G352" s="85" t="s">
        <v>1513</v>
      </c>
      <c r="H352" s="296" t="s">
        <v>1513</v>
      </c>
      <c r="I352" s="296" t="s">
        <v>1514</v>
      </c>
      <c r="J352" s="317" t="s">
        <v>1528</v>
      </c>
      <c r="K352" s="320">
        <v>270.0</v>
      </c>
      <c r="L352" s="127" t="s">
        <v>1516</v>
      </c>
      <c r="M352" s="127" t="s">
        <v>1516</v>
      </c>
      <c r="N352" s="85" t="s">
        <v>1513</v>
      </c>
      <c r="O352" s="127" t="s">
        <v>1516</v>
      </c>
      <c r="P352" s="85" t="s">
        <v>1513</v>
      </c>
      <c r="Q352" s="85" t="s">
        <v>1513</v>
      </c>
      <c r="R352" s="85" t="s">
        <v>1513</v>
      </c>
      <c r="S352" s="85" t="s">
        <v>1513</v>
      </c>
    </row>
    <row r="353" ht="20.25" customHeight="1">
      <c r="A353" s="339" t="s">
        <v>1968</v>
      </c>
      <c r="B353" s="340" t="s">
        <v>1549</v>
      </c>
      <c r="C353" s="341" t="s">
        <v>1562</v>
      </c>
      <c r="D353" s="342" t="s">
        <v>1511</v>
      </c>
      <c r="E353" s="351" t="s">
        <v>1532</v>
      </c>
      <c r="F353" s="359" t="s">
        <v>1571</v>
      </c>
      <c r="G353" s="360" t="s">
        <v>1516</v>
      </c>
      <c r="H353" s="360" t="s">
        <v>1969</v>
      </c>
      <c r="I353" s="362" t="s">
        <v>1514</v>
      </c>
      <c r="J353" s="341" t="s">
        <v>1528</v>
      </c>
      <c r="K353" s="347">
        <v>270.0</v>
      </c>
      <c r="L353" s="352" t="s">
        <v>1513</v>
      </c>
      <c r="M353" s="352" t="s">
        <v>1513</v>
      </c>
      <c r="N353" s="352" t="s">
        <v>1513</v>
      </c>
      <c r="O353" s="352" t="s">
        <v>1513</v>
      </c>
      <c r="P353" s="352" t="s">
        <v>1513</v>
      </c>
      <c r="Q353" s="352" t="s">
        <v>1513</v>
      </c>
      <c r="R353" s="352" t="s">
        <v>1513</v>
      </c>
      <c r="S353" s="348" t="s">
        <v>1516</v>
      </c>
    </row>
    <row r="354" ht="20.25" customHeight="1">
      <c r="A354" s="357" t="s">
        <v>1970</v>
      </c>
      <c r="B354" s="316" t="s">
        <v>1575</v>
      </c>
      <c r="C354" s="321" t="s">
        <v>1531</v>
      </c>
      <c r="D354" s="318" t="s">
        <v>1511</v>
      </c>
      <c r="E354" s="319">
        <v>1000.0</v>
      </c>
      <c r="F354" s="318" t="s">
        <v>1551</v>
      </c>
      <c r="G354" s="296" t="s">
        <v>1513</v>
      </c>
      <c r="H354" s="296" t="s">
        <v>1516</v>
      </c>
      <c r="I354" s="296" t="s">
        <v>1514</v>
      </c>
      <c r="J354" s="321" t="s">
        <v>1693</v>
      </c>
      <c r="K354" s="358">
        <v>188.0</v>
      </c>
      <c r="L354" s="327" t="s">
        <v>1513</v>
      </c>
      <c r="M354" s="327" t="s">
        <v>1513</v>
      </c>
      <c r="N354" s="327" t="s">
        <v>1513</v>
      </c>
      <c r="O354" s="327" t="s">
        <v>1513</v>
      </c>
      <c r="P354" s="327" t="s">
        <v>1513</v>
      </c>
      <c r="Q354" s="327" t="s">
        <v>1513</v>
      </c>
      <c r="R354" s="327" t="s">
        <v>1513</v>
      </c>
      <c r="S354" s="327" t="s">
        <v>1516</v>
      </c>
    </row>
    <row r="355" ht="20.25" customHeight="1">
      <c r="A355" s="323" t="s">
        <v>1971</v>
      </c>
      <c r="B355" s="321" t="s">
        <v>1530</v>
      </c>
      <c r="C355" s="317" t="s">
        <v>1510</v>
      </c>
      <c r="D355" s="318" t="s">
        <v>1511</v>
      </c>
      <c r="E355" s="324" t="s">
        <v>1558</v>
      </c>
      <c r="F355" s="318" t="s">
        <v>1551</v>
      </c>
      <c r="G355" s="85" t="s">
        <v>1513</v>
      </c>
      <c r="H355" s="296" t="s">
        <v>1516</v>
      </c>
      <c r="I355" s="296" t="s">
        <v>1527</v>
      </c>
      <c r="J355" s="317" t="s">
        <v>1528</v>
      </c>
      <c r="K355" s="320">
        <v>271.0</v>
      </c>
      <c r="L355" s="85" t="s">
        <v>1513</v>
      </c>
      <c r="M355" s="85" t="s">
        <v>1513</v>
      </c>
      <c r="N355" s="85" t="s">
        <v>1513</v>
      </c>
      <c r="O355" s="85" t="s">
        <v>1513</v>
      </c>
      <c r="P355" s="85" t="s">
        <v>1513</v>
      </c>
      <c r="Q355" s="85" t="s">
        <v>1513</v>
      </c>
      <c r="R355" s="127" t="s">
        <v>1516</v>
      </c>
      <c r="S355" s="127" t="s">
        <v>1516</v>
      </c>
    </row>
    <row r="356" ht="20.25" customHeight="1">
      <c r="A356" s="323" t="s">
        <v>1972</v>
      </c>
      <c r="B356" s="321" t="s">
        <v>1525</v>
      </c>
      <c r="C356" s="317" t="s">
        <v>1531</v>
      </c>
      <c r="D356" s="318" t="s">
        <v>1511</v>
      </c>
      <c r="E356" s="324">
        <v>60.0</v>
      </c>
      <c r="F356" s="318" t="s">
        <v>1512</v>
      </c>
      <c r="G356" s="317" t="s">
        <v>1513</v>
      </c>
      <c r="H356" s="321" t="s">
        <v>1513</v>
      </c>
      <c r="I356" s="321" t="s">
        <v>1527</v>
      </c>
      <c r="J356" s="317" t="s">
        <v>1528</v>
      </c>
      <c r="K356" s="320">
        <v>271.0</v>
      </c>
      <c r="L356" s="85" t="s">
        <v>1513</v>
      </c>
      <c r="M356" s="85" t="s">
        <v>1513</v>
      </c>
      <c r="N356" s="85" t="s">
        <v>1513</v>
      </c>
      <c r="O356" s="85" t="s">
        <v>1513</v>
      </c>
      <c r="P356" s="85" t="s">
        <v>1513</v>
      </c>
      <c r="Q356" s="127" t="s">
        <v>1516</v>
      </c>
      <c r="R356" s="85" t="s">
        <v>1513</v>
      </c>
      <c r="S356" s="127" t="s">
        <v>1516</v>
      </c>
    </row>
    <row r="357" ht="20.25" customHeight="1">
      <c r="A357" s="323" t="s">
        <v>1973</v>
      </c>
      <c r="B357" s="321" t="s">
        <v>1518</v>
      </c>
      <c r="C357" s="317" t="s">
        <v>1510</v>
      </c>
      <c r="D357" s="318" t="s">
        <v>1511</v>
      </c>
      <c r="E357" s="324" t="s">
        <v>1558</v>
      </c>
      <c r="F357" s="318" t="s">
        <v>1512</v>
      </c>
      <c r="G357" s="317" t="s">
        <v>1513</v>
      </c>
      <c r="H357" s="321" t="s">
        <v>1513</v>
      </c>
      <c r="I357" s="321" t="s">
        <v>1527</v>
      </c>
      <c r="J357" s="317" t="s">
        <v>1528</v>
      </c>
      <c r="K357" s="320">
        <v>271.0</v>
      </c>
      <c r="L357" s="317" t="s">
        <v>1513</v>
      </c>
      <c r="M357" s="317" t="s">
        <v>1513</v>
      </c>
      <c r="N357" s="317" t="s">
        <v>1513</v>
      </c>
      <c r="O357" s="317" t="s">
        <v>1513</v>
      </c>
      <c r="P357" s="317" t="s">
        <v>1513</v>
      </c>
      <c r="Q357" s="127" t="s">
        <v>1516</v>
      </c>
      <c r="R357" s="317" t="s">
        <v>1513</v>
      </c>
      <c r="S357" s="127" t="s">
        <v>1516</v>
      </c>
    </row>
    <row r="358" ht="20.25" customHeight="1">
      <c r="A358" s="357" t="s">
        <v>1974</v>
      </c>
      <c r="B358" s="316" t="s">
        <v>1509</v>
      </c>
      <c r="C358" s="321" t="s">
        <v>1526</v>
      </c>
      <c r="D358" s="318" t="s">
        <v>1511</v>
      </c>
      <c r="E358" s="319">
        <v>60.0</v>
      </c>
      <c r="F358" s="318" t="s">
        <v>1551</v>
      </c>
      <c r="G358" s="296" t="s">
        <v>1513</v>
      </c>
      <c r="H358" s="296" t="s">
        <v>1516</v>
      </c>
      <c r="I358" s="296" t="s">
        <v>1514</v>
      </c>
      <c r="J358" s="321" t="s">
        <v>1693</v>
      </c>
      <c r="K358" s="358">
        <v>189.0</v>
      </c>
      <c r="L358" s="327" t="s">
        <v>1513</v>
      </c>
      <c r="M358" s="327" t="s">
        <v>1513</v>
      </c>
      <c r="N358" s="327" t="s">
        <v>1513</v>
      </c>
      <c r="O358" s="327" t="s">
        <v>1513</v>
      </c>
      <c r="P358" s="327" t="s">
        <v>1513</v>
      </c>
      <c r="Q358" s="327" t="s">
        <v>1513</v>
      </c>
      <c r="R358" s="327" t="s">
        <v>1513</v>
      </c>
      <c r="S358" s="327" t="s">
        <v>1516</v>
      </c>
    </row>
    <row r="359" ht="20.25" customHeight="1">
      <c r="A359" s="323" t="s">
        <v>1975</v>
      </c>
      <c r="B359" s="321" t="s">
        <v>1656</v>
      </c>
      <c r="C359" s="317" t="s">
        <v>1537</v>
      </c>
      <c r="D359" s="349" t="s">
        <v>1535</v>
      </c>
      <c r="E359" s="324" t="s">
        <v>1568</v>
      </c>
      <c r="F359" s="318" t="s">
        <v>1571</v>
      </c>
      <c r="G359" s="85" t="s">
        <v>1513</v>
      </c>
      <c r="H359" s="296" t="s">
        <v>1513</v>
      </c>
      <c r="I359" s="296" t="s">
        <v>1514</v>
      </c>
      <c r="J359" s="317" t="s">
        <v>1528</v>
      </c>
      <c r="K359" s="320">
        <v>271.0</v>
      </c>
      <c r="L359" s="127" t="s">
        <v>1516</v>
      </c>
      <c r="M359" s="127" t="s">
        <v>1516</v>
      </c>
      <c r="N359" s="127" t="s">
        <v>1516</v>
      </c>
      <c r="O359" s="85" t="s">
        <v>1513</v>
      </c>
      <c r="P359" s="85" t="s">
        <v>1513</v>
      </c>
      <c r="Q359" s="85" t="s">
        <v>1513</v>
      </c>
      <c r="R359" s="85" t="s">
        <v>1513</v>
      </c>
      <c r="S359" s="85" t="s">
        <v>1513</v>
      </c>
    </row>
    <row r="360" ht="20.25" customHeight="1">
      <c r="A360" s="323" t="s">
        <v>1976</v>
      </c>
      <c r="B360" s="321" t="s">
        <v>1549</v>
      </c>
      <c r="C360" s="317" t="s">
        <v>1537</v>
      </c>
      <c r="D360" s="318" t="s">
        <v>1511</v>
      </c>
      <c r="E360" s="324" t="s">
        <v>1568</v>
      </c>
      <c r="F360" s="318" t="s">
        <v>1512</v>
      </c>
      <c r="G360" s="85" t="s">
        <v>1513</v>
      </c>
      <c r="H360" s="296" t="s">
        <v>1513</v>
      </c>
      <c r="I360" s="296" t="s">
        <v>1514</v>
      </c>
      <c r="J360" s="317" t="s">
        <v>1528</v>
      </c>
      <c r="K360" s="320">
        <v>271.0</v>
      </c>
      <c r="L360" s="85" t="s">
        <v>1513</v>
      </c>
      <c r="M360" s="85" t="s">
        <v>1513</v>
      </c>
      <c r="N360" s="127" t="s">
        <v>1516</v>
      </c>
      <c r="O360" s="85" t="s">
        <v>1513</v>
      </c>
      <c r="P360" s="85" t="s">
        <v>1513</v>
      </c>
      <c r="Q360" s="85" t="s">
        <v>1513</v>
      </c>
      <c r="R360" s="85" t="s">
        <v>1513</v>
      </c>
      <c r="S360" s="85" t="s">
        <v>1513</v>
      </c>
    </row>
    <row r="361" ht="20.25" customHeight="1">
      <c r="A361" s="323" t="s">
        <v>1977</v>
      </c>
      <c r="B361" s="321" t="s">
        <v>1546</v>
      </c>
      <c r="C361" s="317" t="s">
        <v>1519</v>
      </c>
      <c r="D361" s="318" t="s">
        <v>1511</v>
      </c>
      <c r="E361" s="324" t="s">
        <v>1568</v>
      </c>
      <c r="F361" s="318" t="s">
        <v>1512</v>
      </c>
      <c r="G361" s="85" t="s">
        <v>1513</v>
      </c>
      <c r="H361" s="296" t="s">
        <v>1513</v>
      </c>
      <c r="I361" s="296" t="s">
        <v>1527</v>
      </c>
      <c r="J361" s="317" t="s">
        <v>1528</v>
      </c>
      <c r="K361" s="320">
        <v>271.0</v>
      </c>
      <c r="L361" s="85" t="s">
        <v>1513</v>
      </c>
      <c r="M361" s="127" t="s">
        <v>1516</v>
      </c>
      <c r="N361" s="85" t="s">
        <v>1513</v>
      </c>
      <c r="O361" s="127" t="s">
        <v>1516</v>
      </c>
      <c r="P361" s="85" t="s">
        <v>1513</v>
      </c>
      <c r="Q361" s="85" t="s">
        <v>1513</v>
      </c>
      <c r="R361" s="85" t="s">
        <v>1513</v>
      </c>
      <c r="S361" s="127" t="s">
        <v>1516</v>
      </c>
    </row>
    <row r="362" ht="20.25" customHeight="1">
      <c r="A362" s="323" t="s">
        <v>1978</v>
      </c>
      <c r="B362" s="321" t="s">
        <v>1525</v>
      </c>
      <c r="C362" s="317" t="s">
        <v>1519</v>
      </c>
      <c r="D362" s="318" t="s">
        <v>1511</v>
      </c>
      <c r="E362" s="324" t="s">
        <v>1568</v>
      </c>
      <c r="F362" s="318" t="s">
        <v>1551</v>
      </c>
      <c r="G362" s="317" t="s">
        <v>1513</v>
      </c>
      <c r="H362" s="321" t="s">
        <v>1516</v>
      </c>
      <c r="I362" s="321" t="s">
        <v>1514</v>
      </c>
      <c r="J362" s="317" t="s">
        <v>1528</v>
      </c>
      <c r="K362" s="320">
        <v>272.0</v>
      </c>
      <c r="L362" s="85" t="s">
        <v>1513</v>
      </c>
      <c r="M362" s="127" t="s">
        <v>1516</v>
      </c>
      <c r="N362" s="127" t="s">
        <v>1516</v>
      </c>
      <c r="O362" s="85" t="s">
        <v>1513</v>
      </c>
      <c r="P362" s="85" t="s">
        <v>1513</v>
      </c>
      <c r="Q362" s="85" t="s">
        <v>1513</v>
      </c>
      <c r="R362" s="85" t="s">
        <v>1513</v>
      </c>
      <c r="S362" s="85" t="s">
        <v>1513</v>
      </c>
    </row>
    <row r="363" ht="20.25" customHeight="1">
      <c r="A363" s="323" t="s">
        <v>1979</v>
      </c>
      <c r="B363" s="321" t="s">
        <v>1656</v>
      </c>
      <c r="C363" s="317" t="s">
        <v>1510</v>
      </c>
      <c r="D363" s="349" t="s">
        <v>1557</v>
      </c>
      <c r="E363" s="324" t="s">
        <v>1568</v>
      </c>
      <c r="F363" s="318" t="s">
        <v>1512</v>
      </c>
      <c r="G363" s="85" t="s">
        <v>1513</v>
      </c>
      <c r="H363" s="296" t="s">
        <v>1513</v>
      </c>
      <c r="I363" s="296" t="s">
        <v>1514</v>
      </c>
      <c r="J363" s="317" t="s">
        <v>1528</v>
      </c>
      <c r="K363" s="320">
        <v>272.0</v>
      </c>
      <c r="L363" s="127" t="s">
        <v>1516</v>
      </c>
      <c r="M363" s="127" t="s">
        <v>1516</v>
      </c>
      <c r="N363" s="85" t="s">
        <v>1513</v>
      </c>
      <c r="O363" s="85" t="s">
        <v>1513</v>
      </c>
      <c r="P363" s="85" t="s">
        <v>1513</v>
      </c>
      <c r="Q363" s="85" t="s">
        <v>1513</v>
      </c>
      <c r="R363" s="85" t="s">
        <v>1513</v>
      </c>
      <c r="S363" s="85" t="s">
        <v>1513</v>
      </c>
    </row>
    <row r="364" ht="20.25" customHeight="1">
      <c r="A364" s="323" t="s">
        <v>1980</v>
      </c>
      <c r="B364" s="321" t="s">
        <v>1656</v>
      </c>
      <c r="C364" s="317" t="s">
        <v>1537</v>
      </c>
      <c r="D364" s="318" t="s">
        <v>1511</v>
      </c>
      <c r="E364" s="324" t="s">
        <v>1778</v>
      </c>
      <c r="F364" s="318" t="s">
        <v>1551</v>
      </c>
      <c r="G364" s="85" t="s">
        <v>1513</v>
      </c>
      <c r="H364" s="296" t="s">
        <v>1516</v>
      </c>
      <c r="I364" s="296" t="s">
        <v>1514</v>
      </c>
      <c r="J364" s="317" t="s">
        <v>1528</v>
      </c>
      <c r="K364" s="320">
        <v>272.0</v>
      </c>
      <c r="L364" s="85" t="s">
        <v>1513</v>
      </c>
      <c r="M364" s="85" t="s">
        <v>1513</v>
      </c>
      <c r="N364" s="127" t="s">
        <v>1516</v>
      </c>
      <c r="O364" s="85" t="s">
        <v>1513</v>
      </c>
      <c r="P364" s="85" t="s">
        <v>1513</v>
      </c>
      <c r="Q364" s="127" t="s">
        <v>1516</v>
      </c>
      <c r="R364" s="85" t="s">
        <v>1513</v>
      </c>
      <c r="S364" s="127" t="s">
        <v>1516</v>
      </c>
    </row>
    <row r="365" ht="20.25" customHeight="1">
      <c r="A365" s="323" t="s">
        <v>1981</v>
      </c>
      <c r="B365" s="321" t="s">
        <v>1546</v>
      </c>
      <c r="C365" s="317" t="s">
        <v>1510</v>
      </c>
      <c r="D365" s="318" t="s">
        <v>1511</v>
      </c>
      <c r="E365" s="324" t="s">
        <v>1568</v>
      </c>
      <c r="F365" s="318" t="s">
        <v>1512</v>
      </c>
      <c r="G365" s="85" t="s">
        <v>1513</v>
      </c>
      <c r="H365" s="296" t="s">
        <v>1513</v>
      </c>
      <c r="I365" s="296" t="s">
        <v>1514</v>
      </c>
      <c r="J365" s="317" t="s">
        <v>1528</v>
      </c>
      <c r="K365" s="320">
        <v>272.0</v>
      </c>
      <c r="L365" s="85" t="s">
        <v>1513</v>
      </c>
      <c r="M365" s="127" t="s">
        <v>1516</v>
      </c>
      <c r="N365" s="85" t="s">
        <v>1513</v>
      </c>
      <c r="O365" s="127" t="s">
        <v>1516</v>
      </c>
      <c r="P365" s="85" t="s">
        <v>1513</v>
      </c>
      <c r="Q365" s="85" t="s">
        <v>1513</v>
      </c>
      <c r="R365" s="85" t="s">
        <v>1513</v>
      </c>
      <c r="S365" s="85" t="s">
        <v>1513</v>
      </c>
    </row>
    <row r="366" ht="20.25" customHeight="1">
      <c r="A366" s="323" t="s">
        <v>1982</v>
      </c>
      <c r="B366" s="321" t="s">
        <v>1530</v>
      </c>
      <c r="C366" s="317" t="s">
        <v>1537</v>
      </c>
      <c r="D366" s="318" t="s">
        <v>1511</v>
      </c>
      <c r="E366" s="324" t="s">
        <v>1568</v>
      </c>
      <c r="F366" s="318" t="s">
        <v>1571</v>
      </c>
      <c r="G366" s="85" t="s">
        <v>1513</v>
      </c>
      <c r="H366" s="296" t="s">
        <v>1513</v>
      </c>
      <c r="I366" s="296" t="s">
        <v>1514</v>
      </c>
      <c r="J366" s="317" t="s">
        <v>1528</v>
      </c>
      <c r="K366" s="320">
        <v>272.0</v>
      </c>
      <c r="L366" s="85" t="s">
        <v>1513</v>
      </c>
      <c r="M366" s="85" t="s">
        <v>1513</v>
      </c>
      <c r="N366" s="85" t="s">
        <v>1513</v>
      </c>
      <c r="O366" s="85" t="s">
        <v>1513</v>
      </c>
      <c r="P366" s="85" t="s">
        <v>1513</v>
      </c>
      <c r="Q366" s="85" t="s">
        <v>1513</v>
      </c>
      <c r="R366" s="85" t="s">
        <v>1513</v>
      </c>
      <c r="S366" s="127" t="s">
        <v>1516</v>
      </c>
    </row>
    <row r="367" ht="20.25" customHeight="1">
      <c r="A367" s="323" t="s">
        <v>1983</v>
      </c>
      <c r="B367" s="321" t="s">
        <v>1525</v>
      </c>
      <c r="C367" s="317" t="s">
        <v>1531</v>
      </c>
      <c r="D367" s="318" t="s">
        <v>1511</v>
      </c>
      <c r="E367" s="324">
        <v>60.0</v>
      </c>
      <c r="F367" s="318" t="s">
        <v>1512</v>
      </c>
      <c r="G367" s="317" t="s">
        <v>1513</v>
      </c>
      <c r="H367" s="321" t="s">
        <v>1513</v>
      </c>
      <c r="I367" s="321" t="s">
        <v>1527</v>
      </c>
      <c r="J367" s="317" t="s">
        <v>1528</v>
      </c>
      <c r="K367" s="320">
        <v>272.0</v>
      </c>
      <c r="L367" s="85" t="s">
        <v>1513</v>
      </c>
      <c r="M367" s="127" t="s">
        <v>1516</v>
      </c>
      <c r="N367" s="85" t="s">
        <v>1513</v>
      </c>
      <c r="O367" s="85" t="s">
        <v>1513</v>
      </c>
      <c r="P367" s="85" t="s">
        <v>1513</v>
      </c>
      <c r="Q367" s="85" t="s">
        <v>1513</v>
      </c>
      <c r="R367" s="85" t="s">
        <v>1513</v>
      </c>
      <c r="S367" s="85" t="s">
        <v>1513</v>
      </c>
    </row>
    <row r="368" ht="20.25" customHeight="1">
      <c r="A368" s="323" t="s">
        <v>1984</v>
      </c>
      <c r="B368" s="321" t="s">
        <v>1518</v>
      </c>
      <c r="C368" s="317" t="s">
        <v>1519</v>
      </c>
      <c r="D368" s="361" t="s">
        <v>1589</v>
      </c>
      <c r="E368" s="324" t="s">
        <v>1532</v>
      </c>
      <c r="F368" s="318" t="s">
        <v>1607</v>
      </c>
      <c r="G368" s="85" t="s">
        <v>1513</v>
      </c>
      <c r="H368" s="296" t="s">
        <v>1513</v>
      </c>
      <c r="I368" s="296" t="s">
        <v>1514</v>
      </c>
      <c r="J368" s="317" t="s">
        <v>1528</v>
      </c>
      <c r="K368" s="320">
        <v>272.0</v>
      </c>
      <c r="L368" s="85" t="s">
        <v>1513</v>
      </c>
      <c r="M368" s="127" t="s">
        <v>1516</v>
      </c>
      <c r="N368" s="85" t="s">
        <v>1513</v>
      </c>
      <c r="O368" s="85" t="s">
        <v>1513</v>
      </c>
      <c r="P368" s="85" t="s">
        <v>1513</v>
      </c>
      <c r="Q368" s="85" t="s">
        <v>1513</v>
      </c>
      <c r="R368" s="317" t="s">
        <v>1513</v>
      </c>
      <c r="S368" s="85" t="s">
        <v>1513</v>
      </c>
    </row>
    <row r="369" ht="20.25" customHeight="1">
      <c r="A369" s="357" t="s">
        <v>1985</v>
      </c>
      <c r="B369" s="316" t="s">
        <v>1525</v>
      </c>
      <c r="C369" s="321" t="s">
        <v>1510</v>
      </c>
      <c r="D369" s="318" t="s">
        <v>1511</v>
      </c>
      <c r="E369" s="319">
        <v>30.0</v>
      </c>
      <c r="F369" s="318" t="s">
        <v>1512</v>
      </c>
      <c r="G369" s="296" t="s">
        <v>1513</v>
      </c>
      <c r="H369" s="296" t="s">
        <v>1513</v>
      </c>
      <c r="I369" s="296" t="s">
        <v>1527</v>
      </c>
      <c r="J369" s="321" t="s">
        <v>1693</v>
      </c>
      <c r="K369" s="358">
        <v>189.0</v>
      </c>
      <c r="L369" s="296" t="s">
        <v>1513</v>
      </c>
      <c r="M369" s="296" t="s">
        <v>1513</v>
      </c>
      <c r="N369" s="296" t="s">
        <v>1513</v>
      </c>
      <c r="O369" s="296" t="s">
        <v>1513</v>
      </c>
      <c r="P369" s="296" t="s">
        <v>1513</v>
      </c>
      <c r="Q369" s="296" t="s">
        <v>1513</v>
      </c>
      <c r="R369" s="296" t="s">
        <v>1513</v>
      </c>
      <c r="S369" s="296" t="s">
        <v>1516</v>
      </c>
    </row>
    <row r="370" ht="20.25" customHeight="1">
      <c r="A370" s="315" t="s">
        <v>1986</v>
      </c>
      <c r="B370" s="316" t="s">
        <v>1564</v>
      </c>
      <c r="C370" s="317" t="s">
        <v>1526</v>
      </c>
      <c r="D370" s="318" t="s">
        <v>1511</v>
      </c>
      <c r="E370" s="319">
        <v>30.0</v>
      </c>
      <c r="F370" s="318" t="s">
        <v>1512</v>
      </c>
      <c r="G370" s="85" t="s">
        <v>1513</v>
      </c>
      <c r="H370" s="296" t="s">
        <v>1513</v>
      </c>
      <c r="I370" s="296" t="s">
        <v>1581</v>
      </c>
      <c r="J370" s="317" t="s">
        <v>1515</v>
      </c>
      <c r="K370" s="320">
        <v>164.0</v>
      </c>
      <c r="L370" s="85" t="s">
        <v>1513</v>
      </c>
      <c r="M370" s="85" t="s">
        <v>1513</v>
      </c>
      <c r="N370" s="85" t="s">
        <v>1513</v>
      </c>
      <c r="O370" s="85" t="s">
        <v>1513</v>
      </c>
      <c r="P370" s="85" t="s">
        <v>1513</v>
      </c>
      <c r="Q370" s="127" t="s">
        <v>1516</v>
      </c>
      <c r="R370" s="127" t="s">
        <v>1516</v>
      </c>
      <c r="S370" s="127" t="s">
        <v>1516</v>
      </c>
    </row>
    <row r="371" ht="20.25" customHeight="1">
      <c r="A371" s="323" t="s">
        <v>1987</v>
      </c>
      <c r="B371" s="321" t="s">
        <v>1530</v>
      </c>
      <c r="C371" s="317" t="s">
        <v>1531</v>
      </c>
      <c r="D371" s="318" t="s">
        <v>1511</v>
      </c>
      <c r="E371" s="324" t="s">
        <v>1550</v>
      </c>
      <c r="F371" s="318" t="s">
        <v>1512</v>
      </c>
      <c r="G371" s="85" t="s">
        <v>1513</v>
      </c>
      <c r="H371" s="296" t="s">
        <v>1513</v>
      </c>
      <c r="I371" s="296" t="s">
        <v>1527</v>
      </c>
      <c r="J371" s="317" t="s">
        <v>1528</v>
      </c>
      <c r="K371" s="320">
        <v>273.0</v>
      </c>
      <c r="L371" s="85" t="s">
        <v>1513</v>
      </c>
      <c r="M371" s="85" t="s">
        <v>1513</v>
      </c>
      <c r="N371" s="85" t="s">
        <v>1513</v>
      </c>
      <c r="O371" s="85" t="s">
        <v>1513</v>
      </c>
      <c r="P371" s="85" t="s">
        <v>1513</v>
      </c>
      <c r="Q371" s="127" t="s">
        <v>1516</v>
      </c>
      <c r="R371" s="85" t="s">
        <v>1513</v>
      </c>
      <c r="S371" s="127" t="s">
        <v>1516</v>
      </c>
    </row>
    <row r="372" ht="20.25" customHeight="1">
      <c r="A372" s="323" t="s">
        <v>1988</v>
      </c>
      <c r="B372" s="321" t="s">
        <v>1549</v>
      </c>
      <c r="C372" s="317" t="s">
        <v>1562</v>
      </c>
      <c r="D372" s="349" t="s">
        <v>1637</v>
      </c>
      <c r="E372" s="324" t="s">
        <v>1521</v>
      </c>
      <c r="F372" s="318" t="s">
        <v>1566</v>
      </c>
      <c r="G372" s="85" t="s">
        <v>1513</v>
      </c>
      <c r="H372" s="296" t="s">
        <v>1516</v>
      </c>
      <c r="I372" s="296" t="s">
        <v>1514</v>
      </c>
      <c r="J372" s="317" t="s">
        <v>1528</v>
      </c>
      <c r="K372" s="320">
        <v>273.0</v>
      </c>
      <c r="L372" s="127" t="s">
        <v>1516</v>
      </c>
      <c r="M372" s="127" t="s">
        <v>1516</v>
      </c>
      <c r="N372" s="85" t="s">
        <v>1513</v>
      </c>
      <c r="O372" s="85" t="s">
        <v>1513</v>
      </c>
      <c r="P372" s="85" t="s">
        <v>1513</v>
      </c>
      <c r="Q372" s="85" t="s">
        <v>1513</v>
      </c>
      <c r="R372" s="127" t="s">
        <v>1516</v>
      </c>
      <c r="S372" s="127" t="s">
        <v>1516</v>
      </c>
    </row>
    <row r="373" ht="20.25" customHeight="1">
      <c r="A373" s="323" t="s">
        <v>1989</v>
      </c>
      <c r="B373" s="321" t="s">
        <v>1518</v>
      </c>
      <c r="C373" s="317" t="s">
        <v>1531</v>
      </c>
      <c r="D373" s="361" t="s">
        <v>1589</v>
      </c>
      <c r="E373" s="324" t="s">
        <v>1521</v>
      </c>
      <c r="F373" s="318" t="s">
        <v>1551</v>
      </c>
      <c r="G373" s="317" t="s">
        <v>1513</v>
      </c>
      <c r="H373" s="321" t="s">
        <v>1516</v>
      </c>
      <c r="I373" s="321" t="s">
        <v>1581</v>
      </c>
      <c r="J373" s="317" t="s">
        <v>1528</v>
      </c>
      <c r="K373" s="320">
        <v>274.0</v>
      </c>
      <c r="L373" s="317" t="s">
        <v>1513</v>
      </c>
      <c r="M373" s="317" t="s">
        <v>1513</v>
      </c>
      <c r="N373" s="317" t="s">
        <v>1513</v>
      </c>
      <c r="O373" s="127" t="s">
        <v>1516</v>
      </c>
      <c r="P373" s="317" t="s">
        <v>1513</v>
      </c>
      <c r="Q373" s="317" t="s">
        <v>1513</v>
      </c>
      <c r="R373" s="317" t="s">
        <v>1513</v>
      </c>
      <c r="S373" s="317" t="s">
        <v>1513</v>
      </c>
    </row>
    <row r="374" ht="20.25" customHeight="1">
      <c r="A374" s="323" t="s">
        <v>1990</v>
      </c>
      <c r="B374" s="321" t="s">
        <v>1530</v>
      </c>
      <c r="C374" s="317" t="s">
        <v>1562</v>
      </c>
      <c r="D374" s="318" t="s">
        <v>1511</v>
      </c>
      <c r="E374" s="324" t="s">
        <v>1521</v>
      </c>
      <c r="F374" s="318" t="s">
        <v>1571</v>
      </c>
      <c r="G374" s="85" t="s">
        <v>1513</v>
      </c>
      <c r="H374" s="296" t="s">
        <v>1513</v>
      </c>
      <c r="I374" s="296" t="s">
        <v>1514</v>
      </c>
      <c r="J374" s="317" t="s">
        <v>1528</v>
      </c>
      <c r="K374" s="320">
        <v>274.0</v>
      </c>
      <c r="L374" s="127" t="s">
        <v>1516</v>
      </c>
      <c r="M374" s="85" t="s">
        <v>1513</v>
      </c>
      <c r="N374" s="85" t="s">
        <v>1513</v>
      </c>
      <c r="O374" s="85" t="s">
        <v>1513</v>
      </c>
      <c r="P374" s="85" t="s">
        <v>1513</v>
      </c>
      <c r="Q374" s="127" t="s">
        <v>1516</v>
      </c>
      <c r="R374" s="85" t="s">
        <v>1513</v>
      </c>
      <c r="S374" s="127" t="s">
        <v>1516</v>
      </c>
    </row>
    <row r="375" ht="20.25" customHeight="1">
      <c r="A375" s="323" t="s">
        <v>1991</v>
      </c>
      <c r="B375" s="321" t="s">
        <v>1549</v>
      </c>
      <c r="C375" s="317" t="s">
        <v>1610</v>
      </c>
      <c r="D375" s="318" t="s">
        <v>1511</v>
      </c>
      <c r="E375" s="324" t="s">
        <v>1532</v>
      </c>
      <c r="F375" s="318" t="s">
        <v>1533</v>
      </c>
      <c r="G375" s="85" t="s">
        <v>1513</v>
      </c>
      <c r="H375" s="296" t="s">
        <v>1513</v>
      </c>
      <c r="I375" s="296" t="s">
        <v>1527</v>
      </c>
      <c r="J375" s="317" t="s">
        <v>1528</v>
      </c>
      <c r="K375" s="320">
        <v>274.0</v>
      </c>
      <c r="L375" s="127" t="s">
        <v>1516</v>
      </c>
      <c r="M375" s="85" t="s">
        <v>1513</v>
      </c>
      <c r="N375" s="85" t="s">
        <v>1513</v>
      </c>
      <c r="O375" s="85" t="s">
        <v>1513</v>
      </c>
      <c r="P375" s="85" t="s">
        <v>1513</v>
      </c>
      <c r="Q375" s="127" t="s">
        <v>1516</v>
      </c>
      <c r="R375" s="85" t="s">
        <v>1513</v>
      </c>
      <c r="S375" s="127" t="s">
        <v>1516</v>
      </c>
    </row>
    <row r="376" ht="20.25" customHeight="1">
      <c r="A376" s="323" t="s">
        <v>1992</v>
      </c>
      <c r="B376" s="321" t="s">
        <v>1546</v>
      </c>
      <c r="C376" s="317" t="s">
        <v>1531</v>
      </c>
      <c r="D376" s="318" t="s">
        <v>1511</v>
      </c>
      <c r="E376" s="324" t="s">
        <v>1993</v>
      </c>
      <c r="F376" s="318" t="s">
        <v>1522</v>
      </c>
      <c r="G376" s="85" t="s">
        <v>1513</v>
      </c>
      <c r="H376" s="296" t="s">
        <v>1513</v>
      </c>
      <c r="I376" s="296" t="s">
        <v>1514</v>
      </c>
      <c r="J376" s="317" t="s">
        <v>1528</v>
      </c>
      <c r="K376" s="320">
        <v>274.0</v>
      </c>
      <c r="L376" s="127" t="s">
        <v>1516</v>
      </c>
      <c r="M376" s="127" t="s">
        <v>1516</v>
      </c>
      <c r="N376" s="85" t="s">
        <v>1513</v>
      </c>
      <c r="O376" s="85" t="s">
        <v>1513</v>
      </c>
      <c r="P376" s="85" t="s">
        <v>1513</v>
      </c>
      <c r="Q376" s="85" t="s">
        <v>1513</v>
      </c>
      <c r="R376" s="85" t="s">
        <v>1513</v>
      </c>
      <c r="S376" s="127" t="s">
        <v>1516</v>
      </c>
    </row>
    <row r="377" ht="20.25" customHeight="1">
      <c r="A377" s="323" t="s">
        <v>1994</v>
      </c>
      <c r="B377" s="321" t="s">
        <v>1656</v>
      </c>
      <c r="C377" s="317" t="s">
        <v>1537</v>
      </c>
      <c r="D377" s="318" t="s">
        <v>1511</v>
      </c>
      <c r="E377" s="324" t="s">
        <v>1568</v>
      </c>
      <c r="F377" s="318" t="s">
        <v>1569</v>
      </c>
      <c r="G377" s="85" t="s">
        <v>1513</v>
      </c>
      <c r="H377" s="296" t="s">
        <v>1513</v>
      </c>
      <c r="I377" s="296" t="s">
        <v>1514</v>
      </c>
      <c r="J377" s="317" t="s">
        <v>1528</v>
      </c>
      <c r="K377" s="320">
        <v>274.0</v>
      </c>
      <c r="L377" s="85" t="s">
        <v>1513</v>
      </c>
      <c r="M377" s="85" t="s">
        <v>1513</v>
      </c>
      <c r="N377" s="85" t="s">
        <v>1513</v>
      </c>
      <c r="O377" s="85" t="s">
        <v>1513</v>
      </c>
      <c r="P377" s="85" t="s">
        <v>1513</v>
      </c>
      <c r="Q377" s="85" t="s">
        <v>1513</v>
      </c>
      <c r="R377" s="85" t="s">
        <v>1513</v>
      </c>
      <c r="S377" s="127" t="s">
        <v>1516</v>
      </c>
    </row>
    <row r="378" ht="20.25" customHeight="1">
      <c r="A378" s="315" t="s">
        <v>1995</v>
      </c>
      <c r="B378" s="316" t="s">
        <v>1530</v>
      </c>
      <c r="C378" s="317" t="s">
        <v>1610</v>
      </c>
      <c r="D378" s="318" t="s">
        <v>1589</v>
      </c>
      <c r="E378" s="319" t="s">
        <v>1521</v>
      </c>
      <c r="F378" s="318" t="s">
        <v>1624</v>
      </c>
      <c r="G378" s="85" t="s">
        <v>1513</v>
      </c>
      <c r="H378" s="296" t="s">
        <v>1516</v>
      </c>
      <c r="I378" s="296" t="s">
        <v>1527</v>
      </c>
      <c r="J378" s="317" t="s">
        <v>1515</v>
      </c>
      <c r="K378" s="320">
        <v>164.0</v>
      </c>
      <c r="L378" s="85" t="s">
        <v>1513</v>
      </c>
      <c r="M378" s="85" t="s">
        <v>1513</v>
      </c>
      <c r="N378" s="85" t="s">
        <v>1513</v>
      </c>
      <c r="O378" s="85" t="s">
        <v>1513</v>
      </c>
      <c r="P378" s="85" t="s">
        <v>1513</v>
      </c>
      <c r="Q378" s="127" t="s">
        <v>1516</v>
      </c>
      <c r="R378" s="127" t="s">
        <v>1516</v>
      </c>
      <c r="S378" s="127" t="s">
        <v>1516</v>
      </c>
    </row>
    <row r="379" ht="20.25" customHeight="1">
      <c r="A379" s="315" t="s">
        <v>1996</v>
      </c>
      <c r="B379" s="316" t="s">
        <v>1561</v>
      </c>
      <c r="C379" s="317" t="s">
        <v>1510</v>
      </c>
      <c r="D379" s="318" t="s">
        <v>1511</v>
      </c>
      <c r="E379" s="319" t="s">
        <v>1521</v>
      </c>
      <c r="F379" s="318" t="s">
        <v>1551</v>
      </c>
      <c r="G379" s="85" t="s">
        <v>1513</v>
      </c>
      <c r="H379" s="296" t="s">
        <v>1516</v>
      </c>
      <c r="I379" s="296" t="s">
        <v>1514</v>
      </c>
      <c r="J379" s="317" t="s">
        <v>1515</v>
      </c>
      <c r="K379" s="320">
        <v>164.0</v>
      </c>
      <c r="L379" s="85" t="s">
        <v>1513</v>
      </c>
      <c r="M379" s="85" t="s">
        <v>1513</v>
      </c>
      <c r="N379" s="85" t="s">
        <v>1513</v>
      </c>
      <c r="O379" s="85" t="s">
        <v>1513</v>
      </c>
      <c r="P379" s="85" t="s">
        <v>1513</v>
      </c>
      <c r="Q379" s="85" t="s">
        <v>1513</v>
      </c>
      <c r="R379" s="127" t="s">
        <v>1516</v>
      </c>
      <c r="S379" s="85" t="s">
        <v>1513</v>
      </c>
    </row>
    <row r="380" ht="20.25" customHeight="1">
      <c r="A380" s="323" t="s">
        <v>1997</v>
      </c>
      <c r="B380" s="321" t="s">
        <v>1525</v>
      </c>
      <c r="C380" s="317" t="s">
        <v>1537</v>
      </c>
      <c r="D380" s="318" t="s">
        <v>1511</v>
      </c>
      <c r="E380" s="319">
        <v>30.0</v>
      </c>
      <c r="F380" s="318" t="s">
        <v>1668</v>
      </c>
      <c r="G380" s="317" t="s">
        <v>1513</v>
      </c>
      <c r="H380" s="296" t="s">
        <v>1513</v>
      </c>
      <c r="I380" s="321" t="s">
        <v>1523</v>
      </c>
      <c r="J380" s="317" t="s">
        <v>1515</v>
      </c>
      <c r="K380" s="320">
        <v>164.0</v>
      </c>
      <c r="L380" s="85" t="s">
        <v>1513</v>
      </c>
      <c r="M380" s="85" t="s">
        <v>1513</v>
      </c>
      <c r="N380" s="127" t="s">
        <v>1516</v>
      </c>
      <c r="O380" s="85" t="s">
        <v>1513</v>
      </c>
      <c r="P380" s="85" t="s">
        <v>1513</v>
      </c>
      <c r="Q380" s="127" t="s">
        <v>1516</v>
      </c>
      <c r="R380" s="85" t="s">
        <v>1513</v>
      </c>
      <c r="S380" s="127" t="s">
        <v>1516</v>
      </c>
    </row>
    <row r="381" ht="20.25" customHeight="1">
      <c r="A381" s="323" t="s">
        <v>1998</v>
      </c>
      <c r="B381" s="321" t="s">
        <v>1575</v>
      </c>
      <c r="C381" s="317" t="s">
        <v>1537</v>
      </c>
      <c r="D381" s="318" t="s">
        <v>1511</v>
      </c>
      <c r="E381" s="324" t="s">
        <v>1521</v>
      </c>
      <c r="F381" s="318" t="s">
        <v>1538</v>
      </c>
      <c r="G381" s="85" t="s">
        <v>1513</v>
      </c>
      <c r="H381" s="296" t="s">
        <v>1516</v>
      </c>
      <c r="I381" s="296" t="s">
        <v>1514</v>
      </c>
      <c r="J381" s="317" t="s">
        <v>1528</v>
      </c>
      <c r="K381" s="320">
        <v>274.0</v>
      </c>
      <c r="L381" s="85" t="s">
        <v>1513</v>
      </c>
      <c r="M381" s="85" t="s">
        <v>1513</v>
      </c>
      <c r="N381" s="127" t="s">
        <v>1516</v>
      </c>
      <c r="O381" s="85" t="s">
        <v>1513</v>
      </c>
      <c r="P381" s="85" t="s">
        <v>1513</v>
      </c>
      <c r="Q381" s="85" t="s">
        <v>1513</v>
      </c>
      <c r="R381" s="85" t="s">
        <v>1513</v>
      </c>
      <c r="S381" s="127" t="s">
        <v>1516</v>
      </c>
    </row>
    <row r="382" ht="20.25" customHeight="1">
      <c r="A382" s="323" t="s">
        <v>1999</v>
      </c>
      <c r="B382" s="321" t="s">
        <v>1530</v>
      </c>
      <c r="C382" s="317" t="s">
        <v>1531</v>
      </c>
      <c r="D382" s="318" t="s">
        <v>1511</v>
      </c>
      <c r="E382" s="324" t="s">
        <v>1558</v>
      </c>
      <c r="F382" s="318" t="s">
        <v>1512</v>
      </c>
      <c r="G382" s="85" t="s">
        <v>1513</v>
      </c>
      <c r="H382" s="296" t="s">
        <v>1513</v>
      </c>
      <c r="I382" s="296" t="s">
        <v>1514</v>
      </c>
      <c r="J382" s="317" t="s">
        <v>1528</v>
      </c>
      <c r="K382" s="320">
        <v>275.0</v>
      </c>
      <c r="L382" s="127" t="s">
        <v>1516</v>
      </c>
      <c r="M382" s="85" t="s">
        <v>1513</v>
      </c>
      <c r="N382" s="85" t="s">
        <v>1513</v>
      </c>
      <c r="O382" s="85" t="s">
        <v>1513</v>
      </c>
      <c r="P382" s="85" t="s">
        <v>1513</v>
      </c>
      <c r="Q382" s="127" t="s">
        <v>1516</v>
      </c>
      <c r="R382" s="127" t="s">
        <v>1516</v>
      </c>
      <c r="S382" s="127" t="s">
        <v>1516</v>
      </c>
    </row>
    <row r="383" ht="20.25" customHeight="1">
      <c r="A383" s="323" t="s">
        <v>2000</v>
      </c>
      <c r="B383" s="321" t="s">
        <v>1518</v>
      </c>
      <c r="C383" s="317" t="s">
        <v>1519</v>
      </c>
      <c r="D383" s="318" t="s">
        <v>2001</v>
      </c>
      <c r="E383" s="324" t="s">
        <v>1521</v>
      </c>
      <c r="F383" s="318" t="s">
        <v>2002</v>
      </c>
      <c r="G383" s="85" t="s">
        <v>1513</v>
      </c>
      <c r="H383" s="296" t="s">
        <v>1513</v>
      </c>
      <c r="I383" s="296" t="s">
        <v>1527</v>
      </c>
      <c r="J383" s="317" t="s">
        <v>1528</v>
      </c>
      <c r="K383" s="320">
        <v>275.0</v>
      </c>
      <c r="L383" s="85" t="s">
        <v>1513</v>
      </c>
      <c r="M383" s="85" t="s">
        <v>1513</v>
      </c>
      <c r="N383" s="85" t="s">
        <v>1513</v>
      </c>
      <c r="O383" s="85" t="s">
        <v>1513</v>
      </c>
      <c r="P383" s="85" t="s">
        <v>1513</v>
      </c>
      <c r="Q383" s="127" t="s">
        <v>1516</v>
      </c>
      <c r="R383" s="85" t="s">
        <v>1513</v>
      </c>
      <c r="S383" s="127" t="s">
        <v>1516</v>
      </c>
    </row>
    <row r="384" ht="20.25" customHeight="1">
      <c r="A384" s="323" t="s">
        <v>2003</v>
      </c>
      <c r="B384" s="321" t="s">
        <v>1518</v>
      </c>
      <c r="C384" s="317" t="s">
        <v>1519</v>
      </c>
      <c r="D384" s="361" t="s">
        <v>1589</v>
      </c>
      <c r="E384" s="324" t="s">
        <v>1558</v>
      </c>
      <c r="F384" s="318" t="s">
        <v>1566</v>
      </c>
      <c r="G384" s="85" t="s">
        <v>1513</v>
      </c>
      <c r="H384" s="296" t="s">
        <v>1516</v>
      </c>
      <c r="I384" s="296" t="s">
        <v>1514</v>
      </c>
      <c r="J384" s="317" t="s">
        <v>1528</v>
      </c>
      <c r="K384" s="320">
        <v>275.0</v>
      </c>
      <c r="L384" s="85" t="s">
        <v>1513</v>
      </c>
      <c r="M384" s="127" t="s">
        <v>1516</v>
      </c>
      <c r="N384" s="85" t="s">
        <v>1513</v>
      </c>
      <c r="O384" s="127" t="s">
        <v>1516</v>
      </c>
      <c r="P384" s="85" t="s">
        <v>1513</v>
      </c>
      <c r="Q384" s="85" t="s">
        <v>1513</v>
      </c>
      <c r="R384" s="85" t="s">
        <v>1513</v>
      </c>
      <c r="S384" s="85" t="s">
        <v>1513</v>
      </c>
    </row>
    <row r="385" ht="20.25" customHeight="1">
      <c r="A385" s="323" t="s">
        <v>2004</v>
      </c>
      <c r="B385" s="321" t="s">
        <v>1525</v>
      </c>
      <c r="C385" s="317" t="s">
        <v>1537</v>
      </c>
      <c r="D385" s="318" t="s">
        <v>1589</v>
      </c>
      <c r="E385" s="324" t="s">
        <v>1568</v>
      </c>
      <c r="F385" s="318" t="s">
        <v>1607</v>
      </c>
      <c r="G385" s="317" t="s">
        <v>1513</v>
      </c>
      <c r="H385" s="321" t="s">
        <v>1513</v>
      </c>
      <c r="I385" s="321" t="s">
        <v>1514</v>
      </c>
      <c r="J385" s="317" t="s">
        <v>1528</v>
      </c>
      <c r="K385" s="320">
        <v>275.0</v>
      </c>
      <c r="L385" s="85" t="s">
        <v>1513</v>
      </c>
      <c r="M385" s="85" t="s">
        <v>1513</v>
      </c>
      <c r="N385" s="127" t="s">
        <v>1516</v>
      </c>
      <c r="O385" s="85" t="s">
        <v>1513</v>
      </c>
      <c r="P385" s="85" t="s">
        <v>1513</v>
      </c>
      <c r="Q385" s="85" t="s">
        <v>1513</v>
      </c>
      <c r="R385" s="85" t="s">
        <v>1513</v>
      </c>
      <c r="S385" s="85" t="s">
        <v>1513</v>
      </c>
    </row>
    <row r="386" ht="20.25" customHeight="1">
      <c r="A386" s="323" t="s">
        <v>2005</v>
      </c>
      <c r="B386" s="321" t="s">
        <v>1525</v>
      </c>
      <c r="C386" s="317" t="s">
        <v>1531</v>
      </c>
      <c r="D386" s="318" t="s">
        <v>1511</v>
      </c>
      <c r="E386" s="324" t="s">
        <v>1568</v>
      </c>
      <c r="F386" s="318" t="s">
        <v>1512</v>
      </c>
      <c r="G386" s="317" t="s">
        <v>1513</v>
      </c>
      <c r="H386" s="321" t="s">
        <v>1513</v>
      </c>
      <c r="I386" s="321" t="s">
        <v>1527</v>
      </c>
      <c r="J386" s="317" t="s">
        <v>1528</v>
      </c>
      <c r="K386" s="320">
        <v>275.0</v>
      </c>
      <c r="L386" s="85" t="s">
        <v>1513</v>
      </c>
      <c r="M386" s="85" t="s">
        <v>1513</v>
      </c>
      <c r="N386" s="85" t="s">
        <v>1513</v>
      </c>
      <c r="O386" s="85" t="s">
        <v>1513</v>
      </c>
      <c r="P386" s="85" t="s">
        <v>1513</v>
      </c>
      <c r="Q386" s="127" t="s">
        <v>1516</v>
      </c>
      <c r="R386" s="85" t="s">
        <v>1513</v>
      </c>
      <c r="S386" s="127" t="s">
        <v>1516</v>
      </c>
    </row>
    <row r="387" ht="20.25" customHeight="1">
      <c r="A387" s="315" t="s">
        <v>2006</v>
      </c>
      <c r="B387" s="316" t="s">
        <v>1561</v>
      </c>
      <c r="C387" s="317" t="s">
        <v>1531</v>
      </c>
      <c r="D387" s="318" t="s">
        <v>1511</v>
      </c>
      <c r="E387" s="319">
        <v>120.0</v>
      </c>
      <c r="F387" s="318" t="s">
        <v>1566</v>
      </c>
      <c r="G387" s="85" t="s">
        <v>1513</v>
      </c>
      <c r="H387" s="296" t="s">
        <v>1516</v>
      </c>
      <c r="I387" s="296" t="s">
        <v>1527</v>
      </c>
      <c r="J387" s="317" t="s">
        <v>1515</v>
      </c>
      <c r="K387" s="320">
        <v>164.0</v>
      </c>
      <c r="L387" s="85" t="s">
        <v>1513</v>
      </c>
      <c r="M387" s="85" t="s">
        <v>1513</v>
      </c>
      <c r="N387" s="85" t="s">
        <v>1513</v>
      </c>
      <c r="O387" s="85" t="s">
        <v>1513</v>
      </c>
      <c r="P387" s="85" t="s">
        <v>1513</v>
      </c>
      <c r="Q387" s="127" t="s">
        <v>1516</v>
      </c>
      <c r="R387" s="127" t="s">
        <v>1516</v>
      </c>
      <c r="S387" s="127" t="s">
        <v>1516</v>
      </c>
    </row>
    <row r="388" ht="20.25" customHeight="1">
      <c r="A388" s="323" t="s">
        <v>2007</v>
      </c>
      <c r="B388" s="321" t="s">
        <v>1530</v>
      </c>
      <c r="C388" s="317" t="s">
        <v>1610</v>
      </c>
      <c r="D388" s="318" t="s">
        <v>1511</v>
      </c>
      <c r="E388" s="324" t="s">
        <v>1550</v>
      </c>
      <c r="F388" s="318" t="s">
        <v>1566</v>
      </c>
      <c r="G388" s="127" t="s">
        <v>1516</v>
      </c>
      <c r="H388" s="327" t="s">
        <v>1516</v>
      </c>
      <c r="I388" s="327" t="s">
        <v>1527</v>
      </c>
      <c r="J388" s="317" t="s">
        <v>1528</v>
      </c>
      <c r="K388" s="320">
        <v>275.0</v>
      </c>
      <c r="L388" s="127" t="s">
        <v>1516</v>
      </c>
      <c r="M388" s="127" t="s">
        <v>1516</v>
      </c>
      <c r="N388" s="85" t="s">
        <v>1513</v>
      </c>
      <c r="O388" s="85" t="s">
        <v>1513</v>
      </c>
      <c r="P388" s="127" t="s">
        <v>1516</v>
      </c>
      <c r="Q388" s="85" t="s">
        <v>1513</v>
      </c>
      <c r="R388" s="85" t="s">
        <v>1513</v>
      </c>
      <c r="S388" s="85" t="s">
        <v>1513</v>
      </c>
    </row>
    <row r="389" ht="20.25" customHeight="1">
      <c r="A389" s="323" t="s">
        <v>2008</v>
      </c>
      <c r="B389" s="321" t="s">
        <v>1518</v>
      </c>
      <c r="C389" s="317" t="s">
        <v>1610</v>
      </c>
      <c r="D389" s="318" t="s">
        <v>1511</v>
      </c>
      <c r="E389" s="324" t="s">
        <v>1558</v>
      </c>
      <c r="F389" s="318" t="s">
        <v>1566</v>
      </c>
      <c r="G389" s="85" t="s">
        <v>1513</v>
      </c>
      <c r="H389" s="296" t="s">
        <v>1516</v>
      </c>
      <c r="I389" s="296" t="s">
        <v>1514</v>
      </c>
      <c r="J389" s="317" t="s">
        <v>1528</v>
      </c>
      <c r="K389" s="320">
        <v>276.0</v>
      </c>
      <c r="L389" s="127" t="s">
        <v>1516</v>
      </c>
      <c r="M389" s="85" t="s">
        <v>1513</v>
      </c>
      <c r="N389" s="85" t="s">
        <v>1513</v>
      </c>
      <c r="O389" s="85" t="s">
        <v>1513</v>
      </c>
      <c r="P389" s="85" t="s">
        <v>1513</v>
      </c>
      <c r="Q389" s="127" t="s">
        <v>1516</v>
      </c>
      <c r="R389" s="85" t="s">
        <v>1513</v>
      </c>
      <c r="S389" s="127" t="s">
        <v>1516</v>
      </c>
    </row>
    <row r="390" ht="20.25" customHeight="1">
      <c r="A390" s="323" t="s">
        <v>2009</v>
      </c>
      <c r="B390" s="321" t="s">
        <v>1656</v>
      </c>
      <c r="C390" s="317" t="s">
        <v>1610</v>
      </c>
      <c r="D390" s="349" t="s">
        <v>2010</v>
      </c>
      <c r="E390" s="324" t="s">
        <v>1568</v>
      </c>
      <c r="F390" s="318" t="s">
        <v>1569</v>
      </c>
      <c r="G390" s="85" t="s">
        <v>1513</v>
      </c>
      <c r="H390" s="296" t="s">
        <v>1513</v>
      </c>
      <c r="I390" s="296" t="s">
        <v>1514</v>
      </c>
      <c r="J390" s="317" t="s">
        <v>1528</v>
      </c>
      <c r="K390" s="320">
        <v>276.0</v>
      </c>
      <c r="L390" s="85" t="s">
        <v>1513</v>
      </c>
      <c r="M390" s="85" t="s">
        <v>1513</v>
      </c>
      <c r="N390" s="85" t="s">
        <v>1513</v>
      </c>
      <c r="O390" s="85" t="s">
        <v>1513</v>
      </c>
      <c r="P390" s="85" t="s">
        <v>1513</v>
      </c>
      <c r="Q390" s="85" t="s">
        <v>1513</v>
      </c>
      <c r="R390" s="85" t="s">
        <v>1513</v>
      </c>
      <c r="S390" s="127" t="s">
        <v>1516</v>
      </c>
    </row>
    <row r="391" ht="20.25" customHeight="1">
      <c r="A391" s="315" t="s">
        <v>2011</v>
      </c>
      <c r="B391" s="316" t="s">
        <v>1549</v>
      </c>
      <c r="C391" s="317" t="s">
        <v>1537</v>
      </c>
      <c r="D391" s="318" t="s">
        <v>1511</v>
      </c>
      <c r="E391" s="319" t="s">
        <v>1568</v>
      </c>
      <c r="F391" s="318" t="s">
        <v>1675</v>
      </c>
      <c r="G391" s="85" t="s">
        <v>1513</v>
      </c>
      <c r="H391" s="296" t="s">
        <v>1516</v>
      </c>
      <c r="I391" s="296" t="s">
        <v>1527</v>
      </c>
      <c r="J391" s="317" t="s">
        <v>1515</v>
      </c>
      <c r="K391" s="320">
        <v>165.0</v>
      </c>
      <c r="L391" s="127" t="s">
        <v>1516</v>
      </c>
      <c r="M391" s="85" t="s">
        <v>1513</v>
      </c>
      <c r="N391" s="85" t="s">
        <v>1513</v>
      </c>
      <c r="O391" s="85" t="s">
        <v>1513</v>
      </c>
      <c r="P391" s="85" t="s">
        <v>1513</v>
      </c>
      <c r="Q391" s="127" t="s">
        <v>1516</v>
      </c>
      <c r="R391" s="85" t="s">
        <v>1513</v>
      </c>
      <c r="S391" s="127" t="s">
        <v>1516</v>
      </c>
    </row>
    <row r="392" ht="20.25" customHeight="1">
      <c r="A392" s="315" t="s">
        <v>2012</v>
      </c>
      <c r="B392" s="316" t="s">
        <v>1530</v>
      </c>
      <c r="C392" s="317" t="s">
        <v>1537</v>
      </c>
      <c r="D392" s="318" t="s">
        <v>1511</v>
      </c>
      <c r="E392" s="319" t="s">
        <v>1909</v>
      </c>
      <c r="F392" s="318" t="s">
        <v>1675</v>
      </c>
      <c r="G392" s="127" t="s">
        <v>1516</v>
      </c>
      <c r="H392" s="296" t="s">
        <v>1516</v>
      </c>
      <c r="I392" s="327" t="s">
        <v>1527</v>
      </c>
      <c r="J392" s="317" t="s">
        <v>1515</v>
      </c>
      <c r="K392" s="320">
        <v>165.0</v>
      </c>
      <c r="L392" s="127" t="s">
        <v>1516</v>
      </c>
      <c r="M392" s="85" t="s">
        <v>1513</v>
      </c>
      <c r="N392" s="127" t="s">
        <v>1516</v>
      </c>
      <c r="O392" s="85" t="s">
        <v>1513</v>
      </c>
      <c r="P392" s="85" t="s">
        <v>1513</v>
      </c>
      <c r="Q392" s="85" t="s">
        <v>1513</v>
      </c>
      <c r="R392" s="85" t="s">
        <v>1513</v>
      </c>
      <c r="S392" s="127" t="s">
        <v>1516</v>
      </c>
    </row>
    <row r="393" ht="20.25" customHeight="1">
      <c r="A393" s="323" t="s">
        <v>2013</v>
      </c>
      <c r="B393" s="321" t="s">
        <v>1518</v>
      </c>
      <c r="C393" s="317" t="s">
        <v>1540</v>
      </c>
      <c r="D393" s="318" t="s">
        <v>1511</v>
      </c>
      <c r="E393" s="324" t="s">
        <v>1601</v>
      </c>
      <c r="F393" s="318" t="s">
        <v>1607</v>
      </c>
      <c r="G393" s="85" t="s">
        <v>1513</v>
      </c>
      <c r="H393" s="296" t="s">
        <v>1513</v>
      </c>
      <c r="I393" s="296" t="s">
        <v>1514</v>
      </c>
      <c r="J393" s="317" t="s">
        <v>1528</v>
      </c>
      <c r="K393" s="320">
        <v>276.0</v>
      </c>
      <c r="L393" s="127" t="s">
        <v>1516</v>
      </c>
      <c r="M393" s="85" t="s">
        <v>1513</v>
      </c>
      <c r="N393" s="85" t="s">
        <v>1513</v>
      </c>
      <c r="O393" s="85" t="s">
        <v>1513</v>
      </c>
      <c r="P393" s="85" t="s">
        <v>1513</v>
      </c>
      <c r="Q393" s="127" t="s">
        <v>1516</v>
      </c>
      <c r="R393" s="85" t="s">
        <v>1513</v>
      </c>
      <c r="S393" s="127" t="s">
        <v>1516</v>
      </c>
    </row>
    <row r="394" ht="20.25" customHeight="1">
      <c r="A394" s="323" t="s">
        <v>2014</v>
      </c>
      <c r="B394" s="321" t="s">
        <v>1546</v>
      </c>
      <c r="C394" s="317" t="s">
        <v>1526</v>
      </c>
      <c r="D394" s="318" t="s">
        <v>1511</v>
      </c>
      <c r="E394" s="324" t="s">
        <v>1627</v>
      </c>
      <c r="F394" s="318" t="s">
        <v>1551</v>
      </c>
      <c r="G394" s="85" t="s">
        <v>1513</v>
      </c>
      <c r="H394" s="296" t="s">
        <v>1516</v>
      </c>
      <c r="I394" s="296" t="s">
        <v>1514</v>
      </c>
      <c r="J394" s="317" t="s">
        <v>1528</v>
      </c>
      <c r="K394" s="320">
        <v>276.0</v>
      </c>
      <c r="L394" s="85" t="s">
        <v>1513</v>
      </c>
      <c r="M394" s="85" t="s">
        <v>1513</v>
      </c>
      <c r="N394" s="127" t="s">
        <v>1516</v>
      </c>
      <c r="O394" s="85" t="s">
        <v>1513</v>
      </c>
      <c r="P394" s="85" t="s">
        <v>1513</v>
      </c>
      <c r="Q394" s="127" t="s">
        <v>1516</v>
      </c>
      <c r="R394" s="85" t="s">
        <v>1513</v>
      </c>
      <c r="S394" s="127" t="s">
        <v>1516</v>
      </c>
    </row>
    <row r="395" ht="20.25" customHeight="1">
      <c r="A395" s="323" t="s">
        <v>2015</v>
      </c>
      <c r="B395" s="321" t="s">
        <v>1546</v>
      </c>
      <c r="C395" s="317" t="s">
        <v>1537</v>
      </c>
      <c r="D395" s="318" t="s">
        <v>1511</v>
      </c>
      <c r="E395" s="324" t="s">
        <v>1550</v>
      </c>
      <c r="F395" s="318" t="s">
        <v>1551</v>
      </c>
      <c r="G395" s="85" t="s">
        <v>1513</v>
      </c>
      <c r="H395" s="296" t="s">
        <v>1516</v>
      </c>
      <c r="I395" s="296" t="s">
        <v>1514</v>
      </c>
      <c r="J395" s="317" t="s">
        <v>1528</v>
      </c>
      <c r="K395" s="320">
        <v>277.0</v>
      </c>
      <c r="L395" s="85" t="s">
        <v>1513</v>
      </c>
      <c r="M395" s="85" t="s">
        <v>1513</v>
      </c>
      <c r="N395" s="85" t="s">
        <v>1513</v>
      </c>
      <c r="O395" s="85" t="s">
        <v>1513</v>
      </c>
      <c r="P395" s="85" t="s">
        <v>1513</v>
      </c>
      <c r="Q395" s="127" t="s">
        <v>1516</v>
      </c>
      <c r="R395" s="85" t="s">
        <v>1513</v>
      </c>
      <c r="S395" s="127" t="s">
        <v>1516</v>
      </c>
    </row>
    <row r="396" ht="20.25" customHeight="1">
      <c r="A396" s="315" t="s">
        <v>2016</v>
      </c>
      <c r="B396" s="316" t="s">
        <v>1518</v>
      </c>
      <c r="C396" s="317" t="s">
        <v>1519</v>
      </c>
      <c r="D396" s="318" t="s">
        <v>1535</v>
      </c>
      <c r="E396" s="319" t="s">
        <v>1568</v>
      </c>
      <c r="F396" s="318" t="s">
        <v>1586</v>
      </c>
      <c r="G396" s="317" t="s">
        <v>1513</v>
      </c>
      <c r="H396" s="296" t="s">
        <v>1513</v>
      </c>
      <c r="I396" s="321" t="s">
        <v>1597</v>
      </c>
      <c r="J396" s="317" t="s">
        <v>1515</v>
      </c>
      <c r="K396" s="320">
        <v>165.0</v>
      </c>
      <c r="L396" s="317" t="s">
        <v>1513</v>
      </c>
      <c r="M396" s="317" t="s">
        <v>1513</v>
      </c>
      <c r="N396" s="127" t="s">
        <v>1516</v>
      </c>
      <c r="O396" s="317" t="s">
        <v>1513</v>
      </c>
      <c r="P396" s="127" t="s">
        <v>1516</v>
      </c>
      <c r="Q396" s="317" t="s">
        <v>1513</v>
      </c>
      <c r="R396" s="317" t="s">
        <v>1513</v>
      </c>
      <c r="S396" s="127" t="s">
        <v>1516</v>
      </c>
    </row>
    <row r="397" ht="20.25" customHeight="1">
      <c r="A397" s="315" t="s">
        <v>2017</v>
      </c>
      <c r="B397" s="316" t="s">
        <v>1530</v>
      </c>
      <c r="C397" s="317" t="s">
        <v>1531</v>
      </c>
      <c r="D397" s="318" t="s">
        <v>1511</v>
      </c>
      <c r="E397" s="319">
        <v>90.0</v>
      </c>
      <c r="F397" s="318" t="s">
        <v>1512</v>
      </c>
      <c r="G397" s="85" t="s">
        <v>1513</v>
      </c>
      <c r="H397" s="296" t="s">
        <v>1513</v>
      </c>
      <c r="I397" s="296" t="s">
        <v>1514</v>
      </c>
      <c r="J397" s="317" t="s">
        <v>1515</v>
      </c>
      <c r="K397" s="320">
        <v>165.0</v>
      </c>
      <c r="L397" s="85" t="s">
        <v>1513</v>
      </c>
      <c r="M397" s="85" t="s">
        <v>1513</v>
      </c>
      <c r="N397" s="85" t="s">
        <v>1513</v>
      </c>
      <c r="O397" s="85" t="s">
        <v>1513</v>
      </c>
      <c r="P397" s="85" t="s">
        <v>1513</v>
      </c>
      <c r="Q397" s="127" t="s">
        <v>1516</v>
      </c>
      <c r="R397" s="85" t="s">
        <v>1513</v>
      </c>
      <c r="S397" s="127" t="s">
        <v>1516</v>
      </c>
    </row>
    <row r="398" ht="20.25" customHeight="1">
      <c r="A398" s="315" t="s">
        <v>2018</v>
      </c>
      <c r="B398" s="316" t="s">
        <v>1564</v>
      </c>
      <c r="C398" s="317" t="s">
        <v>1510</v>
      </c>
      <c r="D398" s="318" t="s">
        <v>2019</v>
      </c>
      <c r="E398" s="319">
        <v>60.0</v>
      </c>
      <c r="F398" s="318" t="s">
        <v>1586</v>
      </c>
      <c r="G398" s="85" t="s">
        <v>1513</v>
      </c>
      <c r="H398" s="296" t="s">
        <v>1513</v>
      </c>
      <c r="I398" s="296" t="s">
        <v>1514</v>
      </c>
      <c r="J398" s="317" t="s">
        <v>1515</v>
      </c>
      <c r="K398" s="320">
        <v>165.0</v>
      </c>
      <c r="L398" s="85" t="s">
        <v>1513</v>
      </c>
      <c r="M398" s="85" t="s">
        <v>1513</v>
      </c>
      <c r="N398" s="85" t="s">
        <v>1513</v>
      </c>
      <c r="O398" s="85" t="s">
        <v>1513</v>
      </c>
      <c r="P398" s="85" t="s">
        <v>1513</v>
      </c>
      <c r="Q398" s="85" t="s">
        <v>1513</v>
      </c>
      <c r="R398" s="127" t="s">
        <v>1516</v>
      </c>
      <c r="S398" s="127" t="s">
        <v>1516</v>
      </c>
    </row>
    <row r="399" ht="20.25" customHeight="1">
      <c r="A399" s="323" t="s">
        <v>2020</v>
      </c>
      <c r="B399" s="321" t="s">
        <v>1525</v>
      </c>
      <c r="C399" s="317" t="s">
        <v>1510</v>
      </c>
      <c r="D399" s="318" t="s">
        <v>1511</v>
      </c>
      <c r="E399" s="324" t="s">
        <v>1568</v>
      </c>
      <c r="F399" s="318" t="s">
        <v>1512</v>
      </c>
      <c r="G399" s="317" t="s">
        <v>1513</v>
      </c>
      <c r="H399" s="321" t="s">
        <v>1513</v>
      </c>
      <c r="I399" s="321" t="s">
        <v>1527</v>
      </c>
      <c r="J399" s="317" t="s">
        <v>1528</v>
      </c>
      <c r="K399" s="320">
        <v>277.0</v>
      </c>
      <c r="L399" s="85" t="s">
        <v>1513</v>
      </c>
      <c r="M399" s="127" t="s">
        <v>1516</v>
      </c>
      <c r="N399" s="85" t="s">
        <v>1513</v>
      </c>
      <c r="O399" s="85" t="s">
        <v>1513</v>
      </c>
      <c r="P399" s="85" t="s">
        <v>1513</v>
      </c>
      <c r="Q399" s="85" t="s">
        <v>1513</v>
      </c>
      <c r="R399" s="85" t="s">
        <v>1513</v>
      </c>
      <c r="S399" s="85" t="s">
        <v>1513</v>
      </c>
    </row>
    <row r="400" ht="20.25" customHeight="1">
      <c r="A400" s="323" t="s">
        <v>2021</v>
      </c>
      <c r="B400" s="321" t="s">
        <v>1518</v>
      </c>
      <c r="C400" s="317" t="s">
        <v>1562</v>
      </c>
      <c r="D400" s="318" t="s">
        <v>1511</v>
      </c>
      <c r="E400" s="324" t="s">
        <v>1521</v>
      </c>
      <c r="F400" s="318" t="s">
        <v>1622</v>
      </c>
      <c r="G400" s="127" t="s">
        <v>1516</v>
      </c>
      <c r="H400" s="327" t="s">
        <v>1513</v>
      </c>
      <c r="I400" s="327" t="s">
        <v>1527</v>
      </c>
      <c r="J400" s="317" t="s">
        <v>1528</v>
      </c>
      <c r="K400" s="320">
        <v>277.0</v>
      </c>
      <c r="L400" s="127" t="s">
        <v>1516</v>
      </c>
      <c r="M400" s="85" t="s">
        <v>1513</v>
      </c>
      <c r="N400" s="127" t="s">
        <v>1516</v>
      </c>
      <c r="O400" s="85" t="s">
        <v>1513</v>
      </c>
      <c r="P400" s="127" t="s">
        <v>1516</v>
      </c>
      <c r="Q400" s="85" t="s">
        <v>1513</v>
      </c>
      <c r="R400" s="85" t="s">
        <v>1513</v>
      </c>
      <c r="S400" s="85" t="s">
        <v>1513</v>
      </c>
    </row>
    <row r="401" ht="20.25" customHeight="1">
      <c r="A401" s="323" t="s">
        <v>2022</v>
      </c>
      <c r="B401" s="321" t="s">
        <v>1546</v>
      </c>
      <c r="C401" s="317" t="s">
        <v>1510</v>
      </c>
      <c r="D401" s="318" t="s">
        <v>1511</v>
      </c>
      <c r="E401" s="324" t="s">
        <v>1547</v>
      </c>
      <c r="F401" s="318" t="s">
        <v>1622</v>
      </c>
      <c r="G401" s="85" t="s">
        <v>1513</v>
      </c>
      <c r="H401" s="296" t="s">
        <v>1513</v>
      </c>
      <c r="I401" s="296" t="s">
        <v>1514</v>
      </c>
      <c r="J401" s="317" t="s">
        <v>1528</v>
      </c>
      <c r="K401" s="320">
        <v>277.0</v>
      </c>
      <c r="L401" s="127" t="s">
        <v>1516</v>
      </c>
      <c r="M401" s="127" t="s">
        <v>1516</v>
      </c>
      <c r="N401" s="85" t="s">
        <v>1513</v>
      </c>
      <c r="O401" s="85" t="s">
        <v>1513</v>
      </c>
      <c r="P401" s="85" t="s">
        <v>1513</v>
      </c>
      <c r="Q401" s="85" t="s">
        <v>1513</v>
      </c>
      <c r="R401" s="85" t="s">
        <v>1513</v>
      </c>
      <c r="S401" s="85" t="s">
        <v>1513</v>
      </c>
    </row>
    <row r="402" ht="20.25" customHeight="1">
      <c r="A402" s="323" t="s">
        <v>2023</v>
      </c>
      <c r="B402" s="321" t="s">
        <v>1546</v>
      </c>
      <c r="C402" s="317" t="s">
        <v>1537</v>
      </c>
      <c r="D402" s="318" t="s">
        <v>1511</v>
      </c>
      <c r="E402" s="324" t="s">
        <v>1579</v>
      </c>
      <c r="F402" s="318" t="s">
        <v>1622</v>
      </c>
      <c r="G402" s="85" t="s">
        <v>1513</v>
      </c>
      <c r="H402" s="296" t="s">
        <v>1513</v>
      </c>
      <c r="I402" s="296" t="s">
        <v>1527</v>
      </c>
      <c r="J402" s="317" t="s">
        <v>1528</v>
      </c>
      <c r="K402" s="320">
        <v>277.0</v>
      </c>
      <c r="L402" s="127" t="s">
        <v>1516</v>
      </c>
      <c r="M402" s="85" t="s">
        <v>1513</v>
      </c>
      <c r="N402" s="127" t="s">
        <v>1516</v>
      </c>
      <c r="O402" s="85" t="s">
        <v>1513</v>
      </c>
      <c r="P402" s="127" t="s">
        <v>1516</v>
      </c>
      <c r="Q402" s="85" t="s">
        <v>1513</v>
      </c>
      <c r="R402" s="85" t="s">
        <v>1513</v>
      </c>
      <c r="S402" s="85" t="s">
        <v>1513</v>
      </c>
    </row>
    <row r="403" ht="20.25" customHeight="1">
      <c r="A403" s="323" t="s">
        <v>2024</v>
      </c>
      <c r="B403" s="321" t="s">
        <v>1530</v>
      </c>
      <c r="C403" s="317" t="s">
        <v>1537</v>
      </c>
      <c r="D403" s="318" t="s">
        <v>1511</v>
      </c>
      <c r="E403" s="324" t="s">
        <v>1568</v>
      </c>
      <c r="F403" s="318" t="s">
        <v>1538</v>
      </c>
      <c r="G403" s="85" t="s">
        <v>1513</v>
      </c>
      <c r="H403" s="296" t="s">
        <v>1516</v>
      </c>
      <c r="I403" s="296" t="s">
        <v>1514</v>
      </c>
      <c r="J403" s="317" t="s">
        <v>1528</v>
      </c>
      <c r="K403" s="320">
        <v>277.0</v>
      </c>
      <c r="L403" s="85" t="s">
        <v>1513</v>
      </c>
      <c r="M403" s="85" t="s">
        <v>1513</v>
      </c>
      <c r="N403" s="85" t="s">
        <v>1513</v>
      </c>
      <c r="O403" s="85" t="s">
        <v>1513</v>
      </c>
      <c r="P403" s="85" t="s">
        <v>1513</v>
      </c>
      <c r="Q403" s="127" t="s">
        <v>1516</v>
      </c>
      <c r="R403" s="127" t="s">
        <v>1516</v>
      </c>
      <c r="S403" s="127" t="s">
        <v>1516</v>
      </c>
    </row>
    <row r="404" ht="20.25" customHeight="1">
      <c r="A404" s="323" t="s">
        <v>2025</v>
      </c>
      <c r="B404" s="321" t="s">
        <v>1530</v>
      </c>
      <c r="C404" s="317" t="s">
        <v>1537</v>
      </c>
      <c r="D404" s="318" t="s">
        <v>1511</v>
      </c>
      <c r="E404" s="324" t="s">
        <v>1627</v>
      </c>
      <c r="F404" s="318" t="s">
        <v>1566</v>
      </c>
      <c r="G404" s="85" t="s">
        <v>1513</v>
      </c>
      <c r="H404" s="296" t="s">
        <v>1516</v>
      </c>
      <c r="I404" s="296" t="s">
        <v>1514</v>
      </c>
      <c r="J404" s="317" t="s">
        <v>1528</v>
      </c>
      <c r="K404" s="320">
        <v>277.0</v>
      </c>
      <c r="L404" s="85" t="s">
        <v>1513</v>
      </c>
      <c r="M404" s="85" t="s">
        <v>1513</v>
      </c>
      <c r="N404" s="127" t="s">
        <v>1516</v>
      </c>
      <c r="O404" s="85" t="s">
        <v>1513</v>
      </c>
      <c r="P404" s="127" t="s">
        <v>1516</v>
      </c>
      <c r="Q404" s="85" t="s">
        <v>1513</v>
      </c>
      <c r="R404" s="85" t="s">
        <v>1513</v>
      </c>
      <c r="S404" s="85" t="s">
        <v>1513</v>
      </c>
    </row>
    <row r="405" ht="20.25" customHeight="1">
      <c r="A405" s="323" t="s">
        <v>2026</v>
      </c>
      <c r="B405" s="321" t="s">
        <v>1546</v>
      </c>
      <c r="C405" s="317" t="s">
        <v>1526</v>
      </c>
      <c r="D405" s="318" t="s">
        <v>1511</v>
      </c>
      <c r="E405" s="324" t="s">
        <v>2027</v>
      </c>
      <c r="F405" s="318" t="s">
        <v>1566</v>
      </c>
      <c r="G405" s="85" t="s">
        <v>1513</v>
      </c>
      <c r="H405" s="296" t="s">
        <v>1516</v>
      </c>
      <c r="I405" s="296" t="s">
        <v>1514</v>
      </c>
      <c r="J405" s="317" t="s">
        <v>1528</v>
      </c>
      <c r="K405" s="320">
        <v>278.0</v>
      </c>
      <c r="L405" s="85" t="s">
        <v>1513</v>
      </c>
      <c r="M405" s="127" t="s">
        <v>1516</v>
      </c>
      <c r="N405" s="85" t="s">
        <v>1513</v>
      </c>
      <c r="O405" s="85" t="s">
        <v>1513</v>
      </c>
      <c r="P405" s="85" t="s">
        <v>1513</v>
      </c>
      <c r="Q405" s="85" t="s">
        <v>1513</v>
      </c>
      <c r="R405" s="85" t="s">
        <v>1513</v>
      </c>
      <c r="S405" s="85" t="s">
        <v>1513</v>
      </c>
    </row>
    <row r="406" ht="20.25" customHeight="1">
      <c r="A406" s="323" t="s">
        <v>2028</v>
      </c>
      <c r="B406" s="321" t="s">
        <v>1530</v>
      </c>
      <c r="C406" s="317" t="s">
        <v>1531</v>
      </c>
      <c r="D406" s="361" t="s">
        <v>1589</v>
      </c>
      <c r="E406" s="324" t="s">
        <v>1558</v>
      </c>
      <c r="F406" s="318" t="s">
        <v>1607</v>
      </c>
      <c r="G406" s="85" t="s">
        <v>1513</v>
      </c>
      <c r="H406" s="296" t="s">
        <v>1513</v>
      </c>
      <c r="I406" s="296" t="s">
        <v>1527</v>
      </c>
      <c r="J406" s="317" t="s">
        <v>1528</v>
      </c>
      <c r="K406" s="320">
        <v>278.0</v>
      </c>
      <c r="L406" s="85" t="s">
        <v>1513</v>
      </c>
      <c r="M406" s="127" t="s">
        <v>1516</v>
      </c>
      <c r="N406" s="85" t="s">
        <v>1513</v>
      </c>
      <c r="O406" s="85" t="s">
        <v>1513</v>
      </c>
      <c r="P406" s="85" t="s">
        <v>1513</v>
      </c>
      <c r="Q406" s="85" t="s">
        <v>1513</v>
      </c>
      <c r="R406" s="85" t="s">
        <v>1513</v>
      </c>
      <c r="S406" s="85" t="s">
        <v>1513</v>
      </c>
    </row>
    <row r="407" ht="20.25" customHeight="1">
      <c r="A407" s="323" t="s">
        <v>2029</v>
      </c>
      <c r="B407" s="321" t="s">
        <v>1561</v>
      </c>
      <c r="C407" s="317" t="s">
        <v>1531</v>
      </c>
      <c r="D407" s="361" t="s">
        <v>1589</v>
      </c>
      <c r="E407" s="324" t="s">
        <v>1521</v>
      </c>
      <c r="F407" s="318" t="s">
        <v>1551</v>
      </c>
      <c r="G407" s="85" t="s">
        <v>1513</v>
      </c>
      <c r="H407" s="296" t="s">
        <v>1516</v>
      </c>
      <c r="I407" s="296" t="s">
        <v>1581</v>
      </c>
      <c r="J407" s="317" t="s">
        <v>1528</v>
      </c>
      <c r="K407" s="320">
        <v>278.0</v>
      </c>
      <c r="L407" s="85" t="s">
        <v>1513</v>
      </c>
      <c r="M407" s="85" t="s">
        <v>1513</v>
      </c>
      <c r="N407" s="85" t="s">
        <v>1513</v>
      </c>
      <c r="O407" s="127" t="s">
        <v>1516</v>
      </c>
      <c r="P407" s="85" t="s">
        <v>1513</v>
      </c>
      <c r="Q407" s="85" t="s">
        <v>1513</v>
      </c>
      <c r="R407" s="85" t="s">
        <v>1513</v>
      </c>
      <c r="S407" s="85" t="s">
        <v>1513</v>
      </c>
    </row>
    <row r="408" ht="20.25" customHeight="1">
      <c r="A408" s="315" t="s">
        <v>2030</v>
      </c>
      <c r="B408" s="316" t="s">
        <v>1549</v>
      </c>
      <c r="C408" s="317" t="s">
        <v>1526</v>
      </c>
      <c r="D408" s="318" t="s">
        <v>1511</v>
      </c>
      <c r="E408" s="319">
        <v>30.0</v>
      </c>
      <c r="F408" s="318" t="s">
        <v>1512</v>
      </c>
      <c r="G408" s="85" t="s">
        <v>1513</v>
      </c>
      <c r="H408" s="296" t="s">
        <v>1513</v>
      </c>
      <c r="I408" s="296" t="s">
        <v>1597</v>
      </c>
      <c r="J408" s="317" t="s">
        <v>1515</v>
      </c>
      <c r="K408" s="320">
        <v>166.0</v>
      </c>
      <c r="L408" s="85" t="s">
        <v>1513</v>
      </c>
      <c r="M408" s="85" t="s">
        <v>1513</v>
      </c>
      <c r="N408" s="85" t="s">
        <v>1513</v>
      </c>
      <c r="O408" s="85" t="s">
        <v>1513</v>
      </c>
      <c r="P408" s="127" t="s">
        <v>1516</v>
      </c>
      <c r="Q408" s="85" t="s">
        <v>1513</v>
      </c>
      <c r="R408" s="85" t="s">
        <v>1513</v>
      </c>
      <c r="S408" s="127" t="s">
        <v>1516</v>
      </c>
    </row>
    <row r="409" ht="20.25" customHeight="1">
      <c r="A409" s="323" t="s">
        <v>2031</v>
      </c>
      <c r="B409" s="321" t="s">
        <v>1546</v>
      </c>
      <c r="C409" s="317" t="s">
        <v>1526</v>
      </c>
      <c r="D409" s="318" t="s">
        <v>1511</v>
      </c>
      <c r="E409" s="324" t="s">
        <v>1601</v>
      </c>
      <c r="F409" s="318" t="s">
        <v>1551</v>
      </c>
      <c r="G409" s="85" t="s">
        <v>1513</v>
      </c>
      <c r="H409" s="296" t="s">
        <v>1516</v>
      </c>
      <c r="I409" s="296" t="s">
        <v>1514</v>
      </c>
      <c r="J409" s="317" t="s">
        <v>1528</v>
      </c>
      <c r="K409" s="320">
        <v>278.0</v>
      </c>
      <c r="L409" s="127" t="s">
        <v>1516</v>
      </c>
      <c r="M409" s="85" t="s">
        <v>1513</v>
      </c>
      <c r="N409" s="85" t="s">
        <v>1513</v>
      </c>
      <c r="O409" s="85" t="s">
        <v>1513</v>
      </c>
      <c r="P409" s="85" t="s">
        <v>1513</v>
      </c>
      <c r="Q409" s="127" t="s">
        <v>1516</v>
      </c>
      <c r="R409" s="85" t="s">
        <v>1513</v>
      </c>
      <c r="S409" s="127" t="s">
        <v>1516</v>
      </c>
    </row>
    <row r="410" ht="20.25" customHeight="1">
      <c r="A410" s="323" t="s">
        <v>2032</v>
      </c>
      <c r="B410" s="321" t="s">
        <v>1561</v>
      </c>
      <c r="C410" s="317" t="s">
        <v>1537</v>
      </c>
      <c r="D410" s="318" t="s">
        <v>1511</v>
      </c>
      <c r="E410" s="324" t="s">
        <v>1568</v>
      </c>
      <c r="F410" s="318" t="s">
        <v>1512</v>
      </c>
      <c r="G410" s="85" t="s">
        <v>1513</v>
      </c>
      <c r="H410" s="296" t="s">
        <v>1513</v>
      </c>
      <c r="I410" s="296" t="s">
        <v>1514</v>
      </c>
      <c r="J410" s="317" t="s">
        <v>1528</v>
      </c>
      <c r="K410" s="320">
        <v>278.0</v>
      </c>
      <c r="L410" s="85" t="s">
        <v>1513</v>
      </c>
      <c r="M410" s="127" t="s">
        <v>1516</v>
      </c>
      <c r="N410" s="127" t="s">
        <v>1516</v>
      </c>
      <c r="O410" s="85" t="s">
        <v>1513</v>
      </c>
      <c r="P410" s="85" t="s">
        <v>1513</v>
      </c>
      <c r="Q410" s="127" t="s">
        <v>1516</v>
      </c>
      <c r="R410" s="85" t="s">
        <v>1513</v>
      </c>
      <c r="S410" s="127" t="s">
        <v>1516</v>
      </c>
    </row>
    <row r="411" ht="20.25" customHeight="1">
      <c r="A411" s="323" t="s">
        <v>2033</v>
      </c>
      <c r="B411" s="321" t="s">
        <v>1561</v>
      </c>
      <c r="C411" s="317" t="s">
        <v>1519</v>
      </c>
      <c r="D411" s="318" t="s">
        <v>1511</v>
      </c>
      <c r="E411" s="324" t="s">
        <v>1568</v>
      </c>
      <c r="F411" s="318" t="s">
        <v>1538</v>
      </c>
      <c r="G411" s="85" t="s">
        <v>1513</v>
      </c>
      <c r="H411" s="296" t="s">
        <v>1516</v>
      </c>
      <c r="I411" s="296" t="s">
        <v>1514</v>
      </c>
      <c r="J411" s="317" t="s">
        <v>1528</v>
      </c>
      <c r="K411" s="320">
        <v>278.0</v>
      </c>
      <c r="L411" s="85" t="s">
        <v>1513</v>
      </c>
      <c r="M411" s="85" t="s">
        <v>1513</v>
      </c>
      <c r="N411" s="127" t="s">
        <v>1516</v>
      </c>
      <c r="O411" s="85" t="s">
        <v>1513</v>
      </c>
      <c r="P411" s="127" t="s">
        <v>1516</v>
      </c>
      <c r="Q411" s="127" t="s">
        <v>1516</v>
      </c>
      <c r="R411" s="85" t="s">
        <v>1513</v>
      </c>
      <c r="S411" s="127" t="s">
        <v>1516</v>
      </c>
    </row>
    <row r="412" ht="20.25" customHeight="1">
      <c r="A412" s="323" t="s">
        <v>2034</v>
      </c>
      <c r="B412" s="321" t="s">
        <v>1575</v>
      </c>
      <c r="C412" s="317" t="s">
        <v>1526</v>
      </c>
      <c r="D412" s="318" t="s">
        <v>1511</v>
      </c>
      <c r="E412" s="324" t="s">
        <v>1909</v>
      </c>
      <c r="F412" s="318" t="s">
        <v>1551</v>
      </c>
      <c r="G412" s="85" t="s">
        <v>1513</v>
      </c>
      <c r="H412" s="296" t="s">
        <v>1516</v>
      </c>
      <c r="I412" s="296" t="s">
        <v>1527</v>
      </c>
      <c r="J412" s="317" t="s">
        <v>1528</v>
      </c>
      <c r="K412" s="320">
        <v>279.0</v>
      </c>
      <c r="L412" s="85" t="s">
        <v>1513</v>
      </c>
      <c r="M412" s="85" t="s">
        <v>1513</v>
      </c>
      <c r="N412" s="127" t="s">
        <v>1516</v>
      </c>
      <c r="O412" s="85" t="s">
        <v>1513</v>
      </c>
      <c r="P412" s="85" t="s">
        <v>1513</v>
      </c>
      <c r="Q412" s="85" t="s">
        <v>1513</v>
      </c>
      <c r="R412" s="85" t="s">
        <v>1513</v>
      </c>
      <c r="S412" s="85" t="s">
        <v>1513</v>
      </c>
    </row>
    <row r="413" ht="20.25" customHeight="1">
      <c r="A413" s="315" t="s">
        <v>2035</v>
      </c>
      <c r="B413" s="316" t="s">
        <v>1561</v>
      </c>
      <c r="C413" s="317" t="s">
        <v>1531</v>
      </c>
      <c r="D413" s="318" t="s">
        <v>1511</v>
      </c>
      <c r="E413" s="319">
        <v>150.0</v>
      </c>
      <c r="F413" s="318" t="s">
        <v>1551</v>
      </c>
      <c r="G413" s="85" t="s">
        <v>1513</v>
      </c>
      <c r="H413" s="296" t="s">
        <v>1516</v>
      </c>
      <c r="I413" s="296" t="s">
        <v>1527</v>
      </c>
      <c r="J413" s="317" t="s">
        <v>1515</v>
      </c>
      <c r="K413" s="320">
        <v>166.0</v>
      </c>
      <c r="L413" s="85" t="s">
        <v>1513</v>
      </c>
      <c r="M413" s="85" t="s">
        <v>1513</v>
      </c>
      <c r="N413" s="85" t="s">
        <v>1513</v>
      </c>
      <c r="O413" s="85" t="s">
        <v>1513</v>
      </c>
      <c r="P413" s="85" t="s">
        <v>1513</v>
      </c>
      <c r="Q413" s="127" t="s">
        <v>1516</v>
      </c>
      <c r="R413" s="85" t="s">
        <v>1513</v>
      </c>
      <c r="S413" s="85" t="s">
        <v>1513</v>
      </c>
    </row>
    <row r="414" ht="20.25" customHeight="1">
      <c r="A414" s="323" t="s">
        <v>2036</v>
      </c>
      <c r="B414" s="321" t="s">
        <v>1530</v>
      </c>
      <c r="C414" s="317" t="s">
        <v>1540</v>
      </c>
      <c r="D414" s="318" t="s">
        <v>1511</v>
      </c>
      <c r="E414" s="324" t="s">
        <v>1532</v>
      </c>
      <c r="F414" s="318" t="s">
        <v>1673</v>
      </c>
      <c r="G414" s="85" t="s">
        <v>1513</v>
      </c>
      <c r="H414" s="296" t="s">
        <v>1516</v>
      </c>
      <c r="I414" s="296" t="s">
        <v>1581</v>
      </c>
      <c r="J414" s="317" t="s">
        <v>1528</v>
      </c>
      <c r="K414" s="320">
        <v>279.0</v>
      </c>
      <c r="L414" s="127" t="s">
        <v>1516</v>
      </c>
      <c r="M414" s="85" t="s">
        <v>1513</v>
      </c>
      <c r="N414" s="85" t="s">
        <v>1513</v>
      </c>
      <c r="O414" s="85" t="s">
        <v>1513</v>
      </c>
      <c r="P414" s="85" t="s">
        <v>1513</v>
      </c>
      <c r="Q414" s="127" t="s">
        <v>1516</v>
      </c>
      <c r="R414" s="127" t="s">
        <v>1516</v>
      </c>
      <c r="S414" s="127" t="s">
        <v>1516</v>
      </c>
    </row>
    <row r="415" ht="20.25" customHeight="1">
      <c r="A415" s="315" t="s">
        <v>2037</v>
      </c>
      <c r="B415" s="316" t="s">
        <v>1561</v>
      </c>
      <c r="C415" s="317" t="s">
        <v>1526</v>
      </c>
      <c r="D415" s="318" t="s">
        <v>1511</v>
      </c>
      <c r="E415" s="319">
        <v>60.0</v>
      </c>
      <c r="F415" s="318" t="s">
        <v>1675</v>
      </c>
      <c r="G415" s="85" t="s">
        <v>1513</v>
      </c>
      <c r="H415" s="296" t="s">
        <v>1516</v>
      </c>
      <c r="I415" s="296" t="s">
        <v>1514</v>
      </c>
      <c r="J415" s="317" t="s">
        <v>1515</v>
      </c>
      <c r="K415" s="320">
        <v>166.0</v>
      </c>
      <c r="L415" s="85" t="s">
        <v>1513</v>
      </c>
      <c r="M415" s="85" t="s">
        <v>1513</v>
      </c>
      <c r="N415" s="85" t="s">
        <v>1513</v>
      </c>
      <c r="O415" s="85" t="s">
        <v>1513</v>
      </c>
      <c r="P415" s="85" t="s">
        <v>1513</v>
      </c>
      <c r="Q415" s="85" t="s">
        <v>1513</v>
      </c>
      <c r="R415" s="127" t="s">
        <v>1516</v>
      </c>
      <c r="S415" s="127" t="s">
        <v>1516</v>
      </c>
    </row>
    <row r="416" ht="20.25" customHeight="1">
      <c r="A416" s="315" t="s">
        <v>2038</v>
      </c>
      <c r="B416" s="316" t="s">
        <v>1546</v>
      </c>
      <c r="C416" s="317" t="s">
        <v>1526</v>
      </c>
      <c r="D416" s="318" t="s">
        <v>1511</v>
      </c>
      <c r="E416" s="319">
        <v>60.0</v>
      </c>
      <c r="F416" s="318" t="s">
        <v>1675</v>
      </c>
      <c r="G416" s="85" t="s">
        <v>1513</v>
      </c>
      <c r="H416" s="296" t="s">
        <v>1516</v>
      </c>
      <c r="I416" s="296" t="s">
        <v>1514</v>
      </c>
      <c r="J416" s="317" t="s">
        <v>1515</v>
      </c>
      <c r="K416" s="320">
        <v>167.0</v>
      </c>
      <c r="L416" s="85" t="s">
        <v>1513</v>
      </c>
      <c r="M416" s="85" t="s">
        <v>1513</v>
      </c>
      <c r="N416" s="85" t="s">
        <v>1513</v>
      </c>
      <c r="O416" s="85" t="s">
        <v>1513</v>
      </c>
      <c r="P416" s="85" t="s">
        <v>1513</v>
      </c>
      <c r="Q416" s="85" t="s">
        <v>1513</v>
      </c>
      <c r="R416" s="127" t="s">
        <v>1516</v>
      </c>
      <c r="S416" s="127" t="s">
        <v>1516</v>
      </c>
    </row>
    <row r="417" ht="20.25" customHeight="1">
      <c r="A417" s="323" t="s">
        <v>2039</v>
      </c>
      <c r="B417" s="321" t="s">
        <v>1564</v>
      </c>
      <c r="C417" s="317" t="s">
        <v>1531</v>
      </c>
      <c r="D417" s="318" t="s">
        <v>1511</v>
      </c>
      <c r="E417" s="324" t="s">
        <v>2040</v>
      </c>
      <c r="F417" s="318" t="s">
        <v>1551</v>
      </c>
      <c r="G417" s="85" t="s">
        <v>1513</v>
      </c>
      <c r="H417" s="296" t="s">
        <v>1516</v>
      </c>
      <c r="I417" s="296" t="s">
        <v>1514</v>
      </c>
      <c r="J417" s="317" t="s">
        <v>1528</v>
      </c>
      <c r="K417" s="320">
        <v>279.0</v>
      </c>
      <c r="L417" s="85" t="s">
        <v>1513</v>
      </c>
      <c r="M417" s="85" t="s">
        <v>1513</v>
      </c>
      <c r="N417" s="127" t="s">
        <v>1516</v>
      </c>
      <c r="O417" s="85" t="s">
        <v>1513</v>
      </c>
      <c r="P417" s="85" t="s">
        <v>1513</v>
      </c>
      <c r="Q417" s="127" t="s">
        <v>1516</v>
      </c>
      <c r="R417" s="85" t="s">
        <v>1513</v>
      </c>
      <c r="S417" s="127" t="s">
        <v>1516</v>
      </c>
    </row>
    <row r="418" ht="20.25" customHeight="1">
      <c r="A418" s="323" t="s">
        <v>2041</v>
      </c>
      <c r="B418" s="321" t="s">
        <v>1509</v>
      </c>
      <c r="C418" s="317" t="s">
        <v>1531</v>
      </c>
      <c r="D418" s="318" t="s">
        <v>1511</v>
      </c>
      <c r="E418" s="324" t="s">
        <v>1627</v>
      </c>
      <c r="F418" s="318" t="s">
        <v>1512</v>
      </c>
      <c r="G418" s="85" t="s">
        <v>1513</v>
      </c>
      <c r="H418" s="296" t="s">
        <v>1513</v>
      </c>
      <c r="I418" s="296" t="s">
        <v>1514</v>
      </c>
      <c r="J418" s="317" t="s">
        <v>1528</v>
      </c>
      <c r="K418" s="320">
        <v>279.0</v>
      </c>
      <c r="L418" s="85" t="s">
        <v>1513</v>
      </c>
      <c r="M418" s="85" t="s">
        <v>1513</v>
      </c>
      <c r="N418" s="85" t="s">
        <v>1513</v>
      </c>
      <c r="O418" s="85" t="s">
        <v>1513</v>
      </c>
      <c r="P418" s="85" t="s">
        <v>1513</v>
      </c>
      <c r="Q418" s="127" t="s">
        <v>1516</v>
      </c>
      <c r="R418" s="85" t="s">
        <v>1513</v>
      </c>
      <c r="S418" s="127" t="s">
        <v>1516</v>
      </c>
    </row>
    <row r="419" ht="20.25" customHeight="1">
      <c r="A419" s="323" t="s">
        <v>2042</v>
      </c>
      <c r="B419" s="321" t="s">
        <v>1549</v>
      </c>
      <c r="C419" s="317" t="s">
        <v>1537</v>
      </c>
      <c r="D419" s="349" t="s">
        <v>2043</v>
      </c>
      <c r="E419" s="324" t="s">
        <v>1568</v>
      </c>
      <c r="F419" s="318" t="s">
        <v>1551</v>
      </c>
      <c r="G419" s="85" t="s">
        <v>1513</v>
      </c>
      <c r="H419" s="296" t="s">
        <v>1516</v>
      </c>
      <c r="I419" s="296" t="s">
        <v>1514</v>
      </c>
      <c r="J419" s="317" t="s">
        <v>1528</v>
      </c>
      <c r="K419" s="320">
        <v>279.0</v>
      </c>
      <c r="L419" s="85" t="s">
        <v>1513</v>
      </c>
      <c r="M419" s="85" t="s">
        <v>1513</v>
      </c>
      <c r="N419" s="85" t="s">
        <v>1513</v>
      </c>
      <c r="O419" s="85" t="s">
        <v>1513</v>
      </c>
      <c r="P419" s="127" t="s">
        <v>1516</v>
      </c>
      <c r="Q419" s="85" t="s">
        <v>1513</v>
      </c>
      <c r="R419" s="85" t="s">
        <v>1513</v>
      </c>
      <c r="S419" s="127" t="s">
        <v>1516</v>
      </c>
    </row>
    <row r="420" ht="20.25" customHeight="1">
      <c r="A420" s="315" t="s">
        <v>2044</v>
      </c>
      <c r="B420" s="321" t="s">
        <v>1525</v>
      </c>
      <c r="C420" s="317" t="s">
        <v>1526</v>
      </c>
      <c r="D420" s="318" t="s">
        <v>1511</v>
      </c>
      <c r="E420" s="319">
        <v>5.0</v>
      </c>
      <c r="F420" s="318" t="s">
        <v>1512</v>
      </c>
      <c r="G420" s="317" t="s">
        <v>1513</v>
      </c>
      <c r="H420" s="296" t="s">
        <v>1513</v>
      </c>
      <c r="I420" s="321" t="s">
        <v>1581</v>
      </c>
      <c r="J420" s="317" t="s">
        <v>1614</v>
      </c>
      <c r="K420" s="320">
        <v>143.0</v>
      </c>
      <c r="L420" s="85" t="s">
        <v>1513</v>
      </c>
      <c r="M420" s="85" t="s">
        <v>1513</v>
      </c>
      <c r="N420" s="85" t="s">
        <v>1513</v>
      </c>
      <c r="O420" s="85" t="s">
        <v>1513</v>
      </c>
      <c r="P420" s="85" t="s">
        <v>1513</v>
      </c>
      <c r="Q420" s="127" t="s">
        <v>1516</v>
      </c>
      <c r="R420" s="127" t="s">
        <v>1516</v>
      </c>
      <c r="S420" s="127" t="s">
        <v>1516</v>
      </c>
    </row>
    <row r="421" ht="20.25" customHeight="1">
      <c r="A421" s="323" t="s">
        <v>2045</v>
      </c>
      <c r="B421" s="321" t="s">
        <v>1656</v>
      </c>
      <c r="C421" s="317" t="s">
        <v>1519</v>
      </c>
      <c r="D421" s="349" t="s">
        <v>1535</v>
      </c>
      <c r="E421" s="324" t="s">
        <v>1568</v>
      </c>
      <c r="F421" s="318" t="s">
        <v>1796</v>
      </c>
      <c r="G421" s="85" t="s">
        <v>1513</v>
      </c>
      <c r="H421" s="296" t="s">
        <v>1513</v>
      </c>
      <c r="I421" s="296" t="s">
        <v>1514</v>
      </c>
      <c r="J421" s="317" t="s">
        <v>1528</v>
      </c>
      <c r="K421" s="320">
        <v>280.0</v>
      </c>
      <c r="L421" s="127" t="s">
        <v>1516</v>
      </c>
      <c r="M421" s="127" t="s">
        <v>1516</v>
      </c>
      <c r="N421" s="85" t="s">
        <v>1513</v>
      </c>
      <c r="O421" s="85" t="s">
        <v>1513</v>
      </c>
      <c r="P421" s="85" t="s">
        <v>1513</v>
      </c>
      <c r="Q421" s="85" t="s">
        <v>1513</v>
      </c>
      <c r="R421" s="85" t="s">
        <v>1513</v>
      </c>
      <c r="S421" s="127" t="s">
        <v>1516</v>
      </c>
    </row>
    <row r="422" ht="20.25" customHeight="1">
      <c r="A422" s="315" t="s">
        <v>2046</v>
      </c>
      <c r="B422" s="316" t="s">
        <v>1549</v>
      </c>
      <c r="C422" s="317" t="s">
        <v>1540</v>
      </c>
      <c r="D422" s="318" t="s">
        <v>1511</v>
      </c>
      <c r="E422" s="319">
        <v>120.0</v>
      </c>
      <c r="F422" s="318" t="s">
        <v>1512</v>
      </c>
      <c r="G422" s="85" t="s">
        <v>1513</v>
      </c>
      <c r="H422" s="296" t="s">
        <v>1513</v>
      </c>
      <c r="I422" s="296" t="s">
        <v>1527</v>
      </c>
      <c r="J422" s="317" t="s">
        <v>1515</v>
      </c>
      <c r="K422" s="320">
        <v>167.0</v>
      </c>
      <c r="L422" s="127" t="s">
        <v>1516</v>
      </c>
      <c r="M422" s="85" t="s">
        <v>1513</v>
      </c>
      <c r="N422" s="85" t="s">
        <v>1513</v>
      </c>
      <c r="O422" s="85" t="s">
        <v>1513</v>
      </c>
      <c r="P422" s="85" t="s">
        <v>1513</v>
      </c>
      <c r="Q422" s="127" t="s">
        <v>1516</v>
      </c>
      <c r="R422" s="127" t="s">
        <v>1516</v>
      </c>
      <c r="S422" s="127" t="s">
        <v>1516</v>
      </c>
    </row>
    <row r="423" ht="20.25" customHeight="1">
      <c r="A423" s="339" t="s">
        <v>2047</v>
      </c>
      <c r="B423" s="340" t="s">
        <v>1518</v>
      </c>
      <c r="C423" s="341" t="s">
        <v>1540</v>
      </c>
      <c r="D423" s="342" t="s">
        <v>1511</v>
      </c>
      <c r="E423" s="351" t="s">
        <v>1532</v>
      </c>
      <c r="F423" s="359" t="s">
        <v>1551</v>
      </c>
      <c r="G423" s="364" t="s">
        <v>1513</v>
      </c>
      <c r="H423" s="360" t="s">
        <v>1516</v>
      </c>
      <c r="I423" s="360" t="s">
        <v>1514</v>
      </c>
      <c r="J423" s="341" t="s">
        <v>1528</v>
      </c>
      <c r="K423" s="347">
        <v>280.0</v>
      </c>
      <c r="L423" s="348" t="s">
        <v>1516</v>
      </c>
      <c r="M423" s="352" t="s">
        <v>1513</v>
      </c>
      <c r="N423" s="352" t="s">
        <v>1513</v>
      </c>
      <c r="O423" s="352" t="s">
        <v>1513</v>
      </c>
      <c r="P423" s="352" t="s">
        <v>1513</v>
      </c>
      <c r="Q423" s="352" t="s">
        <v>1513</v>
      </c>
      <c r="R423" s="352" t="s">
        <v>1513</v>
      </c>
      <c r="S423" s="348" t="s">
        <v>1516</v>
      </c>
    </row>
    <row r="424" ht="20.25" customHeight="1">
      <c r="A424" s="323" t="s">
        <v>2048</v>
      </c>
      <c r="B424" s="321" t="s">
        <v>1549</v>
      </c>
      <c r="C424" s="317" t="s">
        <v>1537</v>
      </c>
      <c r="D424" s="318" t="s">
        <v>1511</v>
      </c>
      <c r="E424" s="324" t="s">
        <v>1558</v>
      </c>
      <c r="F424" s="318" t="s">
        <v>1566</v>
      </c>
      <c r="G424" s="85" t="s">
        <v>1513</v>
      </c>
      <c r="H424" s="296" t="s">
        <v>1516</v>
      </c>
      <c r="I424" s="296" t="s">
        <v>1527</v>
      </c>
      <c r="J424" s="317" t="s">
        <v>1528</v>
      </c>
      <c r="K424" s="320">
        <v>280.0</v>
      </c>
      <c r="L424" s="85" t="s">
        <v>1513</v>
      </c>
      <c r="M424" s="85" t="s">
        <v>1513</v>
      </c>
      <c r="N424" s="85" t="s">
        <v>1513</v>
      </c>
      <c r="O424" s="85" t="s">
        <v>1513</v>
      </c>
      <c r="P424" s="85" t="s">
        <v>1513</v>
      </c>
      <c r="Q424" s="127" t="s">
        <v>1516</v>
      </c>
      <c r="R424" s="85" t="s">
        <v>1513</v>
      </c>
      <c r="S424" s="127" t="s">
        <v>1516</v>
      </c>
    </row>
    <row r="425" ht="20.25" customHeight="1">
      <c r="A425" s="323" t="s">
        <v>2049</v>
      </c>
      <c r="B425" s="321" t="s">
        <v>1509</v>
      </c>
      <c r="C425" s="317" t="s">
        <v>1531</v>
      </c>
      <c r="D425" s="318" t="s">
        <v>1511</v>
      </c>
      <c r="E425" s="324" t="s">
        <v>1993</v>
      </c>
      <c r="F425" s="318" t="s">
        <v>1541</v>
      </c>
      <c r="G425" s="85" t="s">
        <v>1513</v>
      </c>
      <c r="H425" s="296" t="s">
        <v>1513</v>
      </c>
      <c r="I425" s="296" t="s">
        <v>1514</v>
      </c>
      <c r="J425" s="317" t="s">
        <v>1528</v>
      </c>
      <c r="K425" s="320">
        <v>281.0</v>
      </c>
      <c r="L425" s="85" t="s">
        <v>1513</v>
      </c>
      <c r="M425" s="85" t="s">
        <v>1513</v>
      </c>
      <c r="N425" s="85" t="s">
        <v>1513</v>
      </c>
      <c r="O425" s="85" t="s">
        <v>1513</v>
      </c>
      <c r="P425" s="85" t="s">
        <v>1513</v>
      </c>
      <c r="Q425" s="85" t="s">
        <v>1513</v>
      </c>
      <c r="R425" s="85" t="s">
        <v>1513</v>
      </c>
      <c r="S425" s="127" t="s">
        <v>1516</v>
      </c>
    </row>
    <row r="426" ht="20.25" customHeight="1">
      <c r="A426" s="323" t="s">
        <v>2050</v>
      </c>
      <c r="B426" s="321" t="s">
        <v>1656</v>
      </c>
      <c r="C426" s="317" t="s">
        <v>1526</v>
      </c>
      <c r="D426" s="318" t="s">
        <v>1511</v>
      </c>
      <c r="E426" s="324" t="s">
        <v>1547</v>
      </c>
      <c r="F426" s="318" t="s">
        <v>1512</v>
      </c>
      <c r="G426" s="85" t="s">
        <v>1513</v>
      </c>
      <c r="H426" s="296" t="s">
        <v>1513</v>
      </c>
      <c r="I426" s="296" t="s">
        <v>1581</v>
      </c>
      <c r="J426" s="317" t="s">
        <v>1528</v>
      </c>
      <c r="K426" s="320">
        <v>281.0</v>
      </c>
      <c r="L426" s="127" t="s">
        <v>1516</v>
      </c>
      <c r="M426" s="85" t="s">
        <v>1513</v>
      </c>
      <c r="N426" s="85" t="s">
        <v>1513</v>
      </c>
      <c r="O426" s="85" t="s">
        <v>1513</v>
      </c>
      <c r="P426" s="85" t="s">
        <v>1513</v>
      </c>
      <c r="Q426" s="127" t="s">
        <v>1516</v>
      </c>
      <c r="R426" s="85" t="s">
        <v>1513</v>
      </c>
      <c r="S426" s="127" t="s">
        <v>1516</v>
      </c>
    </row>
    <row r="427" ht="20.25" customHeight="1">
      <c r="A427" s="323" t="s">
        <v>2051</v>
      </c>
      <c r="B427" s="321" t="s">
        <v>1549</v>
      </c>
      <c r="C427" s="317" t="s">
        <v>1526</v>
      </c>
      <c r="D427" s="349" t="s">
        <v>1535</v>
      </c>
      <c r="E427" s="324" t="s">
        <v>1547</v>
      </c>
      <c r="F427" s="318" t="s">
        <v>1522</v>
      </c>
      <c r="G427" s="85" t="s">
        <v>1513</v>
      </c>
      <c r="H427" s="296" t="s">
        <v>1513</v>
      </c>
      <c r="I427" s="296" t="s">
        <v>1581</v>
      </c>
      <c r="J427" s="317" t="s">
        <v>1528</v>
      </c>
      <c r="K427" s="320">
        <v>282.0</v>
      </c>
      <c r="L427" s="127" t="s">
        <v>1516</v>
      </c>
      <c r="M427" s="85" t="s">
        <v>1513</v>
      </c>
      <c r="N427" s="85" t="s">
        <v>1513</v>
      </c>
      <c r="O427" s="85" t="s">
        <v>1513</v>
      </c>
      <c r="P427" s="85" t="s">
        <v>1513</v>
      </c>
      <c r="Q427" s="127" t="s">
        <v>1516</v>
      </c>
      <c r="R427" s="85" t="s">
        <v>1513</v>
      </c>
      <c r="S427" s="127" t="s">
        <v>1516</v>
      </c>
    </row>
    <row r="428" ht="20.25" customHeight="1">
      <c r="A428" s="315" t="s">
        <v>2052</v>
      </c>
      <c r="B428" s="316" t="s">
        <v>1656</v>
      </c>
      <c r="C428" s="317" t="s">
        <v>1526</v>
      </c>
      <c r="D428" s="318" t="s">
        <v>1557</v>
      </c>
      <c r="E428" s="319">
        <v>120.0</v>
      </c>
      <c r="F428" s="318" t="s">
        <v>1720</v>
      </c>
      <c r="G428" s="85" t="s">
        <v>1513</v>
      </c>
      <c r="H428" s="296" t="s">
        <v>1513</v>
      </c>
      <c r="I428" s="296" t="s">
        <v>1514</v>
      </c>
      <c r="J428" s="317" t="s">
        <v>1515</v>
      </c>
      <c r="K428" s="320">
        <v>167.0</v>
      </c>
      <c r="L428" s="85" t="s">
        <v>1513</v>
      </c>
      <c r="M428" s="127" t="s">
        <v>1516</v>
      </c>
      <c r="N428" s="85" t="s">
        <v>1513</v>
      </c>
      <c r="O428" s="85" t="s">
        <v>1513</v>
      </c>
      <c r="P428" s="85" t="s">
        <v>1513</v>
      </c>
      <c r="Q428" s="85" t="s">
        <v>1513</v>
      </c>
      <c r="R428" s="85" t="s">
        <v>1513</v>
      </c>
      <c r="S428" s="85" t="s">
        <v>1513</v>
      </c>
    </row>
    <row r="429" ht="20.25" customHeight="1">
      <c r="A429" s="357" t="s">
        <v>2053</v>
      </c>
      <c r="B429" s="316" t="s">
        <v>1549</v>
      </c>
      <c r="C429" s="321" t="s">
        <v>1537</v>
      </c>
      <c r="D429" s="318" t="s">
        <v>2054</v>
      </c>
      <c r="E429" s="319">
        <v>120.0</v>
      </c>
      <c r="F429" s="318" t="s">
        <v>2002</v>
      </c>
      <c r="G429" s="296" t="s">
        <v>1513</v>
      </c>
      <c r="H429" s="296" t="s">
        <v>1513</v>
      </c>
      <c r="I429" s="296" t="s">
        <v>1527</v>
      </c>
      <c r="J429" s="321" t="s">
        <v>1693</v>
      </c>
      <c r="K429" s="358">
        <v>189.0</v>
      </c>
      <c r="L429" s="296" t="s">
        <v>1513</v>
      </c>
      <c r="M429" s="296" t="s">
        <v>1513</v>
      </c>
      <c r="N429" s="296" t="s">
        <v>1513</v>
      </c>
      <c r="O429" s="296" t="s">
        <v>1513</v>
      </c>
      <c r="P429" s="296" t="s">
        <v>1513</v>
      </c>
      <c r="Q429" s="296" t="s">
        <v>1513</v>
      </c>
      <c r="R429" s="296" t="s">
        <v>1513</v>
      </c>
      <c r="S429" s="296" t="s">
        <v>1516</v>
      </c>
    </row>
    <row r="430" ht="20.25" customHeight="1">
      <c r="A430" s="370" t="s">
        <v>2055</v>
      </c>
      <c r="B430" s="340" t="s">
        <v>1518</v>
      </c>
      <c r="C430" s="341" t="s">
        <v>1526</v>
      </c>
      <c r="D430" s="342" t="s">
        <v>1511</v>
      </c>
      <c r="E430" s="351" t="s">
        <v>1532</v>
      </c>
      <c r="F430" s="359" t="s">
        <v>1571</v>
      </c>
      <c r="G430" s="371" t="s">
        <v>1516</v>
      </c>
      <c r="H430" s="360" t="s">
        <v>1513</v>
      </c>
      <c r="I430" s="362" t="s">
        <v>1514</v>
      </c>
      <c r="J430" s="341" t="s">
        <v>1528</v>
      </c>
      <c r="K430" s="347">
        <v>282.0</v>
      </c>
      <c r="L430" s="352" t="s">
        <v>1513</v>
      </c>
      <c r="M430" s="352" t="s">
        <v>1513</v>
      </c>
      <c r="N430" s="352" t="s">
        <v>1513</v>
      </c>
      <c r="O430" s="352" t="s">
        <v>1513</v>
      </c>
      <c r="P430" s="352" t="s">
        <v>1513</v>
      </c>
      <c r="Q430" s="352" t="s">
        <v>1513</v>
      </c>
      <c r="R430" s="352" t="s">
        <v>1513</v>
      </c>
      <c r="S430" s="348" t="s">
        <v>1516</v>
      </c>
    </row>
    <row r="431" ht="20.25" customHeight="1">
      <c r="A431" s="315" t="s">
        <v>2056</v>
      </c>
      <c r="B431" s="316" t="s">
        <v>1564</v>
      </c>
      <c r="C431" s="317" t="s">
        <v>1537</v>
      </c>
      <c r="D431" s="318" t="s">
        <v>1511</v>
      </c>
      <c r="E431" s="319" t="s">
        <v>1521</v>
      </c>
      <c r="F431" s="318" t="s">
        <v>2057</v>
      </c>
      <c r="G431" s="85" t="s">
        <v>1513</v>
      </c>
      <c r="H431" s="296" t="s">
        <v>1516</v>
      </c>
      <c r="I431" s="296" t="s">
        <v>1514</v>
      </c>
      <c r="J431" s="317" t="s">
        <v>1515</v>
      </c>
      <c r="K431" s="320">
        <v>168.0</v>
      </c>
      <c r="L431" s="85" t="s">
        <v>1513</v>
      </c>
      <c r="M431" s="85" t="s">
        <v>1513</v>
      </c>
      <c r="N431" s="85" t="s">
        <v>1513</v>
      </c>
      <c r="O431" s="85" t="s">
        <v>1513</v>
      </c>
      <c r="P431" s="85" t="s">
        <v>1513</v>
      </c>
      <c r="Q431" s="85" t="s">
        <v>1513</v>
      </c>
      <c r="R431" s="85" t="s">
        <v>1513</v>
      </c>
      <c r="S431" s="127" t="s">
        <v>1516</v>
      </c>
    </row>
    <row r="432" ht="20.25" customHeight="1">
      <c r="A432" s="357" t="s">
        <v>2058</v>
      </c>
      <c r="B432" s="316" t="s">
        <v>1656</v>
      </c>
      <c r="C432" s="321" t="s">
        <v>1510</v>
      </c>
      <c r="D432" s="318" t="s">
        <v>1511</v>
      </c>
      <c r="E432" s="319">
        <v>60.0</v>
      </c>
      <c r="F432" s="318" t="s">
        <v>1675</v>
      </c>
      <c r="G432" s="296" t="s">
        <v>1513</v>
      </c>
      <c r="H432" s="296" t="s">
        <v>1516</v>
      </c>
      <c r="I432" s="296" t="s">
        <v>1514</v>
      </c>
      <c r="J432" s="321" t="s">
        <v>1693</v>
      </c>
      <c r="K432" s="358">
        <v>189.0</v>
      </c>
      <c r="L432" s="296" t="s">
        <v>1513</v>
      </c>
      <c r="M432" s="296" t="s">
        <v>1513</v>
      </c>
      <c r="N432" s="296" t="s">
        <v>1513</v>
      </c>
      <c r="O432" s="296" t="s">
        <v>1513</v>
      </c>
      <c r="P432" s="296" t="s">
        <v>1513</v>
      </c>
      <c r="Q432" s="296" t="s">
        <v>1513</v>
      </c>
      <c r="R432" s="296" t="s">
        <v>1513</v>
      </c>
      <c r="S432" s="296" t="s">
        <v>1516</v>
      </c>
    </row>
    <row r="433" ht="20.25" customHeight="1">
      <c r="A433" s="323" t="s">
        <v>2059</v>
      </c>
      <c r="B433" s="321" t="s">
        <v>1525</v>
      </c>
      <c r="C433" s="317" t="s">
        <v>1537</v>
      </c>
      <c r="D433" s="318" t="s">
        <v>1511</v>
      </c>
      <c r="E433" s="324">
        <v>30.0</v>
      </c>
      <c r="F433" s="318" t="s">
        <v>1624</v>
      </c>
      <c r="G433" s="317" t="s">
        <v>1513</v>
      </c>
      <c r="H433" s="321" t="s">
        <v>1513</v>
      </c>
      <c r="I433" s="321" t="s">
        <v>1581</v>
      </c>
      <c r="J433" s="317" t="s">
        <v>1528</v>
      </c>
      <c r="K433" s="320">
        <v>282.0</v>
      </c>
      <c r="L433" s="85" t="s">
        <v>1513</v>
      </c>
      <c r="M433" s="127" t="s">
        <v>1516</v>
      </c>
      <c r="N433" s="85" t="s">
        <v>1513</v>
      </c>
      <c r="O433" s="85" t="s">
        <v>1513</v>
      </c>
      <c r="P433" s="85" t="s">
        <v>1513</v>
      </c>
      <c r="Q433" s="85" t="s">
        <v>1513</v>
      </c>
      <c r="R433" s="85" t="s">
        <v>1513</v>
      </c>
      <c r="S433" s="85" t="s">
        <v>1513</v>
      </c>
    </row>
    <row r="434" ht="20.25" customHeight="1">
      <c r="A434" s="323" t="s">
        <v>2060</v>
      </c>
      <c r="B434" s="321" t="s">
        <v>1525</v>
      </c>
      <c r="C434" s="317" t="s">
        <v>1537</v>
      </c>
      <c r="D434" s="318" t="s">
        <v>1511</v>
      </c>
      <c r="E434" s="324" t="s">
        <v>1532</v>
      </c>
      <c r="F434" s="318" t="s">
        <v>1512</v>
      </c>
      <c r="G434" s="317" t="s">
        <v>1513</v>
      </c>
      <c r="H434" s="321" t="s">
        <v>1513</v>
      </c>
      <c r="I434" s="321" t="s">
        <v>1514</v>
      </c>
      <c r="J434" s="317" t="s">
        <v>1528</v>
      </c>
      <c r="K434" s="320">
        <v>282.0</v>
      </c>
      <c r="L434" s="85" t="s">
        <v>1513</v>
      </c>
      <c r="M434" s="85" t="s">
        <v>1513</v>
      </c>
      <c r="N434" s="127" t="s">
        <v>1516</v>
      </c>
      <c r="O434" s="85" t="s">
        <v>1513</v>
      </c>
      <c r="P434" s="85" t="s">
        <v>1513</v>
      </c>
      <c r="Q434" s="85" t="s">
        <v>1513</v>
      </c>
      <c r="R434" s="85" t="s">
        <v>1513</v>
      </c>
      <c r="S434" s="85" t="s">
        <v>1513</v>
      </c>
    </row>
    <row r="435" ht="20.25" customHeight="1">
      <c r="A435" s="315" t="s">
        <v>2061</v>
      </c>
      <c r="B435" s="316" t="s">
        <v>1546</v>
      </c>
      <c r="C435" s="317" t="s">
        <v>1526</v>
      </c>
      <c r="D435" s="318" t="s">
        <v>1511</v>
      </c>
      <c r="E435" s="319">
        <v>90.0</v>
      </c>
      <c r="F435" s="318" t="s">
        <v>1512</v>
      </c>
      <c r="G435" s="85" t="s">
        <v>1513</v>
      </c>
      <c r="H435" s="296" t="s">
        <v>1513</v>
      </c>
      <c r="I435" s="296" t="s">
        <v>1581</v>
      </c>
      <c r="J435" s="317" t="s">
        <v>1515</v>
      </c>
      <c r="K435" s="320">
        <v>168.0</v>
      </c>
      <c r="L435" s="85" t="s">
        <v>1513</v>
      </c>
      <c r="M435" s="85" t="s">
        <v>1513</v>
      </c>
      <c r="N435" s="85" t="s">
        <v>1513</v>
      </c>
      <c r="O435" s="85" t="s">
        <v>1513</v>
      </c>
      <c r="P435" s="85" t="s">
        <v>1513</v>
      </c>
      <c r="Q435" s="127" t="s">
        <v>1516</v>
      </c>
      <c r="R435" s="127" t="s">
        <v>1516</v>
      </c>
      <c r="S435" s="127" t="s">
        <v>1516</v>
      </c>
    </row>
    <row r="436" ht="20.25" customHeight="1">
      <c r="A436" s="315" t="s">
        <v>2062</v>
      </c>
      <c r="B436" s="321" t="s">
        <v>1525</v>
      </c>
      <c r="C436" s="317" t="s">
        <v>1531</v>
      </c>
      <c r="D436" s="318" t="s">
        <v>1511</v>
      </c>
      <c r="E436" s="319">
        <v>5.0</v>
      </c>
      <c r="F436" s="318" t="s">
        <v>1512</v>
      </c>
      <c r="G436" s="317" t="s">
        <v>1513</v>
      </c>
      <c r="H436" s="296" t="s">
        <v>1513</v>
      </c>
      <c r="I436" s="321" t="s">
        <v>1523</v>
      </c>
      <c r="J436" s="317" t="s">
        <v>1515</v>
      </c>
      <c r="K436" s="320">
        <v>168.0</v>
      </c>
      <c r="L436" s="127" t="s">
        <v>1516</v>
      </c>
      <c r="M436" s="85" t="s">
        <v>1513</v>
      </c>
      <c r="N436" s="127" t="s">
        <v>1516</v>
      </c>
      <c r="O436" s="85" t="s">
        <v>1513</v>
      </c>
      <c r="P436" s="85" t="s">
        <v>1513</v>
      </c>
      <c r="Q436" s="127" t="s">
        <v>1516</v>
      </c>
      <c r="R436" s="127" t="s">
        <v>1516</v>
      </c>
      <c r="S436" s="127" t="s">
        <v>1516</v>
      </c>
    </row>
    <row r="437" ht="20.25" customHeight="1">
      <c r="A437" s="323" t="s">
        <v>2063</v>
      </c>
      <c r="B437" s="321" t="s">
        <v>1518</v>
      </c>
      <c r="C437" s="317" t="s">
        <v>1531</v>
      </c>
      <c r="D437" s="361" t="s">
        <v>1589</v>
      </c>
      <c r="E437" s="324" t="s">
        <v>1521</v>
      </c>
      <c r="F437" s="318" t="s">
        <v>1551</v>
      </c>
      <c r="G437" s="85" t="s">
        <v>1513</v>
      </c>
      <c r="H437" s="296" t="s">
        <v>1516</v>
      </c>
      <c r="I437" s="296" t="s">
        <v>1581</v>
      </c>
      <c r="J437" s="317" t="s">
        <v>1528</v>
      </c>
      <c r="K437" s="320">
        <v>282.0</v>
      </c>
      <c r="L437" s="85" t="s">
        <v>1513</v>
      </c>
      <c r="M437" s="85" t="s">
        <v>1513</v>
      </c>
      <c r="N437" s="85" t="s">
        <v>1513</v>
      </c>
      <c r="O437" s="127" t="s">
        <v>1516</v>
      </c>
      <c r="P437" s="85" t="s">
        <v>1513</v>
      </c>
      <c r="Q437" s="85" t="s">
        <v>1513</v>
      </c>
      <c r="R437" s="85" t="s">
        <v>1513</v>
      </c>
      <c r="S437" s="85" t="s">
        <v>1513</v>
      </c>
    </row>
    <row r="438" ht="20.25" customHeight="1">
      <c r="A438" s="323" t="s">
        <v>2064</v>
      </c>
      <c r="B438" s="321" t="s">
        <v>1518</v>
      </c>
      <c r="C438" s="317" t="s">
        <v>1531</v>
      </c>
      <c r="D438" s="318" t="s">
        <v>1511</v>
      </c>
      <c r="E438" s="324" t="s">
        <v>2065</v>
      </c>
      <c r="F438" s="318" t="s">
        <v>1512</v>
      </c>
      <c r="G438" s="85" t="s">
        <v>1513</v>
      </c>
      <c r="H438" s="296" t="s">
        <v>1513</v>
      </c>
      <c r="I438" s="296" t="s">
        <v>1527</v>
      </c>
      <c r="J438" s="317" t="s">
        <v>1528</v>
      </c>
      <c r="K438" s="320">
        <v>282.0</v>
      </c>
      <c r="L438" s="127" t="s">
        <v>1516</v>
      </c>
      <c r="M438" s="85" t="s">
        <v>1513</v>
      </c>
      <c r="N438" s="85" t="s">
        <v>1513</v>
      </c>
      <c r="O438" s="85" t="s">
        <v>1513</v>
      </c>
      <c r="P438" s="85" t="s">
        <v>1513</v>
      </c>
      <c r="Q438" s="127" t="s">
        <v>1516</v>
      </c>
      <c r="R438" s="85" t="s">
        <v>1513</v>
      </c>
      <c r="S438" s="127" t="s">
        <v>1516</v>
      </c>
    </row>
    <row r="439" ht="20.25" customHeight="1">
      <c r="A439" s="315" t="s">
        <v>2066</v>
      </c>
      <c r="B439" s="316" t="s">
        <v>1546</v>
      </c>
      <c r="C439" s="317" t="s">
        <v>1526</v>
      </c>
      <c r="D439" s="318" t="s">
        <v>1511</v>
      </c>
      <c r="E439" s="319">
        <v>120.0</v>
      </c>
      <c r="F439" s="318" t="s">
        <v>1512</v>
      </c>
      <c r="G439" s="85" t="s">
        <v>1513</v>
      </c>
      <c r="H439" s="296" t="s">
        <v>1513</v>
      </c>
      <c r="I439" s="296" t="s">
        <v>1514</v>
      </c>
      <c r="J439" s="317" t="s">
        <v>1515</v>
      </c>
      <c r="K439" s="320">
        <v>168.0</v>
      </c>
      <c r="L439" s="85" t="s">
        <v>1513</v>
      </c>
      <c r="M439" s="85" t="s">
        <v>1513</v>
      </c>
      <c r="N439" s="127" t="s">
        <v>1516</v>
      </c>
      <c r="O439" s="85" t="s">
        <v>1513</v>
      </c>
      <c r="P439" s="85" t="s">
        <v>1513</v>
      </c>
      <c r="Q439" s="127" t="s">
        <v>1516</v>
      </c>
      <c r="R439" s="85" t="s">
        <v>1513</v>
      </c>
      <c r="S439" s="127" t="s">
        <v>1516</v>
      </c>
    </row>
    <row r="440" ht="20.25" customHeight="1">
      <c r="A440" s="357" t="s">
        <v>2067</v>
      </c>
      <c r="B440" s="316" t="s">
        <v>1575</v>
      </c>
      <c r="C440" s="321" t="s">
        <v>1510</v>
      </c>
      <c r="D440" s="318" t="s">
        <v>1511</v>
      </c>
      <c r="E440" s="319">
        <v>90.0</v>
      </c>
      <c r="F440" s="318" t="s">
        <v>1512</v>
      </c>
      <c r="G440" s="296" t="s">
        <v>1513</v>
      </c>
      <c r="H440" s="296" t="s">
        <v>1513</v>
      </c>
      <c r="I440" s="296" t="s">
        <v>1514</v>
      </c>
      <c r="J440" s="321" t="s">
        <v>1693</v>
      </c>
      <c r="K440" s="358">
        <v>189.0</v>
      </c>
      <c r="L440" s="296" t="s">
        <v>1513</v>
      </c>
      <c r="M440" s="296" t="s">
        <v>1513</v>
      </c>
      <c r="N440" s="296" t="s">
        <v>1513</v>
      </c>
      <c r="O440" s="296" t="s">
        <v>1513</v>
      </c>
      <c r="P440" s="296" t="s">
        <v>1513</v>
      </c>
      <c r="Q440" s="296" t="s">
        <v>1513</v>
      </c>
      <c r="R440" s="296" t="s">
        <v>1513</v>
      </c>
      <c r="S440" s="296" t="s">
        <v>1516</v>
      </c>
    </row>
    <row r="441" ht="20.25" customHeight="1">
      <c r="A441" s="323" t="s">
        <v>2068</v>
      </c>
      <c r="B441" s="321" t="s">
        <v>1575</v>
      </c>
      <c r="C441" s="317" t="s">
        <v>1537</v>
      </c>
      <c r="D441" s="318" t="s">
        <v>1511</v>
      </c>
      <c r="E441" s="324" t="s">
        <v>1521</v>
      </c>
      <c r="F441" s="318" t="s">
        <v>1512</v>
      </c>
      <c r="G441" s="85" t="s">
        <v>1513</v>
      </c>
      <c r="H441" s="296" t="s">
        <v>1513</v>
      </c>
      <c r="I441" s="296" t="s">
        <v>1581</v>
      </c>
      <c r="J441" s="317" t="s">
        <v>1528</v>
      </c>
      <c r="K441" s="320">
        <v>283.0</v>
      </c>
      <c r="L441" s="85" t="s">
        <v>1513</v>
      </c>
      <c r="M441" s="85" t="s">
        <v>1513</v>
      </c>
      <c r="N441" s="85" t="s">
        <v>1513</v>
      </c>
      <c r="O441" s="85" t="s">
        <v>1513</v>
      </c>
      <c r="P441" s="85" t="s">
        <v>1513</v>
      </c>
      <c r="Q441" s="127" t="s">
        <v>1516</v>
      </c>
      <c r="R441" s="85" t="s">
        <v>1513</v>
      </c>
      <c r="S441" s="127" t="s">
        <v>1516</v>
      </c>
    </row>
    <row r="442" ht="20.25" customHeight="1">
      <c r="A442" s="315" t="s">
        <v>2069</v>
      </c>
      <c r="B442" s="316" t="s">
        <v>1546</v>
      </c>
      <c r="C442" s="317" t="s">
        <v>1526</v>
      </c>
      <c r="D442" s="318" t="s">
        <v>1535</v>
      </c>
      <c r="E442" s="319" t="s">
        <v>1568</v>
      </c>
      <c r="F442" s="318" t="s">
        <v>1586</v>
      </c>
      <c r="G442" s="85" t="s">
        <v>1513</v>
      </c>
      <c r="H442" s="296" t="s">
        <v>1513</v>
      </c>
      <c r="I442" s="296" t="s">
        <v>1527</v>
      </c>
      <c r="J442" s="317" t="s">
        <v>1515</v>
      </c>
      <c r="K442" s="320">
        <v>168.0</v>
      </c>
      <c r="L442" s="85" t="s">
        <v>1513</v>
      </c>
      <c r="M442" s="85" t="s">
        <v>1513</v>
      </c>
      <c r="N442" s="85" t="s">
        <v>1513</v>
      </c>
      <c r="O442" s="85" t="s">
        <v>1513</v>
      </c>
      <c r="P442" s="85" t="s">
        <v>1513</v>
      </c>
      <c r="Q442" s="85" t="s">
        <v>1513</v>
      </c>
      <c r="R442" s="85" t="s">
        <v>1513</v>
      </c>
      <c r="S442" s="127" t="s">
        <v>1516</v>
      </c>
    </row>
    <row r="443" ht="20.25" customHeight="1">
      <c r="A443" s="372" t="s">
        <v>2070</v>
      </c>
      <c r="B443" s="321" t="s">
        <v>1525</v>
      </c>
      <c r="C443" s="373" t="s">
        <v>1510</v>
      </c>
      <c r="D443" s="318" t="s">
        <v>1511</v>
      </c>
      <c r="E443" s="319">
        <v>60.0</v>
      </c>
      <c r="F443" s="318" t="s">
        <v>1512</v>
      </c>
      <c r="G443" s="373" t="s">
        <v>1513</v>
      </c>
      <c r="H443" s="296" t="s">
        <v>1513</v>
      </c>
      <c r="I443" s="321" t="s">
        <v>1527</v>
      </c>
      <c r="J443" s="373" t="s">
        <v>1515</v>
      </c>
      <c r="K443" s="320">
        <v>169.0</v>
      </c>
      <c r="L443" s="374" t="s">
        <v>1513</v>
      </c>
      <c r="M443" s="375" t="s">
        <v>1516</v>
      </c>
      <c r="N443" s="374" t="s">
        <v>1513</v>
      </c>
      <c r="O443" s="374" t="s">
        <v>1513</v>
      </c>
      <c r="P443" s="374" t="s">
        <v>1513</v>
      </c>
      <c r="Q443" s="374" t="s">
        <v>1513</v>
      </c>
      <c r="R443" s="375" t="s">
        <v>1516</v>
      </c>
      <c r="S443" s="375" t="s">
        <v>1516</v>
      </c>
    </row>
    <row r="444" ht="20.25" customHeight="1">
      <c r="A444" s="323" t="s">
        <v>2071</v>
      </c>
      <c r="B444" s="321" t="s">
        <v>1546</v>
      </c>
      <c r="C444" s="317" t="s">
        <v>1562</v>
      </c>
      <c r="D444" s="318" t="s">
        <v>1511</v>
      </c>
      <c r="E444" s="324" t="s">
        <v>1568</v>
      </c>
      <c r="F444" s="318" t="s">
        <v>1571</v>
      </c>
      <c r="G444" s="85" t="s">
        <v>1513</v>
      </c>
      <c r="H444" s="296" t="s">
        <v>1513</v>
      </c>
      <c r="I444" s="296" t="s">
        <v>1581</v>
      </c>
      <c r="J444" s="317" t="s">
        <v>1528</v>
      </c>
      <c r="K444" s="320">
        <v>283.0</v>
      </c>
      <c r="L444" s="127" t="s">
        <v>1516</v>
      </c>
      <c r="M444" s="127" t="s">
        <v>1516</v>
      </c>
      <c r="N444" s="85" t="s">
        <v>1513</v>
      </c>
      <c r="O444" s="85" t="s">
        <v>1513</v>
      </c>
      <c r="P444" s="85" t="s">
        <v>1513</v>
      </c>
      <c r="Q444" s="127" t="s">
        <v>1516</v>
      </c>
      <c r="R444" s="127" t="s">
        <v>1516</v>
      </c>
      <c r="S444" s="127" t="s">
        <v>1516</v>
      </c>
    </row>
    <row r="445" ht="20.25" customHeight="1">
      <c r="A445" s="315" t="s">
        <v>2072</v>
      </c>
      <c r="B445" s="316" t="s">
        <v>1549</v>
      </c>
      <c r="C445" s="317" t="s">
        <v>1537</v>
      </c>
      <c r="D445" s="318" t="s">
        <v>1511</v>
      </c>
      <c r="E445" s="319">
        <v>120.0</v>
      </c>
      <c r="F445" s="318" t="s">
        <v>1569</v>
      </c>
      <c r="G445" s="85" t="s">
        <v>1513</v>
      </c>
      <c r="H445" s="296" t="s">
        <v>1513</v>
      </c>
      <c r="I445" s="296" t="s">
        <v>1514</v>
      </c>
      <c r="J445" s="317" t="s">
        <v>1515</v>
      </c>
      <c r="K445" s="320">
        <v>169.0</v>
      </c>
      <c r="L445" s="85" t="s">
        <v>1513</v>
      </c>
      <c r="M445" s="85" t="s">
        <v>1513</v>
      </c>
      <c r="N445" s="127" t="s">
        <v>1516</v>
      </c>
      <c r="O445" s="85" t="s">
        <v>1513</v>
      </c>
      <c r="P445" s="85" t="s">
        <v>1513</v>
      </c>
      <c r="Q445" s="85" t="s">
        <v>1513</v>
      </c>
      <c r="R445" s="85" t="s">
        <v>1513</v>
      </c>
      <c r="S445" s="127" t="s">
        <v>1516</v>
      </c>
    </row>
    <row r="446" ht="20.25" customHeight="1">
      <c r="A446" s="323" t="s">
        <v>2073</v>
      </c>
      <c r="B446" s="321" t="s">
        <v>1564</v>
      </c>
      <c r="C446" s="317" t="s">
        <v>1526</v>
      </c>
      <c r="D446" s="318" t="s">
        <v>1511</v>
      </c>
      <c r="E446" s="324" t="s">
        <v>1547</v>
      </c>
      <c r="F446" s="318" t="s">
        <v>1522</v>
      </c>
      <c r="G446" s="85" t="s">
        <v>1513</v>
      </c>
      <c r="H446" s="296" t="s">
        <v>1513</v>
      </c>
      <c r="I446" s="296" t="s">
        <v>1527</v>
      </c>
      <c r="J446" s="317" t="s">
        <v>1528</v>
      </c>
      <c r="K446" s="320">
        <v>283.0</v>
      </c>
      <c r="L446" s="85" t="s">
        <v>1513</v>
      </c>
      <c r="M446" s="85" t="s">
        <v>1513</v>
      </c>
      <c r="N446" s="127" t="s">
        <v>1516</v>
      </c>
      <c r="O446" s="85" t="s">
        <v>1513</v>
      </c>
      <c r="P446" s="85" t="s">
        <v>1513</v>
      </c>
      <c r="Q446" s="85" t="s">
        <v>1513</v>
      </c>
      <c r="R446" s="85" t="s">
        <v>1513</v>
      </c>
      <c r="S446" s="85" t="s">
        <v>1513</v>
      </c>
    </row>
    <row r="447" ht="20.25" customHeight="1">
      <c r="A447" s="323" t="s">
        <v>2074</v>
      </c>
      <c r="B447" s="321" t="s">
        <v>1549</v>
      </c>
      <c r="C447" s="317" t="s">
        <v>1526</v>
      </c>
      <c r="D447" s="318" t="s">
        <v>1511</v>
      </c>
      <c r="E447" s="324" t="s">
        <v>1521</v>
      </c>
      <c r="F447" s="318" t="s">
        <v>1551</v>
      </c>
      <c r="G447" s="85" t="s">
        <v>1513</v>
      </c>
      <c r="H447" s="296" t="s">
        <v>1516</v>
      </c>
      <c r="I447" s="296" t="s">
        <v>1527</v>
      </c>
      <c r="J447" s="317" t="s">
        <v>1528</v>
      </c>
      <c r="K447" s="320">
        <v>283.0</v>
      </c>
      <c r="L447" s="85" t="s">
        <v>1513</v>
      </c>
      <c r="M447" s="85" t="s">
        <v>1513</v>
      </c>
      <c r="N447" s="127" t="s">
        <v>1516</v>
      </c>
      <c r="O447" s="85" t="s">
        <v>1513</v>
      </c>
      <c r="P447" s="127" t="s">
        <v>1516</v>
      </c>
      <c r="Q447" s="85" t="s">
        <v>1513</v>
      </c>
      <c r="R447" s="85" t="s">
        <v>1513</v>
      </c>
      <c r="S447" s="85" t="s">
        <v>1513</v>
      </c>
    </row>
    <row r="448" ht="20.25" customHeight="1">
      <c r="A448" s="323" t="s">
        <v>2075</v>
      </c>
      <c r="B448" s="321" t="s">
        <v>1575</v>
      </c>
      <c r="C448" s="317" t="s">
        <v>1537</v>
      </c>
      <c r="D448" s="318" t="s">
        <v>1511</v>
      </c>
      <c r="E448" s="324" t="s">
        <v>1532</v>
      </c>
      <c r="F448" s="318" t="s">
        <v>1538</v>
      </c>
      <c r="G448" s="85" t="s">
        <v>1513</v>
      </c>
      <c r="H448" s="296" t="s">
        <v>1516</v>
      </c>
      <c r="I448" s="296" t="s">
        <v>1514</v>
      </c>
      <c r="J448" s="317" t="s">
        <v>1528</v>
      </c>
      <c r="K448" s="320">
        <v>283.0</v>
      </c>
      <c r="L448" s="127" t="s">
        <v>1516</v>
      </c>
      <c r="M448" s="85" t="s">
        <v>1513</v>
      </c>
      <c r="N448" s="85" t="s">
        <v>1513</v>
      </c>
      <c r="O448" s="85" t="s">
        <v>1513</v>
      </c>
      <c r="P448" s="85" t="s">
        <v>1513</v>
      </c>
      <c r="Q448" s="85" t="s">
        <v>1513</v>
      </c>
      <c r="R448" s="127" t="s">
        <v>1516</v>
      </c>
      <c r="S448" s="127" t="s">
        <v>1516</v>
      </c>
    </row>
    <row r="449" ht="20.25" customHeight="1">
      <c r="A449" s="323" t="s">
        <v>2076</v>
      </c>
      <c r="B449" s="321" t="s">
        <v>1575</v>
      </c>
      <c r="C449" s="317" t="s">
        <v>1510</v>
      </c>
      <c r="D449" s="349" t="s">
        <v>1557</v>
      </c>
      <c r="E449" s="324" t="s">
        <v>1568</v>
      </c>
      <c r="F449" s="318" t="s">
        <v>1512</v>
      </c>
      <c r="G449" s="85" t="s">
        <v>1513</v>
      </c>
      <c r="H449" s="296" t="s">
        <v>1513</v>
      </c>
      <c r="I449" s="296" t="s">
        <v>1514</v>
      </c>
      <c r="J449" s="317" t="s">
        <v>1528</v>
      </c>
      <c r="K449" s="320">
        <v>284.0</v>
      </c>
      <c r="L449" s="85" t="s">
        <v>1513</v>
      </c>
      <c r="M449" s="127" t="s">
        <v>1516</v>
      </c>
      <c r="N449" s="127" t="s">
        <v>1516</v>
      </c>
      <c r="O449" s="85" t="s">
        <v>1513</v>
      </c>
      <c r="P449" s="85" t="s">
        <v>1513</v>
      </c>
      <c r="Q449" s="85" t="s">
        <v>1513</v>
      </c>
      <c r="R449" s="85" t="s">
        <v>1513</v>
      </c>
      <c r="S449" s="85" t="s">
        <v>1513</v>
      </c>
    </row>
    <row r="450" ht="20.25" customHeight="1">
      <c r="A450" s="323" t="s">
        <v>2077</v>
      </c>
      <c r="B450" s="321" t="s">
        <v>1564</v>
      </c>
      <c r="C450" s="317" t="s">
        <v>1562</v>
      </c>
      <c r="D450" s="318" t="s">
        <v>1511</v>
      </c>
      <c r="E450" s="324" t="s">
        <v>1568</v>
      </c>
      <c r="F450" s="318" t="s">
        <v>1571</v>
      </c>
      <c r="G450" s="85" t="s">
        <v>1513</v>
      </c>
      <c r="H450" s="296" t="s">
        <v>1513</v>
      </c>
      <c r="I450" s="296" t="s">
        <v>1514</v>
      </c>
      <c r="J450" s="317" t="s">
        <v>1528</v>
      </c>
      <c r="K450" s="320">
        <v>284.0</v>
      </c>
      <c r="L450" s="127" t="s">
        <v>1516</v>
      </c>
      <c r="M450" s="127" t="s">
        <v>1516</v>
      </c>
      <c r="N450" s="85" t="s">
        <v>1513</v>
      </c>
      <c r="O450" s="85" t="s">
        <v>1513</v>
      </c>
      <c r="P450" s="85" t="s">
        <v>1513</v>
      </c>
      <c r="Q450" s="127" t="s">
        <v>1516</v>
      </c>
      <c r="R450" s="127" t="s">
        <v>1516</v>
      </c>
      <c r="S450" s="127" t="s">
        <v>1516</v>
      </c>
    </row>
    <row r="451" ht="20.25" customHeight="1">
      <c r="A451" s="323" t="s">
        <v>2078</v>
      </c>
      <c r="B451" s="321" t="s">
        <v>1525</v>
      </c>
      <c r="C451" s="317" t="s">
        <v>1562</v>
      </c>
      <c r="D451" s="318" t="s">
        <v>1511</v>
      </c>
      <c r="E451" s="324" t="s">
        <v>1532</v>
      </c>
      <c r="F451" s="318" t="s">
        <v>2079</v>
      </c>
      <c r="G451" s="317" t="s">
        <v>1513</v>
      </c>
      <c r="H451" s="321" t="s">
        <v>1516</v>
      </c>
      <c r="I451" s="321" t="s">
        <v>1597</v>
      </c>
      <c r="J451" s="317" t="s">
        <v>1528</v>
      </c>
      <c r="K451" s="320">
        <v>284.0</v>
      </c>
      <c r="L451" s="127" t="s">
        <v>1516</v>
      </c>
      <c r="M451" s="85" t="s">
        <v>1513</v>
      </c>
      <c r="N451" s="85" t="s">
        <v>1513</v>
      </c>
      <c r="O451" s="85" t="s">
        <v>1513</v>
      </c>
      <c r="P451" s="85" t="s">
        <v>1513</v>
      </c>
      <c r="Q451" s="127" t="s">
        <v>1516</v>
      </c>
      <c r="R451" s="85" t="s">
        <v>1513</v>
      </c>
      <c r="S451" s="127" t="s">
        <v>1516</v>
      </c>
    </row>
    <row r="452" ht="20.25" customHeight="1">
      <c r="A452" s="323" t="s">
        <v>2080</v>
      </c>
      <c r="B452" s="321" t="s">
        <v>1509</v>
      </c>
      <c r="C452" s="317" t="s">
        <v>1526</v>
      </c>
      <c r="D452" s="349" t="s">
        <v>1535</v>
      </c>
      <c r="E452" s="324" t="s">
        <v>1909</v>
      </c>
      <c r="F452" s="318" t="s">
        <v>2081</v>
      </c>
      <c r="G452" s="85" t="s">
        <v>1513</v>
      </c>
      <c r="H452" s="296" t="s">
        <v>1516</v>
      </c>
      <c r="I452" s="296" t="s">
        <v>1527</v>
      </c>
      <c r="J452" s="317" t="s">
        <v>1528</v>
      </c>
      <c r="K452" s="320">
        <v>284.0</v>
      </c>
      <c r="L452" s="85" t="s">
        <v>1513</v>
      </c>
      <c r="M452" s="85" t="s">
        <v>1513</v>
      </c>
      <c r="N452" s="127" t="s">
        <v>1516</v>
      </c>
      <c r="O452" s="85" t="s">
        <v>1513</v>
      </c>
      <c r="P452" s="85" t="s">
        <v>1513</v>
      </c>
      <c r="Q452" s="85" t="s">
        <v>1513</v>
      </c>
      <c r="R452" s="85" t="s">
        <v>1513</v>
      </c>
      <c r="S452" s="85" t="s">
        <v>1513</v>
      </c>
    </row>
    <row r="453" ht="20.25" customHeight="1">
      <c r="A453" s="323" t="s">
        <v>2082</v>
      </c>
      <c r="B453" s="321" t="s">
        <v>1518</v>
      </c>
      <c r="C453" s="317" t="s">
        <v>1526</v>
      </c>
      <c r="D453" s="318" t="s">
        <v>1511</v>
      </c>
      <c r="E453" s="324" t="s">
        <v>1558</v>
      </c>
      <c r="F453" s="318" t="s">
        <v>1571</v>
      </c>
      <c r="G453" s="127" t="s">
        <v>1516</v>
      </c>
      <c r="H453" s="327" t="s">
        <v>1513</v>
      </c>
      <c r="I453" s="327" t="s">
        <v>1514</v>
      </c>
      <c r="J453" s="317" t="s">
        <v>1528</v>
      </c>
      <c r="K453" s="320">
        <v>284.0</v>
      </c>
      <c r="L453" s="127" t="s">
        <v>1516</v>
      </c>
      <c r="M453" s="85" t="s">
        <v>1513</v>
      </c>
      <c r="N453" s="85" t="s">
        <v>1513</v>
      </c>
      <c r="O453" s="85" t="s">
        <v>1513</v>
      </c>
      <c r="P453" s="85" t="s">
        <v>1513</v>
      </c>
      <c r="Q453" s="85" t="s">
        <v>1513</v>
      </c>
      <c r="R453" s="127" t="s">
        <v>1516</v>
      </c>
      <c r="S453" s="127" t="s">
        <v>1516</v>
      </c>
    </row>
    <row r="454" ht="20.25" customHeight="1">
      <c r="A454" s="323" t="s">
        <v>2083</v>
      </c>
      <c r="B454" s="321" t="s">
        <v>1546</v>
      </c>
      <c r="C454" s="317" t="s">
        <v>1510</v>
      </c>
      <c r="D454" s="318" t="s">
        <v>1511</v>
      </c>
      <c r="E454" s="324" t="s">
        <v>1521</v>
      </c>
      <c r="F454" s="318" t="s">
        <v>1551</v>
      </c>
      <c r="G454" s="85" t="s">
        <v>1513</v>
      </c>
      <c r="H454" s="296" t="s">
        <v>1516</v>
      </c>
      <c r="I454" s="296" t="s">
        <v>1527</v>
      </c>
      <c r="J454" s="317" t="s">
        <v>1528</v>
      </c>
      <c r="K454" s="320">
        <v>285.0</v>
      </c>
      <c r="L454" s="85" t="s">
        <v>1513</v>
      </c>
      <c r="M454" s="85" t="s">
        <v>1513</v>
      </c>
      <c r="N454" s="85" t="s">
        <v>1513</v>
      </c>
      <c r="O454" s="85" t="s">
        <v>1513</v>
      </c>
      <c r="P454" s="85" t="s">
        <v>1513</v>
      </c>
      <c r="Q454" s="85" t="s">
        <v>1513</v>
      </c>
      <c r="R454" s="127" t="s">
        <v>1516</v>
      </c>
      <c r="S454" s="127" t="s">
        <v>1516</v>
      </c>
    </row>
    <row r="455" ht="20.25" customHeight="1">
      <c r="A455" s="323" t="s">
        <v>2084</v>
      </c>
      <c r="B455" s="321" t="s">
        <v>1525</v>
      </c>
      <c r="C455" s="317" t="s">
        <v>1540</v>
      </c>
      <c r="D455" s="318" t="s">
        <v>1511</v>
      </c>
      <c r="E455" s="324" t="s">
        <v>1558</v>
      </c>
      <c r="F455" s="318" t="s">
        <v>1512</v>
      </c>
      <c r="G455" s="317" t="s">
        <v>1513</v>
      </c>
      <c r="H455" s="321" t="s">
        <v>1513</v>
      </c>
      <c r="I455" s="321" t="s">
        <v>1581</v>
      </c>
      <c r="J455" s="317" t="s">
        <v>1528</v>
      </c>
      <c r="K455" s="320">
        <v>285.0</v>
      </c>
      <c r="L455" s="127" t="s">
        <v>1516</v>
      </c>
      <c r="M455" s="85" t="s">
        <v>1513</v>
      </c>
      <c r="N455" s="85" t="s">
        <v>1513</v>
      </c>
      <c r="O455" s="85" t="s">
        <v>1513</v>
      </c>
      <c r="P455" s="85" t="s">
        <v>1513</v>
      </c>
      <c r="Q455" s="85" t="s">
        <v>1513</v>
      </c>
      <c r="R455" s="85" t="s">
        <v>1513</v>
      </c>
      <c r="S455" s="85" t="s">
        <v>1513</v>
      </c>
    </row>
    <row r="456" ht="20.25" customHeight="1">
      <c r="A456" s="315" t="s">
        <v>2085</v>
      </c>
      <c r="B456" s="316" t="s">
        <v>1561</v>
      </c>
      <c r="C456" s="317" t="s">
        <v>1531</v>
      </c>
      <c r="D456" s="318" t="s">
        <v>1511</v>
      </c>
      <c r="E456" s="319">
        <v>150.0</v>
      </c>
      <c r="F456" s="318" t="s">
        <v>1512</v>
      </c>
      <c r="G456" s="85" t="s">
        <v>1513</v>
      </c>
      <c r="H456" s="296" t="s">
        <v>1513</v>
      </c>
      <c r="I456" s="296" t="s">
        <v>1514</v>
      </c>
      <c r="J456" s="317" t="s">
        <v>1515</v>
      </c>
      <c r="K456" s="320">
        <v>170.0</v>
      </c>
      <c r="L456" s="85" t="s">
        <v>1513</v>
      </c>
      <c r="M456" s="85" t="s">
        <v>1513</v>
      </c>
      <c r="N456" s="85" t="s">
        <v>1513</v>
      </c>
      <c r="O456" s="85" t="s">
        <v>1513</v>
      </c>
      <c r="P456" s="85" t="s">
        <v>1513</v>
      </c>
      <c r="Q456" s="127" t="s">
        <v>1516</v>
      </c>
      <c r="R456" s="85" t="s">
        <v>1513</v>
      </c>
      <c r="S456" s="127" t="s">
        <v>1516</v>
      </c>
    </row>
    <row r="457" ht="20.25" customHeight="1">
      <c r="A457" s="323" t="s">
        <v>2086</v>
      </c>
      <c r="B457" s="321" t="s">
        <v>1561</v>
      </c>
      <c r="C457" s="317" t="s">
        <v>1531</v>
      </c>
      <c r="D457" s="318" t="s">
        <v>1511</v>
      </c>
      <c r="E457" s="324" t="s">
        <v>1550</v>
      </c>
      <c r="F457" s="318" t="s">
        <v>1551</v>
      </c>
      <c r="G457" s="85" t="s">
        <v>1513</v>
      </c>
      <c r="H457" s="296" t="s">
        <v>1516</v>
      </c>
      <c r="I457" s="296" t="s">
        <v>1514</v>
      </c>
      <c r="J457" s="317" t="s">
        <v>1528</v>
      </c>
      <c r="K457" s="320">
        <v>285.0</v>
      </c>
      <c r="L457" s="85" t="s">
        <v>1513</v>
      </c>
      <c r="M457" s="85" t="s">
        <v>1513</v>
      </c>
      <c r="N457" s="127" t="s">
        <v>1516</v>
      </c>
      <c r="O457" s="85" t="s">
        <v>1513</v>
      </c>
      <c r="P457" s="85" t="s">
        <v>1513</v>
      </c>
      <c r="Q457" s="127" t="s">
        <v>1516</v>
      </c>
      <c r="R457" s="85" t="s">
        <v>1513</v>
      </c>
      <c r="S457" s="127" t="s">
        <v>1516</v>
      </c>
    </row>
    <row r="458" ht="20.25" customHeight="1">
      <c r="A458" s="323" t="s">
        <v>2087</v>
      </c>
      <c r="B458" s="321" t="s">
        <v>1549</v>
      </c>
      <c r="C458" s="317" t="s">
        <v>1531</v>
      </c>
      <c r="D458" s="318" t="s">
        <v>1511</v>
      </c>
      <c r="E458" s="324" t="s">
        <v>1550</v>
      </c>
      <c r="F458" s="318" t="s">
        <v>1566</v>
      </c>
      <c r="G458" s="85" t="s">
        <v>1513</v>
      </c>
      <c r="H458" s="296" t="s">
        <v>1516</v>
      </c>
      <c r="I458" s="296" t="s">
        <v>1514</v>
      </c>
      <c r="J458" s="317" t="s">
        <v>1528</v>
      </c>
      <c r="K458" s="320">
        <v>285.0</v>
      </c>
      <c r="L458" s="85" t="s">
        <v>1513</v>
      </c>
      <c r="M458" s="85" t="s">
        <v>1513</v>
      </c>
      <c r="N458" s="85" t="s">
        <v>1513</v>
      </c>
      <c r="O458" s="85" t="s">
        <v>1513</v>
      </c>
      <c r="P458" s="85" t="s">
        <v>1513</v>
      </c>
      <c r="Q458" s="85" t="s">
        <v>1513</v>
      </c>
      <c r="R458" s="85" t="s">
        <v>1513</v>
      </c>
      <c r="S458" s="127" t="s">
        <v>1516</v>
      </c>
    </row>
    <row r="459" ht="20.25" customHeight="1">
      <c r="A459" s="323" t="s">
        <v>2088</v>
      </c>
      <c r="B459" s="321" t="s">
        <v>1564</v>
      </c>
      <c r="C459" s="317" t="s">
        <v>1531</v>
      </c>
      <c r="D459" s="318" t="s">
        <v>1511</v>
      </c>
      <c r="E459" s="324" t="s">
        <v>1550</v>
      </c>
      <c r="F459" s="318" t="s">
        <v>1566</v>
      </c>
      <c r="G459" s="85" t="s">
        <v>1513</v>
      </c>
      <c r="H459" s="296" t="s">
        <v>1516</v>
      </c>
      <c r="I459" s="296" t="s">
        <v>1514</v>
      </c>
      <c r="J459" s="317" t="s">
        <v>1528</v>
      </c>
      <c r="K459" s="320">
        <v>285.0</v>
      </c>
      <c r="L459" s="85" t="s">
        <v>1513</v>
      </c>
      <c r="M459" s="85" t="s">
        <v>1513</v>
      </c>
      <c r="N459" s="85" t="s">
        <v>1513</v>
      </c>
      <c r="O459" s="85" t="s">
        <v>1513</v>
      </c>
      <c r="P459" s="85" t="s">
        <v>1513</v>
      </c>
      <c r="Q459" s="85" t="s">
        <v>1513</v>
      </c>
      <c r="R459" s="85" t="s">
        <v>1513</v>
      </c>
      <c r="S459" s="127" t="s">
        <v>1516</v>
      </c>
    </row>
    <row r="460" ht="20.25" customHeight="1">
      <c r="A460" s="315" t="s">
        <v>2089</v>
      </c>
      <c r="B460" s="316" t="s">
        <v>1549</v>
      </c>
      <c r="C460" s="317" t="s">
        <v>1531</v>
      </c>
      <c r="D460" s="318" t="s">
        <v>1511</v>
      </c>
      <c r="E460" s="319">
        <v>120.0</v>
      </c>
      <c r="F460" s="318" t="s">
        <v>1566</v>
      </c>
      <c r="G460" s="85" t="s">
        <v>1513</v>
      </c>
      <c r="H460" s="296" t="s">
        <v>1516</v>
      </c>
      <c r="I460" s="296" t="s">
        <v>1514</v>
      </c>
      <c r="J460" s="317" t="s">
        <v>1515</v>
      </c>
      <c r="K460" s="320">
        <v>170.0</v>
      </c>
      <c r="L460" s="85" t="s">
        <v>1513</v>
      </c>
      <c r="M460" s="85" t="s">
        <v>1513</v>
      </c>
      <c r="N460" s="85" t="s">
        <v>1513</v>
      </c>
      <c r="O460" s="85" t="s">
        <v>1513</v>
      </c>
      <c r="P460" s="85" t="s">
        <v>1513</v>
      </c>
      <c r="Q460" s="127" t="s">
        <v>1516</v>
      </c>
      <c r="R460" s="127" t="s">
        <v>1516</v>
      </c>
      <c r="S460" s="127" t="s">
        <v>1516</v>
      </c>
    </row>
    <row r="461" ht="20.25" customHeight="1">
      <c r="A461" s="315" t="s">
        <v>2090</v>
      </c>
      <c r="B461" s="316" t="s">
        <v>1546</v>
      </c>
      <c r="C461" s="317" t="s">
        <v>1531</v>
      </c>
      <c r="D461" s="318" t="s">
        <v>1511</v>
      </c>
      <c r="E461" s="319">
        <v>90.0</v>
      </c>
      <c r="F461" s="318" t="s">
        <v>1566</v>
      </c>
      <c r="G461" s="85" t="s">
        <v>1513</v>
      </c>
      <c r="H461" s="296" t="s">
        <v>1516</v>
      </c>
      <c r="I461" s="296" t="s">
        <v>1514</v>
      </c>
      <c r="J461" s="317" t="s">
        <v>1515</v>
      </c>
      <c r="K461" s="320">
        <v>170.0</v>
      </c>
      <c r="L461" s="85" t="s">
        <v>1513</v>
      </c>
      <c r="M461" s="85" t="s">
        <v>1513</v>
      </c>
      <c r="N461" s="85" t="s">
        <v>1513</v>
      </c>
      <c r="O461" s="85" t="s">
        <v>1513</v>
      </c>
      <c r="P461" s="85" t="s">
        <v>1513</v>
      </c>
      <c r="Q461" s="85" t="s">
        <v>1513</v>
      </c>
      <c r="R461" s="85" t="s">
        <v>1513</v>
      </c>
      <c r="S461" s="127" t="s">
        <v>1516</v>
      </c>
    </row>
    <row r="462" ht="20.25" customHeight="1">
      <c r="A462" s="323" t="s">
        <v>2091</v>
      </c>
      <c r="B462" s="321" t="s">
        <v>1549</v>
      </c>
      <c r="C462" s="317" t="s">
        <v>1531</v>
      </c>
      <c r="D462" s="318" t="s">
        <v>1511</v>
      </c>
      <c r="E462" s="324" t="s">
        <v>1550</v>
      </c>
      <c r="F462" s="318" t="s">
        <v>1566</v>
      </c>
      <c r="G462" s="85" t="s">
        <v>1513</v>
      </c>
      <c r="H462" s="296" t="s">
        <v>1516</v>
      </c>
      <c r="I462" s="296" t="s">
        <v>1514</v>
      </c>
      <c r="J462" s="317" t="s">
        <v>1528</v>
      </c>
      <c r="K462" s="320">
        <v>287.0</v>
      </c>
      <c r="L462" s="85" t="s">
        <v>1513</v>
      </c>
      <c r="M462" s="85" t="s">
        <v>1513</v>
      </c>
      <c r="N462" s="127" t="s">
        <v>1516</v>
      </c>
      <c r="O462" s="85" t="s">
        <v>1513</v>
      </c>
      <c r="P462" s="85" t="s">
        <v>1513</v>
      </c>
      <c r="Q462" s="127" t="s">
        <v>1516</v>
      </c>
      <c r="R462" s="85" t="s">
        <v>1513</v>
      </c>
      <c r="S462" s="127" t="s">
        <v>1516</v>
      </c>
    </row>
    <row r="463" ht="20.25" customHeight="1">
      <c r="A463" s="323" t="s">
        <v>2092</v>
      </c>
      <c r="B463" s="321" t="s">
        <v>1564</v>
      </c>
      <c r="C463" s="317" t="s">
        <v>1526</v>
      </c>
      <c r="D463" s="318" t="s">
        <v>1511</v>
      </c>
      <c r="E463" s="324" t="s">
        <v>1550</v>
      </c>
      <c r="F463" s="318" t="s">
        <v>1566</v>
      </c>
      <c r="G463" s="85" t="s">
        <v>1513</v>
      </c>
      <c r="H463" s="296" t="s">
        <v>1516</v>
      </c>
      <c r="I463" s="296" t="s">
        <v>1514</v>
      </c>
      <c r="J463" s="317" t="s">
        <v>1528</v>
      </c>
      <c r="K463" s="320">
        <v>287.0</v>
      </c>
      <c r="L463" s="85" t="s">
        <v>1513</v>
      </c>
      <c r="M463" s="85" t="s">
        <v>1513</v>
      </c>
      <c r="N463" s="127" t="s">
        <v>1516</v>
      </c>
      <c r="O463" s="85" t="s">
        <v>1513</v>
      </c>
      <c r="P463" s="85" t="s">
        <v>1513</v>
      </c>
      <c r="Q463" s="85" t="s">
        <v>1513</v>
      </c>
      <c r="R463" s="85" t="s">
        <v>1513</v>
      </c>
      <c r="S463" s="85" t="s">
        <v>1513</v>
      </c>
    </row>
    <row r="464" ht="20.25" customHeight="1">
      <c r="A464" s="315" t="s">
        <v>2093</v>
      </c>
      <c r="B464" s="316" t="s">
        <v>1546</v>
      </c>
      <c r="C464" s="317" t="s">
        <v>1531</v>
      </c>
      <c r="D464" s="318" t="s">
        <v>1511</v>
      </c>
      <c r="E464" s="319">
        <v>60.0</v>
      </c>
      <c r="F464" s="318" t="s">
        <v>1566</v>
      </c>
      <c r="G464" s="85" t="s">
        <v>1513</v>
      </c>
      <c r="H464" s="296" t="s">
        <v>1516</v>
      </c>
      <c r="I464" s="296" t="s">
        <v>1514</v>
      </c>
      <c r="J464" s="317" t="s">
        <v>1515</v>
      </c>
      <c r="K464" s="320">
        <v>170.0</v>
      </c>
      <c r="L464" s="85" t="s">
        <v>1513</v>
      </c>
      <c r="M464" s="85" t="s">
        <v>1513</v>
      </c>
      <c r="N464" s="127" t="s">
        <v>1516</v>
      </c>
      <c r="O464" s="85" t="s">
        <v>1513</v>
      </c>
      <c r="P464" s="85" t="s">
        <v>1513</v>
      </c>
      <c r="Q464" s="127" t="s">
        <v>1516</v>
      </c>
      <c r="R464" s="85" t="s">
        <v>1513</v>
      </c>
      <c r="S464" s="127" t="s">
        <v>1516</v>
      </c>
    </row>
    <row r="465" ht="20.25" customHeight="1">
      <c r="A465" s="323" t="s">
        <v>2094</v>
      </c>
      <c r="B465" s="321" t="s">
        <v>1530</v>
      </c>
      <c r="C465" s="317" t="s">
        <v>1519</v>
      </c>
      <c r="D465" s="318" t="s">
        <v>1511</v>
      </c>
      <c r="E465" s="324" t="s">
        <v>1568</v>
      </c>
      <c r="F465" s="318" t="s">
        <v>1571</v>
      </c>
      <c r="G465" s="85" t="s">
        <v>1513</v>
      </c>
      <c r="H465" s="296" t="s">
        <v>1513</v>
      </c>
      <c r="I465" s="296" t="s">
        <v>1514</v>
      </c>
      <c r="J465" s="317" t="s">
        <v>1528</v>
      </c>
      <c r="K465" s="320">
        <v>287.0</v>
      </c>
      <c r="L465" s="85" t="s">
        <v>1513</v>
      </c>
      <c r="M465" s="85" t="s">
        <v>1513</v>
      </c>
      <c r="N465" s="127" t="s">
        <v>1516</v>
      </c>
      <c r="O465" s="85" t="s">
        <v>1513</v>
      </c>
      <c r="P465" s="85" t="s">
        <v>1513</v>
      </c>
      <c r="Q465" s="85" t="s">
        <v>1513</v>
      </c>
      <c r="R465" s="85" t="s">
        <v>1513</v>
      </c>
      <c r="S465" s="85" t="s">
        <v>1513</v>
      </c>
    </row>
    <row r="466" ht="20.25" customHeight="1">
      <c r="A466" s="315" t="s">
        <v>2095</v>
      </c>
      <c r="B466" s="316" t="s">
        <v>1530</v>
      </c>
      <c r="C466" s="317" t="s">
        <v>1531</v>
      </c>
      <c r="D466" s="318" t="s">
        <v>1511</v>
      </c>
      <c r="E466" s="319" t="s">
        <v>1521</v>
      </c>
      <c r="F466" s="318" t="s">
        <v>1566</v>
      </c>
      <c r="G466" s="85" t="s">
        <v>1513</v>
      </c>
      <c r="H466" s="296" t="s">
        <v>1516</v>
      </c>
      <c r="I466" s="296" t="s">
        <v>1581</v>
      </c>
      <c r="J466" s="317" t="s">
        <v>1515</v>
      </c>
      <c r="K466" s="320">
        <v>170.0</v>
      </c>
      <c r="L466" s="127" t="s">
        <v>1516</v>
      </c>
      <c r="M466" s="85" t="s">
        <v>1513</v>
      </c>
      <c r="N466" s="127" t="s">
        <v>1516</v>
      </c>
      <c r="O466" s="85" t="s">
        <v>1513</v>
      </c>
      <c r="P466" s="85" t="s">
        <v>1513</v>
      </c>
      <c r="Q466" s="127" t="s">
        <v>1516</v>
      </c>
      <c r="R466" s="85" t="s">
        <v>1513</v>
      </c>
      <c r="S466" s="127" t="s">
        <v>1516</v>
      </c>
    </row>
    <row r="467" ht="20.25" customHeight="1">
      <c r="A467" s="323" t="s">
        <v>2096</v>
      </c>
      <c r="B467" s="321" t="s">
        <v>1546</v>
      </c>
      <c r="C467" s="317" t="s">
        <v>1537</v>
      </c>
      <c r="D467" s="318" t="s">
        <v>1511</v>
      </c>
      <c r="E467" s="324" t="s">
        <v>1532</v>
      </c>
      <c r="F467" s="318" t="s">
        <v>1675</v>
      </c>
      <c r="G467" s="85" t="s">
        <v>1513</v>
      </c>
      <c r="H467" s="321" t="s">
        <v>1516</v>
      </c>
      <c r="I467" s="296" t="s">
        <v>1527</v>
      </c>
      <c r="J467" s="317" t="s">
        <v>1528</v>
      </c>
      <c r="K467" s="320">
        <v>287.0</v>
      </c>
      <c r="L467" s="85" t="s">
        <v>1513</v>
      </c>
      <c r="M467" s="85" t="s">
        <v>1513</v>
      </c>
      <c r="N467" s="127" t="s">
        <v>1516</v>
      </c>
      <c r="O467" s="85" t="s">
        <v>1513</v>
      </c>
      <c r="P467" s="127" t="s">
        <v>1516</v>
      </c>
      <c r="Q467" s="127" t="s">
        <v>1516</v>
      </c>
      <c r="R467" s="85" t="s">
        <v>1513</v>
      </c>
      <c r="S467" s="127" t="s">
        <v>1516</v>
      </c>
    </row>
    <row r="468" ht="20.25" customHeight="1">
      <c r="A468" s="323" t="s">
        <v>2097</v>
      </c>
      <c r="B468" s="321" t="s">
        <v>1546</v>
      </c>
      <c r="C468" s="317" t="s">
        <v>1537</v>
      </c>
      <c r="D468" s="318" t="s">
        <v>1511</v>
      </c>
      <c r="E468" s="324" t="s">
        <v>1532</v>
      </c>
      <c r="F468" s="318" t="s">
        <v>1541</v>
      </c>
      <c r="G468" s="127" t="s">
        <v>1516</v>
      </c>
      <c r="H468" s="327" t="s">
        <v>1513</v>
      </c>
      <c r="I468" s="327" t="s">
        <v>1514</v>
      </c>
      <c r="J468" s="317" t="s">
        <v>1528</v>
      </c>
      <c r="K468" s="320">
        <v>287.0</v>
      </c>
      <c r="L468" s="85" t="s">
        <v>1513</v>
      </c>
      <c r="M468" s="127" t="s">
        <v>1516</v>
      </c>
      <c r="N468" s="127" t="s">
        <v>1516</v>
      </c>
      <c r="O468" s="85" t="s">
        <v>1513</v>
      </c>
      <c r="P468" s="127" t="s">
        <v>1516</v>
      </c>
      <c r="Q468" s="127" t="s">
        <v>1516</v>
      </c>
      <c r="R468" s="85" t="s">
        <v>1513</v>
      </c>
      <c r="S468" s="85" t="s">
        <v>1513</v>
      </c>
    </row>
    <row r="469" ht="20.25" customHeight="1">
      <c r="A469" s="315" t="s">
        <v>2098</v>
      </c>
      <c r="B469" s="316" t="s">
        <v>1561</v>
      </c>
      <c r="C469" s="317" t="s">
        <v>1526</v>
      </c>
      <c r="D469" s="318" t="s">
        <v>1511</v>
      </c>
      <c r="E469" s="319">
        <v>90.0</v>
      </c>
      <c r="F469" s="318" t="s">
        <v>1695</v>
      </c>
      <c r="G469" s="85" t="s">
        <v>1513</v>
      </c>
      <c r="H469" s="296" t="s">
        <v>1516</v>
      </c>
      <c r="I469" s="296" t="s">
        <v>1514</v>
      </c>
      <c r="J469" s="317" t="s">
        <v>1515</v>
      </c>
      <c r="K469" s="320">
        <v>170.0</v>
      </c>
      <c r="L469" s="85" t="s">
        <v>1513</v>
      </c>
      <c r="M469" s="85" t="s">
        <v>1513</v>
      </c>
      <c r="N469" s="127" t="s">
        <v>1516</v>
      </c>
      <c r="O469" s="85" t="s">
        <v>1513</v>
      </c>
      <c r="P469" s="85" t="s">
        <v>1513</v>
      </c>
      <c r="Q469" s="127" t="s">
        <v>1516</v>
      </c>
      <c r="R469" s="85" t="s">
        <v>1513</v>
      </c>
      <c r="S469" s="127" t="s">
        <v>1516</v>
      </c>
    </row>
    <row r="470" ht="20.25" customHeight="1">
      <c r="A470" s="323" t="s">
        <v>2099</v>
      </c>
      <c r="B470" s="321" t="s">
        <v>1530</v>
      </c>
      <c r="C470" s="317" t="s">
        <v>1526</v>
      </c>
      <c r="D470" s="318" t="s">
        <v>1511</v>
      </c>
      <c r="E470" s="324" t="s">
        <v>1558</v>
      </c>
      <c r="F470" s="318" t="s">
        <v>1538</v>
      </c>
      <c r="G470" s="85" t="s">
        <v>1513</v>
      </c>
      <c r="H470" s="296" t="s">
        <v>1516</v>
      </c>
      <c r="I470" s="296" t="s">
        <v>1514</v>
      </c>
      <c r="J470" s="317" t="s">
        <v>1528</v>
      </c>
      <c r="K470" s="320">
        <v>287.0</v>
      </c>
      <c r="L470" s="85" t="s">
        <v>1513</v>
      </c>
      <c r="M470" s="85" t="s">
        <v>1513</v>
      </c>
      <c r="N470" s="85" t="s">
        <v>1513</v>
      </c>
      <c r="O470" s="85" t="s">
        <v>1513</v>
      </c>
      <c r="P470" s="85" t="s">
        <v>1513</v>
      </c>
      <c r="Q470" s="127" t="s">
        <v>1516</v>
      </c>
      <c r="R470" s="85" t="s">
        <v>1513</v>
      </c>
      <c r="S470" s="127" t="s">
        <v>1516</v>
      </c>
    </row>
    <row r="471" ht="20.25" customHeight="1">
      <c r="A471" s="323" t="s">
        <v>2100</v>
      </c>
      <c r="B471" s="321" t="s">
        <v>1575</v>
      </c>
      <c r="C471" s="317" t="s">
        <v>1610</v>
      </c>
      <c r="D471" s="318" t="s">
        <v>1511</v>
      </c>
      <c r="E471" s="324" t="s">
        <v>1550</v>
      </c>
      <c r="F471" s="318" t="s">
        <v>2101</v>
      </c>
      <c r="G471" s="85" t="s">
        <v>1513</v>
      </c>
      <c r="H471" s="296" t="s">
        <v>1516</v>
      </c>
      <c r="I471" s="296" t="s">
        <v>1527</v>
      </c>
      <c r="J471" s="317" t="s">
        <v>1528</v>
      </c>
      <c r="K471" s="320">
        <v>288.0</v>
      </c>
      <c r="L471" s="85" t="s">
        <v>1513</v>
      </c>
      <c r="M471" s="85" t="s">
        <v>1513</v>
      </c>
      <c r="N471" s="85" t="s">
        <v>1513</v>
      </c>
      <c r="O471" s="85" t="s">
        <v>1513</v>
      </c>
      <c r="P471" s="85" t="s">
        <v>1513</v>
      </c>
      <c r="Q471" s="85" t="s">
        <v>1513</v>
      </c>
      <c r="R471" s="85" t="s">
        <v>1513</v>
      </c>
      <c r="S471" s="127" t="s">
        <v>1516</v>
      </c>
    </row>
    <row r="472" ht="20.25" customHeight="1">
      <c r="A472" s="315" t="s">
        <v>2102</v>
      </c>
      <c r="B472" s="316" t="s">
        <v>1656</v>
      </c>
      <c r="C472" s="317" t="s">
        <v>1531</v>
      </c>
      <c r="D472" s="318" t="s">
        <v>1511</v>
      </c>
      <c r="E472" s="319">
        <v>300.0</v>
      </c>
      <c r="F472" s="318" t="s">
        <v>1551</v>
      </c>
      <c r="G472" s="85" t="s">
        <v>1513</v>
      </c>
      <c r="H472" s="296" t="s">
        <v>1516</v>
      </c>
      <c r="I472" s="296" t="s">
        <v>1613</v>
      </c>
      <c r="J472" s="317" t="s">
        <v>1515</v>
      </c>
      <c r="K472" s="320">
        <v>171.0</v>
      </c>
      <c r="L472" s="85" t="s">
        <v>1513</v>
      </c>
      <c r="M472" s="85" t="s">
        <v>1513</v>
      </c>
      <c r="N472" s="127" t="s">
        <v>1516</v>
      </c>
      <c r="O472" s="85" t="s">
        <v>1513</v>
      </c>
      <c r="P472" s="85" t="s">
        <v>1513</v>
      </c>
      <c r="Q472" s="127" t="s">
        <v>1516</v>
      </c>
      <c r="R472" s="85" t="s">
        <v>1513</v>
      </c>
      <c r="S472" s="127" t="s">
        <v>1516</v>
      </c>
    </row>
    <row r="473" ht="20.25" customHeight="1">
      <c r="A473" s="323" t="s">
        <v>2103</v>
      </c>
      <c r="B473" s="321" t="s">
        <v>1564</v>
      </c>
      <c r="C473" s="317" t="s">
        <v>1537</v>
      </c>
      <c r="D473" s="349" t="s">
        <v>1535</v>
      </c>
      <c r="E473" s="324" t="s">
        <v>1532</v>
      </c>
      <c r="F473" s="318" t="s">
        <v>1533</v>
      </c>
      <c r="G473" s="85" t="s">
        <v>1513</v>
      </c>
      <c r="H473" s="296" t="s">
        <v>1513</v>
      </c>
      <c r="I473" s="296" t="s">
        <v>1514</v>
      </c>
      <c r="J473" s="317" t="s">
        <v>1528</v>
      </c>
      <c r="K473" s="320">
        <v>288.0</v>
      </c>
      <c r="L473" s="85" t="s">
        <v>1513</v>
      </c>
      <c r="M473" s="85" t="s">
        <v>1513</v>
      </c>
      <c r="N473" s="127" t="s">
        <v>1516</v>
      </c>
      <c r="O473" s="85" t="s">
        <v>1513</v>
      </c>
      <c r="P473" s="85" t="s">
        <v>1513</v>
      </c>
      <c r="Q473" s="85" t="s">
        <v>1513</v>
      </c>
      <c r="R473" s="85" t="s">
        <v>1513</v>
      </c>
      <c r="S473" s="85" t="s">
        <v>1513</v>
      </c>
    </row>
    <row r="474" ht="20.25" customHeight="1">
      <c r="A474" s="323" t="s">
        <v>2104</v>
      </c>
      <c r="B474" s="321" t="s">
        <v>1546</v>
      </c>
      <c r="C474" s="317" t="s">
        <v>1531</v>
      </c>
      <c r="D474" s="318" t="s">
        <v>1511</v>
      </c>
      <c r="E474" s="324" t="s">
        <v>1550</v>
      </c>
      <c r="F474" s="318" t="s">
        <v>1571</v>
      </c>
      <c r="G474" s="127" t="s">
        <v>1516</v>
      </c>
      <c r="H474" s="327" t="s">
        <v>1513</v>
      </c>
      <c r="I474" s="327" t="s">
        <v>1514</v>
      </c>
      <c r="J474" s="317" t="s">
        <v>1528</v>
      </c>
      <c r="K474" s="320">
        <v>288.0</v>
      </c>
      <c r="L474" s="85" t="s">
        <v>1513</v>
      </c>
      <c r="M474" s="85" t="s">
        <v>1513</v>
      </c>
      <c r="N474" s="127" t="s">
        <v>1516</v>
      </c>
      <c r="O474" s="85" t="s">
        <v>1513</v>
      </c>
      <c r="P474" s="127" t="s">
        <v>1516</v>
      </c>
      <c r="Q474" s="85" t="s">
        <v>1513</v>
      </c>
      <c r="R474" s="85" t="s">
        <v>1513</v>
      </c>
      <c r="S474" s="85" t="s">
        <v>1513</v>
      </c>
    </row>
    <row r="475" ht="20.25" customHeight="1">
      <c r="A475" s="323" t="s">
        <v>2105</v>
      </c>
      <c r="B475" s="321" t="s">
        <v>1575</v>
      </c>
      <c r="C475" s="317" t="s">
        <v>1526</v>
      </c>
      <c r="D475" s="318" t="s">
        <v>1511</v>
      </c>
      <c r="E475" s="324" t="s">
        <v>1521</v>
      </c>
      <c r="F475" s="318" t="s">
        <v>1512</v>
      </c>
      <c r="G475" s="85" t="s">
        <v>1513</v>
      </c>
      <c r="H475" s="296" t="s">
        <v>1513</v>
      </c>
      <c r="I475" s="296" t="s">
        <v>1581</v>
      </c>
      <c r="J475" s="317" t="s">
        <v>1528</v>
      </c>
      <c r="K475" s="320">
        <v>288.0</v>
      </c>
      <c r="L475" s="85" t="s">
        <v>1513</v>
      </c>
      <c r="M475" s="85" t="s">
        <v>1513</v>
      </c>
      <c r="N475" s="85" t="s">
        <v>1513</v>
      </c>
      <c r="O475" s="85" t="s">
        <v>1513</v>
      </c>
      <c r="P475" s="85" t="s">
        <v>1513</v>
      </c>
      <c r="Q475" s="127" t="s">
        <v>1516</v>
      </c>
      <c r="R475" s="85" t="s">
        <v>1513</v>
      </c>
      <c r="S475" s="127" t="s">
        <v>1516</v>
      </c>
    </row>
    <row r="476" ht="20.25" customHeight="1">
      <c r="A476" s="323" t="s">
        <v>2106</v>
      </c>
      <c r="B476" s="321" t="s">
        <v>1518</v>
      </c>
      <c r="C476" s="317" t="s">
        <v>1531</v>
      </c>
      <c r="D476" s="318" t="s">
        <v>1511</v>
      </c>
      <c r="E476" s="324" t="s">
        <v>1532</v>
      </c>
      <c r="F476" s="318" t="s">
        <v>1551</v>
      </c>
      <c r="G476" s="85" t="s">
        <v>1513</v>
      </c>
      <c r="H476" s="296" t="s">
        <v>1516</v>
      </c>
      <c r="I476" s="296" t="s">
        <v>1514</v>
      </c>
      <c r="J476" s="317" t="s">
        <v>1528</v>
      </c>
      <c r="K476" s="320">
        <v>289.0</v>
      </c>
      <c r="L476" s="85" t="s">
        <v>1513</v>
      </c>
      <c r="M476" s="85" t="s">
        <v>1513</v>
      </c>
      <c r="N476" s="85" t="s">
        <v>1513</v>
      </c>
      <c r="O476" s="85" t="s">
        <v>1513</v>
      </c>
      <c r="P476" s="85" t="s">
        <v>1513</v>
      </c>
      <c r="Q476" s="127" t="s">
        <v>1516</v>
      </c>
      <c r="R476" s="127" t="s">
        <v>1516</v>
      </c>
      <c r="S476" s="127" t="s">
        <v>1516</v>
      </c>
    </row>
    <row r="477" ht="20.25" customHeight="1">
      <c r="A477" s="315" t="s">
        <v>2107</v>
      </c>
      <c r="B477" s="321" t="s">
        <v>1525</v>
      </c>
      <c r="C477" s="317" t="s">
        <v>1531</v>
      </c>
      <c r="D477" s="318" t="s">
        <v>1511</v>
      </c>
      <c r="E477" s="319">
        <v>5.0</v>
      </c>
      <c r="F477" s="318" t="s">
        <v>1512</v>
      </c>
      <c r="G477" s="317" t="s">
        <v>1513</v>
      </c>
      <c r="H477" s="296" t="s">
        <v>1513</v>
      </c>
      <c r="I477" s="321" t="s">
        <v>1613</v>
      </c>
      <c r="J477" s="317" t="s">
        <v>1515</v>
      </c>
      <c r="K477" s="320">
        <v>171.0</v>
      </c>
      <c r="L477" s="85" t="s">
        <v>1513</v>
      </c>
      <c r="M477" s="127" t="s">
        <v>1516</v>
      </c>
      <c r="N477" s="85" t="s">
        <v>1513</v>
      </c>
      <c r="O477" s="85" t="s">
        <v>1513</v>
      </c>
      <c r="P477" s="85" t="s">
        <v>1513</v>
      </c>
      <c r="Q477" s="85" t="s">
        <v>1513</v>
      </c>
      <c r="R477" s="85" t="s">
        <v>1513</v>
      </c>
      <c r="S477" s="85" t="s">
        <v>1513</v>
      </c>
    </row>
    <row r="478" ht="20.25" customHeight="1">
      <c r="A478" s="323" t="s">
        <v>2108</v>
      </c>
      <c r="B478" s="321" t="s">
        <v>1564</v>
      </c>
      <c r="C478" s="317" t="s">
        <v>1526</v>
      </c>
      <c r="D478" s="318" t="s">
        <v>1511</v>
      </c>
      <c r="E478" s="324" t="s">
        <v>1677</v>
      </c>
      <c r="F478" s="318" t="s">
        <v>1512</v>
      </c>
      <c r="G478" s="85" t="s">
        <v>1513</v>
      </c>
      <c r="H478" s="296" t="s">
        <v>1513</v>
      </c>
      <c r="I478" s="296" t="s">
        <v>1581</v>
      </c>
      <c r="J478" s="317" t="s">
        <v>1528</v>
      </c>
      <c r="K478" s="320">
        <v>289.0</v>
      </c>
      <c r="L478" s="85" t="s">
        <v>1513</v>
      </c>
      <c r="M478" s="127" t="s">
        <v>1516</v>
      </c>
      <c r="N478" s="85" t="s">
        <v>1513</v>
      </c>
      <c r="O478" s="85" t="s">
        <v>1513</v>
      </c>
      <c r="P478" s="85" t="s">
        <v>1513</v>
      </c>
      <c r="Q478" s="85" t="s">
        <v>1513</v>
      </c>
      <c r="R478" s="85" t="s">
        <v>1513</v>
      </c>
      <c r="S478" s="85" t="s">
        <v>1513</v>
      </c>
    </row>
    <row r="479" ht="20.25" customHeight="1">
      <c r="A479" s="315" t="s">
        <v>2109</v>
      </c>
      <c r="B479" s="316" t="s">
        <v>1549</v>
      </c>
      <c r="C479" s="317" t="s">
        <v>1531</v>
      </c>
      <c r="D479" s="318" t="s">
        <v>1511</v>
      </c>
      <c r="E479" s="319">
        <v>120.0</v>
      </c>
      <c r="F479" s="318" t="s">
        <v>1551</v>
      </c>
      <c r="G479" s="85" t="s">
        <v>1513</v>
      </c>
      <c r="H479" s="296" t="s">
        <v>1516</v>
      </c>
      <c r="I479" s="296" t="s">
        <v>1527</v>
      </c>
      <c r="J479" s="317" t="s">
        <v>1515</v>
      </c>
      <c r="K479" s="320">
        <v>171.0</v>
      </c>
      <c r="L479" s="85" t="s">
        <v>1513</v>
      </c>
      <c r="M479" s="85" t="s">
        <v>1513</v>
      </c>
      <c r="N479" s="127" t="s">
        <v>1516</v>
      </c>
      <c r="O479" s="85" t="s">
        <v>1513</v>
      </c>
      <c r="P479" s="127" t="s">
        <v>1516</v>
      </c>
      <c r="Q479" s="85" t="s">
        <v>1513</v>
      </c>
      <c r="R479" s="85" t="s">
        <v>1513</v>
      </c>
      <c r="S479" s="85" t="s">
        <v>1513</v>
      </c>
    </row>
    <row r="480" ht="20.25" customHeight="1">
      <c r="A480" s="323" t="s">
        <v>2110</v>
      </c>
      <c r="B480" s="321" t="s">
        <v>1518</v>
      </c>
      <c r="C480" s="317" t="s">
        <v>1531</v>
      </c>
      <c r="D480" s="361" t="s">
        <v>1589</v>
      </c>
      <c r="E480" s="324" t="s">
        <v>1521</v>
      </c>
      <c r="F480" s="318" t="s">
        <v>1551</v>
      </c>
      <c r="G480" s="85" t="s">
        <v>1513</v>
      </c>
      <c r="H480" s="296" t="s">
        <v>1516</v>
      </c>
      <c r="I480" s="296" t="s">
        <v>1581</v>
      </c>
      <c r="J480" s="317" t="s">
        <v>1528</v>
      </c>
      <c r="K480" s="320">
        <v>289.0</v>
      </c>
      <c r="L480" s="85" t="s">
        <v>1513</v>
      </c>
      <c r="M480" s="85" t="s">
        <v>1513</v>
      </c>
      <c r="N480" s="85" t="s">
        <v>1513</v>
      </c>
      <c r="O480" s="127" t="s">
        <v>1516</v>
      </c>
      <c r="P480" s="85" t="s">
        <v>1513</v>
      </c>
      <c r="Q480" s="85" t="s">
        <v>1513</v>
      </c>
      <c r="R480" s="85" t="s">
        <v>1513</v>
      </c>
      <c r="S480" s="85" t="s">
        <v>1513</v>
      </c>
    </row>
    <row r="481" ht="20.25" customHeight="1">
      <c r="A481" s="357" t="s">
        <v>2111</v>
      </c>
      <c r="B481" s="316" t="s">
        <v>1530</v>
      </c>
      <c r="C481" s="321" t="s">
        <v>1526</v>
      </c>
      <c r="D481" s="318" t="s">
        <v>1511</v>
      </c>
      <c r="E481" s="319" t="s">
        <v>1521</v>
      </c>
      <c r="F481" s="318" t="s">
        <v>1675</v>
      </c>
      <c r="G481" s="296" t="s">
        <v>1516</v>
      </c>
      <c r="H481" s="296" t="s">
        <v>1516</v>
      </c>
      <c r="I481" s="296" t="s">
        <v>1523</v>
      </c>
      <c r="J481" s="321" t="s">
        <v>1693</v>
      </c>
      <c r="K481" s="358">
        <v>190.0</v>
      </c>
      <c r="L481" s="296" t="s">
        <v>1513</v>
      </c>
      <c r="M481" s="296" t="s">
        <v>1513</v>
      </c>
      <c r="N481" s="296" t="s">
        <v>1513</v>
      </c>
      <c r="O481" s="296" t="s">
        <v>1513</v>
      </c>
      <c r="P481" s="296" t="s">
        <v>1513</v>
      </c>
      <c r="Q481" s="296" t="s">
        <v>1513</v>
      </c>
      <c r="R481" s="296" t="s">
        <v>1513</v>
      </c>
      <c r="S481" s="296" t="s">
        <v>1516</v>
      </c>
    </row>
    <row r="482" ht="20.25" customHeight="1">
      <c r="A482" s="315" t="s">
        <v>2112</v>
      </c>
      <c r="B482" s="316" t="s">
        <v>1518</v>
      </c>
      <c r="C482" s="317" t="s">
        <v>1537</v>
      </c>
      <c r="D482" s="318" t="s">
        <v>1589</v>
      </c>
      <c r="E482" s="319" t="s">
        <v>1521</v>
      </c>
      <c r="F482" s="318" t="s">
        <v>1624</v>
      </c>
      <c r="G482" s="85" t="s">
        <v>1513</v>
      </c>
      <c r="H482" s="296" t="s">
        <v>1516</v>
      </c>
      <c r="I482" s="296" t="s">
        <v>1581</v>
      </c>
      <c r="J482" s="317" t="s">
        <v>1515</v>
      </c>
      <c r="K482" s="320">
        <v>171.0</v>
      </c>
      <c r="L482" s="85" t="s">
        <v>1513</v>
      </c>
      <c r="M482" s="85" t="s">
        <v>1513</v>
      </c>
      <c r="N482" s="85" t="s">
        <v>1513</v>
      </c>
      <c r="O482" s="85" t="s">
        <v>1513</v>
      </c>
      <c r="P482" s="127" t="s">
        <v>1516</v>
      </c>
      <c r="Q482" s="85" t="s">
        <v>1513</v>
      </c>
      <c r="R482" s="85" t="s">
        <v>1513</v>
      </c>
      <c r="S482" s="85" t="s">
        <v>1513</v>
      </c>
    </row>
    <row r="483" ht="20.25" customHeight="1">
      <c r="A483" s="323" t="s">
        <v>2113</v>
      </c>
      <c r="B483" s="321" t="s">
        <v>1530</v>
      </c>
      <c r="C483" s="317" t="s">
        <v>1540</v>
      </c>
      <c r="D483" s="318" t="s">
        <v>1511</v>
      </c>
      <c r="E483" s="324" t="s">
        <v>1558</v>
      </c>
      <c r="F483" s="318" t="s">
        <v>1622</v>
      </c>
      <c r="G483" s="85" t="s">
        <v>1513</v>
      </c>
      <c r="H483" s="296" t="s">
        <v>1513</v>
      </c>
      <c r="I483" s="296" t="s">
        <v>1527</v>
      </c>
      <c r="J483" s="317" t="s">
        <v>1528</v>
      </c>
      <c r="K483" s="320">
        <v>289.0</v>
      </c>
      <c r="L483" s="127" t="s">
        <v>1516</v>
      </c>
      <c r="M483" s="127" t="s">
        <v>1516</v>
      </c>
      <c r="N483" s="85" t="s">
        <v>1513</v>
      </c>
      <c r="O483" s="127" t="s">
        <v>1516</v>
      </c>
      <c r="P483" s="85" t="s">
        <v>1513</v>
      </c>
      <c r="Q483" s="85" t="s">
        <v>1513</v>
      </c>
      <c r="R483" s="85" t="s">
        <v>1513</v>
      </c>
      <c r="S483" s="85" t="s">
        <v>1513</v>
      </c>
    </row>
  </sheetData>
  <autoFilter ref="$A$1:$S$483">
    <sortState ref="A1:S483">
      <sortCondition ref="A1:A483"/>
      <sortCondition ref="B1:B483"/>
    </sortState>
  </autoFilter>
  <conditionalFormatting sqref="A1:H483 I1:I256 J1:S483 I258:I483">
    <cfRule type="cellIs" dxfId="0" priority="1" operator="equal">
      <formula>"Yes"</formula>
    </cfRule>
  </conditionalFormatting>
  <conditionalFormatting sqref="A2:H483 I2:I256 J2:S483 I258:I483">
    <cfRule type="notContainsText" dxfId="18" priority="2" operator="notContains" text="Yes">
      <formula>ISERROR(SEARCH(("Yes"),(A2)))</formula>
    </cfRule>
  </conditionalFormatting>
  <hyperlinks>
    <hyperlink r:id="rId2" ref="A1"/>
  </hyperlinks>
  <drawing r:id="rId3"/>
  <legacy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hidden="1" min="1" max="1" width="4.29"/>
    <col customWidth="1" min="2" max="2" width="14.43"/>
    <col customWidth="1" hidden="1" min="3" max="3" width="15.86"/>
    <col customWidth="1" min="4" max="6" width="14.43"/>
    <col customWidth="1" min="7" max="7" width="1.57"/>
    <col customWidth="1" min="8" max="9" width="14.43"/>
    <col customWidth="1" min="10" max="10" width="1.57"/>
    <col customWidth="1" hidden="1" min="11" max="13" width="14.43"/>
    <col customWidth="1" min="14" max="15" width="14.43"/>
    <col customWidth="1" min="16" max="16" width="1.57"/>
    <col customWidth="1" min="17" max="18" width="14.43"/>
    <col customWidth="1" min="19" max="23" width="17.29"/>
  </cols>
  <sheetData>
    <row r="1" ht="18.75" customHeight="1">
      <c r="A1" s="376" t="s">
        <v>2114</v>
      </c>
      <c r="B1" s="377" t="s">
        <v>2115</v>
      </c>
      <c r="P1" s="378"/>
      <c r="Q1" s="273" t="s">
        <v>2116</v>
      </c>
      <c r="R1" s="273" t="s">
        <v>2117</v>
      </c>
      <c r="S1" s="273" t="s">
        <v>2118</v>
      </c>
      <c r="T1" s="379" t="s">
        <v>2119</v>
      </c>
      <c r="U1" s="380" t="s">
        <v>2120</v>
      </c>
      <c r="V1" s="381" t="s">
        <v>2121</v>
      </c>
      <c r="W1" s="382" t="s">
        <v>2122</v>
      </c>
    </row>
    <row r="2" ht="18.75" customHeight="1">
      <c r="A2" s="376"/>
      <c r="P2" s="378"/>
      <c r="Q2" s="176" t="s">
        <v>2123</v>
      </c>
      <c r="R2" s="176">
        <v>6.0</v>
      </c>
      <c r="S2" s="176" t="s">
        <v>2124</v>
      </c>
      <c r="T2" s="383" t="b">
        <v>0</v>
      </c>
      <c r="U2" s="384" t="b">
        <v>1</v>
      </c>
      <c r="V2" s="385" t="b">
        <v>0</v>
      </c>
      <c r="W2" s="386" t="b">
        <v>0</v>
      </c>
    </row>
    <row r="3" ht="18.75" customHeight="1">
      <c r="A3" s="387"/>
      <c r="B3" s="314" t="s">
        <v>2125</v>
      </c>
      <c r="E3" s="314" t="s">
        <v>2126</v>
      </c>
      <c r="G3" s="388"/>
      <c r="H3" s="389" t="str">
        <f>"At these settings, there will be clear skies "&amp;TEXT('Weather Tables'!$G$6,"0%")&amp;" of the time, light precipitation "&amp;TEXT('Weather Tables'!$H$6,"0%")&amp;" of the time, and heavy precipitation "&amp;TEXT('Weather Tables'!I6,"0%")&amp;" of the time."</f>
        <v>At these settings, there will be clear skies 99% of the time, light precipitation 0% of the time, and heavy precipitation 0% of the time.</v>
      </c>
      <c r="P3" s="378"/>
      <c r="Q3" s="169"/>
    </row>
    <row r="4" ht="18.75" customHeight="1">
      <c r="A4" s="387"/>
      <c r="B4" s="390" t="s">
        <v>2127</v>
      </c>
      <c r="E4" s="390" t="s">
        <v>2128</v>
      </c>
      <c r="G4" s="388"/>
      <c r="P4" s="378"/>
      <c r="Q4" s="391" t="s">
        <v>2129</v>
      </c>
    </row>
    <row r="5" ht="18.75" customHeight="1">
      <c r="A5" s="387"/>
      <c r="B5" s="352"/>
      <c r="C5" s="169"/>
      <c r="D5" s="392"/>
      <c r="E5" s="392"/>
      <c r="F5" s="393" t="s">
        <v>222</v>
      </c>
      <c r="G5" s="388"/>
      <c r="P5" s="378"/>
      <c r="Q5" s="394" t="s">
        <v>2130</v>
      </c>
      <c r="R5" s="395" t="s">
        <v>2131</v>
      </c>
      <c r="S5" s="395" t="s">
        <v>2132</v>
      </c>
      <c r="T5" s="395" t="s">
        <v>2133</v>
      </c>
      <c r="U5" s="395" t="s">
        <v>2134</v>
      </c>
    </row>
    <row r="6" ht="18.75" customHeight="1">
      <c r="A6" s="387"/>
      <c r="B6" s="314" t="s">
        <v>2135</v>
      </c>
      <c r="C6" s="169"/>
      <c r="D6" s="311" t="s">
        <v>2136</v>
      </c>
      <c r="E6" s="311" t="s">
        <v>2137</v>
      </c>
      <c r="F6" s="314" t="s">
        <v>2138</v>
      </c>
      <c r="G6" s="388"/>
      <c r="H6" s="389" t="str">
        <f>"Also at these settings, there will be "&amp;'Weather Tables'!$G$8&amp;" "&amp;TEXT('Weather Tables'!$G$12,"0%")&amp;" of the time, "&amp;'Weather Tables'!$H$8&amp;" "&amp;TEXT('Weather Tables'!$H$12,"0%")&amp;" of the time, and "&amp;'Weather Tables'!$I$8&amp;" "&amp;TEXT('Weather Tables'!I12,"0%")&amp;" of the time."</f>
        <v>Also at these settings, there will be No Wind 33% of the time, Low Winds 46% of the time, and High Winds 21% of the time.</v>
      </c>
      <c r="P6" s="378"/>
      <c r="Q6" s="396" t="s">
        <v>2139</v>
      </c>
      <c r="R6" s="397" t="s">
        <v>2140</v>
      </c>
      <c r="S6" s="397" t="s">
        <v>2141</v>
      </c>
      <c r="T6" s="397" t="s">
        <v>2142</v>
      </c>
      <c r="U6" s="398" t="s">
        <v>2143</v>
      </c>
    </row>
    <row r="7" ht="18.75" customHeight="1">
      <c r="A7" s="387"/>
      <c r="B7" s="390" t="s">
        <v>1694</v>
      </c>
      <c r="C7" s="169"/>
      <c r="D7" s="390" t="s">
        <v>2144</v>
      </c>
      <c r="E7" s="390" t="s">
        <v>2145</v>
      </c>
      <c r="F7" s="390">
        <v>100.0</v>
      </c>
      <c r="G7" s="388"/>
      <c r="P7" s="378"/>
      <c r="Q7" s="396" t="s">
        <v>2146</v>
      </c>
      <c r="R7" s="397" t="s">
        <v>2147</v>
      </c>
      <c r="S7" s="397" t="s">
        <v>2148</v>
      </c>
      <c r="T7" s="397" t="s">
        <v>2149</v>
      </c>
      <c r="U7" s="397" t="s">
        <v>331</v>
      </c>
    </row>
    <row r="8" ht="18.75" customHeight="1">
      <c r="A8" s="387"/>
      <c r="B8" s="352"/>
      <c r="C8" s="169"/>
      <c r="D8" s="352"/>
      <c r="E8" s="352"/>
      <c r="F8" s="352"/>
      <c r="G8" s="388"/>
      <c r="P8" s="378"/>
      <c r="Q8" s="396" t="s">
        <v>2015</v>
      </c>
      <c r="R8" s="397" t="s">
        <v>2150</v>
      </c>
      <c r="S8" s="397" t="s">
        <v>2151</v>
      </c>
      <c r="T8" s="397" t="s">
        <v>2152</v>
      </c>
      <c r="U8" s="397" t="s">
        <v>2153</v>
      </c>
    </row>
    <row r="9" ht="18.75" customHeight="1">
      <c r="A9" s="399" t="s">
        <v>191</v>
      </c>
      <c r="B9" s="400" t="s">
        <v>2116</v>
      </c>
      <c r="C9" s="314" t="s">
        <v>2135</v>
      </c>
      <c r="D9" s="400" t="s">
        <v>2154</v>
      </c>
      <c r="E9" s="400" t="s">
        <v>2136</v>
      </c>
      <c r="F9" s="400" t="s">
        <v>2137</v>
      </c>
      <c r="H9" s="400" t="s">
        <v>2155</v>
      </c>
      <c r="I9" s="400" t="s">
        <v>2156</v>
      </c>
      <c r="J9" s="401"/>
      <c r="K9" s="402" t="s">
        <v>2157</v>
      </c>
      <c r="L9" s="402" t="s">
        <v>2158</v>
      </c>
      <c r="M9" s="402" t="s">
        <v>2159</v>
      </c>
      <c r="N9" s="314" t="s">
        <v>2160</v>
      </c>
      <c r="O9" s="314" t="s">
        <v>2161</v>
      </c>
      <c r="P9" s="378"/>
      <c r="Q9" s="403" t="s">
        <v>2162</v>
      </c>
    </row>
    <row r="10" ht="18.75" customHeight="1">
      <c r="A10" s="404">
        <f t="shared" ref="A10:A50" si="1">IFERROR(1+A9,1)</f>
        <v>1</v>
      </c>
      <c r="B10" s="405">
        <f>IF($A10=1,IF($B$7='Weather Tables'!$A$7, 2, 1),IF($C10=1,#REF!+1,#REF!))</f>
        <v>1</v>
      </c>
      <c r="C10" s="406">
        <f>IF($A10=1,MOD(MATCH($B$7,'Weather Tables'!$A$2:$A$7,0),6)+1,IF($C9=COUNTA('Weather Tables'!$A$2:$A$7),1,C9+1))</f>
        <v>2</v>
      </c>
      <c r="D10" s="407" t="str">
        <f t="array" ref="D10">INDEX('Weather Tables'!$A$2:$A$7,$C10)</f>
        <v>Midday</v>
      </c>
      <c r="E10" s="408" t="str">
        <f t="array" ref="E10">SUBSTITUTE(INDEX('Weather Tables'!$M$2:$O$2,,MATCH(K10,INDEX('Weather Tables'!$M$3:$O$5,MATCH(IF($A10=1,D$7,SUBSTITUTE($E9,"Snow","Rain")),'Weather Tables'!$L$3:$L$5,0),),1)),IF($N10&lt;'Weather Tables'!$B$38,"Rain","N/A"),"Snow")</f>
        <v>Light Rain</v>
      </c>
      <c r="F10" s="408" t="str">
        <f t="array" ref="F10">INDEX('Weather Tables'!$M$8:$O$8,,MATCH(L10,INDEX('Weather Tables'!$M$9:$O$11,MATCH(IF($A10=1,E$7,F9),'Weather Tables'!$L$9:$L$11,0),),1))</f>
        <v>Low Winds</v>
      </c>
      <c r="H10" s="407" t="str">
        <f t="array" ref="H10">INDEX('Weather Tables'!$A$36:A$43,MATCH(N10,'Weather Tables'!$B$36:B$43,1),)</f>
        <v>Extreme heat</v>
      </c>
      <c r="I10" s="408" t="str">
        <f>IF(AND(SUBSTITUTE($E10,"Snow","Rain")='Weather Tables'!$I$2,$F10='Weather Tables'!$I$8), IF($E10='Weather Tables'!$I$2, "STORM!", "BLIZZARD!"), "")</f>
        <v/>
      </c>
      <c r="J10" s="401"/>
      <c r="K10" s="409">
        <v>0.902297548960056</v>
      </c>
      <c r="L10" s="409">
        <v>0.24791940550808333</v>
      </c>
      <c r="M10" s="409">
        <v>0.36907569041240296</v>
      </c>
      <c r="N10" s="410">
        <f t="array" ref="N10">NORMINV(M10,AVERAGE(IF(N9=$N$9,F7,N9),INDEX('Weather Tables'!$B$24:$B$33,MATCH($E$4,'Weather Tables'!$A$24:$A$33,0))+INDEX('Weather Tables'!$B$10:$B$21, MATCH($B$4,'Weather Tables'!$A$10:$A$21,0))+INDEX('Weather Tables'!$B$2:$B$7,$C10)),'Weather Tables'!$D$2)</f>
        <v>101.3786334</v>
      </c>
      <c r="O10" s="410">
        <f t="shared" ref="O10:O50" si="2">ROUND((N10-32)*5/9,0)</f>
        <v>39</v>
      </c>
      <c r="P10" s="378"/>
      <c r="Q10" s="169"/>
    </row>
    <row r="11" ht="18.75" customHeight="1">
      <c r="A11" s="404">
        <f t="shared" si="1"/>
        <v>2</v>
      </c>
      <c r="B11" s="411">
        <f>IF($A11=1,IF($B$7='Weather Tables'!$A$2, 2, 1),IF($C11=1,B10+1,B10))</f>
        <v>1</v>
      </c>
      <c r="C11" s="412">
        <f>IF($A11=1,MOD(MATCH($B$7,'Weather Tables'!$A$2:$A$7,0),6)+1,IF($C10=COUNTA('Weather Tables'!$A$2:$A$7),1,C10+1))</f>
        <v>3</v>
      </c>
      <c r="D11" s="413" t="str">
        <f t="array" ref="D11">INDEX('Weather Tables'!$A$2:$A$7,$C11)</f>
        <v>Afternoon</v>
      </c>
      <c r="E11" s="414" t="str">
        <f t="array" ref="E11">SUBSTITUTE(INDEX('Weather Tables'!$M$2:$O$2,,MATCH(K11,INDEX('Weather Tables'!$M$3:$O$5,MATCH(IF($A11=1,D$7,SUBSTITUTE($E10,"Snow","Rain")),'Weather Tables'!$L$3:$L$5,0),),1)),IF($N11&lt;'Weather Tables'!$B$38,"Rain","N/A"),"Snow")</f>
        <v>Clear Skies</v>
      </c>
      <c r="F11" s="414" t="str">
        <f t="array" ref="F11">INDEX('Weather Tables'!$M$8:$O$8,,MATCH(L11,INDEX('Weather Tables'!$M$9:$O$11,MATCH(IF($A11=1,E$7,F10),'Weather Tables'!$L$9:$L$11,0),),1))</f>
        <v>Low Winds</v>
      </c>
      <c r="H11" s="414" t="str">
        <f t="array" ref="H11">INDEX('Weather Tables'!$A$36:A$43,MATCH(N11,'Weather Tables'!$B$36:B$43,1),)</f>
        <v>Hot</v>
      </c>
      <c r="I11" s="414" t="str">
        <f>IF(AND(SUBSTITUTE($E11,"Snow","Rain")='Weather Tables'!$I$2,$F11='Weather Tables'!$I$8), IF($E11='Weather Tables'!$I$2, "STORM!", "BLIZZARD!"), "")</f>
        <v/>
      </c>
      <c r="J11" s="401"/>
      <c r="K11" s="409">
        <v>0.1115716796340972</v>
      </c>
      <c r="L11" s="409">
        <v>0.766755736668634</v>
      </c>
      <c r="M11" s="409">
        <v>0.01407814402654528</v>
      </c>
      <c r="N11" s="410">
        <f t="array" ref="N11">NORMINV(M11,AVERAGE(IF(N10=$N$9,H8,N10),INDEX('Weather Tables'!$B$24:$B$33,MATCH($E$4,'Weather Tables'!$A$24:$A$33,0))+INDEX('Weather Tables'!$B$10:$B$21, MATCH($B$4,'Weather Tables'!$A$10:$A$21,0))+INDEX('Weather Tables'!$B$2:$B$7,$C11)),'Weather Tables'!$D$2)</f>
        <v>89.54307242</v>
      </c>
      <c r="O11" s="410">
        <f t="shared" si="2"/>
        <v>32</v>
      </c>
      <c r="P11" s="378"/>
      <c r="Q11" s="415" t="s">
        <v>2163</v>
      </c>
      <c r="S11" s="415"/>
      <c r="T11" s="415"/>
      <c r="V11" s="415"/>
    </row>
    <row r="12" ht="18.75" customHeight="1">
      <c r="A12" s="404">
        <f t="shared" si="1"/>
        <v>3</v>
      </c>
      <c r="B12" s="405">
        <f>IF($A12=1,IF($B$7='Weather Tables'!$A$7, 2, 1),IF($C12=1,B11+1,B11))</f>
        <v>1</v>
      </c>
      <c r="C12" s="406">
        <f>IF($A12=1,MOD(MATCH($B$7,'Weather Tables'!$A$2:$A$7,0),6)+1,IF($C11=COUNTA('Weather Tables'!$A$2:$A$7),1,C11+1))</f>
        <v>4</v>
      </c>
      <c r="D12" s="407" t="str">
        <f t="array" ref="D12">INDEX('Weather Tables'!$A$2:$A$7,$C12)</f>
        <v>Evening</v>
      </c>
      <c r="E12" s="408" t="str">
        <f t="array" ref="E12">SUBSTITUTE(INDEX('Weather Tables'!$M$2:$O$2,,MATCH(K12,INDEX('Weather Tables'!$M$3:$O$5,MATCH(IF($A12=1,D$7,SUBSTITUTE($E11,"Snow","Rain")),'Weather Tables'!$L$3:$L$5,0),),1)),IF($N12&lt;'Weather Tables'!$B$38,"Rain","N/A"),"Snow")</f>
        <v>Clear Skies</v>
      </c>
      <c r="F12" s="408" t="str">
        <f t="array" ref="F12">INDEX('Weather Tables'!$M$8:$O$8,,MATCH(L12,INDEX('Weather Tables'!$M$9:$O$11,MATCH(IF($A12=1,E$7,F11),'Weather Tables'!$L$9:$L$11,0),),1))</f>
        <v>Low Winds</v>
      </c>
      <c r="H12" s="408" t="str">
        <f t="array" ref="H12">INDEX('Weather Tables'!$A$36:A$43,MATCH(N12,'Weather Tables'!$B$36:B$43,1),)</f>
        <v>Hot</v>
      </c>
      <c r="I12" s="408" t="str">
        <f>IF(AND(SUBSTITUTE($E12,"Snow","Rain")='Weather Tables'!$I$2,$F12='Weather Tables'!$I$8), IF($E12='Weather Tables'!$I$2, "STORM!", "BLIZZARD!"), "")</f>
        <v/>
      </c>
      <c r="J12" s="401"/>
      <c r="K12" s="409">
        <v>0.5261139374698639</v>
      </c>
      <c r="L12" s="409">
        <v>0.47562774342294034</v>
      </c>
      <c r="M12" s="409">
        <v>0.4154773107677012</v>
      </c>
      <c r="N12" s="410">
        <f t="array" ref="N12">NORMINV(M12,AVERAGE(IF(N11=$N$9,H9,N11),INDEX('Weather Tables'!$B$24:$B$33,MATCH($E$4,'Weather Tables'!$A$24:$A$33,0))+INDEX('Weather Tables'!$B$10:$B$21, MATCH($B$4,'Weather Tables'!$A$10:$A$21,0))+INDEX('Weather Tables'!$B$2:$B$7,$C12)),'Weather Tables'!$D$2)</f>
        <v>90.23617086</v>
      </c>
      <c r="O12" s="410">
        <f t="shared" si="2"/>
        <v>32</v>
      </c>
      <c r="P12" s="378"/>
      <c r="Q12" s="416" t="s">
        <v>2164</v>
      </c>
      <c r="S12" s="417" t="s">
        <v>2165</v>
      </c>
      <c r="T12" s="418" t="s">
        <v>2166</v>
      </c>
      <c r="V12" s="419">
        <f t="array" ref="V12">'Travel Tables'!H2*'Travel Tables'!H3*'Travel Tables'!H4*INDEX('Travel Tables'!$B$2:$D$13,MATCH(S15,'Travel Tables'!$A$2:$A$13,0),MATCH(S16,'Travel Tables'!$A$1:$F$1,0)-1)*'Travel Tables'!H6</f>
        <v>12</v>
      </c>
    </row>
    <row r="13" ht="18.75" customHeight="1">
      <c r="A13" s="404">
        <f t="shared" si="1"/>
        <v>4</v>
      </c>
      <c r="B13" s="411">
        <f>IF($A13=1,IF($B$7='Weather Tables'!$A$2, 2, 1),IF($C13=1,B12+1,B12))</f>
        <v>1</v>
      </c>
      <c r="C13" s="412">
        <f>IF($A13=1,MOD(MATCH($B$7,'Weather Tables'!$A$2:$A$7,0),6)+1,IF($C12=COUNTA('Weather Tables'!$A$2:$A$7),1,C12+1))</f>
        <v>5</v>
      </c>
      <c r="D13" s="413" t="str">
        <f t="array" ref="D13">INDEX('Weather Tables'!$A$2:$A$7,$C13)</f>
        <v>Midnight</v>
      </c>
      <c r="E13" s="414" t="str">
        <f t="array" ref="E13">SUBSTITUTE(INDEX('Weather Tables'!$M$2:$O$2,,MATCH(K13,INDEX('Weather Tables'!$M$3:$O$5,MATCH(IF($A13=1,D$7,SUBSTITUTE($E12,"Snow","Rain")),'Weather Tables'!$L$3:$L$5,0),),1)),IF($N13&lt;'Weather Tables'!$B$38,"Rain","N/A"),"Snow")</f>
        <v>Clear Skies</v>
      </c>
      <c r="F13" s="414" t="str">
        <f t="array" ref="F13">INDEX('Weather Tables'!$M$8:$O$8,,MATCH(L13,INDEX('Weather Tables'!$M$9:$O$11,MATCH(IF($A13=1,E$7,F12),'Weather Tables'!$L$9:$L$11,0),),1))</f>
        <v>High Winds</v>
      </c>
      <c r="H13" s="414" t="str">
        <f t="array" ref="H13">INDEX('Weather Tables'!$A$36:A$43,MATCH(N13,'Weather Tables'!$B$36:B$43,1),)</f>
        <v>Warm</v>
      </c>
      <c r="I13" s="414" t="str">
        <f>IF(AND(SUBSTITUTE($E13,"Snow","Rain")='Weather Tables'!$I$2,$F13='Weather Tables'!$I$8), IF($E13='Weather Tables'!$I$2, "STORM!", "BLIZZARD!"), "")</f>
        <v/>
      </c>
      <c r="J13" s="401"/>
      <c r="K13" s="409">
        <v>0.794719301025829</v>
      </c>
      <c r="L13" s="409">
        <v>0.9082114413734149</v>
      </c>
      <c r="M13" s="409">
        <v>0.09632010886640852</v>
      </c>
      <c r="N13" s="410">
        <f t="array" ref="N13">NORMINV(M13,AVERAGE(IF(N12=$N$9,H10,N12),INDEX('Weather Tables'!$B$24:$B$33,MATCH($E$4,'Weather Tables'!$A$24:$A$33,0))+INDEX('Weather Tables'!$B$10:$B$21, MATCH($B$4,'Weather Tables'!$A$10:$A$21,0))+INDEX('Weather Tables'!$B$2:$B$7,$C13)),'Weather Tables'!$D$2)</f>
        <v>81.2994652</v>
      </c>
      <c r="O13" s="410">
        <f t="shared" si="2"/>
        <v>27</v>
      </c>
      <c r="P13" s="378"/>
      <c r="Q13" s="416" t="s">
        <v>2167</v>
      </c>
      <c r="S13" s="417" t="s">
        <v>2168</v>
      </c>
      <c r="T13" s="416" t="s">
        <v>2169</v>
      </c>
      <c r="V13" s="420">
        <f>V12*4</f>
        <v>48</v>
      </c>
    </row>
    <row r="14" ht="18.75" customHeight="1">
      <c r="A14" s="404">
        <f t="shared" si="1"/>
        <v>5</v>
      </c>
      <c r="B14" s="405">
        <f>IF($A14=1,IF($B$7='Weather Tables'!$A$7, 2, 1),IF($C14=1,B13+1,B13))</f>
        <v>1</v>
      </c>
      <c r="C14" s="406">
        <f>IF($A14=1,MOD(MATCH($B$7,'Weather Tables'!$A$2:$A$7,0),6)+1,IF($C13=COUNTA('Weather Tables'!$A$2:$A$7),1,C13+1))</f>
        <v>6</v>
      </c>
      <c r="D14" s="407" t="str">
        <f t="array" ref="D14">INDEX('Weather Tables'!$A$2:$A$7,$C14)</f>
        <v>Night</v>
      </c>
      <c r="E14" s="408" t="str">
        <f t="array" ref="E14">SUBSTITUTE(INDEX('Weather Tables'!$M$2:$O$2,,MATCH(K14,INDEX('Weather Tables'!$M$3:$O$5,MATCH(IF($A14=1,D$7,SUBSTITUTE($E13,"Snow","Rain")),'Weather Tables'!$L$3:$L$5,0),),1)),IF($N14&lt;'Weather Tables'!$B$38,"Rain","N/A"),"Snow")</f>
        <v>Clear Skies</v>
      </c>
      <c r="F14" s="408" t="str">
        <f t="array" ref="F14">INDEX('Weather Tables'!$M$8:$O$8,,MATCH(L14,INDEX('Weather Tables'!$M$9:$O$11,MATCH(IF($A14=1,E$7,F13),'Weather Tables'!$L$9:$L$11,0),),1))</f>
        <v>High Winds</v>
      </c>
      <c r="H14" s="408" t="str">
        <f t="array" ref="H14">INDEX('Weather Tables'!$A$36:A$43,MATCH(N14,'Weather Tables'!$B$36:B$43,1),)</f>
        <v>Hot</v>
      </c>
      <c r="I14" s="408" t="str">
        <f>IF(AND(SUBSTITUTE($E14,"Snow","Rain")='Weather Tables'!$I$2,$F14='Weather Tables'!$I$8), IF($E14='Weather Tables'!$I$2, "STORM!", "BLIZZARD!"), "")</f>
        <v/>
      </c>
      <c r="J14" s="401"/>
      <c r="K14" s="409">
        <v>0.3280294582617713</v>
      </c>
      <c r="L14" s="409">
        <v>0.8675851923674807</v>
      </c>
      <c r="M14" s="409">
        <v>0.6871693799868387</v>
      </c>
      <c r="N14" s="410">
        <f t="array" ref="N14">NORMINV(M14,AVERAGE(IF(N13=$N$9,H11,N13),INDEX('Weather Tables'!$B$24:$B$33,MATCH($E$4,'Weather Tables'!$A$24:$A$33,0))+INDEX('Weather Tables'!$B$10:$B$21, MATCH($B$4,'Weather Tables'!$A$10:$A$21,0))+INDEX('Weather Tables'!$B$2:$B$7,$C14)),'Weather Tables'!$D$2)</f>
        <v>87.51576986</v>
      </c>
      <c r="O14" s="410">
        <f t="shared" si="2"/>
        <v>31</v>
      </c>
      <c r="P14" s="378"/>
      <c r="Q14" s="418" t="s">
        <v>2170</v>
      </c>
      <c r="S14" s="417" t="s">
        <v>1513</v>
      </c>
      <c r="T14" s="418" t="s">
        <v>2171</v>
      </c>
      <c r="V14" s="421">
        <f>VLOOKUP(S15,'Travel Tables'!$A$2:$F$13,5,FALSE)+SUM('Travel Tables'!I2:I6)</f>
        <v>23</v>
      </c>
    </row>
    <row r="15" ht="18.75" customHeight="1">
      <c r="A15" s="404">
        <f t="shared" si="1"/>
        <v>6</v>
      </c>
      <c r="B15" s="411">
        <f>IF($A15=1,IF($B$7='Weather Tables'!$A$2, 2, 1),IF($C15=1,B14+1,B14))</f>
        <v>2</v>
      </c>
      <c r="C15" s="412">
        <f>IF($A15=1,MOD(MATCH($B$7,'Weather Tables'!$A$2:$A$7,0),6)+1,IF($C14=COUNTA('Weather Tables'!$A$2:$A$7),1,C14+1))</f>
        <v>1</v>
      </c>
      <c r="D15" s="413" t="str">
        <f t="array" ref="D15">INDEX('Weather Tables'!$A$2:$A$7,$C15)</f>
        <v>Dawn</v>
      </c>
      <c r="E15" s="414" t="str">
        <f t="array" ref="E15">SUBSTITUTE(INDEX('Weather Tables'!$M$2:$O$2,,MATCH(K15,INDEX('Weather Tables'!$M$3:$O$5,MATCH(IF($A15=1,D$7,SUBSTITUTE($E14,"Snow","Rain")),'Weather Tables'!$L$3:$L$5,0),),1)),IF($N15&lt;'Weather Tables'!$B$38,"Rain","N/A"),"Snow")</f>
        <v>Clear Skies</v>
      </c>
      <c r="F15" s="414" t="str">
        <f t="array" ref="F15">INDEX('Weather Tables'!$M$8:$O$8,,MATCH(L15,INDEX('Weather Tables'!$M$9:$O$11,MATCH(IF($A15=1,E$7,F14),'Weather Tables'!$L$9:$L$11,0),),1))</f>
        <v>Low Winds</v>
      </c>
      <c r="H15" s="414" t="str">
        <f t="array" ref="H15">INDEX('Weather Tables'!$A$36:A$43,MATCH(N15,'Weather Tables'!$B$36:B$43,1),)</f>
        <v>Hot</v>
      </c>
      <c r="I15" s="414" t="str">
        <f>IF(AND(SUBSTITUTE($E15,"Snow","Rain")='Weather Tables'!$I$2,$F15='Weather Tables'!$I$8), IF($E15='Weather Tables'!$I$2, "STORM!", "BLIZZARD!"), "")</f>
        <v/>
      </c>
      <c r="J15" s="401"/>
      <c r="K15" s="422">
        <v>0.08120629772679855</v>
      </c>
      <c r="L15" s="422">
        <v>0.4020826139259164</v>
      </c>
      <c r="M15" s="422">
        <v>0.4800664987254655</v>
      </c>
      <c r="N15" s="410">
        <f t="array" ref="N15">NORMINV(M15,AVERAGE(IF(N14=$N$9,H12,N14),INDEX('Weather Tables'!$B$24:$B$33,MATCH($E$4,'Weather Tables'!$A$24:$A$33,0))+INDEX('Weather Tables'!$B$10:$B$21, MATCH($B$4,'Weather Tables'!$A$10:$A$21,0))+INDEX('Weather Tables'!$B$2:$B$7,$C15)),'Weather Tables'!$D$2)</f>
        <v>92.5154495</v>
      </c>
      <c r="O15" s="410">
        <f t="shared" si="2"/>
        <v>34</v>
      </c>
      <c r="P15" s="378"/>
      <c r="Q15" s="418" t="s">
        <v>2172</v>
      </c>
      <c r="S15" s="417" t="s">
        <v>2173</v>
      </c>
      <c r="T15" s="418" t="s">
        <v>2174</v>
      </c>
      <c r="V15" s="421">
        <f>VLOOKUP(S15,'Travel Tables'!$A$2:$F$13,6,FALSE)+SUM('Travel Tables'!J2:J6)</f>
        <v>14</v>
      </c>
    </row>
    <row r="16" ht="18.75" customHeight="1">
      <c r="A16" s="404">
        <f t="shared" si="1"/>
        <v>7</v>
      </c>
      <c r="B16" s="405">
        <f>IF($A16=1,IF($B$7='Weather Tables'!$A$7, 2, 1),IF($C16=1,B15+1,B15))</f>
        <v>2</v>
      </c>
      <c r="C16" s="406">
        <f>IF($A16=1,MOD(MATCH($B$7,'Weather Tables'!$A$2:$A$7,0),6)+1,IF($C15=COUNTA('Weather Tables'!$A$2:$A$7),1,C15+1))</f>
        <v>2</v>
      </c>
      <c r="D16" s="407" t="str">
        <f t="array" ref="D16">INDEX('Weather Tables'!$A$2:$A$7,$C16)</f>
        <v>Midday</v>
      </c>
      <c r="E16" s="408" t="str">
        <f t="array" ref="E16">SUBSTITUTE(INDEX('Weather Tables'!$M$2:$O$2,,MATCH(K16,INDEX('Weather Tables'!$M$3:$O$5,MATCH(IF($A16=1,D$7,SUBSTITUTE($E15,"Snow","Rain")),'Weather Tables'!$L$3:$L$5,0),),1)),IF($N16&lt;'Weather Tables'!$B$38,"Rain","N/A"),"Snow")</f>
        <v>Clear Skies</v>
      </c>
      <c r="F16" s="408" t="str">
        <f t="array" ref="F16">INDEX('Weather Tables'!$M$8:$O$8,,MATCH(L16,INDEX('Weather Tables'!$M$9:$O$11,MATCH(IF($A16=1,E$7,F15),'Weather Tables'!$L$9:$L$11,0),),1))</f>
        <v>Low Winds</v>
      </c>
      <c r="H16" s="407" t="str">
        <f t="array" ref="H16">INDEX('Weather Tables'!$A$36:A$43,MATCH(N16,'Weather Tables'!$B$36:B$43,1),)</f>
        <v>Extreme heat</v>
      </c>
      <c r="I16" s="408" t="str">
        <f>IF(AND(SUBSTITUTE($E16,"Snow","Rain")='Weather Tables'!$I$2,$F16='Weather Tables'!$I$8), IF($E16='Weather Tables'!$I$2, "STORM!", "BLIZZARD!"), "")</f>
        <v/>
      </c>
      <c r="J16" s="401"/>
      <c r="K16" s="422">
        <v>0.23155906477381738</v>
      </c>
      <c r="L16" s="422">
        <v>0.7487651196427765</v>
      </c>
      <c r="M16" s="422">
        <v>0.568533432627576</v>
      </c>
      <c r="N16" s="410">
        <f t="array" ref="N16">NORMINV(M16,AVERAGE(IF(N15=$N$9,H13,N15),INDEX('Weather Tables'!$B$24:$B$33,MATCH($E$4,'Weather Tables'!$A$24:$A$33,0))+INDEX('Weather Tables'!$B$10:$B$21, MATCH($B$4,'Weather Tables'!$A$10:$A$21,0))+INDEX('Weather Tables'!$B$2:$B$7,$C16)),'Weather Tables'!$D$2)</f>
        <v>100.0950366</v>
      </c>
      <c r="O16" s="410">
        <f t="shared" si="2"/>
        <v>38</v>
      </c>
      <c r="P16" s="378"/>
      <c r="Q16" s="418" t="s">
        <v>2175</v>
      </c>
      <c r="S16" s="417" t="s">
        <v>2176</v>
      </c>
      <c r="T16" s="423"/>
      <c r="V16" s="424"/>
    </row>
    <row r="17" ht="18.75" customHeight="1">
      <c r="A17" s="404">
        <f t="shared" si="1"/>
        <v>8</v>
      </c>
      <c r="B17" s="411">
        <f>IF($A17=1,IF($B$7='Weather Tables'!$A$2, 2, 1),IF($C17=1,B16+1,B16))</f>
        <v>2</v>
      </c>
      <c r="C17" s="412">
        <f>IF($A17=1,MOD(MATCH($B$7,'Weather Tables'!$A$2:$A$7,0),6)+1,IF($C16=COUNTA('Weather Tables'!$A$2:$A$7),1,C16+1))</f>
        <v>3</v>
      </c>
      <c r="D17" s="413" t="str">
        <f t="array" ref="D17">INDEX('Weather Tables'!$A$2:$A$7,$C17)</f>
        <v>Afternoon</v>
      </c>
      <c r="E17" s="414" t="str">
        <f t="array" ref="E17">SUBSTITUTE(INDEX('Weather Tables'!$M$2:$O$2,,MATCH(K17,INDEX('Weather Tables'!$M$3:$O$5,MATCH(IF($A17=1,D$7,SUBSTITUTE($E16,"Snow","Rain")),'Weather Tables'!$L$3:$L$5,0),),1)),IF($N17&lt;'Weather Tables'!$B$38,"Rain","N/A"),"Snow")</f>
        <v>Clear Skies</v>
      </c>
      <c r="F17" s="414" t="str">
        <f t="array" ref="F17">INDEX('Weather Tables'!$M$8:$O$8,,MATCH(L17,INDEX('Weather Tables'!$M$9:$O$11,MATCH(IF($A17=1,E$7,F16),'Weather Tables'!$L$9:$L$11,0),),1))</f>
        <v>High Winds</v>
      </c>
      <c r="H17" s="414" t="str">
        <f t="array" ref="H17">INDEX('Weather Tables'!$A$36:A$43,MATCH(N17,'Weather Tables'!$B$36:B$43,1),)</f>
        <v>Hot</v>
      </c>
      <c r="I17" s="414" t="str">
        <f>IF(AND(SUBSTITUTE($E17,"Snow","Rain")='Weather Tables'!$I$2,$F17='Weather Tables'!$I$8), IF($E17='Weather Tables'!$I$2, "STORM!", "BLIZZARD!"), "")</f>
        <v/>
      </c>
      <c r="J17" s="401"/>
      <c r="K17" s="422">
        <v>0.8396659739702222</v>
      </c>
      <c r="L17" s="422">
        <v>0.8801517013697794</v>
      </c>
      <c r="M17" s="422">
        <v>0.5059460218064947</v>
      </c>
      <c r="N17" s="410">
        <f t="array" ref="N17">NORMINV(M17,AVERAGE(IF(N16=$N$9,H14,N16),INDEX('Weather Tables'!$B$24:$B$33,MATCH($E$4,'Weather Tables'!$A$24:$A$33,0))+INDEX('Weather Tables'!$B$10:$B$21, MATCH($B$4,'Weather Tables'!$A$10:$A$21,0))+INDEX('Weather Tables'!$B$2:$B$7,$C17)),'Weather Tables'!$D$2)</f>
        <v>99.61980764</v>
      </c>
      <c r="O17" s="410">
        <f t="shared" si="2"/>
        <v>38</v>
      </c>
      <c r="P17" s="378"/>
      <c r="Q17" s="418" t="s">
        <v>27</v>
      </c>
      <c r="S17" s="417" t="s">
        <v>2177</v>
      </c>
      <c r="T17" s="423"/>
      <c r="V17" s="424"/>
    </row>
    <row r="18" ht="18.75" customHeight="1">
      <c r="A18" s="404">
        <f t="shared" si="1"/>
        <v>9</v>
      </c>
      <c r="B18" s="405">
        <f>IF($A18=1,IF($B$7='Weather Tables'!$A$7, 2, 1),IF($C18=1,B17+1,B17))</f>
        <v>2</v>
      </c>
      <c r="C18" s="406">
        <f>IF($A18=1,MOD(MATCH($B$7,'Weather Tables'!$A$2:$A$7,0),6)+1,IF($C17=COUNTA('Weather Tables'!$A$2:$A$7),1,C17+1))</f>
        <v>4</v>
      </c>
      <c r="D18" s="407" t="str">
        <f t="array" ref="D18">INDEX('Weather Tables'!$A$2:$A$7,$C18)</f>
        <v>Evening</v>
      </c>
      <c r="E18" s="408" t="str">
        <f t="array" ref="E18">SUBSTITUTE(INDEX('Weather Tables'!$M$2:$O$2,,MATCH(K18,INDEX('Weather Tables'!$M$3:$O$5,MATCH(IF($A18=1,D$7,SUBSTITUTE($E17,"Snow","Rain")),'Weather Tables'!$L$3:$L$5,0),),1)),IF($N18&lt;'Weather Tables'!$B$38,"Rain","N/A"),"Snow")</f>
        <v>Clear Skies</v>
      </c>
      <c r="F18" s="408" t="str">
        <f t="array" ref="F18">INDEX('Weather Tables'!$M$8:$O$8,,MATCH(L18,INDEX('Weather Tables'!$M$9:$O$11,MATCH(IF($A18=1,E$7,F17),'Weather Tables'!$L$9:$L$11,0),),1))</f>
        <v>Low Winds</v>
      </c>
      <c r="H18" s="408" t="str">
        <f t="array" ref="H18">INDEX('Weather Tables'!$A$36:A$43,MATCH(N18,'Weather Tables'!$B$36:B$43,1),)</f>
        <v>Hot</v>
      </c>
      <c r="I18" s="408" t="str">
        <f>IF(AND(SUBSTITUTE($E18,"Snow","Rain")='Weather Tables'!$I$2,$F18='Weather Tables'!$I$8), IF($E18='Weather Tables'!$I$2, "STORM!", "BLIZZARD!"), "")</f>
        <v/>
      </c>
      <c r="J18" s="401"/>
      <c r="K18" s="422">
        <v>0.6476261787403103</v>
      </c>
      <c r="L18" s="422">
        <v>0.36484676645255876</v>
      </c>
      <c r="M18" s="422">
        <v>0.6401994009552683</v>
      </c>
      <c r="N18" s="410">
        <f t="array" ref="N18">NORMINV(M18,AVERAGE(IF(N17=$N$9,H15,N17),INDEX('Weather Tables'!$B$24:$B$33,MATCH($E$4,'Weather Tables'!$A$24:$A$33,0))+INDEX('Weather Tables'!$B$10:$B$21, MATCH($B$4,'Weather Tables'!$A$10:$A$21,0))+INDEX('Weather Tables'!$B$2:$B$7,$C18)),'Weather Tables'!$D$2)</f>
        <v>98.05101422</v>
      </c>
      <c r="O18" s="410">
        <f t="shared" si="2"/>
        <v>37</v>
      </c>
      <c r="P18" s="378"/>
      <c r="Q18" s="387"/>
    </row>
    <row r="19" ht="18.75" customHeight="1">
      <c r="A19" s="404">
        <f t="shared" si="1"/>
        <v>10</v>
      </c>
      <c r="B19" s="411">
        <f>IF($A19=1,IF($B$7='Weather Tables'!$A$2, 2, 1),IF($C19=1,B18+1,B18))</f>
        <v>2</v>
      </c>
      <c r="C19" s="412">
        <f>IF($A19=1,MOD(MATCH($B$7,'Weather Tables'!$A$2:$A$7,0),6)+1,IF($C18=COUNTA('Weather Tables'!$A$2:$A$7),1,C18+1))</f>
        <v>5</v>
      </c>
      <c r="D19" s="413" t="str">
        <f t="array" ref="D19">INDEX('Weather Tables'!$A$2:$A$7,$C19)</f>
        <v>Midnight</v>
      </c>
      <c r="E19" s="414" t="str">
        <f t="array" ref="E19">SUBSTITUTE(INDEX('Weather Tables'!$M$2:$O$2,,MATCH(K19,INDEX('Weather Tables'!$M$3:$O$5,MATCH(IF($A19=1,D$7,SUBSTITUTE($E18,"Snow","Rain")),'Weather Tables'!$L$3:$L$5,0),),1)),IF($N19&lt;'Weather Tables'!$B$38,"Rain","N/A"),"Snow")</f>
        <v>Clear Skies</v>
      </c>
      <c r="F19" s="414" t="str">
        <f t="array" ref="F19">INDEX('Weather Tables'!$M$8:$O$8,,MATCH(L19,INDEX('Weather Tables'!$M$9:$O$11,MATCH(IF($A19=1,E$7,F18),'Weather Tables'!$L$9:$L$11,0),),1))</f>
        <v>No Wind</v>
      </c>
      <c r="H19" s="414" t="str">
        <f t="array" ref="H19">INDEX('Weather Tables'!$A$36:A$43,MATCH(N19,'Weather Tables'!$B$36:B$43,1),)</f>
        <v>Warm</v>
      </c>
      <c r="I19" s="414" t="str">
        <f>IF(AND(SUBSTITUTE($E19,"Snow","Rain")='Weather Tables'!$I$2,$F19='Weather Tables'!$I$8), IF($E19='Weather Tables'!$I$2, "STORM!", "BLIZZARD!"), "")</f>
        <v/>
      </c>
      <c r="J19" s="401"/>
      <c r="K19" s="422">
        <v>0.4547459836135017</v>
      </c>
      <c r="L19" s="422">
        <v>0.06402279743825767</v>
      </c>
      <c r="M19" s="422">
        <v>0.03418649770682991</v>
      </c>
      <c r="N19" s="410">
        <f t="array" ref="N19">NORMINV(M19,AVERAGE(IF(N18=$N$9,H16,N18),INDEX('Weather Tables'!$B$24:$B$33,MATCH($E$4,'Weather Tables'!$A$24:$A$33,0))+INDEX('Weather Tables'!$B$10:$B$21, MATCH($B$4,'Weather Tables'!$A$10:$A$21,0))+INDEX('Weather Tables'!$B$2:$B$7,$C19)),'Weather Tables'!$D$2)</f>
        <v>82.68618507</v>
      </c>
      <c r="O19" s="410">
        <f t="shared" si="2"/>
        <v>28</v>
      </c>
      <c r="P19" s="378"/>
      <c r="Q19" s="314" t="s">
        <v>2178</v>
      </c>
    </row>
    <row r="20" ht="18.75" customHeight="1">
      <c r="A20" s="404">
        <f t="shared" si="1"/>
        <v>11</v>
      </c>
      <c r="B20" s="405">
        <f>IF($A20=1,IF($B$7='Weather Tables'!$A$7, 2, 1),IF($C20=1,B19+1,B19))</f>
        <v>2</v>
      </c>
      <c r="C20" s="406">
        <f>IF($A20=1,MOD(MATCH($B$7,'Weather Tables'!$A$2:$A$7,0),6)+1,IF($C19=COUNTA('Weather Tables'!$A$2:$A$7),1,C19+1))</f>
        <v>6</v>
      </c>
      <c r="D20" s="407" t="str">
        <f t="array" ref="D20">INDEX('Weather Tables'!$A$2:$A$7,$C20)</f>
        <v>Night</v>
      </c>
      <c r="E20" s="408" t="str">
        <f t="array" ref="E20">SUBSTITUTE(INDEX('Weather Tables'!$M$2:$O$2,,MATCH(K20,INDEX('Weather Tables'!$M$3:$O$5,MATCH(IF($A20=1,D$7,SUBSTITUTE($E19,"Snow","Rain")),'Weather Tables'!$L$3:$L$5,0),),1)),IF($N20&lt;'Weather Tables'!$B$38,"Rain","N/A"),"Snow")</f>
        <v>Clear Skies</v>
      </c>
      <c r="F20" s="408" t="str">
        <f t="array" ref="F20">INDEX('Weather Tables'!$M$8:$O$8,,MATCH(L20,INDEX('Weather Tables'!$M$9:$O$11,MATCH(IF($A20=1,E$7,F19),'Weather Tables'!$L$9:$L$11,0),),1))</f>
        <v>No Wind</v>
      </c>
      <c r="H20" s="408" t="str">
        <f t="array" ref="H20">INDEX('Weather Tables'!$A$36:A$43,MATCH(N20,'Weather Tables'!$B$36:B$43,1),)</f>
        <v>Hot</v>
      </c>
      <c r="I20" s="408" t="str">
        <f>IF(AND(SUBSTITUTE($E20,"Snow","Rain")='Weather Tables'!$I$2,$F20='Weather Tables'!$I$8), IF($E20='Weather Tables'!$I$2, "STORM!", "BLIZZARD!"), "")</f>
        <v/>
      </c>
      <c r="J20" s="401"/>
      <c r="K20" s="422">
        <v>0.8704126991614058</v>
      </c>
      <c r="L20" s="422">
        <v>0.21466115747171288</v>
      </c>
      <c r="M20" s="422">
        <v>0.8678735826607236</v>
      </c>
      <c r="N20" s="410">
        <f t="array" ref="N20">NORMINV(M20,AVERAGE(IF(N19=$N$9,H17,N19),INDEX('Weather Tables'!$B$24:$B$33,MATCH($E$4,'Weather Tables'!$A$24:$A$33,0))+INDEX('Weather Tables'!$B$10:$B$21, MATCH($B$4,'Weather Tables'!$A$10:$A$21,0))+INDEX('Weather Tables'!$B$2:$B$7,$C20)),'Weather Tables'!$D$2)</f>
        <v>91.25761122</v>
      </c>
      <c r="O20" s="410">
        <f t="shared" si="2"/>
        <v>33</v>
      </c>
      <c r="P20" s="378"/>
      <c r="Q20" s="425" t="s">
        <v>2179</v>
      </c>
      <c r="R20" s="426" t="s">
        <v>2180</v>
      </c>
    </row>
    <row r="21" ht="18.75" customHeight="1">
      <c r="A21" s="404">
        <f t="shared" si="1"/>
        <v>12</v>
      </c>
      <c r="B21" s="411">
        <f>IF($A21=1,IF($B$7='Weather Tables'!$A$2, 2, 1),IF($C21=1,B20+1,B20))</f>
        <v>3</v>
      </c>
      <c r="C21" s="412">
        <f>IF($A21=1,MOD(MATCH($B$7,'Weather Tables'!$A$2:$A$7,0),6)+1,IF($C20=COUNTA('Weather Tables'!$A$2:$A$7),1,C20+1))</f>
        <v>1</v>
      </c>
      <c r="D21" s="413" t="str">
        <f t="array" ref="D21">INDEX('Weather Tables'!$A$2:$A$7,$C21)</f>
        <v>Dawn</v>
      </c>
      <c r="E21" s="414" t="str">
        <f t="array" ref="E21">SUBSTITUTE(INDEX('Weather Tables'!$M$2:$O$2,,MATCH(K21,INDEX('Weather Tables'!$M$3:$O$5,MATCH(IF($A21=1,D$7,SUBSTITUTE($E20,"Snow","Rain")),'Weather Tables'!$L$3:$L$5,0),),1)),IF($N21&lt;'Weather Tables'!$B$38,"Rain","N/A"),"Snow")</f>
        <v>Clear Skies</v>
      </c>
      <c r="F21" s="414" t="str">
        <f t="array" ref="F21">INDEX('Weather Tables'!$M$8:$O$8,,MATCH(L21,INDEX('Weather Tables'!$M$9:$O$11,MATCH(IF($A21=1,E$7,F20),'Weather Tables'!$L$9:$L$11,0),),1))</f>
        <v>Low Winds</v>
      </c>
      <c r="H21" s="414" t="str">
        <f t="array" ref="H21">INDEX('Weather Tables'!$A$36:A$43,MATCH(N21,'Weather Tables'!$B$36:B$43,1),)</f>
        <v>Hot</v>
      </c>
      <c r="I21" s="414" t="str">
        <f>IF(AND(SUBSTITUTE($E21,"Snow","Rain")='Weather Tables'!$I$2,$F21='Weather Tables'!$I$8), IF($E21='Weather Tables'!$I$2, "STORM!", "BLIZZARD!"), "")</f>
        <v/>
      </c>
      <c r="J21" s="401"/>
      <c r="K21" s="409">
        <v>0.22742215758531004</v>
      </c>
      <c r="L21" s="409">
        <v>0.8532059334719353</v>
      </c>
      <c r="M21" s="409">
        <v>0.6441490708638131</v>
      </c>
      <c r="N21" s="410">
        <f t="array" ref="N21">NORMINV(M21,AVERAGE(IF(N20=$N$9,H18,N20),INDEX('Weather Tables'!$B$24:$B$33,MATCH($E$4,'Weather Tables'!$A$24:$A$33,0))+INDEX('Weather Tables'!$B$10:$B$21, MATCH($B$4,'Weather Tables'!$A$10:$A$21,0))+INDEX('Weather Tables'!$B$2:$B$7,$C21)),'Weather Tables'!$D$2)</f>
        <v>96.42122694</v>
      </c>
      <c r="O21" s="410">
        <f t="shared" si="2"/>
        <v>36</v>
      </c>
      <c r="P21" s="378"/>
      <c r="Q21" s="425" t="s">
        <v>2144</v>
      </c>
      <c r="R21" s="426" t="s">
        <v>2181</v>
      </c>
    </row>
    <row r="22" ht="18.75" customHeight="1">
      <c r="A22" s="404">
        <f t="shared" si="1"/>
        <v>13</v>
      </c>
      <c r="B22" s="405">
        <f>IF($A22=1,IF($B$7='Weather Tables'!$A$7, 2, 1),IF($C22=1,B21+1,B21))</f>
        <v>3</v>
      </c>
      <c r="C22" s="406">
        <f>IF($A22=1,MOD(MATCH($B$7,'Weather Tables'!$A$2:$A$7,0),6)+1,IF($C21=COUNTA('Weather Tables'!$A$2:$A$7),1,C21+1))</f>
        <v>2</v>
      </c>
      <c r="D22" s="407" t="str">
        <f t="array" ref="D22">INDEX('Weather Tables'!$A$2:$A$7,$C22)</f>
        <v>Midday</v>
      </c>
      <c r="E22" s="408" t="str">
        <f t="array" ref="E22">SUBSTITUTE(INDEX('Weather Tables'!$M$2:$O$2,,MATCH(K22,INDEX('Weather Tables'!$M$3:$O$5,MATCH(IF($A22=1,D$7,SUBSTITUTE($E21,"Snow","Rain")),'Weather Tables'!$L$3:$L$5,0),),1)),IF($N22&lt;'Weather Tables'!$B$38,"Rain","N/A"),"Snow")</f>
        <v>Clear Skies</v>
      </c>
      <c r="F22" s="408" t="str">
        <f t="array" ref="F22">INDEX('Weather Tables'!$M$8:$O$8,,MATCH(L22,INDEX('Weather Tables'!$M$9:$O$11,MATCH(IF($A22=1,E$7,F21),'Weather Tables'!$L$9:$L$11,0),),1))</f>
        <v>Low Winds</v>
      </c>
      <c r="H22" s="407" t="str">
        <f t="array" ref="H22">INDEX('Weather Tables'!$A$36:A$43,MATCH(N22,'Weather Tables'!$B$36:B$43,1),)</f>
        <v>Extreme heat</v>
      </c>
      <c r="I22" s="408" t="str">
        <f>IF(AND(SUBSTITUTE($E22,"Snow","Rain")='Weather Tables'!$I$2,$F22='Weather Tables'!$I$8), IF($E22='Weather Tables'!$I$2, "STORM!", "BLIZZARD!"), "")</f>
        <v/>
      </c>
      <c r="J22" s="401"/>
      <c r="K22" s="409">
        <v>0.6192922398332986</v>
      </c>
      <c r="L22" s="409">
        <v>0.5388851455590268</v>
      </c>
      <c r="M22" s="409">
        <v>0.7867585673984901</v>
      </c>
      <c r="N22" s="410">
        <f t="array" ref="N22">NORMINV(M22,AVERAGE(IF(N21=$N$9,H19,N21),INDEX('Weather Tables'!$B$24:$B$33,MATCH($E$4,'Weather Tables'!$A$24:$A$33,0))+INDEX('Weather Tables'!$B$10:$B$21, MATCH($B$4,'Weather Tables'!$A$10:$A$21,0))+INDEX('Weather Tables'!$B$2:$B$7,$C22)),'Weather Tables'!$D$2)</f>
        <v>105.0674528</v>
      </c>
      <c r="O22" s="410">
        <f t="shared" si="2"/>
        <v>41</v>
      </c>
      <c r="P22" s="378"/>
    </row>
    <row r="23" ht="18.75" customHeight="1">
      <c r="A23" s="404">
        <f t="shared" si="1"/>
        <v>14</v>
      </c>
      <c r="B23" s="411">
        <f>IF($A23=1,IF($B$7='Weather Tables'!$A$2, 2, 1),IF($C23=1,B22+1,B22))</f>
        <v>3</v>
      </c>
      <c r="C23" s="412">
        <f>IF($A23=1,MOD(MATCH($B$7,'Weather Tables'!$A$2:$A$7,0),6)+1,IF($C22=COUNTA('Weather Tables'!$A$2:$A$7),1,C22+1))</f>
        <v>3</v>
      </c>
      <c r="D23" s="413" t="str">
        <f t="array" ref="D23">INDEX('Weather Tables'!$A$2:$A$7,$C23)</f>
        <v>Afternoon</v>
      </c>
      <c r="E23" s="414" t="str">
        <f t="array" ref="E23">SUBSTITUTE(INDEX('Weather Tables'!$M$2:$O$2,,MATCH(K23,INDEX('Weather Tables'!$M$3:$O$5,MATCH(IF($A23=1,D$7,SUBSTITUTE($E22,"Snow","Rain")),'Weather Tables'!$L$3:$L$5,0),),1)),IF($N23&lt;'Weather Tables'!$B$38,"Rain","N/A"),"Snow")</f>
        <v>Clear Skies</v>
      </c>
      <c r="F23" s="414" t="str">
        <f t="array" ref="F23">INDEX('Weather Tables'!$M$8:$O$8,,MATCH(L23,INDEX('Weather Tables'!$M$9:$O$11,MATCH(IF($A23=1,E$7,F22),'Weather Tables'!$L$9:$L$11,0),),1))</f>
        <v>No Wind</v>
      </c>
      <c r="H23" s="413" t="str">
        <f t="array" ref="H23">INDEX('Weather Tables'!$A$36:A$43,MATCH(N23,'Weather Tables'!$B$36:B$43,1),)</f>
        <v>Extreme heat</v>
      </c>
      <c r="I23" s="414" t="str">
        <f>IF(AND(SUBSTITUTE($E23,"Snow","Rain")='Weather Tables'!$I$2,$F23='Weather Tables'!$I$8), IF($E23='Weather Tables'!$I$2, "STORM!", "BLIZZARD!"), "")</f>
        <v/>
      </c>
      <c r="J23" s="401"/>
      <c r="K23" s="409">
        <v>0.3717767485911688</v>
      </c>
      <c r="L23" s="409">
        <v>0.08524028944970119</v>
      </c>
      <c r="M23" s="409">
        <v>0.6619900274443709</v>
      </c>
      <c r="N23" s="410">
        <f t="array" ref="N23">NORMINV(M23,AVERAGE(IF(N22=$N$9,H20,N22),INDEX('Weather Tables'!$B$24:$B$33,MATCH($E$4,'Weather Tables'!$A$24:$A$33,0))+INDEX('Weather Tables'!$B$10:$B$21, MATCH($B$4,'Weather Tables'!$A$10:$A$21,0))+INDEX('Weather Tables'!$B$2:$B$7,$C23)),'Weather Tables'!$D$2)</f>
        <v>104.0605433</v>
      </c>
      <c r="O23" s="410">
        <f t="shared" si="2"/>
        <v>40</v>
      </c>
      <c r="P23" s="378"/>
      <c r="Q23" s="425" t="s">
        <v>2182</v>
      </c>
      <c r="R23" s="426" t="s">
        <v>2183</v>
      </c>
    </row>
    <row r="24" ht="18.75" customHeight="1">
      <c r="A24" s="404">
        <f t="shared" si="1"/>
        <v>15</v>
      </c>
      <c r="B24" s="405">
        <f>IF($A24=1,IF($B$7='Weather Tables'!$A$7, 2, 1),IF($C24=1,B23+1,B23))</f>
        <v>3</v>
      </c>
      <c r="C24" s="406">
        <f>IF($A24=1,MOD(MATCH($B$7,'Weather Tables'!$A$2:$A$7,0),6)+1,IF($C23=COUNTA('Weather Tables'!$A$2:$A$7),1,C23+1))</f>
        <v>4</v>
      </c>
      <c r="D24" s="407" t="str">
        <f t="array" ref="D24">INDEX('Weather Tables'!$A$2:$A$7,$C24)</f>
        <v>Evening</v>
      </c>
      <c r="E24" s="408" t="str">
        <f t="array" ref="E24">SUBSTITUTE(INDEX('Weather Tables'!$M$2:$O$2,,MATCH(K24,INDEX('Weather Tables'!$M$3:$O$5,MATCH(IF($A24=1,D$7,SUBSTITUTE($E23,"Snow","Rain")),'Weather Tables'!$L$3:$L$5,0),),1)),IF($N24&lt;'Weather Tables'!$B$38,"Rain","N/A"),"Snow")</f>
        <v>Clear Skies</v>
      </c>
      <c r="F24" s="408" t="str">
        <f t="array" ref="F24">INDEX('Weather Tables'!$M$8:$O$8,,MATCH(L24,INDEX('Weather Tables'!$M$9:$O$11,MATCH(IF($A24=1,E$7,F23),'Weather Tables'!$L$9:$L$11,0),),1))</f>
        <v>No Wind</v>
      </c>
      <c r="H24" s="408" t="str">
        <f t="array" ref="H24">INDEX('Weather Tables'!$A$36:A$43,MATCH(N24,'Weather Tables'!$B$36:B$43,1),)</f>
        <v>Hot</v>
      </c>
      <c r="I24" s="408" t="str">
        <f>IF(AND(SUBSTITUTE($E24,"Snow","Rain")='Weather Tables'!$I$2,$F24='Weather Tables'!$I$8), IF($E24='Weather Tables'!$I$2, "STORM!", "BLIZZARD!"), "")</f>
        <v/>
      </c>
      <c r="J24" s="401"/>
      <c r="K24" s="409">
        <v>0.13466742345665272</v>
      </c>
      <c r="L24" s="409">
        <v>0.3065184123170779</v>
      </c>
      <c r="M24" s="409">
        <v>0.3706776455721259</v>
      </c>
      <c r="N24" s="410">
        <f t="array" ref="N24">NORMINV(M24,AVERAGE(IF(N23=$N$9,H21,N23),INDEX('Weather Tables'!$B$24:$B$33,MATCH($E$4,'Weather Tables'!$A$24:$A$33,0))+INDEX('Weather Tables'!$B$10:$B$21, MATCH($B$4,'Weather Tables'!$A$10:$A$21,0))+INDEX('Weather Tables'!$B$2:$B$7,$C24)),'Weather Tables'!$D$2)</f>
        <v>96.92948491</v>
      </c>
      <c r="O24" s="410">
        <f t="shared" si="2"/>
        <v>36</v>
      </c>
      <c r="P24" s="378"/>
    </row>
    <row r="25" ht="18.75" customHeight="1">
      <c r="A25" s="404">
        <f t="shared" si="1"/>
        <v>16</v>
      </c>
      <c r="B25" s="411">
        <f>IF($A25=1,IF($B$7='Weather Tables'!$A$2, 2, 1),IF($C25=1,B24+1,B24))</f>
        <v>3</v>
      </c>
      <c r="C25" s="412">
        <f>IF($A25=1,MOD(MATCH($B$7,'Weather Tables'!$A$2:$A$7,0),6)+1,IF($C24=COUNTA('Weather Tables'!$A$2:$A$7),1,C24+1))</f>
        <v>5</v>
      </c>
      <c r="D25" s="413" t="str">
        <f t="array" ref="D25">INDEX('Weather Tables'!$A$2:$A$7,$C25)</f>
        <v>Midnight</v>
      </c>
      <c r="E25" s="414" t="str">
        <f t="array" ref="E25">SUBSTITUTE(INDEX('Weather Tables'!$M$2:$O$2,,MATCH(K25,INDEX('Weather Tables'!$M$3:$O$5,MATCH(IF($A25=1,D$7,SUBSTITUTE($E24,"Snow","Rain")),'Weather Tables'!$L$3:$L$5,0),),1)),IF($N25&lt;'Weather Tables'!$B$38,"Rain","N/A"),"Snow")</f>
        <v>Clear Skies</v>
      </c>
      <c r="F25" s="414" t="str">
        <f t="array" ref="F25">INDEX('Weather Tables'!$M$8:$O$8,,MATCH(L25,INDEX('Weather Tables'!$M$9:$O$11,MATCH(IF($A25=1,E$7,F24),'Weather Tables'!$L$9:$L$11,0),),1))</f>
        <v>No Wind</v>
      </c>
      <c r="H25" s="414" t="str">
        <f t="array" ref="H25">INDEX('Weather Tables'!$A$36:A$43,MATCH(N25,'Weather Tables'!$B$36:B$43,1),)</f>
        <v>Hot</v>
      </c>
      <c r="I25" s="414" t="str">
        <f>IF(AND(SUBSTITUTE($E25,"Snow","Rain")='Weather Tables'!$I$2,$F25='Weather Tables'!$I$8), IF($E25='Weather Tables'!$I$2, "STORM!", "BLIZZARD!"), "")</f>
        <v/>
      </c>
      <c r="J25" s="401"/>
      <c r="K25" s="409">
        <v>0.5928539208721912</v>
      </c>
      <c r="L25" s="409">
        <v>0.459440545462491</v>
      </c>
      <c r="M25" s="409">
        <v>0.5867062982936284</v>
      </c>
      <c r="N25" s="410">
        <f t="array" ref="N25">NORMINV(M25,AVERAGE(IF(N24=$N$9,H22,N24),INDEX('Weather Tables'!$B$24:$B$33,MATCH($E$4,'Weather Tables'!$A$24:$A$33,0))+INDEX('Weather Tables'!$B$10:$B$21, MATCH($B$4,'Weather Tables'!$A$10:$A$21,0))+INDEX('Weather Tables'!$B$2:$B$7,$C25)),'Weather Tables'!$D$2)</f>
        <v>92.02728249</v>
      </c>
      <c r="O25" s="410">
        <f t="shared" si="2"/>
        <v>33</v>
      </c>
      <c r="P25" s="378"/>
      <c r="Q25" s="425" t="s">
        <v>2184</v>
      </c>
      <c r="R25" s="426" t="s">
        <v>2185</v>
      </c>
    </row>
    <row r="26" ht="18.75" customHeight="1">
      <c r="A26" s="404">
        <f t="shared" si="1"/>
        <v>17</v>
      </c>
      <c r="B26" s="405">
        <f>IF($A26=1,IF($B$7='Weather Tables'!$A$7, 2, 1),IF($C26=1,B25+1,B25))</f>
        <v>3</v>
      </c>
      <c r="C26" s="406">
        <f>IF($A26=1,MOD(MATCH($B$7,'Weather Tables'!$A$2:$A$7,0),6)+1,IF($C25=COUNTA('Weather Tables'!$A$2:$A$7),1,C25+1))</f>
        <v>6</v>
      </c>
      <c r="D26" s="407" t="str">
        <f t="array" ref="D26">INDEX('Weather Tables'!$A$2:$A$7,$C26)</f>
        <v>Night</v>
      </c>
      <c r="E26" s="408" t="str">
        <f t="array" ref="E26">SUBSTITUTE(INDEX('Weather Tables'!$M$2:$O$2,,MATCH(K26,INDEX('Weather Tables'!$M$3:$O$5,MATCH(IF($A26=1,D$7,SUBSTITUTE($E25,"Snow","Rain")),'Weather Tables'!$L$3:$L$5,0),),1)),IF($N26&lt;'Weather Tables'!$B$38,"Rain","N/A"),"Snow")</f>
        <v>Clear Skies</v>
      </c>
      <c r="F26" s="408" t="str">
        <f t="array" ref="F26">INDEX('Weather Tables'!$M$8:$O$8,,MATCH(L26,INDEX('Weather Tables'!$M$9:$O$11,MATCH(IF($A26=1,E$7,F25),'Weather Tables'!$L$9:$L$11,0),),1))</f>
        <v>No Wind</v>
      </c>
      <c r="H26" s="408" t="str">
        <f t="array" ref="H26">INDEX('Weather Tables'!$A$36:A$43,MATCH(N26,'Weather Tables'!$B$36:B$43,1),)</f>
        <v>Hot</v>
      </c>
      <c r="I26" s="408" t="str">
        <f>IF(AND(SUBSTITUTE($E26,"Snow","Rain")='Weather Tables'!$I$2,$F26='Weather Tables'!$I$8), IF($E26='Weather Tables'!$I$2, "STORM!", "BLIZZARD!"), "")</f>
        <v/>
      </c>
      <c r="J26" s="401"/>
      <c r="K26" s="409">
        <v>0.05993738578461161</v>
      </c>
      <c r="L26" s="409">
        <v>0.08178844930770834</v>
      </c>
      <c r="M26" s="409">
        <v>0.8358109000244057</v>
      </c>
      <c r="N26" s="410">
        <f t="array" ref="N26">NORMINV(M26,AVERAGE(IF(N25=$N$9,H23,N25),INDEX('Weather Tables'!$B$24:$B$33,MATCH($E$4,'Weather Tables'!$A$24:$A$33,0))+INDEX('Weather Tables'!$B$10:$B$21, MATCH($B$4,'Weather Tables'!$A$10:$A$21,0))+INDEX('Weather Tables'!$B$2:$B$7,$C26)),'Weather Tables'!$D$2)</f>
        <v>95.25396228</v>
      </c>
      <c r="O26" s="410">
        <f t="shared" si="2"/>
        <v>35</v>
      </c>
      <c r="P26" s="378"/>
    </row>
    <row r="27" ht="18.75" customHeight="1">
      <c r="A27" s="404">
        <f t="shared" si="1"/>
        <v>18</v>
      </c>
      <c r="B27" s="411">
        <f>IF($A27=1,IF($B$7='Weather Tables'!$A$2, 2, 1),IF($C27=1,B26+1,B26))</f>
        <v>4</v>
      </c>
      <c r="C27" s="412">
        <f>IF($A27=1,MOD(MATCH($B$7,'Weather Tables'!$A$2:$A$7,0),6)+1,IF($C26=COUNTA('Weather Tables'!$A$2:$A$7),1,C26+1))</f>
        <v>1</v>
      </c>
      <c r="D27" s="413" t="str">
        <f t="array" ref="D27">INDEX('Weather Tables'!$A$2:$A$7,$C27)</f>
        <v>Dawn</v>
      </c>
      <c r="E27" s="414" t="str">
        <f t="array" ref="E27">SUBSTITUTE(INDEX('Weather Tables'!$M$2:$O$2,,MATCH(K27,INDEX('Weather Tables'!$M$3:$O$5,MATCH(IF($A27=1,D$7,SUBSTITUTE($E26,"Snow","Rain")),'Weather Tables'!$L$3:$L$5,0),),1)),IF($N27&lt;'Weather Tables'!$B$38,"Rain","N/A"),"Snow")</f>
        <v>Clear Skies</v>
      </c>
      <c r="F27" s="414" t="str">
        <f t="array" ref="F27">INDEX('Weather Tables'!$M$8:$O$8,,MATCH(L27,INDEX('Weather Tables'!$M$9:$O$11,MATCH(IF($A27=1,E$7,F26),'Weather Tables'!$L$9:$L$11,0),),1))</f>
        <v>No Wind</v>
      </c>
      <c r="H27" s="414" t="str">
        <f t="array" ref="H27">INDEX('Weather Tables'!$A$36:A$43,MATCH(N27,'Weather Tables'!$B$36:B$43,1),)</f>
        <v>Hot</v>
      </c>
      <c r="I27" s="414" t="str">
        <f>IF(AND(SUBSTITUTE($E27,"Snow","Rain")='Weather Tables'!$I$2,$F27='Weather Tables'!$I$8), IF($E27='Weather Tables'!$I$2, "STORM!", "BLIZZARD!"), "")</f>
        <v/>
      </c>
      <c r="J27" s="401"/>
      <c r="K27" s="422">
        <v>0.7484267126742892</v>
      </c>
      <c r="L27" s="422">
        <v>0.17963481545923599</v>
      </c>
      <c r="M27" s="422">
        <v>0.47331938178023025</v>
      </c>
      <c r="N27" s="410">
        <f t="array" ref="N27">NORMINV(M27,AVERAGE(IF(N26=$N$9,H24,N26),INDEX('Weather Tables'!$B$24:$B$33,MATCH($E$4,'Weather Tables'!$A$24:$A$33,0))+INDEX('Weather Tables'!$B$10:$B$21, MATCH($B$4,'Weather Tables'!$A$10:$A$21,0))+INDEX('Weather Tables'!$B$2:$B$7,$C27)),'Weather Tables'!$D$2)</f>
        <v>96.30237877</v>
      </c>
      <c r="O27" s="410">
        <f t="shared" si="2"/>
        <v>36</v>
      </c>
      <c r="P27" s="378"/>
    </row>
    <row r="28" ht="18.75" customHeight="1">
      <c r="A28" s="404">
        <f t="shared" si="1"/>
        <v>19</v>
      </c>
      <c r="B28" s="405">
        <f>IF($A28=1,IF($B$7='Weather Tables'!$A$7, 2, 1),IF($C28=1,B27+1,B27))</f>
        <v>4</v>
      </c>
      <c r="C28" s="406">
        <f>IF($A28=1,MOD(MATCH($B$7,'Weather Tables'!$A$2:$A$7,0),6)+1,IF($C27=COUNTA('Weather Tables'!$A$2:$A$7),1,C27+1))</f>
        <v>2</v>
      </c>
      <c r="D28" s="407" t="str">
        <f t="array" ref="D28">INDEX('Weather Tables'!$A$2:$A$7,$C28)</f>
        <v>Midday</v>
      </c>
      <c r="E28" s="408" t="str">
        <f t="array" ref="E28">SUBSTITUTE(INDEX('Weather Tables'!$M$2:$O$2,,MATCH(K28,INDEX('Weather Tables'!$M$3:$O$5,MATCH(IF($A28=1,D$7,SUBSTITUTE($E27,"Snow","Rain")),'Weather Tables'!$L$3:$L$5,0),),1)),IF($N28&lt;'Weather Tables'!$B$38,"Rain","N/A"),"Snow")</f>
        <v>Clear Skies</v>
      </c>
      <c r="F28" s="408" t="str">
        <f t="array" ref="F28">INDEX('Weather Tables'!$M$8:$O$8,,MATCH(L28,INDEX('Weather Tables'!$M$9:$O$11,MATCH(IF($A28=1,E$7,F27),'Weather Tables'!$L$9:$L$11,0),),1))</f>
        <v>No Wind</v>
      </c>
      <c r="H28" s="408" t="str">
        <f t="array" ref="H28">INDEX('Weather Tables'!$A$36:A$43,MATCH(N28,'Weather Tables'!$B$36:B$43,1),)</f>
        <v>Hot</v>
      </c>
      <c r="I28" s="408" t="str">
        <f>IF(AND(SUBSTITUTE($E28,"Snow","Rain")='Weather Tables'!$I$2,$F28='Weather Tables'!$I$8), IF($E28='Weather Tables'!$I$2, "STORM!", "BLIZZARD!"), "")</f>
        <v/>
      </c>
      <c r="J28" s="401"/>
      <c r="K28" s="422">
        <v>0.6908240690677947</v>
      </c>
      <c r="L28" s="422">
        <v>0.24669254992644207</v>
      </c>
      <c r="M28" s="422">
        <v>0.31102202692132186</v>
      </c>
      <c r="N28" s="410">
        <f t="array" ref="N28">NORMINV(M28,AVERAGE(IF(N27=$N$9,H25,N27),INDEX('Weather Tables'!$B$24:$B$33,MATCH($E$4,'Weather Tables'!$A$24:$A$33,0))+INDEX('Weather Tables'!$B$10:$B$21, MATCH($B$4,'Weather Tables'!$A$10:$A$21,0))+INDEX('Weather Tables'!$B$2:$B$7,$C28)),'Weather Tables'!$D$2)</f>
        <v>98.76035537</v>
      </c>
      <c r="O28" s="410">
        <f t="shared" si="2"/>
        <v>37</v>
      </c>
      <c r="P28" s="378"/>
    </row>
    <row r="29" ht="18.75" customHeight="1">
      <c r="A29" s="404">
        <f t="shared" si="1"/>
        <v>20</v>
      </c>
      <c r="B29" s="411">
        <f>IF($A29=1,IF($B$7='Weather Tables'!$A$2, 2, 1),IF($C29=1,B28+1,B28))</f>
        <v>4</v>
      </c>
      <c r="C29" s="412">
        <f>IF($A29=1,MOD(MATCH($B$7,'Weather Tables'!$A$2:$A$7,0),6)+1,IF($C28=COUNTA('Weather Tables'!$A$2:$A$7),1,C28+1))</f>
        <v>3</v>
      </c>
      <c r="D29" s="413" t="str">
        <f t="array" ref="D29">INDEX('Weather Tables'!$A$2:$A$7,$C29)</f>
        <v>Afternoon</v>
      </c>
      <c r="E29" s="414" t="str">
        <f t="array" ref="E29">SUBSTITUTE(INDEX('Weather Tables'!$M$2:$O$2,,MATCH(K29,INDEX('Weather Tables'!$M$3:$O$5,MATCH(IF($A29=1,D$7,SUBSTITUTE($E28,"Snow","Rain")),'Weather Tables'!$L$3:$L$5,0),),1)),IF($N29&lt;'Weather Tables'!$B$38,"Rain","N/A"),"Snow")</f>
        <v>Clear Skies</v>
      </c>
      <c r="F29" s="414" t="str">
        <f t="array" ref="F29">INDEX('Weather Tables'!$M$8:$O$8,,MATCH(L29,INDEX('Weather Tables'!$M$9:$O$11,MATCH(IF($A29=1,E$7,F28),'Weather Tables'!$L$9:$L$11,0),),1))</f>
        <v>No Wind</v>
      </c>
      <c r="H29" s="413" t="str">
        <f t="array" ref="H29">INDEX('Weather Tables'!$A$36:A$43,MATCH(N29,'Weather Tables'!$B$36:B$43,1),)</f>
        <v>Extreme heat</v>
      </c>
      <c r="I29" s="414" t="str">
        <f>IF(AND(SUBSTITUTE($E29,"Snow","Rain")='Weather Tables'!$I$2,$F29='Weather Tables'!$I$8), IF($E29='Weather Tables'!$I$2, "STORM!", "BLIZZARD!"), "")</f>
        <v/>
      </c>
      <c r="J29" s="401"/>
      <c r="K29" s="422">
        <v>0.8185539203653812</v>
      </c>
      <c r="L29" s="422">
        <v>0.4498807745790877</v>
      </c>
      <c r="M29" s="422">
        <v>0.8465127610353687</v>
      </c>
      <c r="N29" s="410">
        <f t="array" ref="N29">NORMINV(M29,AVERAGE(IF(N28=$N$9,H26,N28),INDEX('Weather Tables'!$B$24:$B$33,MATCH($E$4,'Weather Tables'!$A$24:$A$33,0))+INDEX('Weather Tables'!$B$10:$B$21, MATCH($B$4,'Weather Tables'!$A$10:$A$21,0))+INDEX('Weather Tables'!$B$2:$B$7,$C29)),'Weather Tables'!$D$2)</f>
        <v>103.8348945</v>
      </c>
      <c r="O29" s="410">
        <f t="shared" si="2"/>
        <v>40</v>
      </c>
      <c r="P29" s="378"/>
    </row>
    <row r="30" ht="18.75" customHeight="1">
      <c r="A30" s="404">
        <f t="shared" si="1"/>
        <v>21</v>
      </c>
      <c r="B30" s="405">
        <f>IF($A30=1,IF($B$7='Weather Tables'!$A$7, 2, 1),IF($C30=1,B29+1,B29))</f>
        <v>4</v>
      </c>
      <c r="C30" s="406">
        <f>IF($A30=1,MOD(MATCH($B$7,'Weather Tables'!$A$2:$A$7,0),6)+1,IF($C29=COUNTA('Weather Tables'!$A$2:$A$7),1,C29+1))</f>
        <v>4</v>
      </c>
      <c r="D30" s="407" t="str">
        <f t="array" ref="D30">INDEX('Weather Tables'!$A$2:$A$7,$C30)</f>
        <v>Evening</v>
      </c>
      <c r="E30" s="408" t="str">
        <f t="array" ref="E30">SUBSTITUTE(INDEX('Weather Tables'!$M$2:$O$2,,MATCH(K30,INDEX('Weather Tables'!$M$3:$O$5,MATCH(IF($A30=1,D$7,SUBSTITUTE($E29,"Snow","Rain")),'Weather Tables'!$L$3:$L$5,0),),1)),IF($N30&lt;'Weather Tables'!$B$38,"Rain","N/A"),"Snow")</f>
        <v>Clear Skies</v>
      </c>
      <c r="F30" s="408" t="str">
        <f t="array" ref="F30">INDEX('Weather Tables'!$M$8:$O$8,,MATCH(L30,INDEX('Weather Tables'!$M$9:$O$11,MATCH(IF($A30=1,E$7,F29),'Weather Tables'!$L$9:$L$11,0),),1))</f>
        <v>No Wind</v>
      </c>
      <c r="H30" s="407" t="str">
        <f t="array" ref="H30">INDEX('Weather Tables'!$A$36:A$43,MATCH(N30,'Weather Tables'!$B$36:B$43,1),)</f>
        <v>Extreme heat</v>
      </c>
      <c r="I30" s="408" t="str">
        <f>IF(AND(SUBSTITUTE($E30,"Snow","Rain")='Weather Tables'!$I$2,$F30='Weather Tables'!$I$8), IF($E30='Weather Tables'!$I$2, "STORM!", "BLIZZARD!"), "")</f>
        <v/>
      </c>
      <c r="J30" s="401"/>
      <c r="K30" s="422">
        <v>0.9775508427503968</v>
      </c>
      <c r="L30" s="422">
        <v>0.418128861426199</v>
      </c>
      <c r="M30" s="422">
        <v>0.6813920217527968</v>
      </c>
      <c r="N30" s="410">
        <f t="array" ref="N30">NORMINV(M30,AVERAGE(IF(N29=$N$9,H27,N29),INDEX('Weather Tables'!$B$24:$B$33,MATCH($E$4,'Weather Tables'!$A$24:$A$33,0))+INDEX('Weather Tables'!$B$10:$B$21, MATCH($B$4,'Weather Tables'!$A$10:$A$21,0))+INDEX('Weather Tables'!$B$2:$B$7,$C30)),'Weather Tables'!$D$2)</f>
        <v>100.7046826</v>
      </c>
      <c r="O30" s="410">
        <f t="shared" si="2"/>
        <v>38</v>
      </c>
      <c r="P30" s="378"/>
    </row>
    <row r="31" ht="18.75" customHeight="1">
      <c r="A31" s="404">
        <f t="shared" si="1"/>
        <v>22</v>
      </c>
      <c r="B31" s="411">
        <f>IF($A31=1,IF($B$7='Weather Tables'!$A$2, 2, 1),IF($C31=1,B30+1,B30))</f>
        <v>4</v>
      </c>
      <c r="C31" s="412">
        <f>IF($A31=1,MOD(MATCH($B$7,'Weather Tables'!$A$2:$A$7,0),6)+1,IF($C30=COUNTA('Weather Tables'!$A$2:$A$7),1,C30+1))</f>
        <v>5</v>
      </c>
      <c r="D31" s="413" t="str">
        <f t="array" ref="D31">INDEX('Weather Tables'!$A$2:$A$7,$C31)</f>
        <v>Midnight</v>
      </c>
      <c r="E31" s="414" t="str">
        <f t="array" ref="E31">SUBSTITUTE(INDEX('Weather Tables'!$M$2:$O$2,,MATCH(K31,INDEX('Weather Tables'!$M$3:$O$5,MATCH(IF($A31=1,D$7,SUBSTITUTE($E30,"Snow","Rain")),'Weather Tables'!$L$3:$L$5,0),),1)),IF($N31&lt;'Weather Tables'!$B$38,"Rain","N/A"),"Snow")</f>
        <v>Clear Skies</v>
      </c>
      <c r="F31" s="414" t="str">
        <f t="array" ref="F31">INDEX('Weather Tables'!$M$8:$O$8,,MATCH(L31,INDEX('Weather Tables'!$M$9:$O$11,MATCH(IF($A31=1,E$7,F30),'Weather Tables'!$L$9:$L$11,0),),1))</f>
        <v>Low Winds</v>
      </c>
      <c r="H31" s="414" t="str">
        <f t="array" ref="H31">INDEX('Weather Tables'!$A$36:A$43,MATCH(N31,'Weather Tables'!$B$36:B$43,1),)</f>
        <v>Hot</v>
      </c>
      <c r="I31" s="414" t="str">
        <f>IF(AND(SUBSTITUTE($E31,"Snow","Rain")='Weather Tables'!$I$2,$F31='Weather Tables'!$I$8), IF($E31='Weather Tables'!$I$2, "STORM!", "BLIZZARD!"), "")</f>
        <v/>
      </c>
      <c r="J31" s="401"/>
      <c r="K31" s="422">
        <v>0.8160180932884205</v>
      </c>
      <c r="L31" s="422">
        <v>0.5125089096970165</v>
      </c>
      <c r="M31" s="422">
        <v>0.7596377434127017</v>
      </c>
      <c r="N31" s="410">
        <f t="array" ref="N31">NORMINV(M31,AVERAGE(IF(N30=$N$9,H28,N30),INDEX('Weather Tables'!$B$24:$B$33,MATCH($E$4,'Weather Tables'!$A$24:$A$33,0))+INDEX('Weather Tables'!$B$10:$B$21, MATCH($B$4,'Weather Tables'!$A$10:$A$21,0))+INDEX('Weather Tables'!$B$2:$B$7,$C31)),'Weather Tables'!$D$2)</f>
        <v>96.27225939</v>
      </c>
      <c r="O31" s="410">
        <f t="shared" si="2"/>
        <v>36</v>
      </c>
      <c r="P31" s="378"/>
      <c r="Q31" s="425" t="s">
        <v>2186</v>
      </c>
      <c r="R31" s="426" t="s">
        <v>2187</v>
      </c>
    </row>
    <row r="32" ht="18.75" customHeight="1">
      <c r="A32" s="404">
        <f t="shared" si="1"/>
        <v>23</v>
      </c>
      <c r="B32" s="405">
        <f>IF($A32=1,IF($B$7='Weather Tables'!$A$7, 2, 1),IF($C32=1,B31+1,B31))</f>
        <v>4</v>
      </c>
      <c r="C32" s="406">
        <f>IF($A32=1,MOD(MATCH($B$7,'Weather Tables'!$A$2:$A$7,0),6)+1,IF($C31=COUNTA('Weather Tables'!$A$2:$A$7),1,C31+1))</f>
        <v>6</v>
      </c>
      <c r="D32" s="407" t="str">
        <f t="array" ref="D32">INDEX('Weather Tables'!$A$2:$A$7,$C32)</f>
        <v>Night</v>
      </c>
      <c r="E32" s="408" t="str">
        <f t="array" ref="E32">SUBSTITUTE(INDEX('Weather Tables'!$M$2:$O$2,,MATCH(K32,INDEX('Weather Tables'!$M$3:$O$5,MATCH(IF($A32=1,D$7,SUBSTITUTE($E31,"Snow","Rain")),'Weather Tables'!$L$3:$L$5,0),),1)),IF($N32&lt;'Weather Tables'!$B$38,"Rain","N/A"),"Snow")</f>
        <v>Clear Skies</v>
      </c>
      <c r="F32" s="408" t="str">
        <f t="array" ref="F32">INDEX('Weather Tables'!$M$8:$O$8,,MATCH(L32,INDEX('Weather Tables'!$M$9:$O$11,MATCH(IF($A32=1,E$7,F31),'Weather Tables'!$L$9:$L$11,0),),1))</f>
        <v>Low Winds</v>
      </c>
      <c r="H32" s="407" t="str">
        <f t="array" ref="H32">INDEX('Weather Tables'!$A$36:A$43,MATCH(N32,'Weather Tables'!$B$36:B$43,1),)</f>
        <v>Extreme heat</v>
      </c>
      <c r="I32" s="408" t="str">
        <f>IF(AND(SUBSTITUTE($E32,"Snow","Rain")='Weather Tables'!$I$2,$F32='Weather Tables'!$I$8), IF($E32='Weather Tables'!$I$2, "STORM!", "BLIZZARD!"), "")</f>
        <v/>
      </c>
      <c r="J32" s="401"/>
      <c r="K32" s="422">
        <v>0.5274305211670195</v>
      </c>
      <c r="L32" s="422">
        <v>0.3000916967125974</v>
      </c>
      <c r="M32" s="422">
        <v>0.9719446579446746</v>
      </c>
      <c r="N32" s="410">
        <f t="array" ref="N32">NORMINV(M32,AVERAGE(IF(N31=$N$9,H29,N31),INDEX('Weather Tables'!$B$24:$B$33,MATCH($E$4,'Weather Tables'!$A$24:$A$33,0))+INDEX('Weather Tables'!$B$10:$B$21, MATCH($B$4,'Weather Tables'!$A$10:$A$21,0))+INDEX('Weather Tables'!$B$2:$B$7,$C32)),'Weather Tables'!$D$2)</f>
        <v>101.9004785</v>
      </c>
      <c r="O32" s="410">
        <f t="shared" si="2"/>
        <v>39</v>
      </c>
      <c r="P32" s="378"/>
    </row>
    <row r="33" ht="18.75" customHeight="1">
      <c r="A33" s="404">
        <f t="shared" si="1"/>
        <v>24</v>
      </c>
      <c r="B33" s="411">
        <f>IF($A33=1,IF($B$7='Weather Tables'!$A$2, 2, 1),IF($C33=1,B32+1,B32))</f>
        <v>5</v>
      </c>
      <c r="C33" s="412">
        <f>IF($A33=1,MOD(MATCH($B$7,'Weather Tables'!$A$2:$A$7,0),6)+1,IF($C32=COUNTA('Weather Tables'!$A$2:$A$7),1,C32+1))</f>
        <v>1</v>
      </c>
      <c r="D33" s="413" t="str">
        <f t="array" ref="D33">INDEX('Weather Tables'!$A$2:$A$7,$C33)</f>
        <v>Dawn</v>
      </c>
      <c r="E33" s="414" t="str">
        <f t="array" ref="E33">SUBSTITUTE(INDEX('Weather Tables'!$M$2:$O$2,,MATCH(K33,INDEX('Weather Tables'!$M$3:$O$5,MATCH(IF($A33=1,D$7,SUBSTITUTE($E32,"Snow","Rain")),'Weather Tables'!$L$3:$L$5,0),),1)),IF($N33&lt;'Weather Tables'!$B$38,"Rain","N/A"),"Snow")</f>
        <v>Clear Skies</v>
      </c>
      <c r="F33" s="414" t="str">
        <f t="array" ref="F33">INDEX('Weather Tables'!$M$8:$O$8,,MATCH(L33,INDEX('Weather Tables'!$M$9:$O$11,MATCH(IF($A33=1,E$7,F32),'Weather Tables'!$L$9:$L$11,0),),1))</f>
        <v>No Wind</v>
      </c>
      <c r="H33" s="413" t="str">
        <f t="array" ref="H33">INDEX('Weather Tables'!$A$36:A$43,MATCH(N33,'Weather Tables'!$B$36:B$43,1),)</f>
        <v>Extreme heat</v>
      </c>
      <c r="I33" s="414" t="str">
        <f>IF(AND(SUBSTITUTE($E33,"Snow","Rain")='Weather Tables'!$I$2,$F33='Weather Tables'!$I$8), IF($E33='Weather Tables'!$I$2, "STORM!", "BLIZZARD!"), "")</f>
        <v/>
      </c>
      <c r="J33" s="401"/>
      <c r="K33" s="409">
        <v>0.15034851910197733</v>
      </c>
      <c r="L33" s="409">
        <v>0.08373911947582624</v>
      </c>
      <c r="M33" s="409">
        <v>0.730491890431559</v>
      </c>
      <c r="N33" s="410">
        <f t="array" ref="N33">NORMINV(M33,AVERAGE(IF(N32=$N$9,H30,N32),INDEX('Weather Tables'!$B$24:$B$33,MATCH($E$4,'Weather Tables'!$A$24:$A$33,0))+INDEX('Weather Tables'!$B$10:$B$21, MATCH($B$4,'Weather Tables'!$A$10:$A$21,0))+INDEX('Weather Tables'!$B$2:$B$7,$C33)),'Weather Tables'!$D$2)</f>
        <v>102.9296007</v>
      </c>
      <c r="O33" s="410">
        <f t="shared" si="2"/>
        <v>39</v>
      </c>
      <c r="P33" s="378"/>
    </row>
    <row r="34" ht="18.75" customHeight="1">
      <c r="A34" s="404">
        <f t="shared" si="1"/>
        <v>25</v>
      </c>
      <c r="B34" s="405">
        <f>IF($A34=1,IF($B$7='Weather Tables'!$A$7, 2, 1),IF($C34=1,B33+1,B33))</f>
        <v>5</v>
      </c>
      <c r="C34" s="406">
        <f>IF($A34=1,MOD(MATCH($B$7,'Weather Tables'!$A$2:$A$7,0),6)+1,IF($C33=COUNTA('Weather Tables'!$A$2:$A$7),1,C33+1))</f>
        <v>2</v>
      </c>
      <c r="D34" s="407" t="str">
        <f t="array" ref="D34">INDEX('Weather Tables'!$A$2:$A$7,$C34)</f>
        <v>Midday</v>
      </c>
      <c r="E34" s="408" t="str">
        <f t="array" ref="E34">SUBSTITUTE(INDEX('Weather Tables'!$M$2:$O$2,,MATCH(K34,INDEX('Weather Tables'!$M$3:$O$5,MATCH(IF($A34=1,D$7,SUBSTITUTE($E33,"Snow","Rain")),'Weather Tables'!$L$3:$L$5,0),),1)),IF($N34&lt;'Weather Tables'!$B$38,"Rain","N/A"),"Snow")</f>
        <v>Clear Skies</v>
      </c>
      <c r="F34" s="408" t="str">
        <f t="array" ref="F34">INDEX('Weather Tables'!$M$8:$O$8,,MATCH(L34,INDEX('Weather Tables'!$M$9:$O$11,MATCH(IF($A34=1,E$7,F33),'Weather Tables'!$L$9:$L$11,0),),1))</f>
        <v>No Wind</v>
      </c>
      <c r="H34" s="408" t="str">
        <f t="array" ref="H34">INDEX('Weather Tables'!$A$36:A$43,MATCH(N34,'Weather Tables'!$B$36:B$43,1),)</f>
        <v>Hot</v>
      </c>
      <c r="I34" s="408" t="str">
        <f>IF(AND(SUBSTITUTE($E34,"Snow","Rain")='Weather Tables'!$I$2,$F34='Weather Tables'!$I$8), IF($E34='Weather Tables'!$I$2, "STORM!", "BLIZZARD!"), "")</f>
        <v/>
      </c>
      <c r="J34" s="401"/>
      <c r="K34" s="409">
        <v>0.29969903527039066</v>
      </c>
      <c r="L34" s="409">
        <v>0.2141874887067058</v>
      </c>
      <c r="M34" s="409">
        <v>0.04968353265878267</v>
      </c>
      <c r="N34" s="410">
        <f t="array" ref="N34">NORMINV(M34,AVERAGE(IF(N33=$N$9,H31,N33),INDEX('Weather Tables'!$B$24:$B$33,MATCH($E$4,'Weather Tables'!$A$24:$A$33,0))+INDEX('Weather Tables'!$B$10:$B$21, MATCH($B$4,'Weather Tables'!$A$10:$A$21,0))+INDEX('Weather Tables'!$B$2:$B$7,$C34)),'Weather Tables'!$D$2)</f>
        <v>96.47234055</v>
      </c>
      <c r="O34" s="410">
        <f t="shared" si="2"/>
        <v>36</v>
      </c>
      <c r="P34" s="378"/>
    </row>
    <row r="35" ht="18.75" customHeight="1">
      <c r="A35" s="404">
        <f t="shared" si="1"/>
        <v>26</v>
      </c>
      <c r="B35" s="411">
        <f>IF($A35=1,IF($B$7='Weather Tables'!$A$2, 2, 1),IF($C35=1,B34+1,B34))</f>
        <v>5</v>
      </c>
      <c r="C35" s="412">
        <f>IF($A35=1,MOD(MATCH($B$7,'Weather Tables'!$A$2:$A$7,0),6)+1,IF($C34=COUNTA('Weather Tables'!$A$2:$A$7),1,C34+1))</f>
        <v>3</v>
      </c>
      <c r="D35" s="413" t="str">
        <f t="array" ref="D35">INDEX('Weather Tables'!$A$2:$A$7,$C35)</f>
        <v>Afternoon</v>
      </c>
      <c r="E35" s="414" t="str">
        <f t="array" ref="E35">SUBSTITUTE(INDEX('Weather Tables'!$M$2:$O$2,,MATCH(K35,INDEX('Weather Tables'!$M$3:$O$5,MATCH(IF($A35=1,D$7,SUBSTITUTE($E34,"Snow","Rain")),'Weather Tables'!$L$3:$L$5,0),),1)),IF($N35&lt;'Weather Tables'!$B$38,"Rain","N/A"),"Snow")</f>
        <v>Clear Skies</v>
      </c>
      <c r="F35" s="414" t="str">
        <f t="array" ref="F35">INDEX('Weather Tables'!$M$8:$O$8,,MATCH(L35,INDEX('Weather Tables'!$M$9:$O$11,MATCH(IF($A35=1,E$7,F34),'Weather Tables'!$L$9:$L$11,0),),1))</f>
        <v>Low Winds</v>
      </c>
      <c r="H35" s="413" t="str">
        <f t="array" ref="H35">INDEX('Weather Tables'!$A$36:A$43,MATCH(N35,'Weather Tables'!$B$36:B$43,1),)</f>
        <v>Extreme heat</v>
      </c>
      <c r="I35" s="414" t="str">
        <f>IF(AND(SUBSTITUTE($E35,"Snow","Rain")='Weather Tables'!$I$2,$F35='Weather Tables'!$I$8), IF($E35='Weather Tables'!$I$2, "STORM!", "BLIZZARD!"), "")</f>
        <v/>
      </c>
      <c r="J35" s="401"/>
      <c r="K35" s="409">
        <v>0.6372441593381004</v>
      </c>
      <c r="L35" s="409">
        <v>0.8742130871795446</v>
      </c>
      <c r="M35" s="409">
        <v>0.8213796956497987</v>
      </c>
      <c r="N35" s="410">
        <f t="array" ref="N35">NORMINV(M35,AVERAGE(IF(N34=$N$9,H32,N34),INDEX('Weather Tables'!$B$24:$B$33,MATCH($E$4,'Weather Tables'!$A$24:$A$33,0))+INDEX('Weather Tables'!$B$10:$B$21, MATCH($B$4,'Weather Tables'!$A$10:$A$21,0))+INDEX('Weather Tables'!$B$2:$B$7,$C35)),'Weather Tables'!$D$2)</f>
        <v>102.2012539</v>
      </c>
      <c r="O35" s="410">
        <f t="shared" si="2"/>
        <v>39</v>
      </c>
      <c r="P35" s="378"/>
      <c r="Q35" s="425" t="s">
        <v>2188</v>
      </c>
      <c r="R35" s="426" t="s">
        <v>2180</v>
      </c>
    </row>
    <row r="36" ht="18.75" customHeight="1">
      <c r="A36" s="404">
        <f t="shared" si="1"/>
        <v>27</v>
      </c>
      <c r="B36" s="405">
        <f>IF($A36=1,IF($B$7='Weather Tables'!$A$7, 2, 1),IF($C36=1,B35+1,B35))</f>
        <v>5</v>
      </c>
      <c r="C36" s="406">
        <f>IF($A36=1,MOD(MATCH($B$7,'Weather Tables'!$A$2:$A$7,0),6)+1,IF($C35=COUNTA('Weather Tables'!$A$2:$A$7),1,C35+1))</f>
        <v>4</v>
      </c>
      <c r="D36" s="407" t="str">
        <f t="array" ref="D36">INDEX('Weather Tables'!$A$2:$A$7,$C36)</f>
        <v>Evening</v>
      </c>
      <c r="E36" s="408" t="str">
        <f t="array" ref="E36">SUBSTITUTE(INDEX('Weather Tables'!$M$2:$O$2,,MATCH(K36,INDEX('Weather Tables'!$M$3:$O$5,MATCH(IF($A36=1,D$7,SUBSTITUTE($E35,"Snow","Rain")),'Weather Tables'!$L$3:$L$5,0),),1)),IF($N36&lt;'Weather Tables'!$B$38,"Rain","N/A"),"Snow")</f>
        <v>Clear Skies</v>
      </c>
      <c r="F36" s="408" t="str">
        <f t="array" ref="F36">INDEX('Weather Tables'!$M$8:$O$8,,MATCH(L36,INDEX('Weather Tables'!$M$9:$O$11,MATCH(IF($A36=1,E$7,F35),'Weather Tables'!$L$9:$L$11,0),),1))</f>
        <v>Low Winds</v>
      </c>
      <c r="H36" s="407" t="str">
        <f t="array" ref="H36">INDEX('Weather Tables'!$A$36:A$43,MATCH(N36,'Weather Tables'!$B$36:B$43,1),)</f>
        <v>Extreme heat</v>
      </c>
      <c r="I36" s="408" t="str">
        <f>IF(AND(SUBSTITUTE($E36,"Snow","Rain")='Weather Tables'!$I$2,$F36='Weather Tables'!$I$8), IF($E36='Weather Tables'!$I$2, "STORM!", "BLIZZARD!"), "")</f>
        <v/>
      </c>
      <c r="J36" s="401"/>
      <c r="K36" s="409">
        <v>0.4072129149224397</v>
      </c>
      <c r="L36" s="409">
        <v>0.7661176104351521</v>
      </c>
      <c r="M36" s="409">
        <v>0.7708820724262241</v>
      </c>
      <c r="N36" s="410">
        <f t="array" ref="N36">NORMINV(M36,AVERAGE(IF(N35=$N$9,H33,N35),INDEX('Weather Tables'!$B$24:$B$33,MATCH($E$4,'Weather Tables'!$A$24:$A$33,0))+INDEX('Weather Tables'!$B$10:$B$21, MATCH($B$4,'Weather Tables'!$A$10:$A$21,0))+INDEX('Weather Tables'!$B$2:$B$7,$C36)),'Weather Tables'!$D$2)</f>
        <v>101.1981382</v>
      </c>
      <c r="O36" s="410">
        <f t="shared" si="2"/>
        <v>38</v>
      </c>
      <c r="P36" s="378"/>
      <c r="Q36" s="425" t="s">
        <v>2189</v>
      </c>
      <c r="R36" s="426" t="s">
        <v>2190</v>
      </c>
    </row>
    <row r="37" ht="18.75" customHeight="1">
      <c r="A37" s="404">
        <f t="shared" si="1"/>
        <v>28</v>
      </c>
      <c r="B37" s="411">
        <f>IF($A37=1,IF($B$7='Weather Tables'!$A$2, 2, 1),IF($C37=1,B36+1,B36))</f>
        <v>5</v>
      </c>
      <c r="C37" s="412">
        <f>IF($A37=1,MOD(MATCH($B$7,'Weather Tables'!$A$2:$A$7,0),6)+1,IF($C36=COUNTA('Weather Tables'!$A$2:$A$7),1,C36+1))</f>
        <v>5</v>
      </c>
      <c r="D37" s="413" t="str">
        <f t="array" ref="D37">INDEX('Weather Tables'!$A$2:$A$7,$C37)</f>
        <v>Midnight</v>
      </c>
      <c r="E37" s="414" t="str">
        <f t="array" ref="E37">SUBSTITUTE(INDEX('Weather Tables'!$M$2:$O$2,,MATCH(K37,INDEX('Weather Tables'!$M$3:$O$5,MATCH(IF($A37=1,D$7,SUBSTITUTE($E36,"Snow","Rain")),'Weather Tables'!$L$3:$L$5,0),),1)),IF($N37&lt;'Weather Tables'!$B$38,"Rain","N/A"),"Snow")</f>
        <v>Clear Skies</v>
      </c>
      <c r="F37" s="414" t="str">
        <f t="array" ref="F37">INDEX('Weather Tables'!$M$8:$O$8,,MATCH(L37,INDEX('Weather Tables'!$M$9:$O$11,MATCH(IF($A37=1,E$7,F36),'Weather Tables'!$L$9:$L$11,0),),1))</f>
        <v>No Wind</v>
      </c>
      <c r="H37" s="413" t="str">
        <f t="array" ref="H37">INDEX('Weather Tables'!$A$36:A$43,MATCH(N37,'Weather Tables'!$B$36:B$43,1),)</f>
        <v>Extreme heat</v>
      </c>
      <c r="I37" s="414" t="str">
        <f>IF(AND(SUBSTITUTE($E37,"Snow","Rain")='Weather Tables'!$I$2,$F37='Weather Tables'!$I$8), IF($E37='Weather Tables'!$I$2, "STORM!", "BLIZZARD!"), "")</f>
        <v/>
      </c>
      <c r="J37" s="401"/>
      <c r="K37" s="409">
        <v>0.9497994523978279</v>
      </c>
      <c r="L37" s="409">
        <v>0.1076186635802795</v>
      </c>
      <c r="M37" s="409">
        <v>0.9782907882262782</v>
      </c>
      <c r="N37" s="410">
        <f t="array" ref="N37">NORMINV(M37,AVERAGE(IF(N36=$N$9,H34,N36),INDEX('Weather Tables'!$B$24:$B$33,MATCH($E$4,'Weather Tables'!$A$24:$A$33,0))+INDEX('Weather Tables'!$B$10:$B$21, MATCH($B$4,'Weather Tables'!$A$10:$A$21,0))+INDEX('Weather Tables'!$B$2:$B$7,$C37)),'Weather Tables'!$D$2)</f>
        <v>102.8944314</v>
      </c>
      <c r="O37" s="410">
        <f t="shared" si="2"/>
        <v>39</v>
      </c>
      <c r="P37" s="378"/>
      <c r="Q37" s="425" t="s">
        <v>2145</v>
      </c>
      <c r="R37" s="426" t="s">
        <v>2191</v>
      </c>
    </row>
    <row r="38" ht="18.75" customHeight="1">
      <c r="A38" s="404">
        <f t="shared" si="1"/>
        <v>29</v>
      </c>
      <c r="B38" s="405">
        <f>IF($A38=1,IF($B$7='Weather Tables'!$A$7, 2, 1),IF($C38=1,B37+1,B37))</f>
        <v>5</v>
      </c>
      <c r="C38" s="406">
        <f>IF($A38=1,MOD(MATCH($B$7,'Weather Tables'!$A$2:$A$7,0),6)+1,IF($C37=COUNTA('Weather Tables'!$A$2:$A$7),1,C37+1))</f>
        <v>6</v>
      </c>
      <c r="D38" s="407" t="str">
        <f t="array" ref="D38">INDEX('Weather Tables'!$A$2:$A$7,$C38)</f>
        <v>Night</v>
      </c>
      <c r="E38" s="408" t="str">
        <f t="array" ref="E38">SUBSTITUTE(INDEX('Weather Tables'!$M$2:$O$2,,MATCH(K38,INDEX('Weather Tables'!$M$3:$O$5,MATCH(IF($A38=1,D$7,SUBSTITUTE($E37,"Snow","Rain")),'Weather Tables'!$L$3:$L$5,0),),1)),IF($N38&lt;'Weather Tables'!$B$38,"Rain","N/A"),"Snow")</f>
        <v>Clear Skies</v>
      </c>
      <c r="F38" s="408" t="str">
        <f t="array" ref="F38">INDEX('Weather Tables'!$M$8:$O$8,,MATCH(L38,INDEX('Weather Tables'!$M$9:$O$11,MATCH(IF($A38=1,E$7,F37),'Weather Tables'!$L$9:$L$11,0),),1))</f>
        <v>No Wind</v>
      </c>
      <c r="H38" s="408" t="str">
        <f t="array" ref="H38">INDEX('Weather Tables'!$A$36:A$43,MATCH(N38,'Weather Tables'!$B$36:B$43,1),)</f>
        <v>Hot</v>
      </c>
      <c r="I38" s="408" t="str">
        <f>IF(AND(SUBSTITUTE($E38,"Snow","Rain")='Weather Tables'!$I$2,$F38='Weather Tables'!$I$8), IF($E38='Weather Tables'!$I$2, "STORM!", "BLIZZARD!"), "")</f>
        <v/>
      </c>
      <c r="J38" s="401"/>
      <c r="K38" s="409">
        <v>0.5590785804565506</v>
      </c>
      <c r="L38" s="409">
        <v>0.438999245531011</v>
      </c>
      <c r="M38" s="409">
        <v>0.7458582231580871</v>
      </c>
      <c r="N38" s="410">
        <f t="array" ref="N38">NORMINV(M38,AVERAGE(IF(N37=$N$9,H35,N37),INDEX('Weather Tables'!$B$24:$B$33,MATCH($E$4,'Weather Tables'!$A$24:$A$33,0))+INDEX('Weather Tables'!$B$10:$B$21, MATCH($B$4,'Weather Tables'!$A$10:$A$21,0))+INDEX('Weather Tables'!$B$2:$B$7,$C38)),'Weather Tables'!$D$2)</f>
        <v>99.15555246</v>
      </c>
      <c r="O38" s="410">
        <f t="shared" si="2"/>
        <v>37</v>
      </c>
      <c r="P38" s="378"/>
    </row>
    <row r="39" ht="18.75" customHeight="1">
      <c r="A39" s="404">
        <f t="shared" si="1"/>
        <v>30</v>
      </c>
      <c r="B39" s="411">
        <f>IF($A39=1,IF($B$7='Weather Tables'!$A$2, 2, 1),IF($C39=1,B38+1,B38))</f>
        <v>6</v>
      </c>
      <c r="C39" s="412">
        <f>IF($A39=1,MOD(MATCH($B$7,'Weather Tables'!$A$2:$A$7,0),6)+1,IF($C38=COUNTA('Weather Tables'!$A$2:$A$7),1,C38+1))</f>
        <v>1</v>
      </c>
      <c r="D39" s="413" t="str">
        <f t="array" ref="D39">INDEX('Weather Tables'!$A$2:$A$7,$C39)</f>
        <v>Dawn</v>
      </c>
      <c r="E39" s="414" t="str">
        <f t="array" ref="E39">SUBSTITUTE(INDEX('Weather Tables'!$M$2:$O$2,,MATCH(K39,INDEX('Weather Tables'!$M$3:$O$5,MATCH(IF($A39=1,D$7,SUBSTITUTE($E38,"Snow","Rain")),'Weather Tables'!$L$3:$L$5,0),),1)),IF($N39&lt;'Weather Tables'!$B$38,"Rain","N/A"),"Snow")</f>
        <v>Clear Skies</v>
      </c>
      <c r="F39" s="414" t="str">
        <f t="array" ref="F39">INDEX('Weather Tables'!$M$8:$O$8,,MATCH(L39,INDEX('Weather Tables'!$M$9:$O$11,MATCH(IF($A39=1,E$7,F38),'Weather Tables'!$L$9:$L$11,0),),1))</f>
        <v>No Wind</v>
      </c>
      <c r="H39" s="414" t="str">
        <f t="array" ref="H39">INDEX('Weather Tables'!$A$36:A$43,MATCH(N39,'Weather Tables'!$B$36:B$43,1),)</f>
        <v>Hot</v>
      </c>
      <c r="I39" s="414" t="str">
        <f>IF(AND(SUBSTITUTE($E39,"Snow","Rain")='Weather Tables'!$I$2,$F39='Weather Tables'!$I$8), IF($E39='Weather Tables'!$I$2, "STORM!", "BLIZZARD!"), "")</f>
        <v/>
      </c>
      <c r="J39" s="401"/>
      <c r="K39" s="422">
        <v>0.010850783868215697</v>
      </c>
      <c r="L39" s="422">
        <v>0.21956841247921366</v>
      </c>
      <c r="M39" s="422">
        <v>0.5910487767320262</v>
      </c>
      <c r="N39" s="410">
        <f t="array" ref="N39">NORMINV(M39,AVERAGE(IF(N38=$N$9,H36,N38),INDEX('Weather Tables'!$B$24:$B$33,MATCH($E$4,'Weather Tables'!$A$24:$A$33,0))+INDEX('Weather Tables'!$B$10:$B$21, MATCH($B$4,'Weather Tables'!$A$10:$A$21,0))+INDEX('Weather Tables'!$B$2:$B$7,$C39)),'Weather Tables'!$D$2)</f>
        <v>99.69445792</v>
      </c>
      <c r="O39" s="410">
        <f t="shared" si="2"/>
        <v>38</v>
      </c>
      <c r="P39" s="378"/>
    </row>
    <row r="40" ht="18.75" customHeight="1">
      <c r="A40" s="404">
        <f t="shared" si="1"/>
        <v>31</v>
      </c>
      <c r="B40" s="405">
        <f>IF($A40=1,IF($B$7='Weather Tables'!$A$7, 2, 1),IF($C40=1,B39+1,B39))</f>
        <v>6</v>
      </c>
      <c r="C40" s="406">
        <f>IF($A40=1,MOD(MATCH($B$7,'Weather Tables'!$A$2:$A$7,0),6)+1,IF($C39=COUNTA('Weather Tables'!$A$2:$A$7),1,C39+1))</f>
        <v>2</v>
      </c>
      <c r="D40" s="407" t="str">
        <f t="array" ref="D40">INDEX('Weather Tables'!$A$2:$A$7,$C40)</f>
        <v>Midday</v>
      </c>
      <c r="E40" s="408" t="str">
        <f t="array" ref="E40">SUBSTITUTE(INDEX('Weather Tables'!$M$2:$O$2,,MATCH(K40,INDEX('Weather Tables'!$M$3:$O$5,MATCH(IF($A40=1,D$7,SUBSTITUTE($E39,"Snow","Rain")),'Weather Tables'!$L$3:$L$5,0),),1)),IF($N40&lt;'Weather Tables'!$B$38,"Rain","N/A"),"Snow")</f>
        <v>Clear Skies</v>
      </c>
      <c r="F40" s="408" t="str">
        <f t="array" ref="F40">INDEX('Weather Tables'!$M$8:$O$8,,MATCH(L40,INDEX('Weather Tables'!$M$9:$O$11,MATCH(IF($A40=1,E$7,F39),'Weather Tables'!$L$9:$L$11,0),),1))</f>
        <v>Low Winds</v>
      </c>
      <c r="H40" s="407" t="str">
        <f t="array" ref="H40">INDEX('Weather Tables'!$A$36:A$43,MATCH(N40,'Weather Tables'!$B$36:B$43,1),)</f>
        <v>Extreme heat</v>
      </c>
      <c r="I40" s="408" t="str">
        <f>IF(AND(SUBSTITUTE($E40,"Snow","Rain")='Weather Tables'!$I$2,$F40='Weather Tables'!$I$8), IF($E40='Weather Tables'!$I$2, "STORM!", "BLIZZARD!"), "")</f>
        <v/>
      </c>
      <c r="J40" s="401"/>
      <c r="K40" s="422">
        <v>0.9844374046507012</v>
      </c>
      <c r="L40" s="422">
        <v>0.8105582118518191</v>
      </c>
      <c r="M40" s="422">
        <v>0.8158946653421265</v>
      </c>
      <c r="N40" s="410">
        <f t="array" ref="N40">NORMINV(M40,AVERAGE(IF(N39=$N$9,H37,N39),INDEX('Weather Tables'!$B$24:$B$33,MATCH($E$4,'Weather Tables'!$A$24:$A$33,0))+INDEX('Weather Tables'!$B$10:$B$21, MATCH($B$4,'Weather Tables'!$A$10:$A$21,0))+INDEX('Weather Tables'!$B$2:$B$7,$C40)),'Weather Tables'!$D$2)</f>
        <v>107.211405</v>
      </c>
      <c r="O40" s="410">
        <f t="shared" si="2"/>
        <v>42</v>
      </c>
      <c r="P40" s="378"/>
    </row>
    <row r="41" ht="18.75" customHeight="1">
      <c r="A41" s="404">
        <f t="shared" si="1"/>
        <v>32</v>
      </c>
      <c r="B41" s="411">
        <f>IF($A41=1,IF($B$7='Weather Tables'!$A$2, 2, 1),IF($C41=1,B40+1,B40))</f>
        <v>6</v>
      </c>
      <c r="C41" s="412">
        <f>IF($A41=1,MOD(MATCH($B$7,'Weather Tables'!$A$2:$A$7,0),6)+1,IF($C40=COUNTA('Weather Tables'!$A$2:$A$7),1,C40+1))</f>
        <v>3</v>
      </c>
      <c r="D41" s="413" t="str">
        <f t="array" ref="D41">INDEX('Weather Tables'!$A$2:$A$7,$C41)</f>
        <v>Afternoon</v>
      </c>
      <c r="E41" s="414" t="str">
        <f t="array" ref="E41">SUBSTITUTE(INDEX('Weather Tables'!$M$2:$O$2,,MATCH(K41,INDEX('Weather Tables'!$M$3:$O$5,MATCH(IF($A41=1,D$7,SUBSTITUTE($E40,"Snow","Rain")),'Weather Tables'!$L$3:$L$5,0),),1)),IF($N41&lt;'Weather Tables'!$B$38,"Rain","N/A"),"Snow")</f>
        <v>Clear Skies</v>
      </c>
      <c r="F41" s="414" t="str">
        <f t="array" ref="F41">INDEX('Weather Tables'!$M$8:$O$8,,MATCH(L41,INDEX('Weather Tables'!$M$9:$O$11,MATCH(IF($A41=1,E$7,F40),'Weather Tables'!$L$9:$L$11,0),),1))</f>
        <v>No Wind</v>
      </c>
      <c r="H41" s="413" t="str">
        <f t="array" ref="H41">INDEX('Weather Tables'!$A$36:A$43,MATCH(N41,'Weather Tables'!$B$36:B$43,1),)</f>
        <v>Extreme heat</v>
      </c>
      <c r="I41" s="414" t="str">
        <f>IF(AND(SUBSTITUTE($E41,"Snow","Rain")='Weather Tables'!$I$2,$F41='Weather Tables'!$I$8), IF($E41='Weather Tables'!$I$2, "STORM!", "BLIZZARD!"), "")</f>
        <v/>
      </c>
      <c r="J41" s="401"/>
      <c r="K41" s="422">
        <v>0.09673069888447527</v>
      </c>
      <c r="L41" s="422">
        <v>0.05232101402622169</v>
      </c>
      <c r="M41" s="422">
        <v>0.8183502565618292</v>
      </c>
      <c r="N41" s="410">
        <f t="array" ref="N41">NORMINV(M41,AVERAGE(IF(N40=$N$9,H38,N40),INDEX('Weather Tables'!$B$24:$B$33,MATCH($E$4,'Weather Tables'!$A$24:$A$33,0))+INDEX('Weather Tables'!$B$10:$B$21, MATCH($B$4,'Weather Tables'!$A$10:$A$21,0))+INDEX('Weather Tables'!$B$2:$B$7,$C41)),'Weather Tables'!$D$2)</f>
        <v>107.5148178</v>
      </c>
      <c r="O41" s="410">
        <f t="shared" si="2"/>
        <v>42</v>
      </c>
      <c r="P41" s="378"/>
    </row>
    <row r="42" ht="18.75" customHeight="1">
      <c r="A42" s="404">
        <f t="shared" si="1"/>
        <v>33</v>
      </c>
      <c r="B42" s="405">
        <f>IF($A42=1,IF($B$7='Weather Tables'!$A$7, 2, 1),IF($C42=1,B41+1,B41))</f>
        <v>6</v>
      </c>
      <c r="C42" s="406">
        <f>IF($A42=1,MOD(MATCH($B$7,'Weather Tables'!$A$2:$A$7,0),6)+1,IF($C41=COUNTA('Weather Tables'!$A$2:$A$7),1,C41+1))</f>
        <v>4</v>
      </c>
      <c r="D42" s="407" t="str">
        <f t="array" ref="D42">INDEX('Weather Tables'!$A$2:$A$7,$C42)</f>
        <v>Evening</v>
      </c>
      <c r="E42" s="408" t="str">
        <f t="array" ref="E42">SUBSTITUTE(INDEX('Weather Tables'!$M$2:$O$2,,MATCH(K42,INDEX('Weather Tables'!$M$3:$O$5,MATCH(IF($A42=1,D$7,SUBSTITUTE($E41,"Snow","Rain")),'Weather Tables'!$L$3:$L$5,0),),1)),IF($N42&lt;'Weather Tables'!$B$38,"Rain","N/A"),"Snow")</f>
        <v>Clear Skies</v>
      </c>
      <c r="F42" s="408" t="str">
        <f t="array" ref="F42">INDEX('Weather Tables'!$M$8:$O$8,,MATCH(L42,INDEX('Weather Tables'!$M$9:$O$11,MATCH(IF($A42=1,E$7,F41),'Weather Tables'!$L$9:$L$11,0),),1))</f>
        <v>Low Winds</v>
      </c>
      <c r="H42" s="407" t="str">
        <f t="array" ref="H42">INDEX('Weather Tables'!$A$36:A$43,MATCH(N42,'Weather Tables'!$B$36:B$43,1),)</f>
        <v>Extreme heat</v>
      </c>
      <c r="I42" s="408" t="str">
        <f>IF(AND(SUBSTITUTE($E42,"Snow","Rain")='Weather Tables'!$I$2,$F42='Weather Tables'!$I$8), IF($E42='Weather Tables'!$I$2, "STORM!", "BLIZZARD!"), "")</f>
        <v/>
      </c>
      <c r="J42" s="401"/>
      <c r="K42" s="422">
        <v>0.8824072340546503</v>
      </c>
      <c r="L42" s="422">
        <v>0.8213030217753815</v>
      </c>
      <c r="M42" s="422">
        <v>0.9890685351244427</v>
      </c>
      <c r="N42" s="410">
        <f t="array" ref="N42">NORMINV(M42,AVERAGE(IF(N41=$N$9,H39,N41),INDEX('Weather Tables'!$B$24:$B$33,MATCH($E$4,'Weather Tables'!$A$24:$A$33,0))+INDEX('Weather Tables'!$B$10:$B$21, MATCH($B$4,'Weather Tables'!$A$10:$A$21,0))+INDEX('Weather Tables'!$B$2:$B$7,$C42)),'Weather Tables'!$D$2)</f>
        <v>111.377202</v>
      </c>
      <c r="O42" s="410">
        <f t="shared" si="2"/>
        <v>44</v>
      </c>
      <c r="P42" s="378"/>
      <c r="Q42" s="427" t="s">
        <v>2192</v>
      </c>
      <c r="R42" s="426" t="s">
        <v>2193</v>
      </c>
    </row>
    <row r="43" ht="18.75" customHeight="1">
      <c r="A43" s="404">
        <f t="shared" si="1"/>
        <v>34</v>
      </c>
      <c r="B43" s="411">
        <f>IF($A43=1,IF($B$7='Weather Tables'!$A$2, 2, 1),IF($C43=1,B42+1,B42))</f>
        <v>6</v>
      </c>
      <c r="C43" s="412">
        <f>IF($A43=1,MOD(MATCH($B$7,'Weather Tables'!$A$2:$A$7,0),6)+1,IF($C42=COUNTA('Weather Tables'!$A$2:$A$7),1,C42+1))</f>
        <v>5</v>
      </c>
      <c r="D43" s="413" t="str">
        <f t="array" ref="D43">INDEX('Weather Tables'!$A$2:$A$7,$C43)</f>
        <v>Midnight</v>
      </c>
      <c r="E43" s="414" t="str">
        <f t="array" ref="E43">SUBSTITUTE(INDEX('Weather Tables'!$M$2:$O$2,,MATCH(K43,INDEX('Weather Tables'!$M$3:$O$5,MATCH(IF($A43=1,D$7,SUBSTITUTE($E42,"Snow","Rain")),'Weather Tables'!$L$3:$L$5,0),),1)),IF($N43&lt;'Weather Tables'!$B$38,"Rain","N/A"),"Snow")</f>
        <v>Clear Skies</v>
      </c>
      <c r="F43" s="414" t="str">
        <f t="array" ref="F43">INDEX('Weather Tables'!$M$8:$O$8,,MATCH(L43,INDEX('Weather Tables'!$M$9:$O$11,MATCH(IF($A43=1,E$7,F42),'Weather Tables'!$L$9:$L$11,0),),1))</f>
        <v>No Wind</v>
      </c>
      <c r="H43" s="414" t="str">
        <f t="array" ref="H43">INDEX('Weather Tables'!$A$36:A$43,MATCH(N43,'Weather Tables'!$B$36:B$43,1),)</f>
        <v>Hot</v>
      </c>
      <c r="I43" s="414" t="str">
        <f>IF(AND(SUBSTITUTE($E43,"Snow","Rain")='Weather Tables'!$I$2,$F43='Weather Tables'!$I$8), IF($E43='Weather Tables'!$I$2, "STORM!", "BLIZZARD!"), "")</f>
        <v/>
      </c>
      <c r="J43" s="401"/>
      <c r="K43" s="422">
        <v>0.2783426720292197</v>
      </c>
      <c r="L43" s="422">
        <v>0.10196579646110515</v>
      </c>
      <c r="M43" s="422">
        <v>0.5709522016514668</v>
      </c>
      <c r="N43" s="410">
        <f t="array" ref="N43">NORMINV(M43,AVERAGE(IF(N42=$N$9,H40,N42),INDEX('Weather Tables'!$B$24:$B$33,MATCH($E$4,'Weather Tables'!$A$24:$A$33,0))+INDEX('Weather Tables'!$B$10:$B$21, MATCH($B$4,'Weather Tables'!$A$10:$A$21,0))+INDEX('Weather Tables'!$B$2:$B$7,$C43)),'Weather Tables'!$D$2)</f>
        <v>99.05577573</v>
      </c>
      <c r="O43" s="410">
        <f t="shared" si="2"/>
        <v>37</v>
      </c>
      <c r="P43" s="378"/>
    </row>
    <row r="44" ht="18.75" customHeight="1">
      <c r="A44" s="404">
        <f t="shared" si="1"/>
        <v>35</v>
      </c>
      <c r="B44" s="405">
        <f>IF($A44=1,IF($B$7='Weather Tables'!$A$7, 2, 1),IF($C44=1,B43+1,B43))</f>
        <v>6</v>
      </c>
      <c r="C44" s="406">
        <f>IF($A44=1,MOD(MATCH($B$7,'Weather Tables'!$A$2:$A$7,0),6)+1,IF($C43=COUNTA('Weather Tables'!$A$2:$A$7),1,C43+1))</f>
        <v>6</v>
      </c>
      <c r="D44" s="407" t="str">
        <f t="array" ref="D44">INDEX('Weather Tables'!$A$2:$A$7,$C44)</f>
        <v>Night</v>
      </c>
      <c r="E44" s="408" t="str">
        <f t="array" ref="E44">SUBSTITUTE(INDEX('Weather Tables'!$M$2:$O$2,,MATCH(K44,INDEX('Weather Tables'!$M$3:$O$5,MATCH(IF($A44=1,D$7,SUBSTITUTE($E43,"Snow","Rain")),'Weather Tables'!$L$3:$L$5,0),),1)),IF($N44&lt;'Weather Tables'!$B$38,"Rain","N/A"),"Snow")</f>
        <v>Clear Skies</v>
      </c>
      <c r="F44" s="408" t="str">
        <f t="array" ref="F44">INDEX('Weather Tables'!$M$8:$O$8,,MATCH(L44,INDEX('Weather Tables'!$M$9:$O$11,MATCH(IF($A44=1,E$7,F43),'Weather Tables'!$L$9:$L$11,0),),1))</f>
        <v>No Wind</v>
      </c>
      <c r="H44" s="408" t="str">
        <f t="array" ref="H44">INDEX('Weather Tables'!$A$36:A$43,MATCH(N44,'Weather Tables'!$B$36:B$43,1),)</f>
        <v>Hot</v>
      </c>
      <c r="I44" s="408" t="str">
        <f>IF(AND(SUBSTITUTE($E44,"Snow","Rain")='Weather Tables'!$I$2,$F44='Weather Tables'!$I$8), IF($E44='Weather Tables'!$I$2, "STORM!", "BLIZZARD!"), "")</f>
        <v/>
      </c>
      <c r="J44" s="401"/>
      <c r="K44" s="422">
        <v>0.43036783531837697</v>
      </c>
      <c r="L44" s="422">
        <v>0.37263064793350986</v>
      </c>
      <c r="M44" s="422">
        <v>0.737947048760429</v>
      </c>
      <c r="N44" s="410">
        <f t="array" ref="N44">NORMINV(M44,AVERAGE(IF(N43=$N$9,H41,N43),INDEX('Weather Tables'!$B$24:$B$33,MATCH($E$4,'Weather Tables'!$A$24:$A$33,0))+INDEX('Weather Tables'!$B$10:$B$21, MATCH($B$4,'Weather Tables'!$A$10:$A$21,0))+INDEX('Weather Tables'!$B$2:$B$7,$C44)),'Weather Tables'!$D$2)</f>
        <v>97.1174789</v>
      </c>
      <c r="O44" s="410">
        <f t="shared" si="2"/>
        <v>36</v>
      </c>
      <c r="P44" s="378"/>
      <c r="Q44" s="425" t="s">
        <v>2194</v>
      </c>
      <c r="R44" s="426" t="s">
        <v>2195</v>
      </c>
    </row>
    <row r="45" ht="18.75" customHeight="1">
      <c r="A45" s="404">
        <f t="shared" si="1"/>
        <v>36</v>
      </c>
      <c r="B45" s="411">
        <f>IF($A45=1,IF($B$7='Weather Tables'!$A$2, 2, 1),IF($C45=1,B44+1,B44))</f>
        <v>7</v>
      </c>
      <c r="C45" s="412">
        <f>IF($A45=1,MOD(MATCH($B$7,'Weather Tables'!$A$2:$A$7,0),6)+1,IF($C44=COUNTA('Weather Tables'!$A$2:$A$7),1,C44+1))</f>
        <v>1</v>
      </c>
      <c r="D45" s="413" t="str">
        <f t="array" ref="D45">INDEX('Weather Tables'!$A$2:$A$7,$C45)</f>
        <v>Dawn</v>
      </c>
      <c r="E45" s="414" t="str">
        <f t="array" ref="E45">SUBSTITUTE(INDEX('Weather Tables'!$M$2:$O$2,,MATCH(K45,INDEX('Weather Tables'!$M$3:$O$5,MATCH(IF($A45=1,D$7,SUBSTITUTE($E44,"Snow","Rain")),'Weather Tables'!$L$3:$L$5,0),),1)),IF($N45&lt;'Weather Tables'!$B$38,"Rain","N/A"),"Snow")</f>
        <v>Clear Skies</v>
      </c>
      <c r="F45" s="414" t="str">
        <f t="array" ref="F45">INDEX('Weather Tables'!$M$8:$O$8,,MATCH(L45,INDEX('Weather Tables'!$M$9:$O$11,MATCH(IF($A45=1,E$7,F44),'Weather Tables'!$L$9:$L$11,0),),1))</f>
        <v>Low Winds</v>
      </c>
      <c r="H45" s="413" t="str">
        <f t="array" ref="H45">INDEX('Weather Tables'!$A$36:A$43,MATCH(N45,'Weather Tables'!$B$36:B$43,1),)</f>
        <v>Extreme heat</v>
      </c>
      <c r="I45" s="414" t="str">
        <f>IF(AND(SUBSTITUTE($E45,"Snow","Rain")='Weather Tables'!$I$2,$F45='Weather Tables'!$I$8), IF($E45='Weather Tables'!$I$2, "STORM!", "BLIZZARD!"), "")</f>
        <v/>
      </c>
      <c r="J45" s="401"/>
      <c r="K45" s="409">
        <v>0.0792259209116436</v>
      </c>
      <c r="L45" s="409">
        <v>0.6383666093987774</v>
      </c>
      <c r="M45" s="409">
        <v>0.7419778781398666</v>
      </c>
      <c r="N45" s="410">
        <f t="array" ref="N45">NORMINV(M45,AVERAGE(IF(N44=$N$9,H42,N44),INDEX('Weather Tables'!$B$24:$B$33,MATCH($E$4,'Weather Tables'!$A$24:$A$33,0))+INDEX('Weather Tables'!$B$10:$B$21, MATCH($B$4,'Weather Tables'!$A$10:$A$21,0))+INDEX('Weather Tables'!$B$2:$B$7,$C45)),'Weather Tables'!$D$2)</f>
        <v>100.7085968</v>
      </c>
      <c r="O45" s="410">
        <f t="shared" si="2"/>
        <v>38</v>
      </c>
      <c r="P45" s="378"/>
    </row>
    <row r="46" ht="18.75" customHeight="1">
      <c r="A46" s="404">
        <f t="shared" si="1"/>
        <v>37</v>
      </c>
      <c r="B46" s="405">
        <f>IF($A46=1,IF($B$7='Weather Tables'!$A$7, 2, 1),IF($C46=1,B45+1,B45))</f>
        <v>7</v>
      </c>
      <c r="C46" s="406">
        <f>IF($A46=1,MOD(MATCH($B$7,'Weather Tables'!$A$2:$A$7,0),6)+1,IF($C45=COUNTA('Weather Tables'!$A$2:$A$7),1,C45+1))</f>
        <v>2</v>
      </c>
      <c r="D46" s="407" t="str">
        <f t="array" ref="D46">INDEX('Weather Tables'!$A$2:$A$7,$C46)</f>
        <v>Midday</v>
      </c>
      <c r="E46" s="408" t="str">
        <f t="array" ref="E46">SUBSTITUTE(INDEX('Weather Tables'!$M$2:$O$2,,MATCH(K46,INDEX('Weather Tables'!$M$3:$O$5,MATCH(IF($A46=1,D$7,SUBSTITUTE($E45,"Snow","Rain")),'Weather Tables'!$L$3:$L$5,0),),1)),IF($N46&lt;'Weather Tables'!$B$38,"Rain","N/A"),"Snow")</f>
        <v>Clear Skies</v>
      </c>
      <c r="F46" s="408" t="str">
        <f t="array" ref="F46">INDEX('Weather Tables'!$M$8:$O$8,,MATCH(L46,INDEX('Weather Tables'!$M$9:$O$11,MATCH(IF($A46=1,E$7,F45),'Weather Tables'!$L$9:$L$11,0),),1))</f>
        <v>No Wind</v>
      </c>
      <c r="H46" s="408" t="str">
        <f t="array" ref="H46">INDEX('Weather Tables'!$A$36:A$43,MATCH(N46,'Weather Tables'!$B$36:B$43,1),)</f>
        <v>Hot</v>
      </c>
      <c r="I46" s="408" t="str">
        <f>IF(AND(SUBSTITUTE($E46,"Snow","Rain")='Weather Tables'!$I$2,$F46='Weather Tables'!$I$8), IF($E46='Weather Tables'!$I$2, "STORM!", "BLIZZARD!"), "")</f>
        <v/>
      </c>
      <c r="J46" s="401"/>
      <c r="K46" s="409">
        <v>0.4580374254595321</v>
      </c>
      <c r="L46" s="409">
        <v>0.10214728987735622</v>
      </c>
      <c r="M46" s="409">
        <v>0.16867757952608486</v>
      </c>
      <c r="N46" s="410">
        <f t="array" ref="N46">NORMINV(M46,AVERAGE(IF(N45=$N$9,H43,N45),INDEX('Weather Tables'!$B$24:$B$33,MATCH($E$4,'Weather Tables'!$A$24:$A$33,0))+INDEX('Weather Tables'!$B$10:$B$21, MATCH($B$4,'Weather Tables'!$A$10:$A$21,0))+INDEX('Weather Tables'!$B$2:$B$7,$C46)),'Weather Tables'!$D$2)</f>
        <v>98.70118802</v>
      </c>
      <c r="O46" s="410">
        <f t="shared" si="2"/>
        <v>37</v>
      </c>
      <c r="P46" s="378"/>
    </row>
    <row r="47" ht="18.75" customHeight="1">
      <c r="A47" s="404">
        <f t="shared" si="1"/>
        <v>38</v>
      </c>
      <c r="B47" s="411">
        <f>IF($A47=1,IF($B$7='Weather Tables'!$A$2, 2, 1),IF($C47=1,B46+1,B46))</f>
        <v>7</v>
      </c>
      <c r="C47" s="412">
        <f>IF($A47=1,MOD(MATCH($B$7,'Weather Tables'!$A$2:$A$7,0),6)+1,IF($C46=COUNTA('Weather Tables'!$A$2:$A$7),1,C46+1))</f>
        <v>3</v>
      </c>
      <c r="D47" s="413" t="str">
        <f t="array" ref="D47">INDEX('Weather Tables'!$A$2:$A$7,$C47)</f>
        <v>Afternoon</v>
      </c>
      <c r="E47" s="414" t="str">
        <f t="array" ref="E47">SUBSTITUTE(INDEX('Weather Tables'!$M$2:$O$2,,MATCH(K47,INDEX('Weather Tables'!$M$3:$O$5,MATCH(IF($A47=1,D$7,SUBSTITUTE($E46,"Snow","Rain")),'Weather Tables'!$L$3:$L$5,0),),1)),IF($N47&lt;'Weather Tables'!$B$38,"Rain","N/A"),"Snow")</f>
        <v>Clear Skies</v>
      </c>
      <c r="F47" s="414" t="str">
        <f t="array" ref="F47">INDEX('Weather Tables'!$M$8:$O$8,,MATCH(L47,INDEX('Weather Tables'!$M$9:$O$11,MATCH(IF($A47=1,E$7,F46),'Weather Tables'!$L$9:$L$11,0),),1))</f>
        <v>Low Winds</v>
      </c>
      <c r="H47" s="413" t="str">
        <f t="array" ref="H47">INDEX('Weather Tables'!$A$36:A$43,MATCH(N47,'Weather Tables'!$B$36:B$43,1),)</f>
        <v>Extreme heat</v>
      </c>
      <c r="I47" s="414" t="str">
        <f>IF(AND(SUBSTITUTE($E47,"Snow","Rain")='Weather Tables'!$I$2,$F47='Weather Tables'!$I$8), IF($E47='Weather Tables'!$I$2, "STORM!", "BLIZZARD!"), "")</f>
        <v/>
      </c>
      <c r="J47" s="401"/>
      <c r="K47" s="409">
        <v>0.742521911883418</v>
      </c>
      <c r="L47" s="409">
        <v>0.6413945915425635</v>
      </c>
      <c r="M47" s="409">
        <v>0.6913771918211329</v>
      </c>
      <c r="N47" s="410">
        <f t="array" ref="N47">NORMINV(M47,AVERAGE(IF(N46=$N$9,H44,N46),INDEX('Weather Tables'!$B$24:$B$33,MATCH($E$4,'Weather Tables'!$A$24:$A$33,0))+INDEX('Weather Tables'!$B$10:$B$21, MATCH($B$4,'Weather Tables'!$A$10:$A$21,0))+INDEX('Weather Tables'!$B$2:$B$7,$C47)),'Weather Tables'!$D$2)</f>
        <v>101.2744194</v>
      </c>
      <c r="O47" s="410">
        <f t="shared" si="2"/>
        <v>38</v>
      </c>
      <c r="P47" s="378"/>
    </row>
    <row r="48" ht="18.75" customHeight="1">
      <c r="A48" s="404">
        <f t="shared" si="1"/>
        <v>39</v>
      </c>
      <c r="B48" s="405">
        <f>IF($A48=1,IF($B$7='Weather Tables'!$A$7, 2, 1),IF($C48=1,B47+1,B47))</f>
        <v>7</v>
      </c>
      <c r="C48" s="406">
        <f>IF($A48=1,MOD(MATCH($B$7,'Weather Tables'!$A$2:$A$7,0),6)+1,IF($C47=COUNTA('Weather Tables'!$A$2:$A$7),1,C47+1))</f>
        <v>4</v>
      </c>
      <c r="D48" s="407" t="str">
        <f t="array" ref="D48">INDEX('Weather Tables'!$A$2:$A$7,$C48)</f>
        <v>Evening</v>
      </c>
      <c r="E48" s="408" t="str">
        <f t="array" ref="E48">SUBSTITUTE(INDEX('Weather Tables'!$M$2:$O$2,,MATCH(K48,INDEX('Weather Tables'!$M$3:$O$5,MATCH(IF($A48=1,D$7,SUBSTITUTE($E47,"Snow","Rain")),'Weather Tables'!$L$3:$L$5,0),),1)),IF($N48&lt;'Weather Tables'!$B$38,"Rain","N/A"),"Snow")</f>
        <v>Clear Skies</v>
      </c>
      <c r="F48" s="408" t="str">
        <f t="array" ref="F48">INDEX('Weather Tables'!$M$8:$O$8,,MATCH(L48,INDEX('Weather Tables'!$M$9:$O$11,MATCH(IF($A48=1,E$7,F47),'Weather Tables'!$L$9:$L$11,0),),1))</f>
        <v>Low Winds</v>
      </c>
      <c r="H48" s="407" t="str">
        <f t="array" ref="H48">INDEX('Weather Tables'!$A$36:A$43,MATCH(N48,'Weather Tables'!$B$36:B$43,1),)</f>
        <v>Extreme heat</v>
      </c>
      <c r="I48" s="408" t="str">
        <f>IF(AND(SUBSTITUTE($E48,"Snow","Rain")='Weather Tables'!$I$2,$F48='Weather Tables'!$I$8), IF($E48='Weather Tables'!$I$2, "STORM!", "BLIZZARD!"), "")</f>
        <v/>
      </c>
      <c r="J48" s="401"/>
      <c r="K48" s="409">
        <v>0.035660667876715735</v>
      </c>
      <c r="L48" s="409">
        <v>0.6099129156176369</v>
      </c>
      <c r="M48" s="409">
        <v>0.9961128648967583</v>
      </c>
      <c r="N48" s="410">
        <f t="array" ref="N48">NORMINV(M48,AVERAGE(IF(N47=$N$9,H45,N47),INDEX('Weather Tables'!$B$24:$B$33,MATCH($E$4,'Weather Tables'!$A$24:$A$33,0))+INDEX('Weather Tables'!$B$10:$B$21, MATCH($B$4,'Weather Tables'!$A$10:$A$21,0))+INDEX('Weather Tables'!$B$2:$B$7,$C48)),'Weather Tables'!$D$2)</f>
        <v>110.0465479</v>
      </c>
      <c r="O48" s="410">
        <f t="shared" si="2"/>
        <v>43</v>
      </c>
      <c r="P48" s="378"/>
      <c r="Q48" s="425" t="s">
        <v>2196</v>
      </c>
      <c r="R48" s="428" t="s">
        <v>2197</v>
      </c>
    </row>
    <row r="49" ht="18.75" customHeight="1">
      <c r="A49" s="404">
        <f t="shared" si="1"/>
        <v>40</v>
      </c>
      <c r="B49" s="411">
        <f>IF($A49=1,IF($B$7='Weather Tables'!$A$2, 2, 1),IF($C49=1,B48+1,B48))</f>
        <v>7</v>
      </c>
      <c r="C49" s="412">
        <f>IF($A49=1,MOD(MATCH($B$7,'Weather Tables'!$A$2:$A$7,0),6)+1,IF($C48=COUNTA('Weather Tables'!$A$2:$A$7),1,C48+1))</f>
        <v>5</v>
      </c>
      <c r="D49" s="413" t="str">
        <f t="array" ref="D49">INDEX('Weather Tables'!$A$2:$A$7,$C49)</f>
        <v>Midnight</v>
      </c>
      <c r="E49" s="414" t="str">
        <f t="array" ref="E49">SUBSTITUTE(INDEX('Weather Tables'!$M$2:$O$2,,MATCH(K49,INDEX('Weather Tables'!$M$3:$O$5,MATCH(IF($A49=1,D$7,SUBSTITUTE($E48,"Snow","Rain")),'Weather Tables'!$L$3:$L$5,0),),1)),IF($N49&lt;'Weather Tables'!$B$38,"Rain","N/A"),"Snow")</f>
        <v>Clear Skies</v>
      </c>
      <c r="F49" s="414" t="str">
        <f t="array" ref="F49">INDEX('Weather Tables'!$M$8:$O$8,,MATCH(L49,INDEX('Weather Tables'!$M$9:$O$11,MATCH(IF($A49=1,E$7,F48),'Weather Tables'!$L$9:$L$11,0),),1))</f>
        <v>Low Winds</v>
      </c>
      <c r="H49" s="414" t="str">
        <f t="array" ref="H49">INDEX('Weather Tables'!$A$36:A$43,MATCH(N49,'Weather Tables'!$B$36:B$43,1),)</f>
        <v>Hot</v>
      </c>
      <c r="I49" s="414" t="str">
        <f>IF(AND(SUBSTITUTE($E49,"Snow","Rain")='Weather Tables'!$I$2,$F49='Weather Tables'!$I$8), IF($E49='Weather Tables'!$I$2, "STORM!", "BLIZZARD!"), "")</f>
        <v/>
      </c>
      <c r="J49" s="401"/>
      <c r="K49" s="409">
        <v>0.42670534778719027</v>
      </c>
      <c r="L49" s="409">
        <v>0.48856102490180686</v>
      </c>
      <c r="M49" s="409">
        <v>0.5548423255248992</v>
      </c>
      <c r="N49" s="410">
        <f t="array" ref="N49">NORMINV(M49,AVERAGE(IF(N48=$N$9,H46,N48),INDEX('Weather Tables'!$B$24:$B$33,MATCH($E$4,'Weather Tables'!$A$24:$A$33,0))+INDEX('Weather Tables'!$B$10:$B$21, MATCH($B$4,'Weather Tables'!$A$10:$A$21,0))+INDEX('Weather Tables'!$B$2:$B$7,$C49)),'Weather Tables'!$D$2)</f>
        <v>98.1921141</v>
      </c>
      <c r="O49" s="410">
        <f t="shared" si="2"/>
        <v>37</v>
      </c>
      <c r="P49" s="378"/>
    </row>
    <row r="50" ht="18.75" customHeight="1">
      <c r="A50" s="404">
        <f t="shared" si="1"/>
        <v>41</v>
      </c>
      <c r="B50" s="405">
        <f>IF($A50=1,IF($B$7='Weather Tables'!$A$7, 2, 1),IF($C50=1,B49+1,B49))</f>
        <v>7</v>
      </c>
      <c r="C50" s="406">
        <f>IF($A50=1,MOD(MATCH($B$7,'Weather Tables'!$A$2:$A$7,0),6)+1,IF($C49=COUNTA('Weather Tables'!$A$2:$A$7),1,C49+1))</f>
        <v>6</v>
      </c>
      <c r="D50" s="407" t="str">
        <f t="array" ref="D50">INDEX('Weather Tables'!$A$2:$A$7,$C50)</f>
        <v>Night</v>
      </c>
      <c r="E50" s="408" t="str">
        <f t="array" ref="E50">SUBSTITUTE(INDEX('Weather Tables'!$M$2:$O$2,,MATCH(K50,INDEX('Weather Tables'!$M$3:$O$5,MATCH(IF($A50=1,D$7,SUBSTITUTE($E49,"Snow","Rain")),'Weather Tables'!$L$3:$L$5,0),),1)),IF($N50&lt;'Weather Tables'!$B$38,"Rain","N/A"),"Snow")</f>
        <v>Clear Skies</v>
      </c>
      <c r="F50" s="408" t="str">
        <f t="array" ref="F50">INDEX('Weather Tables'!$M$8:$O$8,,MATCH(L50,INDEX('Weather Tables'!$M$9:$O$11,MATCH(IF($A50=1,E$7,F49),'Weather Tables'!$L$9:$L$11,0),),1))</f>
        <v>Low Winds</v>
      </c>
      <c r="H50" s="408" t="str">
        <f t="array" ref="H50">INDEX('Weather Tables'!$A$36:A$43,MATCH(N50,'Weather Tables'!$B$36:B$43,1),)</f>
        <v>Hot</v>
      </c>
      <c r="I50" s="408" t="str">
        <f>IF(AND(SUBSTITUTE($E50,"Snow","Rain")='Weather Tables'!$I$2,$F50='Weather Tables'!$I$8), IF($E50='Weather Tables'!$I$2, "STORM!", "BLIZZARD!"), "")</f>
        <v/>
      </c>
      <c r="J50" s="401"/>
      <c r="K50" s="409">
        <v>0.33052847458462553</v>
      </c>
      <c r="L50" s="409">
        <v>0.6323146956072163</v>
      </c>
      <c r="M50" s="409">
        <v>0.5433091336660882</v>
      </c>
      <c r="N50" s="410">
        <f t="array" ref="N50">NORMINV(M50,AVERAGE(IF(N49=$N$9,H47,N49),INDEX('Weather Tables'!$B$24:$B$33,MATCH($E$4,'Weather Tables'!$A$24:$A$33,0))+INDEX('Weather Tables'!$B$10:$B$21, MATCH($B$4,'Weather Tables'!$A$10:$A$21,0))+INDEX('Weather Tables'!$B$2:$B$7,$C50)),'Weather Tables'!$D$2)</f>
        <v>94.12361104</v>
      </c>
      <c r="O50" s="410">
        <f t="shared" si="2"/>
        <v>35</v>
      </c>
      <c r="P50" s="378"/>
    </row>
  </sheetData>
  <mergeCells count="100">
    <mergeCell ref="F15:G15"/>
    <mergeCell ref="F16:G16"/>
    <mergeCell ref="F17:G17"/>
    <mergeCell ref="F18:G18"/>
    <mergeCell ref="F19:G19"/>
    <mergeCell ref="F20:G20"/>
    <mergeCell ref="F21:G21"/>
    <mergeCell ref="F22:G22"/>
    <mergeCell ref="F23:G23"/>
    <mergeCell ref="F25:G25"/>
    <mergeCell ref="F31:G31"/>
    <mergeCell ref="F32:G32"/>
    <mergeCell ref="F33:G33"/>
    <mergeCell ref="F34:G34"/>
    <mergeCell ref="F35:G35"/>
    <mergeCell ref="F36:G36"/>
    <mergeCell ref="F37:G37"/>
    <mergeCell ref="F38:G38"/>
    <mergeCell ref="F39:G39"/>
    <mergeCell ref="F40:G40"/>
    <mergeCell ref="F41:G41"/>
    <mergeCell ref="F49:G49"/>
    <mergeCell ref="F50:G50"/>
    <mergeCell ref="F42:G42"/>
    <mergeCell ref="F43:G43"/>
    <mergeCell ref="F44:G44"/>
    <mergeCell ref="F45:G45"/>
    <mergeCell ref="F46:G46"/>
    <mergeCell ref="F47:G47"/>
    <mergeCell ref="F48:G48"/>
    <mergeCell ref="T16:U16"/>
    <mergeCell ref="T17:U17"/>
    <mergeCell ref="Q18:W18"/>
    <mergeCell ref="Q19:W19"/>
    <mergeCell ref="R20:W20"/>
    <mergeCell ref="R21:W22"/>
    <mergeCell ref="R23:W24"/>
    <mergeCell ref="Q37:Q41"/>
    <mergeCell ref="Q42:Q43"/>
    <mergeCell ref="Q44:Q47"/>
    <mergeCell ref="Q48:Q50"/>
    <mergeCell ref="R42:W43"/>
    <mergeCell ref="R44:W47"/>
    <mergeCell ref="R48:W50"/>
    <mergeCell ref="V17:W17"/>
    <mergeCell ref="R25:W30"/>
    <mergeCell ref="Q31:Q34"/>
    <mergeCell ref="R31:W34"/>
    <mergeCell ref="R35:W35"/>
    <mergeCell ref="R36:W36"/>
    <mergeCell ref="R37:W41"/>
    <mergeCell ref="B1:L2"/>
    <mergeCell ref="N1:O2"/>
    <mergeCell ref="B3:D3"/>
    <mergeCell ref="E3:F3"/>
    <mergeCell ref="H3:O5"/>
    <mergeCell ref="B4:D4"/>
    <mergeCell ref="E4:F4"/>
    <mergeCell ref="Q3:W3"/>
    <mergeCell ref="Q4:W4"/>
    <mergeCell ref="U5:W5"/>
    <mergeCell ref="U6:W6"/>
    <mergeCell ref="U7:W7"/>
    <mergeCell ref="U8:W8"/>
    <mergeCell ref="Q9:W9"/>
    <mergeCell ref="Q13:R13"/>
    <mergeCell ref="Q14:R14"/>
    <mergeCell ref="Q15:R15"/>
    <mergeCell ref="Q16:R16"/>
    <mergeCell ref="Q17:R17"/>
    <mergeCell ref="Q21:Q22"/>
    <mergeCell ref="Q23:Q24"/>
    <mergeCell ref="Q25:Q30"/>
    <mergeCell ref="Q10:W10"/>
    <mergeCell ref="Q11:R11"/>
    <mergeCell ref="T11:U11"/>
    <mergeCell ref="V11:W11"/>
    <mergeCell ref="Q12:R12"/>
    <mergeCell ref="V12:W12"/>
    <mergeCell ref="V13:W13"/>
    <mergeCell ref="H6:O8"/>
    <mergeCell ref="F9:G9"/>
    <mergeCell ref="F10:G10"/>
    <mergeCell ref="F11:G11"/>
    <mergeCell ref="F12:G12"/>
    <mergeCell ref="F13:G13"/>
    <mergeCell ref="F14:G14"/>
    <mergeCell ref="T12:U12"/>
    <mergeCell ref="T13:U13"/>
    <mergeCell ref="T14:U14"/>
    <mergeCell ref="V14:W14"/>
    <mergeCell ref="T15:U15"/>
    <mergeCell ref="V15:W15"/>
    <mergeCell ref="V16:W16"/>
    <mergeCell ref="F24:G24"/>
    <mergeCell ref="F26:G26"/>
    <mergeCell ref="F27:G27"/>
    <mergeCell ref="F28:G28"/>
    <mergeCell ref="F29:G29"/>
    <mergeCell ref="F30:G30"/>
  </mergeCells>
  <conditionalFormatting sqref="N10:N50">
    <cfRule type="colorScale" priority="1">
      <colorScale>
        <cfvo type="min"/>
        <cfvo type="max"/>
        <color rgb="FFFFFFFF"/>
        <color rgb="FFE67C73"/>
      </colorScale>
    </cfRule>
  </conditionalFormatting>
  <conditionalFormatting sqref="O10:O50">
    <cfRule type="colorScale" priority="2">
      <colorScale>
        <cfvo type="min"/>
        <cfvo type="percent" val="50"/>
        <cfvo type="max"/>
        <color rgb="FFFFFFFF"/>
        <color rgb="FFF3BEB9"/>
        <color rgb="FFE67C73"/>
      </colorScale>
    </cfRule>
  </conditionalFormatting>
  <dataValidations>
    <dataValidation type="list" allowBlank="1" showErrorMessage="1" sqref="B4">
      <formula1>'Weather Tables'!$A$10:$A$21</formula1>
    </dataValidation>
    <dataValidation type="list" allowBlank="1" showErrorMessage="1" sqref="S13">
      <formula1>'Travel Tables'!$A$46:$A$50</formula1>
    </dataValidation>
    <dataValidation type="list" allowBlank="1" showErrorMessage="1" sqref="S12">
      <formula1>'Travel Tables'!$A$28:$A$43</formula1>
    </dataValidation>
    <dataValidation type="list" allowBlank="1" showErrorMessage="1" sqref="E7">
      <formula1>'Weather Tables'!$F$9:$F$11</formula1>
    </dataValidation>
    <dataValidation type="list" allowBlank="1" sqref="S2">
      <formula1>'Weather Tables'!$A$2:$A$7</formula1>
    </dataValidation>
    <dataValidation type="list" allowBlank="1" sqref="Q2">
      <formula1>"Monday,Tuesday,Wednesday,Thursday,Friday,Saturday,Sunday"</formula1>
    </dataValidation>
    <dataValidation type="list" allowBlank="1" showErrorMessage="1" sqref="S15">
      <formula1>'Travel Tables'!$A$2:$A$13</formula1>
    </dataValidation>
    <dataValidation type="list" allowBlank="1" showErrorMessage="1" sqref="S17">
      <formula1>'Travel Tables'!$A$16:$A$25</formula1>
    </dataValidation>
    <dataValidation type="list" allowBlank="1" showErrorMessage="1" sqref="B7">
      <formula1>'Weather Tables'!$A$2:$A$7</formula1>
    </dataValidation>
    <dataValidation type="list" allowBlank="1" showErrorMessage="1" sqref="S14">
      <formula1>"Yes,No"</formula1>
    </dataValidation>
    <dataValidation type="list" allowBlank="1" showErrorMessage="1" sqref="E4">
      <formula1>'Weather Tables'!$A$24:$A$33</formula1>
    </dataValidation>
    <dataValidation type="list" allowBlank="1" showErrorMessage="1" sqref="S16">
      <formula1>'Travel Tables'!$B$1:$D$1</formula1>
    </dataValidation>
    <dataValidation type="list" allowBlank="1" showErrorMessage="1" sqref="D7">
      <formula1>'Weather Tables'!$F$3:$F$5</formula1>
    </dataValidation>
  </dataValidations>
  <hyperlinks>
    <hyperlink r:id="rId1" location="Speed" ref="Q4"/>
  </hyperlinks>
  <printOptions/>
  <pageMargins bottom="0.75" footer="0.0" header="0.0" left="0.7" right="0.7" top="0.75"/>
  <pageSetup orientation="landscape"/>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71"/>
    <col customWidth="1" min="2" max="4" width="17.29"/>
    <col customWidth="1" min="5" max="5" width="1.57"/>
    <col customWidth="1" min="6" max="9" width="13.0"/>
  </cols>
  <sheetData>
    <row r="1" ht="16.5" customHeight="1">
      <c r="A1" s="429" t="s">
        <v>2198</v>
      </c>
      <c r="B1" s="258" t="s">
        <v>2199</v>
      </c>
      <c r="C1" s="258" t="s">
        <v>2200</v>
      </c>
      <c r="D1" s="258" t="s">
        <v>2201</v>
      </c>
      <c r="E1" s="251"/>
      <c r="F1" s="23" t="s">
        <v>2202</v>
      </c>
    </row>
    <row r="2" ht="16.5" customHeight="1">
      <c r="A2" s="430" t="s">
        <v>166</v>
      </c>
      <c r="B2" s="431">
        <v>50.0</v>
      </c>
      <c r="C2" s="431">
        <v>75.0</v>
      </c>
      <c r="D2" s="431">
        <v>100.0</v>
      </c>
      <c r="F2" s="432" t="s">
        <v>2203</v>
      </c>
      <c r="H2" s="433" t="s">
        <v>2204</v>
      </c>
      <c r="I2" s="433" t="s">
        <v>2205</v>
      </c>
    </row>
    <row r="3" ht="16.5" customHeight="1">
      <c r="A3" s="430" t="s">
        <v>2206</v>
      </c>
      <c r="B3" s="431">
        <v>200.0</v>
      </c>
      <c r="C3" s="431">
        <v>350.0</v>
      </c>
      <c r="D3" s="431">
        <v>600.0</v>
      </c>
      <c r="F3" s="432" t="s">
        <v>2207</v>
      </c>
    </row>
    <row r="4" ht="16.5" customHeight="1">
      <c r="A4" s="430" t="s">
        <v>2208</v>
      </c>
      <c r="B4" s="434">
        <v>2000.0</v>
      </c>
      <c r="C4" s="434">
        <v>5000.0</v>
      </c>
      <c r="D4" s="434">
        <v>20000.0</v>
      </c>
      <c r="F4" s="432" t="s">
        <v>2209</v>
      </c>
    </row>
    <row r="5" ht="16.5" customHeight="1">
      <c r="A5" s="430" t="s">
        <v>2210</v>
      </c>
      <c r="B5" s="434">
        <v>20000.0</v>
      </c>
      <c r="C5" s="434">
        <v>35000.0</v>
      </c>
      <c r="D5" s="434">
        <v>50000.0</v>
      </c>
      <c r="F5" s="432" t="s">
        <v>2211</v>
      </c>
    </row>
    <row r="6" ht="16.5" customHeight="1">
      <c r="A6" s="430" t="s">
        <v>2212</v>
      </c>
      <c r="B6" s="434">
        <v>100000.0</v>
      </c>
      <c r="C6" s="434">
        <v>300000.0</v>
      </c>
      <c r="D6" s="431" t="s">
        <v>2213</v>
      </c>
      <c r="F6" s="435" t="s">
        <v>2214</v>
      </c>
    </row>
    <row r="7" ht="16.5" customHeight="1">
      <c r="A7" s="436" t="s">
        <v>2215</v>
      </c>
      <c r="B7" s="436"/>
      <c r="C7" s="436"/>
      <c r="D7" s="436"/>
      <c r="F7" s="435" t="s">
        <v>2216</v>
      </c>
    </row>
    <row r="8" ht="16.5" customHeight="1">
      <c r="A8" s="151"/>
      <c r="B8" s="437"/>
      <c r="C8" s="437"/>
      <c r="D8" s="437"/>
      <c r="F8" s="435" t="s">
        <v>2217</v>
      </c>
    </row>
    <row r="9" ht="16.5" customHeight="1">
      <c r="A9" s="438" t="s">
        <v>2218</v>
      </c>
      <c r="B9" s="258" t="s">
        <v>2199</v>
      </c>
      <c r="C9" s="258" t="s">
        <v>2200</v>
      </c>
      <c r="D9" s="258" t="s">
        <v>2201</v>
      </c>
      <c r="F9" s="435" t="s">
        <v>2219</v>
      </c>
    </row>
    <row r="10" ht="16.5" customHeight="1">
      <c r="A10" s="439" t="s">
        <v>2220</v>
      </c>
      <c r="B10" s="440">
        <v>25.0</v>
      </c>
      <c r="C10" s="440">
        <v>50.0</v>
      </c>
      <c r="D10" s="440">
        <v>100.0</v>
      </c>
      <c r="F10" s="435" t="s">
        <v>2221</v>
      </c>
    </row>
    <row r="11" ht="16.5" customHeight="1">
      <c r="A11" s="439" t="s">
        <v>2222</v>
      </c>
      <c r="B11" s="440">
        <v>100.0</v>
      </c>
      <c r="C11" s="440">
        <v>200.0</v>
      </c>
      <c r="D11" s="440">
        <v>500.0</v>
      </c>
      <c r="F11" s="435" t="s">
        <v>2223</v>
      </c>
    </row>
    <row r="12" ht="16.5" customHeight="1">
      <c r="A12" s="439" t="s">
        <v>2224</v>
      </c>
      <c r="B12" s="441">
        <v>1000.0</v>
      </c>
      <c r="C12" s="441">
        <v>2000.0</v>
      </c>
      <c r="D12" s="441">
        <v>5000.0</v>
      </c>
      <c r="F12" s="435" t="s">
        <v>2225</v>
      </c>
    </row>
    <row r="13" ht="16.5" customHeight="1">
      <c r="A13" s="439" t="s">
        <v>2226</v>
      </c>
      <c r="B13" s="441">
        <v>10000.0</v>
      </c>
      <c r="C13" s="441">
        <v>20000.0</v>
      </c>
      <c r="D13" s="441">
        <v>50000.0</v>
      </c>
      <c r="F13" s="435" t="s">
        <v>2227</v>
      </c>
    </row>
    <row r="14" ht="16.5" customHeight="1">
      <c r="A14" s="151"/>
      <c r="B14" s="437"/>
      <c r="C14" s="437"/>
      <c r="D14" s="437"/>
      <c r="F14" s="23" t="s">
        <v>2228</v>
      </c>
    </row>
    <row r="15" ht="16.5" customHeight="1">
      <c r="A15" s="442" t="s">
        <v>2229</v>
      </c>
      <c r="B15" s="258" t="s">
        <v>2199</v>
      </c>
      <c r="C15" s="258" t="s">
        <v>2200</v>
      </c>
      <c r="D15" s="258" t="s">
        <v>2201</v>
      </c>
      <c r="F15" s="443" t="s">
        <v>2230</v>
      </c>
      <c r="G15" s="444" t="s">
        <v>2231</v>
      </c>
      <c r="H15" s="444" t="s">
        <v>2232</v>
      </c>
      <c r="I15" s="443" t="s">
        <v>207</v>
      </c>
    </row>
    <row r="16" ht="16.5" customHeight="1">
      <c r="A16" s="445" t="s">
        <v>1525</v>
      </c>
      <c r="B16" s="446">
        <v>20.0</v>
      </c>
      <c r="C16" s="446">
        <v>30.0</v>
      </c>
      <c r="D16" s="446">
        <v>70.0</v>
      </c>
      <c r="F16" s="447" t="s">
        <v>2233</v>
      </c>
      <c r="G16" s="448">
        <v>2.0</v>
      </c>
      <c r="H16" s="248" t="s">
        <v>331</v>
      </c>
      <c r="I16" s="248" t="s">
        <v>2234</v>
      </c>
    </row>
    <row r="17" ht="16.5" customHeight="1">
      <c r="A17" s="445" t="s">
        <v>1518</v>
      </c>
      <c r="B17" s="446">
        <v>25.0</v>
      </c>
      <c r="C17" s="446">
        <v>50.0</v>
      </c>
      <c r="D17" s="446">
        <v>100.0</v>
      </c>
      <c r="F17" s="447" t="s">
        <v>2235</v>
      </c>
      <c r="G17" s="448">
        <v>20.0</v>
      </c>
      <c r="H17" s="448" t="s">
        <v>331</v>
      </c>
      <c r="I17" s="248" t="s">
        <v>2236</v>
      </c>
    </row>
    <row r="18" ht="16.5" customHeight="1">
      <c r="A18" s="445" t="s">
        <v>1530</v>
      </c>
      <c r="B18" s="446">
        <v>250.0</v>
      </c>
      <c r="C18" s="446">
        <v>300.0</v>
      </c>
      <c r="D18" s="446">
        <v>500.0</v>
      </c>
      <c r="F18" s="447" t="s">
        <v>2237</v>
      </c>
      <c r="G18" s="448">
        <v>100.0</v>
      </c>
      <c r="H18" s="248" t="s">
        <v>331</v>
      </c>
      <c r="I18" s="248" t="s">
        <v>2238</v>
      </c>
    </row>
    <row r="19" ht="16.5" customHeight="1">
      <c r="A19" s="445" t="s">
        <v>1546</v>
      </c>
      <c r="B19" s="446">
        <v>500.0</v>
      </c>
      <c r="C19" s="446">
        <v>550.0</v>
      </c>
      <c r="D19" s="446">
        <v>600.0</v>
      </c>
      <c r="F19" s="447" t="s">
        <v>2239</v>
      </c>
      <c r="G19" s="448">
        <v>450.0</v>
      </c>
      <c r="H19" s="248" t="s">
        <v>2240</v>
      </c>
      <c r="I19" s="248" t="s">
        <v>2241</v>
      </c>
    </row>
    <row r="20" ht="16.5" customHeight="1">
      <c r="A20" s="445" t="s">
        <v>1561</v>
      </c>
      <c r="B20" s="449">
        <v>2500.0</v>
      </c>
      <c r="C20" s="449">
        <v>5000.0</v>
      </c>
      <c r="D20" s="449">
        <v>10000.0</v>
      </c>
      <c r="F20" s="447" t="s">
        <v>2242</v>
      </c>
      <c r="G20" s="448">
        <v>1500.0</v>
      </c>
      <c r="H20" s="248" t="s">
        <v>2243</v>
      </c>
      <c r="I20" s="248" t="s">
        <v>2244</v>
      </c>
    </row>
    <row r="21" ht="16.5" customHeight="1">
      <c r="A21" s="445" t="s">
        <v>1549</v>
      </c>
      <c r="B21" s="449">
        <v>5000.0</v>
      </c>
      <c r="C21" s="449">
        <v>7500.0</v>
      </c>
      <c r="D21" s="449">
        <v>15000.0</v>
      </c>
      <c r="F21" s="447" t="s">
        <v>2245</v>
      </c>
      <c r="G21" s="450">
        <v>4000.0</v>
      </c>
      <c r="H21" s="248" t="s">
        <v>2246</v>
      </c>
      <c r="I21" s="248" t="s">
        <v>2247</v>
      </c>
    </row>
    <row r="22" ht="16.5" customHeight="1">
      <c r="A22" s="445" t="s">
        <v>1564</v>
      </c>
      <c r="B22" s="449">
        <v>15000.0</v>
      </c>
      <c r="C22" s="449">
        <v>25000.0</v>
      </c>
      <c r="D22" s="449">
        <v>40000.0</v>
      </c>
      <c r="F22" s="447" t="s">
        <v>2248</v>
      </c>
      <c r="G22" s="450">
        <v>20000.0</v>
      </c>
      <c r="H22" s="248" t="s">
        <v>2249</v>
      </c>
      <c r="I22" s="248" t="s">
        <v>2250</v>
      </c>
    </row>
    <row r="23" ht="16.5" customHeight="1">
      <c r="A23" s="445" t="s">
        <v>1656</v>
      </c>
      <c r="B23" s="449">
        <v>25000.0</v>
      </c>
      <c r="C23" s="449">
        <v>35000.0</v>
      </c>
      <c r="D23" s="449">
        <v>50000.0</v>
      </c>
      <c r="F23" s="447" t="s">
        <v>2251</v>
      </c>
      <c r="G23" s="450">
        <v>40000.0</v>
      </c>
      <c r="H23" s="448" t="s">
        <v>2252</v>
      </c>
      <c r="I23" s="248" t="s">
        <v>2253</v>
      </c>
    </row>
    <row r="24" ht="16.5" customHeight="1">
      <c r="A24" s="445" t="s">
        <v>1509</v>
      </c>
      <c r="B24" s="449">
        <v>50000.0</v>
      </c>
      <c r="C24" s="449">
        <v>75000.0</v>
      </c>
      <c r="D24" s="449">
        <v>100000.0</v>
      </c>
      <c r="F24" s="447" t="s">
        <v>2254</v>
      </c>
      <c r="G24" s="450">
        <v>200000.0</v>
      </c>
      <c r="H24" s="248" t="s">
        <v>2255</v>
      </c>
      <c r="I24" s="248" t="s">
        <v>2256</v>
      </c>
    </row>
    <row r="25" ht="16.5" customHeight="1">
      <c r="A25" s="445" t="s">
        <v>1575</v>
      </c>
      <c r="B25" s="449">
        <v>250000.0</v>
      </c>
      <c r="C25" s="449">
        <v>300000.0</v>
      </c>
      <c r="D25" s="446" t="s">
        <v>2213</v>
      </c>
      <c r="F25" s="447" t="s">
        <v>2257</v>
      </c>
      <c r="G25" s="450">
        <v>1200000.0</v>
      </c>
      <c r="H25" s="248" t="s">
        <v>2258</v>
      </c>
      <c r="I25" s="248" t="s">
        <v>2259</v>
      </c>
    </row>
    <row r="26" ht="16.5" customHeight="1">
      <c r="A26" s="445"/>
      <c r="B26" s="451"/>
      <c r="C26" s="451"/>
      <c r="D26" s="451"/>
      <c r="F26" s="447" t="s">
        <v>2260</v>
      </c>
      <c r="G26" s="450">
        <v>3.0E7</v>
      </c>
      <c r="H26" s="248" t="s">
        <v>2261</v>
      </c>
      <c r="I26" s="448" t="s">
        <v>2262</v>
      </c>
    </row>
  </sheetData>
  <mergeCells count="15">
    <mergeCell ref="F7:I7"/>
    <mergeCell ref="F8:I8"/>
    <mergeCell ref="F9:I9"/>
    <mergeCell ref="F10:I10"/>
    <mergeCell ref="F11:I11"/>
    <mergeCell ref="F12:I12"/>
    <mergeCell ref="F13:I13"/>
    <mergeCell ref="F14:I14"/>
    <mergeCell ref="E1:E26"/>
    <mergeCell ref="F1:I1"/>
    <mergeCell ref="F2:G2"/>
    <mergeCell ref="F3:I3"/>
    <mergeCell ref="F4:I4"/>
    <mergeCell ref="F5:I5"/>
    <mergeCell ref="F6:I6"/>
  </mergeCells>
  <hyperlinks>
    <hyperlink r:id="rId1" ref="A1"/>
    <hyperlink r:id="rId2" ref="F2"/>
    <hyperlink r:id="rId3" ref="H2"/>
    <hyperlink r:id="rId4" ref="I2"/>
    <hyperlink r:id="rId5" ref="F3"/>
    <hyperlink r:id="rId6" ref="F4"/>
    <hyperlink r:id="rId7" ref="F5"/>
    <hyperlink r:id="rId8" location="ArmorandShields" ref="F6"/>
    <hyperlink r:id="rId9" location="Weapons" ref="F7"/>
    <hyperlink r:id="rId10" location="AdventuringGear" ref="F8"/>
    <hyperlink r:id="rId11" location="Tools" ref="F9"/>
    <hyperlink r:id="rId12" location="MountsandVehicles" ref="F10"/>
    <hyperlink r:id="rId13" location="TradeGoods" ref="F11"/>
    <hyperlink r:id="rId14" location="Expenses" ref="F12"/>
    <hyperlink r:id="rId15" location="Trinkets" ref="F13"/>
  </hyperlinks>
  <drawing r:id="rId1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52" t="s">
        <v>2263</v>
      </c>
      <c r="C1" s="452" t="s">
        <v>2264</v>
      </c>
      <c r="E1" s="296"/>
      <c r="G1" s="296"/>
      <c r="I1" s="296"/>
    </row>
    <row r="3">
      <c r="A3" s="452" t="s">
        <v>2265</v>
      </c>
      <c r="C3" s="452" t="s">
        <v>2266</v>
      </c>
      <c r="E3" s="452" t="s">
        <v>2267</v>
      </c>
      <c r="G3" s="296"/>
      <c r="I3" s="296"/>
    </row>
    <row r="5">
      <c r="A5" s="452" t="s">
        <v>2268</v>
      </c>
      <c r="C5" s="452" t="s">
        <v>2269</v>
      </c>
      <c r="E5" s="452" t="s">
        <v>2270</v>
      </c>
      <c r="G5" s="452" t="s">
        <v>2271</v>
      </c>
      <c r="I5" s="453"/>
    </row>
    <row r="7">
      <c r="A7" s="454" t="s">
        <v>2272</v>
      </c>
      <c r="C7" s="454" t="s">
        <v>2273</v>
      </c>
      <c r="E7" s="454" t="s">
        <v>2274</v>
      </c>
      <c r="G7" s="454" t="s">
        <v>2275</v>
      </c>
      <c r="I7" s="454" t="s">
        <v>2276</v>
      </c>
    </row>
    <row r="9">
      <c r="A9" s="454" t="s">
        <v>2277</v>
      </c>
      <c r="C9" s="454" t="s">
        <v>2278</v>
      </c>
      <c r="E9" s="454" t="s">
        <v>2279</v>
      </c>
    </row>
    <row r="11">
      <c r="A11" s="455" t="s">
        <v>2280</v>
      </c>
      <c r="J11" s="456"/>
    </row>
    <row r="12">
      <c r="A12" s="272" t="s">
        <v>2281</v>
      </c>
      <c r="B12" s="457" t="s">
        <v>2282</v>
      </c>
      <c r="D12" s="458" t="s">
        <v>2283</v>
      </c>
      <c r="F12" s="458" t="s">
        <v>2284</v>
      </c>
      <c r="H12" s="459" t="s">
        <v>2285</v>
      </c>
    </row>
    <row r="14">
      <c r="A14" s="460">
        <v>1.0</v>
      </c>
      <c r="B14" s="461" t="s">
        <v>2286</v>
      </c>
      <c r="D14" s="461" t="s">
        <v>2287</v>
      </c>
      <c r="F14" s="461" t="s">
        <v>2288</v>
      </c>
      <c r="H14" s="461" t="s">
        <v>2289</v>
      </c>
    </row>
    <row r="15">
      <c r="A15" s="460">
        <v>2.0</v>
      </c>
      <c r="B15" s="461" t="s">
        <v>2290</v>
      </c>
      <c r="D15" s="461" t="s">
        <v>2291</v>
      </c>
      <c r="F15" s="461" t="s">
        <v>2292</v>
      </c>
      <c r="H15" s="461" t="s">
        <v>2293</v>
      </c>
    </row>
    <row r="16">
      <c r="A16" s="460">
        <v>3.0</v>
      </c>
      <c r="B16" s="461" t="s">
        <v>2294</v>
      </c>
      <c r="D16" s="461" t="s">
        <v>2295</v>
      </c>
      <c r="F16" s="461" t="s">
        <v>2296</v>
      </c>
      <c r="H16" s="461" t="s">
        <v>2297</v>
      </c>
    </row>
    <row r="17">
      <c r="A17" s="460">
        <v>4.0</v>
      </c>
      <c r="B17" s="461" t="s">
        <v>2298</v>
      </c>
      <c r="D17" s="461" t="s">
        <v>2299</v>
      </c>
      <c r="F17" s="461" t="s">
        <v>2300</v>
      </c>
      <c r="H17" s="461" t="s">
        <v>2301</v>
      </c>
    </row>
    <row r="18">
      <c r="A18" s="460">
        <v>5.0</v>
      </c>
      <c r="B18" s="461" t="s">
        <v>2302</v>
      </c>
      <c r="D18" s="461" t="s">
        <v>2303</v>
      </c>
      <c r="F18" s="461" t="s">
        <v>2304</v>
      </c>
      <c r="H18" s="461" t="s">
        <v>2305</v>
      </c>
    </row>
    <row r="19">
      <c r="A19" s="460">
        <v>6.0</v>
      </c>
      <c r="B19" s="461" t="s">
        <v>2306</v>
      </c>
      <c r="D19" s="461" t="s">
        <v>2307</v>
      </c>
      <c r="F19" s="461" t="s">
        <v>2308</v>
      </c>
      <c r="H19" s="461" t="s">
        <v>2309</v>
      </c>
    </row>
    <row r="20">
      <c r="A20" s="460">
        <v>7.0</v>
      </c>
      <c r="B20" s="461" t="s">
        <v>2310</v>
      </c>
      <c r="D20" s="461" t="s">
        <v>2311</v>
      </c>
      <c r="F20" s="461" t="s">
        <v>2312</v>
      </c>
      <c r="H20" s="461" t="s">
        <v>2313</v>
      </c>
    </row>
    <row r="21">
      <c r="A21" s="460">
        <v>8.0</v>
      </c>
      <c r="B21" s="461" t="s">
        <v>2314</v>
      </c>
      <c r="D21" s="461" t="s">
        <v>2315</v>
      </c>
      <c r="F21" s="461" t="s">
        <v>2316</v>
      </c>
      <c r="H21" s="461" t="s">
        <v>2317</v>
      </c>
    </row>
    <row r="22">
      <c r="A22" s="460">
        <v>9.0</v>
      </c>
      <c r="B22" s="461" t="s">
        <v>2318</v>
      </c>
      <c r="D22" s="461" t="s">
        <v>2319</v>
      </c>
      <c r="F22" s="461" t="s">
        <v>2320</v>
      </c>
      <c r="H22" s="461" t="s">
        <v>2321</v>
      </c>
    </row>
    <row r="23">
      <c r="A23" s="460">
        <v>10.0</v>
      </c>
      <c r="B23" s="461" t="s">
        <v>2322</v>
      </c>
      <c r="D23" s="461" t="s">
        <v>2323</v>
      </c>
      <c r="F23" s="461" t="s">
        <v>2324</v>
      </c>
      <c r="H23" s="461" t="s">
        <v>2325</v>
      </c>
    </row>
  </sheetData>
  <mergeCells count="71">
    <mergeCell ref="F16:G16"/>
    <mergeCell ref="F17:G17"/>
    <mergeCell ref="F12:G13"/>
    <mergeCell ref="H12:J13"/>
    <mergeCell ref="F14:G14"/>
    <mergeCell ref="H14:J14"/>
    <mergeCell ref="F15:G15"/>
    <mergeCell ref="H15:J15"/>
    <mergeCell ref="H16:J16"/>
    <mergeCell ref="H17:J17"/>
    <mergeCell ref="D20:E20"/>
    <mergeCell ref="F20:G20"/>
    <mergeCell ref="H20:J20"/>
    <mergeCell ref="D17:E17"/>
    <mergeCell ref="D18:E18"/>
    <mergeCell ref="F18:G18"/>
    <mergeCell ref="H18:J18"/>
    <mergeCell ref="D19:E19"/>
    <mergeCell ref="F19:G19"/>
    <mergeCell ref="H19:J19"/>
    <mergeCell ref="B12:C13"/>
    <mergeCell ref="D12:E13"/>
    <mergeCell ref="B14:C14"/>
    <mergeCell ref="D14:E14"/>
    <mergeCell ref="B15:C15"/>
    <mergeCell ref="D15:E15"/>
    <mergeCell ref="D16:E16"/>
    <mergeCell ref="B23:C23"/>
    <mergeCell ref="D23:E23"/>
    <mergeCell ref="B16:C16"/>
    <mergeCell ref="B17:C17"/>
    <mergeCell ref="B18:C18"/>
    <mergeCell ref="B19:C19"/>
    <mergeCell ref="B20:C20"/>
    <mergeCell ref="B21:C21"/>
    <mergeCell ref="D21:E21"/>
    <mergeCell ref="E3:F4"/>
    <mergeCell ref="G3:H4"/>
    <mergeCell ref="A1:B2"/>
    <mergeCell ref="C1:D2"/>
    <mergeCell ref="E1:F2"/>
    <mergeCell ref="G1:H2"/>
    <mergeCell ref="I1:J2"/>
    <mergeCell ref="C3:D4"/>
    <mergeCell ref="I3:J4"/>
    <mergeCell ref="G7:H8"/>
    <mergeCell ref="I7:J8"/>
    <mergeCell ref="G9:H10"/>
    <mergeCell ref="I9:J10"/>
    <mergeCell ref="A3:B4"/>
    <mergeCell ref="A5:B6"/>
    <mergeCell ref="C5:D6"/>
    <mergeCell ref="E5:F6"/>
    <mergeCell ref="G5:H6"/>
    <mergeCell ref="I5:J6"/>
    <mergeCell ref="A7:B8"/>
    <mergeCell ref="C7:D8"/>
    <mergeCell ref="E7:F8"/>
    <mergeCell ref="A9:B10"/>
    <mergeCell ref="C9:D10"/>
    <mergeCell ref="E9:F10"/>
    <mergeCell ref="A11:J11"/>
    <mergeCell ref="A12:A13"/>
    <mergeCell ref="F21:G21"/>
    <mergeCell ref="H21:J21"/>
    <mergeCell ref="B22:C22"/>
    <mergeCell ref="D22:E22"/>
    <mergeCell ref="F22:G22"/>
    <mergeCell ref="H22:J22"/>
    <mergeCell ref="F23:G23"/>
    <mergeCell ref="H23:J23"/>
  </mergeCells>
  <hyperlinks>
    <hyperlink r:id="rId1" ref="A1"/>
    <hyperlink r:id="rId2" ref="C1"/>
    <hyperlink r:id="rId3" ref="A3"/>
    <hyperlink r:id="rId4" ref="C3"/>
    <hyperlink r:id="rId5" ref="E3"/>
    <hyperlink r:id="rId6" ref="A5"/>
    <hyperlink r:id="rId7" ref="C5"/>
    <hyperlink r:id="rId8" ref="E5"/>
    <hyperlink r:id="rId9" ref="G5"/>
    <hyperlink r:id="rId10" ref="A7"/>
    <hyperlink r:id="rId11" ref="C7"/>
    <hyperlink r:id="rId12" location="unusualgrippingbluemorphobutterfly" ref="E7"/>
    <hyperlink r:id="rId13" ref="G7"/>
    <hyperlink r:id="rId14" ref="I7"/>
    <hyperlink r:id="rId15" location="type=encounter" ref="A9"/>
    <hyperlink r:id="rId16" ref="C9"/>
    <hyperlink r:id="rId17" ref="E9"/>
  </hyperlinks>
  <drawing r:id="rId18"/>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4.43"/>
    <col customWidth="1" min="2" max="2" width="10.14"/>
    <col customWidth="1" min="3" max="3" width="17.43"/>
    <col customWidth="1" min="4" max="7" width="9.43"/>
    <col customWidth="1" min="8" max="8" width="1.57"/>
    <col customWidth="1" min="9" max="10" width="10.14"/>
    <col customWidth="1" min="11" max="11" width="1.57"/>
    <col customWidth="1" min="12" max="12" width="14.43"/>
    <col customWidth="1" min="13" max="14" width="10.14"/>
    <col customWidth="1" min="15" max="15" width="14.43"/>
    <col customWidth="1" min="16" max="17" width="10.14"/>
  </cols>
  <sheetData>
    <row r="1" ht="16.5" customHeight="1">
      <c r="A1" s="462" t="s">
        <v>2326</v>
      </c>
      <c r="B1" s="272" t="s">
        <v>2327</v>
      </c>
      <c r="C1" s="273" t="s">
        <v>2328</v>
      </c>
      <c r="D1" s="463" t="s">
        <v>2329</v>
      </c>
      <c r="H1" s="169"/>
      <c r="I1" s="462" t="s">
        <v>207</v>
      </c>
      <c r="J1" s="272" t="s">
        <v>2327</v>
      </c>
      <c r="K1" s="169"/>
      <c r="L1" s="462" t="s">
        <v>2330</v>
      </c>
      <c r="M1" s="272" t="s">
        <v>194</v>
      </c>
      <c r="N1" s="272" t="s">
        <v>198</v>
      </c>
      <c r="O1" s="272" t="s">
        <v>2331</v>
      </c>
      <c r="P1" s="272" t="s">
        <v>2332</v>
      </c>
      <c r="Q1" s="272" t="s">
        <v>2333</v>
      </c>
    </row>
    <row r="2" ht="16.5" customHeight="1">
      <c r="A2" s="464">
        <v>0.0</v>
      </c>
      <c r="B2" s="465">
        <v>-100.0</v>
      </c>
      <c r="C2" s="466">
        <f>+1</f>
        <v>1</v>
      </c>
      <c r="D2" s="467" t="s">
        <v>278</v>
      </c>
      <c r="E2" s="467" t="s">
        <v>279</v>
      </c>
      <c r="F2" s="467" t="s">
        <v>291</v>
      </c>
      <c r="G2" s="467" t="s">
        <v>292</v>
      </c>
      <c r="H2" s="169"/>
      <c r="I2" s="468">
        <v>0.0</v>
      </c>
      <c r="J2" s="469">
        <v>10.0</v>
      </c>
      <c r="K2" s="169"/>
      <c r="L2" s="470" t="s">
        <v>269</v>
      </c>
      <c r="M2" s="471">
        <v>12.0</v>
      </c>
      <c r="N2" s="329">
        <v>1.0</v>
      </c>
      <c r="O2" s="140">
        <v>3.0</v>
      </c>
      <c r="P2" s="472">
        <v>2.0</v>
      </c>
      <c r="Q2" s="473" t="s">
        <v>2334</v>
      </c>
    </row>
    <row r="3" ht="16.5" customHeight="1">
      <c r="A3" s="474">
        <v>1.0</v>
      </c>
      <c r="B3" s="475">
        <v>0.0</v>
      </c>
      <c r="C3" s="466">
        <f t="shared" ref="C3:C6" si="1">+2</f>
        <v>2</v>
      </c>
      <c r="D3" s="476">
        <v>25.0</v>
      </c>
      <c r="E3" s="477">
        <v>50.0</v>
      </c>
      <c r="F3" s="478">
        <v>75.0</v>
      </c>
      <c r="G3" s="479">
        <v>100.0</v>
      </c>
      <c r="I3" s="480" t="s">
        <v>470</v>
      </c>
      <c r="J3" s="469">
        <v>25.0</v>
      </c>
      <c r="L3" s="470">
        <v>1.0</v>
      </c>
      <c r="M3" s="471">
        <v>14.0</v>
      </c>
      <c r="N3" s="329">
        <v>30.0</v>
      </c>
      <c r="O3" s="140">
        <v>3.0</v>
      </c>
      <c r="P3" s="472">
        <v>3.0</v>
      </c>
      <c r="Q3" s="473" t="s">
        <v>2334</v>
      </c>
    </row>
    <row r="4" ht="16.5" customHeight="1">
      <c r="A4" s="474">
        <v>2.0</v>
      </c>
      <c r="B4" s="475">
        <v>300.0</v>
      </c>
      <c r="C4" s="466">
        <f t="shared" si="1"/>
        <v>2</v>
      </c>
      <c r="D4" s="476">
        <v>50.0</v>
      </c>
      <c r="E4" s="477">
        <v>100.0</v>
      </c>
      <c r="F4" s="478">
        <v>150.0</v>
      </c>
      <c r="G4" s="479">
        <v>200.0</v>
      </c>
      <c r="I4" s="480" t="s">
        <v>333</v>
      </c>
      <c r="J4" s="469">
        <v>50.0</v>
      </c>
      <c r="L4" s="470">
        <v>2.0</v>
      </c>
      <c r="M4" s="471">
        <v>14.0</v>
      </c>
      <c r="N4" s="329">
        <v>31.0</v>
      </c>
      <c r="O4" s="140">
        <v>3.0</v>
      </c>
      <c r="P4" s="472">
        <v>5.0</v>
      </c>
      <c r="Q4" s="473" t="s">
        <v>2334</v>
      </c>
    </row>
    <row r="5" ht="16.5" customHeight="1">
      <c r="A5" s="474">
        <v>3.0</v>
      </c>
      <c r="B5" s="475">
        <v>900.0</v>
      </c>
      <c r="C5" s="466">
        <f t="shared" si="1"/>
        <v>2</v>
      </c>
      <c r="D5" s="476">
        <v>75.0</v>
      </c>
      <c r="E5" s="477">
        <v>150.0</v>
      </c>
      <c r="F5" s="478">
        <v>225.0</v>
      </c>
      <c r="G5" s="479">
        <v>400.0</v>
      </c>
      <c r="I5" s="480" t="s">
        <v>393</v>
      </c>
      <c r="J5" s="469">
        <v>100.0</v>
      </c>
      <c r="L5" s="470">
        <v>3.0</v>
      </c>
      <c r="M5" s="471">
        <v>14.0</v>
      </c>
      <c r="N5" s="329">
        <v>32.0</v>
      </c>
      <c r="O5" s="140">
        <v>3.0</v>
      </c>
      <c r="P5" s="472">
        <v>7.0</v>
      </c>
      <c r="Q5" s="473" t="s">
        <v>2334</v>
      </c>
    </row>
    <row r="6" ht="16.5" customHeight="1">
      <c r="A6" s="474">
        <v>4.0</v>
      </c>
      <c r="B6" s="481">
        <v>2700.0</v>
      </c>
      <c r="C6" s="466">
        <f t="shared" si="1"/>
        <v>2</v>
      </c>
      <c r="D6" s="476">
        <v>125.0</v>
      </c>
      <c r="E6" s="477">
        <v>250.0</v>
      </c>
      <c r="F6" s="478">
        <v>375.0</v>
      </c>
      <c r="G6" s="479">
        <v>500.0</v>
      </c>
      <c r="I6" s="468">
        <v>1.0</v>
      </c>
      <c r="J6" s="469">
        <v>200.0</v>
      </c>
      <c r="L6" s="470">
        <v>4.0</v>
      </c>
      <c r="M6" s="471">
        <v>14.0</v>
      </c>
      <c r="N6" s="329">
        <v>34.0</v>
      </c>
      <c r="O6" s="140">
        <v>3.0</v>
      </c>
      <c r="P6" s="472">
        <v>9.0</v>
      </c>
      <c r="Q6" s="473" t="s">
        <v>2335</v>
      </c>
    </row>
    <row r="7" ht="16.5" customHeight="1">
      <c r="A7" s="474">
        <v>5.0</v>
      </c>
      <c r="B7" s="481">
        <v>6500.0</v>
      </c>
      <c r="C7" s="466">
        <f t="shared" ref="C7:C10" si="2">+3</f>
        <v>3</v>
      </c>
      <c r="D7" s="476">
        <v>250.0</v>
      </c>
      <c r="E7" s="477">
        <v>500.0</v>
      </c>
      <c r="F7" s="478">
        <v>750.0</v>
      </c>
      <c r="G7" s="479">
        <v>1100.0</v>
      </c>
      <c r="I7" s="468">
        <v>2.0</v>
      </c>
      <c r="J7" s="469">
        <v>450.0</v>
      </c>
      <c r="L7" s="470">
        <v>5.0</v>
      </c>
      <c r="M7" s="471">
        <v>14.0</v>
      </c>
      <c r="N7" s="329">
        <v>45.0</v>
      </c>
      <c r="O7" s="140">
        <v>4.0</v>
      </c>
      <c r="P7" s="472">
        <v>11.0</v>
      </c>
      <c r="Q7" s="473" t="s">
        <v>2336</v>
      </c>
    </row>
    <row r="8" ht="16.5" customHeight="1">
      <c r="A8" s="474">
        <v>6.0</v>
      </c>
      <c r="B8" s="481">
        <v>14000.0</v>
      </c>
      <c r="C8" s="466">
        <f t="shared" si="2"/>
        <v>3</v>
      </c>
      <c r="D8" s="476">
        <v>300.0</v>
      </c>
      <c r="E8" s="477">
        <v>600.0</v>
      </c>
      <c r="F8" s="478">
        <v>900.0</v>
      </c>
      <c r="G8" s="479">
        <v>1400.0</v>
      </c>
      <c r="I8" s="468">
        <v>3.0</v>
      </c>
      <c r="J8" s="469">
        <v>700.0</v>
      </c>
      <c r="L8" s="470">
        <v>6.0</v>
      </c>
      <c r="M8" s="471">
        <v>15.0</v>
      </c>
      <c r="N8" s="329">
        <v>56.0</v>
      </c>
      <c r="O8" s="140">
        <v>5.0</v>
      </c>
      <c r="P8" s="472">
        <v>13.0</v>
      </c>
      <c r="Q8" s="473" t="s">
        <v>2336</v>
      </c>
    </row>
    <row r="9" ht="16.5" customHeight="1">
      <c r="A9" s="474">
        <v>7.0</v>
      </c>
      <c r="B9" s="481">
        <v>23000.0</v>
      </c>
      <c r="C9" s="466">
        <f t="shared" si="2"/>
        <v>3</v>
      </c>
      <c r="D9" s="476">
        <v>350.0</v>
      </c>
      <c r="E9" s="477">
        <v>750.0</v>
      </c>
      <c r="F9" s="478">
        <v>1100.0</v>
      </c>
      <c r="G9" s="479">
        <v>1700.0</v>
      </c>
      <c r="I9" s="468">
        <v>4.0</v>
      </c>
      <c r="J9" s="469">
        <v>1100.0</v>
      </c>
      <c r="L9" s="470">
        <v>7.0</v>
      </c>
      <c r="M9" s="471">
        <v>16.0</v>
      </c>
      <c r="N9" s="329">
        <v>68.0</v>
      </c>
      <c r="O9" s="140">
        <v>6.0</v>
      </c>
      <c r="P9" s="472">
        <v>15.0</v>
      </c>
      <c r="Q9" s="482" t="s">
        <v>2336</v>
      </c>
    </row>
    <row r="10" ht="16.5" customHeight="1">
      <c r="A10" s="474">
        <v>8.0</v>
      </c>
      <c r="B10" s="481">
        <v>34000.0</v>
      </c>
      <c r="C10" s="466">
        <f t="shared" si="2"/>
        <v>3</v>
      </c>
      <c r="D10" s="476">
        <v>450.0</v>
      </c>
      <c r="E10" s="477">
        <v>900.0</v>
      </c>
      <c r="F10" s="478">
        <v>1400.0</v>
      </c>
      <c r="G10" s="479">
        <v>2100.0</v>
      </c>
      <c r="I10" s="468">
        <v>5.0</v>
      </c>
      <c r="J10" s="469">
        <v>1800.0</v>
      </c>
      <c r="L10" s="470">
        <v>8.0</v>
      </c>
      <c r="M10" s="471">
        <v>16.0</v>
      </c>
      <c r="N10" s="329">
        <v>70.0</v>
      </c>
      <c r="O10" s="140">
        <v>6.0</v>
      </c>
      <c r="P10" s="472">
        <v>17.0</v>
      </c>
      <c r="Q10" s="473" t="s">
        <v>2337</v>
      </c>
    </row>
    <row r="11" ht="16.5" customHeight="1">
      <c r="A11" s="474">
        <v>9.0</v>
      </c>
      <c r="B11" s="481">
        <v>48000.0</v>
      </c>
      <c r="C11" s="466">
        <f t="shared" ref="C11:C14" si="3">+4</f>
        <v>4</v>
      </c>
      <c r="D11" s="476">
        <v>550.0</v>
      </c>
      <c r="E11" s="477">
        <v>1100.0</v>
      </c>
      <c r="F11" s="478">
        <v>1600.0</v>
      </c>
      <c r="G11" s="479">
        <v>2400.0</v>
      </c>
      <c r="I11" s="468">
        <v>6.0</v>
      </c>
      <c r="J11" s="469">
        <v>2300.0</v>
      </c>
      <c r="L11" s="470">
        <v>9.0</v>
      </c>
      <c r="M11" s="471">
        <v>16.0</v>
      </c>
      <c r="N11" s="329">
        <v>73.0</v>
      </c>
      <c r="O11" s="140">
        <v>6.0</v>
      </c>
      <c r="P11" s="472">
        <v>19.0</v>
      </c>
      <c r="Q11" s="473" t="s">
        <v>2338</v>
      </c>
    </row>
    <row r="12" ht="16.5" customHeight="1">
      <c r="A12" s="474">
        <v>10.0</v>
      </c>
      <c r="B12" s="481">
        <v>64000.0</v>
      </c>
      <c r="C12" s="466">
        <f t="shared" si="3"/>
        <v>4</v>
      </c>
      <c r="D12" s="476">
        <v>600.0</v>
      </c>
      <c r="E12" s="477">
        <v>1200.0</v>
      </c>
      <c r="F12" s="478">
        <v>1900.0</v>
      </c>
      <c r="G12" s="479">
        <v>2800.0</v>
      </c>
      <c r="I12" s="468">
        <v>7.0</v>
      </c>
      <c r="J12" s="469">
        <v>2900.0</v>
      </c>
      <c r="L12" s="470">
        <v>10.0</v>
      </c>
      <c r="M12" s="471">
        <v>17.0</v>
      </c>
      <c r="N12" s="329">
        <v>76.0</v>
      </c>
      <c r="O12" s="140">
        <v>7.0</v>
      </c>
      <c r="P12" s="472">
        <v>21.0</v>
      </c>
      <c r="Q12" s="473" t="s">
        <v>2338</v>
      </c>
    </row>
    <row r="13" ht="16.5" customHeight="1">
      <c r="A13" s="474">
        <v>11.0</v>
      </c>
      <c r="B13" s="481">
        <v>85000.0</v>
      </c>
      <c r="C13" s="466">
        <f t="shared" si="3"/>
        <v>4</v>
      </c>
      <c r="D13" s="476">
        <v>800.0</v>
      </c>
      <c r="E13" s="477">
        <v>1600.0</v>
      </c>
      <c r="F13" s="478">
        <v>2400.0</v>
      </c>
      <c r="G13" s="479">
        <v>3600.0</v>
      </c>
      <c r="I13" s="468">
        <v>8.0</v>
      </c>
      <c r="J13" s="469">
        <v>3900.0</v>
      </c>
      <c r="L13" s="470">
        <v>11.0</v>
      </c>
      <c r="M13" s="471">
        <v>17.0</v>
      </c>
      <c r="N13" s="329">
        <v>83.0</v>
      </c>
      <c r="O13" s="140">
        <v>7.0</v>
      </c>
      <c r="P13" s="472">
        <v>23.0</v>
      </c>
      <c r="Q13" s="473" t="s">
        <v>2338</v>
      </c>
    </row>
    <row r="14" ht="16.5" customHeight="1">
      <c r="A14" s="474">
        <v>12.0</v>
      </c>
      <c r="B14" s="481">
        <v>100000.0</v>
      </c>
      <c r="C14" s="466">
        <f t="shared" si="3"/>
        <v>4</v>
      </c>
      <c r="D14" s="476">
        <v>1000.0</v>
      </c>
      <c r="E14" s="477">
        <v>2000.0</v>
      </c>
      <c r="F14" s="478">
        <v>3000.0</v>
      </c>
      <c r="G14" s="479">
        <v>4500.0</v>
      </c>
      <c r="I14" s="468">
        <v>9.0</v>
      </c>
      <c r="J14" s="469">
        <v>5000.0</v>
      </c>
      <c r="L14" s="470">
        <v>12.0</v>
      </c>
      <c r="M14" s="471">
        <v>18.0</v>
      </c>
      <c r="N14" s="329">
        <v>91.0</v>
      </c>
      <c r="O14" s="140">
        <v>7.0</v>
      </c>
      <c r="P14" s="472">
        <v>28.0</v>
      </c>
      <c r="Q14" s="473" t="s">
        <v>2338</v>
      </c>
    </row>
    <row r="15" ht="16.5" customHeight="1">
      <c r="A15" s="474">
        <v>13.0</v>
      </c>
      <c r="B15" s="481">
        <v>120000.0</v>
      </c>
      <c r="C15" s="466">
        <f t="shared" ref="C15:C18" si="4">+5</f>
        <v>5</v>
      </c>
      <c r="D15" s="476">
        <v>1100.0</v>
      </c>
      <c r="E15" s="477">
        <v>2200.0</v>
      </c>
      <c r="F15" s="478">
        <v>3400.0</v>
      </c>
      <c r="G15" s="479">
        <v>5100.0</v>
      </c>
      <c r="I15" s="468">
        <v>10.0</v>
      </c>
      <c r="J15" s="469">
        <v>5900.0</v>
      </c>
      <c r="L15" s="470">
        <v>13.0</v>
      </c>
      <c r="M15" s="471">
        <v>18.0</v>
      </c>
      <c r="N15" s="329">
        <v>99.0</v>
      </c>
      <c r="O15" s="140">
        <v>8.0</v>
      </c>
      <c r="P15" s="472">
        <v>30.0</v>
      </c>
      <c r="Q15" s="473" t="s">
        <v>2339</v>
      </c>
    </row>
    <row r="16" ht="16.5" customHeight="1">
      <c r="A16" s="474">
        <v>14.0</v>
      </c>
      <c r="B16" s="481">
        <v>140000.0</v>
      </c>
      <c r="C16" s="466">
        <f t="shared" si="4"/>
        <v>5</v>
      </c>
      <c r="D16" s="476">
        <v>1250.0</v>
      </c>
      <c r="E16" s="477">
        <v>2500.0</v>
      </c>
      <c r="F16" s="478">
        <v>3800.0</v>
      </c>
      <c r="G16" s="479">
        <v>5700.0</v>
      </c>
      <c r="I16" s="468">
        <v>11.0</v>
      </c>
      <c r="J16" s="469">
        <v>7200.0</v>
      </c>
      <c r="L16" s="470">
        <v>14.0</v>
      </c>
      <c r="M16" s="471">
        <v>18.0</v>
      </c>
      <c r="N16" s="329">
        <v>107.0</v>
      </c>
      <c r="O16" s="140">
        <v>8.0</v>
      </c>
      <c r="P16" s="472">
        <v>32.0</v>
      </c>
      <c r="Q16" s="473" t="s">
        <v>2339</v>
      </c>
    </row>
    <row r="17" ht="16.5" customHeight="1">
      <c r="A17" s="474">
        <v>15.0</v>
      </c>
      <c r="B17" s="481">
        <v>165000.0</v>
      </c>
      <c r="C17" s="466">
        <f t="shared" si="4"/>
        <v>5</v>
      </c>
      <c r="D17" s="476">
        <v>1400.0</v>
      </c>
      <c r="E17" s="477">
        <v>2800.0</v>
      </c>
      <c r="F17" s="478">
        <v>4300.0</v>
      </c>
      <c r="G17" s="479">
        <v>6400.0</v>
      </c>
      <c r="I17" s="468">
        <v>12.0</v>
      </c>
      <c r="J17" s="469">
        <v>8400.0</v>
      </c>
      <c r="L17" s="470">
        <v>15.0</v>
      </c>
      <c r="M17" s="483" t="s">
        <v>222</v>
      </c>
      <c r="N17" s="329">
        <v>114.0</v>
      </c>
      <c r="O17" s="140">
        <v>8.0</v>
      </c>
      <c r="P17" s="472">
        <v>34.0</v>
      </c>
      <c r="Q17" s="473" t="s">
        <v>2339</v>
      </c>
    </row>
    <row r="18" ht="16.5" customHeight="1">
      <c r="A18" s="474">
        <v>16.0</v>
      </c>
      <c r="B18" s="481">
        <v>195000.0</v>
      </c>
      <c r="C18" s="466">
        <f t="shared" si="4"/>
        <v>5</v>
      </c>
      <c r="D18" s="476">
        <v>1600.0</v>
      </c>
      <c r="E18" s="477">
        <v>3200.0</v>
      </c>
      <c r="F18" s="478">
        <v>4800.0</v>
      </c>
      <c r="G18" s="479">
        <v>7200.0</v>
      </c>
      <c r="I18" s="468">
        <v>13.0</v>
      </c>
      <c r="J18" s="469">
        <v>10000.0</v>
      </c>
      <c r="L18" s="470">
        <v>16.0</v>
      </c>
      <c r="M18" s="471">
        <v>19.0</v>
      </c>
      <c r="N18" s="329">
        <v>123.0</v>
      </c>
      <c r="O18" s="140">
        <v>8.0</v>
      </c>
      <c r="P18" s="472">
        <v>41.0</v>
      </c>
      <c r="Q18" s="473" t="s">
        <v>2339</v>
      </c>
    </row>
    <row r="19" ht="16.5" customHeight="1">
      <c r="A19" s="474">
        <v>17.0</v>
      </c>
      <c r="B19" s="481">
        <v>225000.0</v>
      </c>
      <c r="C19" s="466">
        <f t="shared" ref="C19:C22" si="5">+6</f>
        <v>6</v>
      </c>
      <c r="D19" s="476">
        <v>2000.0</v>
      </c>
      <c r="E19" s="477">
        <v>3900.0</v>
      </c>
      <c r="F19" s="478">
        <v>5900.0</v>
      </c>
      <c r="G19" s="479">
        <v>8800.0</v>
      </c>
      <c r="I19" s="468">
        <v>14.0</v>
      </c>
      <c r="J19" s="469">
        <v>11500.0</v>
      </c>
      <c r="L19" s="470">
        <v>17.0</v>
      </c>
      <c r="M19" s="471">
        <v>19.0</v>
      </c>
      <c r="N19" s="329">
        <v>133.0</v>
      </c>
      <c r="O19" s="140">
        <v>9.0</v>
      </c>
      <c r="P19" s="472">
        <v>43.0</v>
      </c>
      <c r="Q19" s="473" t="s">
        <v>2340</v>
      </c>
    </row>
    <row r="20" ht="16.5" customHeight="1">
      <c r="A20" s="474">
        <v>18.0</v>
      </c>
      <c r="B20" s="481">
        <v>265000.0</v>
      </c>
      <c r="C20" s="466">
        <f t="shared" si="5"/>
        <v>6</v>
      </c>
      <c r="D20" s="476">
        <v>2100.0</v>
      </c>
      <c r="E20" s="477">
        <v>4200.0</v>
      </c>
      <c r="F20" s="478">
        <v>6300.0</v>
      </c>
      <c r="G20" s="479">
        <v>9500.0</v>
      </c>
      <c r="I20" s="468">
        <v>15.0</v>
      </c>
      <c r="J20" s="469">
        <v>13000.0</v>
      </c>
      <c r="L20" s="470">
        <v>18.0</v>
      </c>
      <c r="M20" s="471">
        <v>19.0</v>
      </c>
      <c r="N20" s="329">
        <v>142.0</v>
      </c>
      <c r="O20" s="140">
        <v>10.0</v>
      </c>
      <c r="P20" s="472">
        <v>46.0</v>
      </c>
      <c r="Q20" s="473" t="s">
        <v>2340</v>
      </c>
    </row>
    <row r="21" ht="16.5" customHeight="1">
      <c r="A21" s="474">
        <v>19.0</v>
      </c>
      <c r="B21" s="481">
        <v>305000.0</v>
      </c>
      <c r="C21" s="466">
        <f t="shared" si="5"/>
        <v>6</v>
      </c>
      <c r="D21" s="476">
        <v>2400.0</v>
      </c>
      <c r="E21" s="477">
        <v>4900.0</v>
      </c>
      <c r="F21" s="478">
        <v>7300.0</v>
      </c>
      <c r="G21" s="479">
        <v>10900.0</v>
      </c>
      <c r="I21" s="468">
        <v>16.0</v>
      </c>
      <c r="J21" s="469">
        <v>15000.0</v>
      </c>
      <c r="L21" s="470">
        <v>19.0</v>
      </c>
      <c r="M21" s="471">
        <v>20.0</v>
      </c>
      <c r="N21" s="329">
        <v>152.0</v>
      </c>
      <c r="O21" s="140">
        <v>10.0</v>
      </c>
      <c r="P21" s="472">
        <v>48.0</v>
      </c>
      <c r="Q21" s="473" t="s">
        <v>2340</v>
      </c>
    </row>
    <row r="22" ht="16.5" customHeight="1">
      <c r="A22" s="474">
        <v>20.0</v>
      </c>
      <c r="B22" s="481">
        <v>335000.0</v>
      </c>
      <c r="C22" s="466">
        <f t="shared" si="5"/>
        <v>6</v>
      </c>
      <c r="D22" s="476">
        <v>2800.0</v>
      </c>
      <c r="E22" s="477">
        <v>5700.0</v>
      </c>
      <c r="F22" s="478">
        <v>8500.0</v>
      </c>
      <c r="G22" s="479">
        <v>12700.0</v>
      </c>
      <c r="I22" s="468">
        <v>17.0</v>
      </c>
      <c r="J22" s="469">
        <v>18000.0</v>
      </c>
      <c r="L22" s="470">
        <v>20.0</v>
      </c>
      <c r="M22" s="471">
        <v>20.0</v>
      </c>
      <c r="N22" s="329">
        <v>190.0</v>
      </c>
      <c r="O22" s="140">
        <v>10.0</v>
      </c>
      <c r="P22" s="472">
        <v>56.0</v>
      </c>
      <c r="Q22" s="473" t="s">
        <v>2340</v>
      </c>
    </row>
    <row r="23" ht="16.5" customHeight="1">
      <c r="A23" s="314" t="s">
        <v>303</v>
      </c>
      <c r="D23" s="272" t="s">
        <v>2341</v>
      </c>
      <c r="I23" s="468">
        <v>18.0</v>
      </c>
      <c r="J23" s="469">
        <v>20000.0</v>
      </c>
      <c r="L23" s="484" t="s">
        <v>2342</v>
      </c>
    </row>
    <row r="24" ht="16.5" customHeight="1">
      <c r="A24" s="485" t="s">
        <v>2343</v>
      </c>
      <c r="B24" s="485" t="s">
        <v>2344</v>
      </c>
      <c r="D24" s="172" t="s">
        <v>2345</v>
      </c>
      <c r="F24" s="172" t="s">
        <v>2346</v>
      </c>
      <c r="I24" s="468">
        <v>19.0</v>
      </c>
      <c r="J24" s="469">
        <v>22000.0</v>
      </c>
      <c r="L24" s="486" t="s">
        <v>2347</v>
      </c>
    </row>
    <row r="25" ht="16.5" customHeight="1">
      <c r="A25" s="474">
        <v>1.0</v>
      </c>
      <c r="B25" s="487">
        <v>300.0</v>
      </c>
      <c r="D25" s="488">
        <v>1.0</v>
      </c>
      <c r="F25" s="107" t="s">
        <v>2348</v>
      </c>
      <c r="I25" s="468">
        <v>20.0</v>
      </c>
      <c r="J25" s="469">
        <v>25000.0</v>
      </c>
    </row>
    <row r="26" ht="16.5" customHeight="1">
      <c r="A26" s="474">
        <v>2.0</v>
      </c>
      <c r="B26" s="487">
        <v>600.0</v>
      </c>
      <c r="D26" s="488">
        <v>2.0</v>
      </c>
      <c r="F26" s="107" t="s">
        <v>2349</v>
      </c>
      <c r="I26" s="468">
        <v>21.0</v>
      </c>
      <c r="J26" s="469">
        <v>33000.0</v>
      </c>
    </row>
    <row r="27" ht="16.5" customHeight="1">
      <c r="A27" s="474">
        <v>3.0</v>
      </c>
      <c r="B27" s="489">
        <v>1200.0</v>
      </c>
      <c r="D27" s="488">
        <v>3.0</v>
      </c>
      <c r="F27" s="107" t="s">
        <v>2350</v>
      </c>
      <c r="I27" s="468">
        <v>22.0</v>
      </c>
      <c r="J27" s="469">
        <v>41000.0</v>
      </c>
    </row>
    <row r="28" ht="16.5" customHeight="1">
      <c r="A28" s="474">
        <v>4.0</v>
      </c>
      <c r="B28" s="489">
        <v>1700.0</v>
      </c>
      <c r="D28" s="488">
        <v>4.0</v>
      </c>
      <c r="F28" s="107" t="s">
        <v>2350</v>
      </c>
      <c r="I28" s="468">
        <v>23.0</v>
      </c>
      <c r="J28" s="469">
        <v>50000.0</v>
      </c>
      <c r="L28" s="486" t="s">
        <v>2351</v>
      </c>
    </row>
    <row r="29" ht="16.5" customHeight="1">
      <c r="A29" s="474">
        <v>5.0</v>
      </c>
      <c r="B29" s="489">
        <v>3500.0</v>
      </c>
      <c r="D29" s="488">
        <v>5.0</v>
      </c>
      <c r="F29" s="107" t="s">
        <v>2350</v>
      </c>
      <c r="I29" s="468">
        <v>24.0</v>
      </c>
      <c r="J29" s="469">
        <v>62000.0</v>
      </c>
    </row>
    <row r="30" ht="16.5" customHeight="1">
      <c r="A30" s="474">
        <v>6.0</v>
      </c>
      <c r="B30" s="489">
        <v>4000.0</v>
      </c>
      <c r="D30" s="488">
        <v>6.0</v>
      </c>
      <c r="F30" s="107" t="s">
        <v>2350</v>
      </c>
      <c r="I30" s="468">
        <v>25.0</v>
      </c>
      <c r="J30" s="469">
        <v>75000.0</v>
      </c>
    </row>
    <row r="31" ht="16.5" customHeight="1">
      <c r="A31" s="474">
        <v>7.0</v>
      </c>
      <c r="B31" s="489">
        <v>5000.0</v>
      </c>
      <c r="D31" s="488">
        <v>7.0</v>
      </c>
      <c r="F31" s="107" t="s">
        <v>2352</v>
      </c>
      <c r="I31" s="468">
        <v>26.0</v>
      </c>
      <c r="J31" s="469">
        <v>90000.0</v>
      </c>
    </row>
    <row r="32" ht="16.5" customHeight="1">
      <c r="A32" s="474">
        <v>8.0</v>
      </c>
      <c r="B32" s="489">
        <v>6000.0</v>
      </c>
      <c r="D32" s="488">
        <v>8.0</v>
      </c>
      <c r="F32" s="107" t="s">
        <v>2352</v>
      </c>
      <c r="I32" s="468">
        <v>27.0</v>
      </c>
      <c r="J32" s="469">
        <v>105000.0</v>
      </c>
      <c r="L32" s="486" t="s">
        <v>2353</v>
      </c>
    </row>
    <row r="33" ht="16.5" customHeight="1">
      <c r="A33" s="474">
        <v>9.0</v>
      </c>
      <c r="B33" s="489">
        <v>7500.0</v>
      </c>
      <c r="D33" s="488">
        <v>9.0</v>
      </c>
      <c r="F33" s="107" t="s">
        <v>2352</v>
      </c>
      <c r="I33" s="468">
        <v>28.0</v>
      </c>
      <c r="J33" s="469">
        <v>120000.0</v>
      </c>
    </row>
    <row r="34" ht="16.5" customHeight="1">
      <c r="A34" s="474">
        <v>10.0</v>
      </c>
      <c r="B34" s="489">
        <v>9000.0</v>
      </c>
      <c r="D34" s="488">
        <v>10.0</v>
      </c>
      <c r="F34" s="107" t="s">
        <v>2352</v>
      </c>
      <c r="I34" s="468">
        <v>29.0</v>
      </c>
      <c r="J34" s="469">
        <v>135000.0</v>
      </c>
    </row>
    <row r="35" ht="16.5" customHeight="1">
      <c r="A35" s="474">
        <v>11.0</v>
      </c>
      <c r="B35" s="489">
        <v>10500.0</v>
      </c>
      <c r="D35" s="488">
        <v>11.0</v>
      </c>
      <c r="F35" s="107" t="s">
        <v>2354</v>
      </c>
      <c r="I35" s="468">
        <v>30.0</v>
      </c>
      <c r="J35" s="469">
        <v>155000.0</v>
      </c>
    </row>
    <row r="36" ht="16.5" customHeight="1">
      <c r="A36" s="474">
        <v>12.0</v>
      </c>
      <c r="B36" s="489">
        <v>11500.0</v>
      </c>
      <c r="D36" s="488">
        <v>12.0</v>
      </c>
      <c r="F36" s="107" t="s">
        <v>2354</v>
      </c>
      <c r="I36" s="468"/>
      <c r="J36" s="468"/>
    </row>
    <row r="37" ht="16.5" customHeight="1">
      <c r="A37" s="474">
        <v>13.0</v>
      </c>
      <c r="B37" s="489">
        <v>13500.0</v>
      </c>
      <c r="D37" s="488">
        <v>13.0</v>
      </c>
      <c r="F37" s="107" t="s">
        <v>2354</v>
      </c>
      <c r="I37" s="468"/>
      <c r="J37" s="468"/>
      <c r="L37" s="486" t="s">
        <v>2355</v>
      </c>
    </row>
    <row r="38" ht="16.5" customHeight="1">
      <c r="A38" s="474">
        <v>14.0</v>
      </c>
      <c r="B38" s="489">
        <v>15000.0</v>
      </c>
      <c r="D38" s="488">
        <v>14.0</v>
      </c>
      <c r="F38" s="107" t="s">
        <v>2354</v>
      </c>
      <c r="I38" s="468"/>
      <c r="J38" s="468"/>
    </row>
    <row r="39" ht="16.5" customHeight="1">
      <c r="A39" s="474">
        <v>15.0</v>
      </c>
      <c r="B39" s="489">
        <v>18000.0</v>
      </c>
      <c r="D39" s="488">
        <v>15.0</v>
      </c>
      <c r="F39" s="107" t="s">
        <v>2356</v>
      </c>
      <c r="I39" s="468"/>
      <c r="J39" s="468"/>
    </row>
    <row r="40" ht="16.5" customHeight="1">
      <c r="A40" s="474">
        <v>16.0</v>
      </c>
      <c r="B40" s="489">
        <v>20000.0</v>
      </c>
      <c r="D40" s="488"/>
      <c r="E40" s="488"/>
      <c r="F40" s="107"/>
      <c r="G40" s="107"/>
      <c r="I40" s="468"/>
      <c r="J40" s="468"/>
    </row>
    <row r="41" ht="16.5" customHeight="1">
      <c r="A41" s="474">
        <v>17.0</v>
      </c>
      <c r="B41" s="489">
        <v>25000.0</v>
      </c>
      <c r="D41" s="488"/>
      <c r="E41" s="488"/>
      <c r="F41" s="107"/>
      <c r="G41" s="107"/>
      <c r="I41" s="468"/>
      <c r="J41" s="468"/>
    </row>
    <row r="42" ht="16.5" customHeight="1">
      <c r="A42" s="474">
        <v>18.0</v>
      </c>
      <c r="B42" s="489">
        <v>27000.0</v>
      </c>
      <c r="D42" s="488"/>
      <c r="E42" s="488"/>
      <c r="F42" s="107"/>
      <c r="G42" s="107"/>
      <c r="I42" s="468"/>
      <c r="J42" s="468"/>
    </row>
    <row r="43" ht="16.5" customHeight="1">
      <c r="A43" s="474">
        <v>19.0</v>
      </c>
      <c r="B43" s="489">
        <v>30000.0</v>
      </c>
      <c r="D43" s="488"/>
      <c r="E43" s="488"/>
      <c r="F43" s="107"/>
      <c r="G43" s="107"/>
      <c r="I43" s="468"/>
      <c r="J43" s="468"/>
      <c r="L43" s="486"/>
      <c r="M43" s="486"/>
      <c r="N43" s="486"/>
      <c r="O43" s="486"/>
      <c r="P43" s="486"/>
      <c r="Q43" s="486"/>
    </row>
    <row r="44" ht="16.5" customHeight="1">
      <c r="A44" s="474">
        <v>20.0</v>
      </c>
      <c r="B44" s="489">
        <v>40000.0</v>
      </c>
      <c r="D44" s="488"/>
      <c r="E44" s="488"/>
      <c r="F44" s="107"/>
      <c r="G44" s="107"/>
      <c r="I44" s="468"/>
      <c r="J44" s="468"/>
      <c r="L44" s="486"/>
      <c r="M44" s="486"/>
      <c r="N44" s="486"/>
      <c r="O44" s="486"/>
      <c r="P44" s="486"/>
      <c r="Q44" s="486"/>
    </row>
  </sheetData>
  <mergeCells count="63">
    <mergeCell ref="D24:E24"/>
    <mergeCell ref="F24:G24"/>
    <mergeCell ref="B24:C24"/>
    <mergeCell ref="B25:C25"/>
    <mergeCell ref="D25:E25"/>
    <mergeCell ref="F25:G25"/>
    <mergeCell ref="B26:C26"/>
    <mergeCell ref="D26:E26"/>
    <mergeCell ref="F26:G26"/>
    <mergeCell ref="B27:C27"/>
    <mergeCell ref="D27:E27"/>
    <mergeCell ref="F27:G27"/>
    <mergeCell ref="B28:C28"/>
    <mergeCell ref="D28:E28"/>
    <mergeCell ref="B29:C29"/>
    <mergeCell ref="D29:E29"/>
    <mergeCell ref="L24:Q27"/>
    <mergeCell ref="L28:Q31"/>
    <mergeCell ref="D36:E36"/>
    <mergeCell ref="F36:G36"/>
    <mergeCell ref="D37:E37"/>
    <mergeCell ref="F37:G37"/>
    <mergeCell ref="F28:G28"/>
    <mergeCell ref="D38:E38"/>
    <mergeCell ref="F38:G38"/>
    <mergeCell ref="D39:E39"/>
    <mergeCell ref="F39:G39"/>
    <mergeCell ref="D1:G1"/>
    <mergeCell ref="H2:H44"/>
    <mergeCell ref="K2:K44"/>
    <mergeCell ref="D23:G23"/>
    <mergeCell ref="L23:Q23"/>
    <mergeCell ref="L32:Q36"/>
    <mergeCell ref="L37:Q42"/>
    <mergeCell ref="F29:G29"/>
    <mergeCell ref="B30:C30"/>
    <mergeCell ref="D30:E30"/>
    <mergeCell ref="F30:G30"/>
    <mergeCell ref="B31:C31"/>
    <mergeCell ref="D31:E31"/>
    <mergeCell ref="F31:G31"/>
    <mergeCell ref="B32:C32"/>
    <mergeCell ref="D32:E32"/>
    <mergeCell ref="F32:G32"/>
    <mergeCell ref="D33:E33"/>
    <mergeCell ref="F33:G33"/>
    <mergeCell ref="D34:E34"/>
    <mergeCell ref="F34:G34"/>
    <mergeCell ref="D35:E35"/>
    <mergeCell ref="F35:G35"/>
    <mergeCell ref="B39:C39"/>
    <mergeCell ref="B40:C40"/>
    <mergeCell ref="B41:C41"/>
    <mergeCell ref="B42:C42"/>
    <mergeCell ref="B43:C43"/>
    <mergeCell ref="B44:C44"/>
    <mergeCell ref="A23:C23"/>
    <mergeCell ref="B33:C33"/>
    <mergeCell ref="B34:C34"/>
    <mergeCell ref="B35:C35"/>
    <mergeCell ref="B36:C36"/>
    <mergeCell ref="B37:C37"/>
    <mergeCell ref="B38:C38"/>
  </mergeCells>
  <hyperlinks>
    <hyperlink r:id="rId2" ref="L23"/>
  </hyperlinks>
  <drawing r:id="rId3"/>
  <legacyDrawing r:id="rId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9DAF8"/>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4.43"/>
    <col customWidth="1" min="2" max="2" width="29.0"/>
    <col customWidth="1" min="3" max="3" width="49.29"/>
    <col customWidth="1" min="4" max="4" width="112.29"/>
    <col customWidth="1" min="5" max="5" width="14.43"/>
    <col hidden="1" min="6" max="24" width="14.43"/>
  </cols>
  <sheetData>
    <row r="1" ht="18.75" customHeight="1">
      <c r="A1" s="490" t="s">
        <v>2357</v>
      </c>
      <c r="B1" s="78" t="s">
        <v>2358</v>
      </c>
      <c r="C1" s="273" t="s">
        <v>2359</v>
      </c>
      <c r="E1" s="273" t="s">
        <v>2360</v>
      </c>
      <c r="F1" s="491"/>
      <c r="G1" s="491"/>
      <c r="H1" s="491"/>
      <c r="I1" s="491"/>
      <c r="J1" s="491"/>
      <c r="K1" s="491"/>
      <c r="L1" s="491"/>
      <c r="M1" s="491"/>
      <c r="N1" s="491"/>
      <c r="O1" s="491"/>
      <c r="P1" s="491"/>
      <c r="Q1" s="491"/>
      <c r="R1" s="491"/>
      <c r="S1" s="491"/>
      <c r="T1" s="491"/>
      <c r="U1" s="491"/>
      <c r="V1" s="491"/>
      <c r="W1" s="491"/>
      <c r="X1" s="491"/>
    </row>
    <row r="2" ht="18.75" customHeight="1">
      <c r="C2" s="492" t="s">
        <v>2361</v>
      </c>
      <c r="D2" s="492" t="s">
        <v>2362</v>
      </c>
      <c r="F2" s="493"/>
      <c r="G2" s="493"/>
      <c r="H2" s="493"/>
      <c r="I2" s="493"/>
      <c r="J2" s="493"/>
      <c r="K2" s="493"/>
      <c r="L2" s="493"/>
      <c r="M2" s="493"/>
      <c r="N2" s="493"/>
      <c r="O2" s="493"/>
      <c r="P2" s="493"/>
      <c r="Q2" s="493"/>
      <c r="R2" s="493"/>
      <c r="S2" s="493"/>
      <c r="T2" s="493"/>
      <c r="U2" s="493"/>
      <c r="V2" s="493"/>
      <c r="W2" s="493"/>
      <c r="X2" s="493"/>
    </row>
    <row r="3" ht="18.75" customHeight="1">
      <c r="A3" s="494">
        <v>5.0</v>
      </c>
      <c r="B3" s="495" t="s">
        <v>2363</v>
      </c>
      <c r="C3" s="496" t="s">
        <v>2364</v>
      </c>
      <c r="D3" s="496" t="s">
        <v>2365</v>
      </c>
      <c r="E3" s="497">
        <v>5.0</v>
      </c>
      <c r="F3" s="498"/>
      <c r="G3" s="498"/>
      <c r="H3" s="498"/>
      <c r="I3" s="498"/>
      <c r="J3" s="498"/>
      <c r="K3" s="498"/>
      <c r="L3" s="498"/>
      <c r="M3" s="498"/>
      <c r="N3" s="498"/>
      <c r="O3" s="498"/>
      <c r="P3" s="498"/>
      <c r="Q3" s="498"/>
      <c r="R3" s="498"/>
      <c r="S3" s="498"/>
      <c r="T3" s="498"/>
      <c r="U3" s="498"/>
      <c r="V3" s="498"/>
      <c r="W3" s="498"/>
      <c r="X3" s="498"/>
    </row>
    <row r="4" ht="18.75" customHeight="1">
      <c r="A4" s="499">
        <v>12.0</v>
      </c>
      <c r="B4" s="495" t="s">
        <v>2366</v>
      </c>
      <c r="C4" s="496" t="s">
        <v>2367</v>
      </c>
      <c r="D4" s="496" t="s">
        <v>2368</v>
      </c>
      <c r="E4" s="500">
        <v>6.0</v>
      </c>
      <c r="F4" s="501"/>
      <c r="G4" s="501"/>
      <c r="H4" s="501"/>
      <c r="I4" s="501"/>
      <c r="J4" s="501"/>
      <c r="K4" s="501"/>
      <c r="L4" s="501"/>
      <c r="M4" s="501"/>
      <c r="N4" s="501"/>
      <c r="O4" s="501"/>
      <c r="P4" s="501"/>
      <c r="Q4" s="501"/>
      <c r="R4" s="501"/>
      <c r="S4" s="501"/>
      <c r="T4" s="501"/>
      <c r="U4" s="501"/>
      <c r="V4" s="501"/>
      <c r="W4" s="501"/>
      <c r="X4" s="501"/>
    </row>
    <row r="5" ht="18.75" customHeight="1">
      <c r="A5" s="494">
        <v>19.0</v>
      </c>
      <c r="B5" s="495" t="s">
        <v>2369</v>
      </c>
      <c r="C5" s="496" t="s">
        <v>2370</v>
      </c>
      <c r="D5" s="496" t="s">
        <v>2371</v>
      </c>
      <c r="E5" s="497">
        <v>7.0</v>
      </c>
      <c r="F5" s="498"/>
      <c r="G5" s="498"/>
      <c r="H5" s="498"/>
      <c r="I5" s="498"/>
      <c r="J5" s="498"/>
      <c r="K5" s="498"/>
      <c r="L5" s="498"/>
      <c r="M5" s="498"/>
      <c r="N5" s="498"/>
      <c r="O5" s="498"/>
      <c r="P5" s="498"/>
      <c r="Q5" s="498"/>
      <c r="R5" s="498"/>
      <c r="S5" s="498"/>
      <c r="T5" s="498"/>
      <c r="U5" s="498"/>
      <c r="V5" s="498"/>
      <c r="W5" s="498"/>
      <c r="X5" s="498"/>
    </row>
    <row r="6" ht="18.75" customHeight="1">
      <c r="A6" s="499">
        <v>26.0</v>
      </c>
      <c r="B6" s="495" t="s">
        <v>2372</v>
      </c>
      <c r="C6" s="496" t="s">
        <v>2373</v>
      </c>
      <c r="D6" s="496" t="s">
        <v>2374</v>
      </c>
      <c r="E6" s="500">
        <v>8.0</v>
      </c>
      <c r="F6" s="501"/>
      <c r="G6" s="501"/>
      <c r="H6" s="501"/>
      <c r="I6" s="501"/>
      <c r="J6" s="501"/>
      <c r="K6" s="501"/>
      <c r="L6" s="501"/>
      <c r="M6" s="501"/>
      <c r="N6" s="501"/>
      <c r="O6" s="501"/>
      <c r="P6" s="501"/>
      <c r="Q6" s="501"/>
      <c r="R6" s="501"/>
      <c r="S6" s="501"/>
      <c r="T6" s="501"/>
      <c r="U6" s="501"/>
      <c r="V6" s="501"/>
      <c r="W6" s="501"/>
      <c r="X6" s="501"/>
    </row>
    <row r="7" ht="18.75" customHeight="1">
      <c r="A7" s="494">
        <v>33.0</v>
      </c>
      <c r="B7" s="495" t="s">
        <v>2375</v>
      </c>
      <c r="C7" s="496" t="s">
        <v>2376</v>
      </c>
      <c r="D7" s="496" t="s">
        <v>2377</v>
      </c>
      <c r="E7" s="497">
        <v>9.0</v>
      </c>
      <c r="F7" s="498"/>
      <c r="G7" s="498"/>
      <c r="H7" s="498"/>
      <c r="I7" s="498"/>
      <c r="J7" s="498"/>
      <c r="K7" s="498"/>
      <c r="L7" s="498"/>
      <c r="M7" s="498"/>
      <c r="N7" s="498"/>
      <c r="O7" s="498"/>
      <c r="P7" s="498"/>
      <c r="Q7" s="498"/>
      <c r="R7" s="498"/>
      <c r="S7" s="498"/>
      <c r="T7" s="498"/>
      <c r="U7" s="498"/>
      <c r="V7" s="498"/>
      <c r="W7" s="498"/>
      <c r="X7" s="498"/>
    </row>
    <row r="8" ht="18.75" customHeight="1">
      <c r="A8" s="499">
        <v>40.0</v>
      </c>
      <c r="B8" s="495" t="s">
        <v>2378</v>
      </c>
      <c r="C8" s="496" t="s">
        <v>2379</v>
      </c>
      <c r="D8" s="496" t="s">
        <v>2380</v>
      </c>
      <c r="E8" s="500">
        <v>10.0</v>
      </c>
      <c r="F8" s="501"/>
      <c r="G8" s="501"/>
      <c r="H8" s="501"/>
      <c r="I8" s="501"/>
      <c r="J8" s="501"/>
      <c r="K8" s="501"/>
      <c r="L8" s="501"/>
      <c r="M8" s="501"/>
      <c r="N8" s="501"/>
      <c r="O8" s="501"/>
      <c r="P8" s="501"/>
      <c r="Q8" s="501"/>
      <c r="R8" s="501"/>
      <c r="S8" s="501"/>
      <c r="T8" s="501"/>
      <c r="U8" s="501"/>
      <c r="V8" s="501"/>
      <c r="W8" s="501"/>
      <c r="X8" s="501"/>
    </row>
    <row r="9" ht="18.75" customHeight="1">
      <c r="A9" s="494">
        <v>47.0</v>
      </c>
      <c r="B9" s="502" t="s">
        <v>2381</v>
      </c>
      <c r="C9" s="496" t="s">
        <v>2382</v>
      </c>
      <c r="D9" s="496" t="s">
        <v>2383</v>
      </c>
      <c r="E9" s="497">
        <v>11.0</v>
      </c>
      <c r="F9" s="498"/>
      <c r="G9" s="498"/>
      <c r="H9" s="498"/>
      <c r="I9" s="498"/>
      <c r="J9" s="498"/>
      <c r="K9" s="498"/>
      <c r="L9" s="498"/>
      <c r="M9" s="498"/>
      <c r="N9" s="498"/>
      <c r="O9" s="498"/>
      <c r="P9" s="498"/>
      <c r="Q9" s="498"/>
      <c r="R9" s="498"/>
      <c r="S9" s="498"/>
      <c r="T9" s="498"/>
      <c r="U9" s="498"/>
      <c r="V9" s="498"/>
      <c r="W9" s="498"/>
      <c r="X9" s="498"/>
    </row>
    <row r="10" ht="18.75" customHeight="1">
      <c r="A10" s="499">
        <v>54.0</v>
      </c>
      <c r="B10" s="495" t="s">
        <v>2384</v>
      </c>
      <c r="C10" s="496" t="s">
        <v>2385</v>
      </c>
      <c r="D10" s="496" t="s">
        <v>2386</v>
      </c>
      <c r="E10" s="500">
        <v>12.0</v>
      </c>
      <c r="F10" s="501"/>
      <c r="G10" s="501"/>
      <c r="H10" s="501"/>
      <c r="I10" s="501"/>
      <c r="J10" s="501"/>
      <c r="K10" s="501"/>
      <c r="L10" s="501"/>
      <c r="M10" s="501"/>
      <c r="N10" s="501"/>
      <c r="O10" s="501"/>
      <c r="P10" s="501"/>
      <c r="Q10" s="501"/>
      <c r="R10" s="501"/>
      <c r="S10" s="501"/>
      <c r="T10" s="501"/>
      <c r="U10" s="501"/>
      <c r="V10" s="501"/>
      <c r="W10" s="501"/>
      <c r="X10" s="501"/>
    </row>
    <row r="11" ht="18.75" customHeight="1">
      <c r="A11" s="494">
        <v>61.0</v>
      </c>
      <c r="B11" s="495" t="s">
        <v>2387</v>
      </c>
      <c r="C11" s="496" t="s">
        <v>2388</v>
      </c>
      <c r="D11" s="496" t="s">
        <v>2389</v>
      </c>
      <c r="E11" s="497">
        <v>13.0</v>
      </c>
      <c r="F11" s="498"/>
      <c r="G11" s="498"/>
      <c r="H11" s="498"/>
      <c r="I11" s="498"/>
      <c r="J11" s="498"/>
      <c r="K11" s="498"/>
      <c r="L11" s="498"/>
      <c r="M11" s="498"/>
      <c r="N11" s="498"/>
      <c r="O11" s="498"/>
      <c r="P11" s="498"/>
      <c r="Q11" s="498"/>
      <c r="R11" s="498"/>
      <c r="S11" s="498"/>
      <c r="T11" s="498"/>
      <c r="U11" s="498"/>
      <c r="V11" s="498"/>
      <c r="W11" s="498"/>
      <c r="X11" s="498"/>
    </row>
    <row r="12" ht="18.75" customHeight="1">
      <c r="A12" s="499">
        <v>68.0</v>
      </c>
      <c r="B12" s="495" t="s">
        <v>2390</v>
      </c>
      <c r="C12" s="496" t="s">
        <v>2391</v>
      </c>
      <c r="D12" s="496" t="s">
        <v>2392</v>
      </c>
      <c r="E12" s="500">
        <v>14.0</v>
      </c>
      <c r="F12" s="501"/>
      <c r="G12" s="501"/>
      <c r="H12" s="501"/>
      <c r="I12" s="501"/>
      <c r="J12" s="501"/>
      <c r="K12" s="501"/>
      <c r="L12" s="501"/>
      <c r="M12" s="501"/>
      <c r="N12" s="501"/>
      <c r="O12" s="501"/>
      <c r="P12" s="501"/>
      <c r="Q12" s="501"/>
      <c r="R12" s="501"/>
      <c r="S12" s="501"/>
      <c r="T12" s="501"/>
      <c r="U12" s="501"/>
      <c r="V12" s="501"/>
      <c r="W12" s="501"/>
      <c r="X12" s="501"/>
    </row>
    <row r="13" ht="18.75" customHeight="1">
      <c r="A13" s="494">
        <v>75.0</v>
      </c>
      <c r="B13" s="495" t="s">
        <v>2393</v>
      </c>
      <c r="C13" s="496" t="s">
        <v>2394</v>
      </c>
      <c r="D13" s="496" t="s">
        <v>2395</v>
      </c>
      <c r="E13" s="497">
        <v>15.0</v>
      </c>
      <c r="F13" s="498"/>
      <c r="G13" s="498"/>
      <c r="H13" s="498"/>
      <c r="I13" s="498"/>
      <c r="J13" s="498"/>
      <c r="K13" s="498"/>
      <c r="L13" s="498"/>
      <c r="M13" s="498"/>
      <c r="N13" s="498"/>
      <c r="O13" s="498"/>
      <c r="P13" s="498"/>
      <c r="Q13" s="498"/>
      <c r="R13" s="498"/>
      <c r="S13" s="498"/>
      <c r="T13" s="498"/>
      <c r="U13" s="498"/>
      <c r="V13" s="498"/>
      <c r="W13" s="498"/>
      <c r="X13" s="498"/>
    </row>
    <row r="14" ht="18.75" customHeight="1">
      <c r="A14" s="499">
        <v>82.0</v>
      </c>
      <c r="B14" s="495" t="s">
        <v>2396</v>
      </c>
      <c r="C14" s="496" t="s">
        <v>2397</v>
      </c>
      <c r="D14" s="496" t="s">
        <v>2398</v>
      </c>
      <c r="E14" s="500">
        <v>16.0</v>
      </c>
      <c r="F14" s="501"/>
      <c r="G14" s="501"/>
      <c r="H14" s="501"/>
      <c r="I14" s="501"/>
      <c r="J14" s="501"/>
      <c r="K14" s="501"/>
      <c r="L14" s="501"/>
      <c r="M14" s="501"/>
      <c r="N14" s="501"/>
      <c r="O14" s="501"/>
      <c r="P14" s="501"/>
      <c r="Q14" s="501"/>
      <c r="R14" s="501"/>
      <c r="S14" s="501"/>
      <c r="T14" s="501"/>
      <c r="U14" s="501"/>
      <c r="V14" s="501"/>
      <c r="W14" s="501"/>
      <c r="X14" s="501"/>
    </row>
    <row r="15" ht="18.75" customHeight="1">
      <c r="A15" s="494">
        <v>89.0</v>
      </c>
      <c r="B15" s="495" t="s">
        <v>2399</v>
      </c>
      <c r="C15" s="496" t="s">
        <v>2400</v>
      </c>
      <c r="D15" s="496" t="s">
        <v>2401</v>
      </c>
      <c r="E15" s="497">
        <v>17.0</v>
      </c>
      <c r="F15" s="498"/>
      <c r="G15" s="498"/>
      <c r="H15" s="498"/>
      <c r="I15" s="498"/>
      <c r="J15" s="498"/>
      <c r="K15" s="498"/>
      <c r="L15" s="498"/>
      <c r="M15" s="498"/>
      <c r="N15" s="498"/>
      <c r="O15" s="498"/>
      <c r="P15" s="498"/>
      <c r="Q15" s="498"/>
      <c r="R15" s="498"/>
      <c r="S15" s="498"/>
      <c r="T15" s="498"/>
      <c r="U15" s="498"/>
      <c r="V15" s="498"/>
      <c r="W15" s="498"/>
      <c r="X15" s="498"/>
    </row>
    <row r="16" ht="18.75" customHeight="1">
      <c r="A16" s="499">
        <v>96.0</v>
      </c>
      <c r="B16" s="495" t="s">
        <v>2402</v>
      </c>
      <c r="C16" s="496" t="s">
        <v>2403</v>
      </c>
      <c r="D16" s="496" t="s">
        <v>2404</v>
      </c>
      <c r="E16" s="500">
        <v>18.0</v>
      </c>
      <c r="F16" s="501"/>
      <c r="G16" s="501"/>
      <c r="H16" s="501"/>
      <c r="I16" s="501"/>
      <c r="J16" s="501"/>
      <c r="K16" s="501"/>
      <c r="L16" s="501"/>
      <c r="M16" s="501"/>
      <c r="N16" s="501"/>
      <c r="O16" s="501"/>
      <c r="P16" s="501"/>
      <c r="Q16" s="501"/>
      <c r="R16" s="501"/>
      <c r="S16" s="501"/>
      <c r="T16" s="501"/>
      <c r="U16" s="501"/>
      <c r="V16" s="501"/>
      <c r="W16" s="501"/>
      <c r="X16" s="501"/>
    </row>
    <row r="17" ht="18.75" customHeight="1">
      <c r="A17" s="494">
        <v>103.0</v>
      </c>
      <c r="B17" s="495" t="s">
        <v>2405</v>
      </c>
      <c r="C17" s="496" t="s">
        <v>2406</v>
      </c>
      <c r="D17" s="496" t="s">
        <v>2407</v>
      </c>
      <c r="E17" s="497">
        <v>19.0</v>
      </c>
      <c r="F17" s="498"/>
      <c r="G17" s="498"/>
      <c r="H17" s="498"/>
      <c r="I17" s="498"/>
      <c r="J17" s="498"/>
      <c r="K17" s="498"/>
      <c r="L17" s="498"/>
      <c r="M17" s="498"/>
      <c r="N17" s="498"/>
      <c r="O17" s="498"/>
      <c r="P17" s="498"/>
      <c r="Q17" s="498"/>
      <c r="R17" s="498"/>
      <c r="S17" s="498"/>
      <c r="T17" s="498"/>
      <c r="U17" s="498"/>
      <c r="V17" s="498"/>
      <c r="W17" s="498"/>
      <c r="X17" s="498"/>
    </row>
    <row r="18" ht="18.75" customHeight="1">
      <c r="A18" s="499">
        <v>110.0</v>
      </c>
      <c r="B18" s="495" t="s">
        <v>2408</v>
      </c>
      <c r="C18" s="496" t="s">
        <v>2409</v>
      </c>
      <c r="D18" s="496" t="s">
        <v>2410</v>
      </c>
      <c r="E18" s="500">
        <v>20.0</v>
      </c>
      <c r="F18" s="501"/>
      <c r="G18" s="501"/>
      <c r="H18" s="501"/>
      <c r="I18" s="501"/>
      <c r="J18" s="501"/>
      <c r="K18" s="501"/>
      <c r="L18" s="501"/>
      <c r="M18" s="501"/>
      <c r="N18" s="501"/>
      <c r="O18" s="501"/>
      <c r="P18" s="501"/>
      <c r="Q18" s="501"/>
      <c r="R18" s="501"/>
      <c r="S18" s="501"/>
      <c r="T18" s="501"/>
      <c r="U18" s="501"/>
      <c r="V18" s="501"/>
      <c r="W18" s="501"/>
      <c r="X18" s="501"/>
    </row>
    <row r="19" ht="18.75" customHeight="1">
      <c r="A19" s="494">
        <v>117.0</v>
      </c>
      <c r="B19" s="495" t="s">
        <v>2411</v>
      </c>
      <c r="C19" s="496" t="s">
        <v>2412</v>
      </c>
      <c r="D19" s="496" t="s">
        <v>2413</v>
      </c>
      <c r="E19" s="497">
        <v>21.0</v>
      </c>
      <c r="F19" s="498"/>
      <c r="G19" s="498"/>
      <c r="H19" s="498"/>
      <c r="I19" s="498"/>
      <c r="J19" s="498"/>
      <c r="K19" s="498"/>
      <c r="L19" s="498"/>
      <c r="M19" s="498"/>
      <c r="N19" s="498"/>
      <c r="O19" s="498"/>
      <c r="P19" s="498"/>
      <c r="Q19" s="498"/>
      <c r="R19" s="498"/>
      <c r="S19" s="498"/>
      <c r="T19" s="498"/>
      <c r="U19" s="498"/>
      <c r="V19" s="498"/>
      <c r="W19" s="498"/>
      <c r="X19" s="498"/>
    </row>
    <row r="20" ht="18.75" customHeight="1">
      <c r="A20" s="499">
        <v>124.0</v>
      </c>
      <c r="B20" s="495" t="s">
        <v>2414</v>
      </c>
      <c r="C20" s="496" t="s">
        <v>2415</v>
      </c>
      <c r="D20" s="496" t="s">
        <v>2416</v>
      </c>
      <c r="E20" s="500">
        <v>22.0</v>
      </c>
      <c r="F20" s="501"/>
      <c r="G20" s="501"/>
      <c r="H20" s="501"/>
      <c r="I20" s="501"/>
      <c r="J20" s="501"/>
      <c r="K20" s="501"/>
      <c r="L20" s="501"/>
      <c r="M20" s="501"/>
      <c r="N20" s="501"/>
      <c r="O20" s="501"/>
      <c r="P20" s="501"/>
      <c r="Q20" s="501"/>
      <c r="R20" s="501"/>
      <c r="S20" s="501"/>
      <c r="T20" s="501"/>
      <c r="U20" s="501"/>
      <c r="V20" s="501"/>
      <c r="W20" s="501"/>
      <c r="X20" s="501"/>
    </row>
    <row r="21" ht="18.75" customHeight="1">
      <c r="A21" s="494">
        <v>131.0</v>
      </c>
      <c r="B21" s="495" t="s">
        <v>2417</v>
      </c>
      <c r="C21" s="496" t="s">
        <v>2418</v>
      </c>
      <c r="D21" s="496" t="s">
        <v>2419</v>
      </c>
      <c r="E21" s="497">
        <v>23.0</v>
      </c>
      <c r="F21" s="498"/>
      <c r="G21" s="498"/>
      <c r="H21" s="498"/>
      <c r="I21" s="498"/>
      <c r="J21" s="498"/>
      <c r="K21" s="498"/>
      <c r="L21" s="498"/>
      <c r="M21" s="498"/>
      <c r="N21" s="498"/>
      <c r="O21" s="498"/>
      <c r="P21" s="498"/>
      <c r="Q21" s="498"/>
      <c r="R21" s="498"/>
      <c r="S21" s="498"/>
      <c r="T21" s="498"/>
      <c r="U21" s="498"/>
      <c r="V21" s="498"/>
      <c r="W21" s="498"/>
      <c r="X21" s="498"/>
    </row>
    <row r="22" ht="18.75" customHeight="1">
      <c r="A22" s="499">
        <v>138.0</v>
      </c>
      <c r="B22" s="495" t="s">
        <v>2420</v>
      </c>
      <c r="C22" s="496" t="s">
        <v>2421</v>
      </c>
      <c r="D22" s="496" t="s">
        <v>2422</v>
      </c>
      <c r="E22" s="500">
        <v>24.0</v>
      </c>
      <c r="F22" s="501"/>
      <c r="G22" s="501"/>
      <c r="H22" s="501"/>
      <c r="I22" s="501"/>
      <c r="J22" s="501"/>
      <c r="K22" s="501"/>
      <c r="L22" s="501"/>
      <c r="M22" s="501"/>
      <c r="N22" s="501"/>
      <c r="O22" s="501"/>
      <c r="P22" s="501"/>
      <c r="Q22" s="501"/>
      <c r="R22" s="501"/>
      <c r="S22" s="501"/>
      <c r="T22" s="501"/>
      <c r="U22" s="501"/>
      <c r="V22" s="501"/>
      <c r="W22" s="501"/>
      <c r="X22" s="501"/>
    </row>
    <row r="23" ht="18.75" customHeight="1">
      <c r="A23" s="494">
        <v>145.0</v>
      </c>
      <c r="B23" s="502" t="s">
        <v>2423</v>
      </c>
      <c r="C23" s="496" t="s">
        <v>2424</v>
      </c>
      <c r="D23" s="496" t="s">
        <v>2425</v>
      </c>
      <c r="E23" s="497">
        <v>25.0</v>
      </c>
      <c r="F23" s="498"/>
      <c r="G23" s="498"/>
      <c r="H23" s="498"/>
      <c r="I23" s="498"/>
      <c r="J23" s="498"/>
      <c r="K23" s="498"/>
      <c r="L23" s="498"/>
      <c r="M23" s="498"/>
      <c r="N23" s="498"/>
      <c r="O23" s="498"/>
      <c r="P23" s="498"/>
      <c r="Q23" s="498"/>
      <c r="R23" s="498"/>
      <c r="S23" s="498"/>
      <c r="T23" s="498"/>
      <c r="U23" s="498"/>
      <c r="V23" s="498"/>
      <c r="W23" s="498"/>
      <c r="X23" s="498"/>
    </row>
    <row r="24" ht="18.75" customHeight="1">
      <c r="A24" s="499">
        <v>152.0</v>
      </c>
      <c r="B24" s="502" t="s">
        <v>2426</v>
      </c>
      <c r="C24" s="496" t="s">
        <v>2427</v>
      </c>
      <c r="D24" s="496" t="s">
        <v>2428</v>
      </c>
      <c r="E24" s="500">
        <v>26.0</v>
      </c>
      <c r="F24" s="501"/>
      <c r="G24" s="501"/>
      <c r="H24" s="501"/>
      <c r="I24" s="501"/>
      <c r="J24" s="501"/>
      <c r="K24" s="501"/>
      <c r="L24" s="501"/>
      <c r="M24" s="501"/>
      <c r="N24" s="501"/>
      <c r="O24" s="501"/>
      <c r="P24" s="501"/>
      <c r="Q24" s="501"/>
      <c r="R24" s="501"/>
      <c r="S24" s="501"/>
      <c r="T24" s="501"/>
      <c r="U24" s="501"/>
      <c r="V24" s="501"/>
      <c r="W24" s="501"/>
      <c r="X24" s="501"/>
    </row>
    <row r="25" ht="18.75" customHeight="1">
      <c r="A25" s="494">
        <v>159.0</v>
      </c>
      <c r="B25" s="502" t="s">
        <v>2429</v>
      </c>
      <c r="C25" s="496" t="s">
        <v>2430</v>
      </c>
      <c r="D25" s="496" t="s">
        <v>2431</v>
      </c>
      <c r="E25" s="497">
        <v>27.0</v>
      </c>
      <c r="F25" s="498"/>
      <c r="G25" s="498"/>
      <c r="H25" s="498"/>
      <c r="I25" s="498"/>
      <c r="J25" s="498"/>
      <c r="K25" s="498"/>
      <c r="L25" s="498"/>
      <c r="M25" s="498"/>
      <c r="N25" s="498"/>
      <c r="O25" s="498"/>
      <c r="P25" s="498"/>
      <c r="Q25" s="498"/>
      <c r="R25" s="498"/>
      <c r="S25" s="498"/>
      <c r="T25" s="498"/>
      <c r="U25" s="498"/>
      <c r="V25" s="498"/>
      <c r="W25" s="498"/>
      <c r="X25" s="498"/>
    </row>
    <row r="26" ht="18.75" customHeight="1">
      <c r="A26" s="499">
        <v>166.0</v>
      </c>
      <c r="B26" s="502" t="s">
        <v>2432</v>
      </c>
      <c r="C26" s="496" t="s">
        <v>2433</v>
      </c>
      <c r="D26" s="496" t="s">
        <v>2434</v>
      </c>
      <c r="E26" s="500">
        <v>28.0</v>
      </c>
      <c r="F26" s="501"/>
      <c r="G26" s="501"/>
      <c r="H26" s="501"/>
      <c r="I26" s="501"/>
      <c r="J26" s="501"/>
      <c r="K26" s="501"/>
      <c r="L26" s="501"/>
      <c r="M26" s="501"/>
      <c r="N26" s="501"/>
      <c r="O26" s="501"/>
      <c r="P26" s="501"/>
      <c r="Q26" s="501"/>
      <c r="R26" s="501"/>
      <c r="S26" s="501"/>
      <c r="T26" s="501"/>
      <c r="U26" s="501"/>
      <c r="V26" s="501"/>
      <c r="W26" s="501"/>
      <c r="X26" s="501"/>
    </row>
    <row r="27" ht="18.75" customHeight="1">
      <c r="A27" s="494">
        <v>173.0</v>
      </c>
      <c r="B27" s="502" t="s">
        <v>2435</v>
      </c>
      <c r="C27" s="496" t="s">
        <v>2436</v>
      </c>
      <c r="D27" s="496" t="s">
        <v>2437</v>
      </c>
      <c r="E27" s="497">
        <v>29.0</v>
      </c>
      <c r="F27" s="498"/>
      <c r="G27" s="498"/>
      <c r="H27" s="498"/>
      <c r="I27" s="498"/>
      <c r="J27" s="498"/>
      <c r="K27" s="498"/>
      <c r="L27" s="498"/>
      <c r="M27" s="498"/>
      <c r="N27" s="498"/>
      <c r="O27" s="498"/>
      <c r="P27" s="498"/>
      <c r="Q27" s="498"/>
      <c r="R27" s="498"/>
      <c r="S27" s="498"/>
      <c r="T27" s="498"/>
      <c r="U27" s="498"/>
      <c r="V27" s="498"/>
      <c r="W27" s="498"/>
      <c r="X27" s="498"/>
    </row>
    <row r="28" ht="18.75" customHeight="1">
      <c r="A28" s="499">
        <v>180.0</v>
      </c>
      <c r="B28" s="502" t="s">
        <v>2438</v>
      </c>
      <c r="C28" s="496" t="s">
        <v>2439</v>
      </c>
      <c r="D28" s="496" t="s">
        <v>2440</v>
      </c>
      <c r="E28" s="500">
        <v>30.0</v>
      </c>
      <c r="F28" s="501"/>
      <c r="G28" s="501"/>
      <c r="H28" s="501"/>
      <c r="I28" s="501"/>
      <c r="J28" s="501"/>
      <c r="K28" s="501"/>
      <c r="L28" s="501"/>
      <c r="M28" s="501"/>
      <c r="N28" s="501"/>
      <c r="O28" s="501"/>
      <c r="P28" s="501"/>
      <c r="Q28" s="501"/>
      <c r="R28" s="501"/>
      <c r="S28" s="501"/>
      <c r="T28" s="501"/>
      <c r="U28" s="501"/>
      <c r="V28" s="501"/>
      <c r="W28" s="501"/>
      <c r="X28" s="501"/>
    </row>
    <row r="29" ht="18.75" customHeight="1">
      <c r="A29" s="494">
        <v>187.0</v>
      </c>
      <c r="B29" s="502" t="s">
        <v>2441</v>
      </c>
      <c r="C29" s="496" t="s">
        <v>2442</v>
      </c>
      <c r="D29" s="496" t="s">
        <v>2443</v>
      </c>
      <c r="E29" s="497">
        <v>31.0</v>
      </c>
      <c r="F29" s="498"/>
      <c r="G29" s="498"/>
      <c r="H29" s="498"/>
      <c r="I29" s="498"/>
      <c r="J29" s="498"/>
      <c r="K29" s="498"/>
      <c r="L29" s="498"/>
      <c r="M29" s="498"/>
      <c r="N29" s="498"/>
      <c r="O29" s="498"/>
      <c r="P29" s="498"/>
      <c r="Q29" s="498"/>
      <c r="R29" s="498"/>
      <c r="S29" s="498"/>
      <c r="T29" s="498"/>
      <c r="U29" s="498"/>
      <c r="V29" s="498"/>
      <c r="W29" s="498"/>
      <c r="X29" s="498"/>
    </row>
    <row r="30" ht="18.75" customHeight="1">
      <c r="A30" s="499">
        <v>194.0</v>
      </c>
      <c r="B30" s="502" t="s">
        <v>2444</v>
      </c>
      <c r="C30" s="496" t="s">
        <v>2445</v>
      </c>
      <c r="D30" s="496" t="s">
        <v>2446</v>
      </c>
      <c r="E30" s="500">
        <v>32.0</v>
      </c>
      <c r="F30" s="501"/>
      <c r="G30" s="501"/>
      <c r="H30" s="501"/>
      <c r="I30" s="501"/>
      <c r="J30" s="501"/>
      <c r="K30" s="501"/>
      <c r="L30" s="501"/>
      <c r="M30" s="501"/>
      <c r="N30" s="501"/>
      <c r="O30" s="501"/>
      <c r="P30" s="501"/>
      <c r="Q30" s="501"/>
      <c r="R30" s="501"/>
      <c r="S30" s="501"/>
      <c r="T30" s="501"/>
      <c r="U30" s="501"/>
      <c r="V30" s="501"/>
      <c r="W30" s="501"/>
      <c r="X30" s="501"/>
    </row>
    <row r="31" ht="18.75" customHeight="1">
      <c r="A31" s="494">
        <v>201.0</v>
      </c>
      <c r="B31" s="502" t="s">
        <v>2447</v>
      </c>
      <c r="C31" s="496" t="s">
        <v>2448</v>
      </c>
      <c r="D31" s="496" t="s">
        <v>2449</v>
      </c>
      <c r="E31" s="497">
        <v>33.0</v>
      </c>
      <c r="F31" s="498"/>
      <c r="G31" s="498"/>
      <c r="H31" s="498"/>
      <c r="I31" s="498"/>
      <c r="J31" s="498"/>
      <c r="K31" s="498"/>
      <c r="L31" s="498"/>
      <c r="M31" s="498"/>
      <c r="N31" s="498"/>
      <c r="O31" s="498"/>
      <c r="P31" s="498"/>
      <c r="Q31" s="498"/>
      <c r="R31" s="498"/>
      <c r="S31" s="498"/>
      <c r="T31" s="498"/>
      <c r="U31" s="498"/>
      <c r="V31" s="498"/>
      <c r="W31" s="498"/>
      <c r="X31" s="498"/>
    </row>
    <row r="32" ht="18.75" customHeight="1">
      <c r="A32" s="499">
        <v>208.0</v>
      </c>
      <c r="B32" s="502" t="s">
        <v>2450</v>
      </c>
      <c r="C32" s="496" t="s">
        <v>2451</v>
      </c>
      <c r="D32" s="496" t="s">
        <v>2452</v>
      </c>
      <c r="E32" s="500">
        <v>34.0</v>
      </c>
      <c r="F32" s="501"/>
      <c r="G32" s="501"/>
      <c r="H32" s="501"/>
      <c r="I32" s="501"/>
      <c r="J32" s="501"/>
      <c r="K32" s="501"/>
      <c r="L32" s="501"/>
      <c r="M32" s="501"/>
      <c r="N32" s="501"/>
      <c r="O32" s="501"/>
      <c r="P32" s="501"/>
      <c r="Q32" s="501"/>
      <c r="R32" s="501"/>
      <c r="S32" s="501"/>
      <c r="T32" s="501"/>
      <c r="U32" s="501"/>
      <c r="V32" s="501"/>
      <c r="W32" s="501"/>
      <c r="X32" s="501"/>
    </row>
    <row r="33" ht="18.75" customHeight="1">
      <c r="A33" s="494">
        <v>215.0</v>
      </c>
      <c r="B33" s="502" t="s">
        <v>2453</v>
      </c>
      <c r="C33" s="496" t="s">
        <v>2454</v>
      </c>
      <c r="D33" s="496" t="s">
        <v>2455</v>
      </c>
      <c r="E33" s="497">
        <v>35.0</v>
      </c>
      <c r="F33" s="498"/>
      <c r="G33" s="498"/>
      <c r="H33" s="498"/>
      <c r="I33" s="498"/>
      <c r="J33" s="498"/>
      <c r="K33" s="498"/>
      <c r="L33" s="498"/>
      <c r="M33" s="498"/>
      <c r="N33" s="498"/>
      <c r="O33" s="498"/>
      <c r="P33" s="498"/>
      <c r="Q33" s="498"/>
      <c r="R33" s="498"/>
      <c r="S33" s="498"/>
      <c r="T33" s="498"/>
      <c r="U33" s="498"/>
      <c r="V33" s="498"/>
      <c r="W33" s="498"/>
      <c r="X33" s="498"/>
    </row>
    <row r="34" ht="18.75" customHeight="1">
      <c r="A34" s="499">
        <v>222.0</v>
      </c>
      <c r="B34" s="502" t="s">
        <v>2456</v>
      </c>
      <c r="C34" s="496" t="s">
        <v>2457</v>
      </c>
      <c r="D34" s="232" t="s">
        <v>2458</v>
      </c>
      <c r="E34" s="500">
        <v>36.0</v>
      </c>
      <c r="F34" s="501"/>
      <c r="G34" s="501"/>
      <c r="H34" s="501"/>
      <c r="I34" s="501"/>
      <c r="J34" s="501"/>
      <c r="K34" s="501"/>
      <c r="L34" s="501"/>
      <c r="M34" s="501"/>
      <c r="N34" s="501"/>
      <c r="O34" s="501"/>
      <c r="P34" s="501"/>
      <c r="Q34" s="501"/>
      <c r="R34" s="501"/>
      <c r="S34" s="501"/>
      <c r="T34" s="501"/>
      <c r="U34" s="501"/>
      <c r="V34" s="501"/>
      <c r="W34" s="501"/>
      <c r="X34" s="501"/>
    </row>
    <row r="35" ht="18.75" customHeight="1">
      <c r="A35" s="494">
        <v>229.0</v>
      </c>
      <c r="B35" s="502" t="s">
        <v>2459</v>
      </c>
      <c r="C35" s="496" t="s">
        <v>2457</v>
      </c>
      <c r="D35" s="496" t="s">
        <v>2460</v>
      </c>
      <c r="E35" s="497">
        <v>37.0</v>
      </c>
      <c r="F35" s="498"/>
      <c r="G35" s="498"/>
      <c r="H35" s="498"/>
      <c r="I35" s="498"/>
      <c r="J35" s="498"/>
      <c r="K35" s="498"/>
      <c r="L35" s="498"/>
      <c r="M35" s="498"/>
      <c r="N35" s="498"/>
      <c r="O35" s="498"/>
      <c r="P35" s="498"/>
      <c r="Q35" s="498"/>
      <c r="R35" s="498"/>
      <c r="S35" s="498"/>
      <c r="T35" s="498"/>
      <c r="U35" s="498"/>
      <c r="V35" s="498"/>
      <c r="W35" s="498"/>
      <c r="X35" s="498"/>
    </row>
    <row r="36" ht="18.75" customHeight="1">
      <c r="A36" s="499">
        <v>236.0</v>
      </c>
      <c r="B36" s="502" t="s">
        <v>2461</v>
      </c>
      <c r="C36" s="496" t="s">
        <v>2462</v>
      </c>
      <c r="D36" s="496" t="s">
        <v>2463</v>
      </c>
      <c r="E36" s="500">
        <v>38.0</v>
      </c>
      <c r="F36" s="501"/>
      <c r="G36" s="501"/>
      <c r="H36" s="501"/>
      <c r="I36" s="501"/>
      <c r="J36" s="501"/>
      <c r="K36" s="501"/>
      <c r="L36" s="501"/>
      <c r="M36" s="501"/>
      <c r="N36" s="501"/>
      <c r="O36" s="501"/>
      <c r="P36" s="501"/>
      <c r="Q36" s="501"/>
      <c r="R36" s="501"/>
      <c r="S36" s="501"/>
      <c r="T36" s="501"/>
      <c r="U36" s="501"/>
      <c r="V36" s="501"/>
      <c r="W36" s="501"/>
      <c r="X36" s="501"/>
    </row>
    <row r="37" ht="18.75" customHeight="1">
      <c r="A37" s="494">
        <v>243.0</v>
      </c>
      <c r="B37" s="502" t="s">
        <v>2464</v>
      </c>
      <c r="C37" s="496" t="s">
        <v>2465</v>
      </c>
      <c r="D37" s="496" t="s">
        <v>2466</v>
      </c>
      <c r="E37" s="497">
        <v>39.0</v>
      </c>
      <c r="F37" s="498"/>
      <c r="G37" s="498"/>
      <c r="H37" s="498"/>
      <c r="I37" s="498"/>
      <c r="J37" s="498"/>
      <c r="K37" s="498"/>
      <c r="L37" s="498"/>
      <c r="M37" s="498"/>
      <c r="N37" s="498"/>
      <c r="O37" s="498"/>
      <c r="P37" s="498"/>
      <c r="Q37" s="498"/>
      <c r="R37" s="498"/>
      <c r="S37" s="498"/>
      <c r="T37" s="498"/>
      <c r="U37" s="498"/>
      <c r="V37" s="498"/>
      <c r="W37" s="498"/>
      <c r="X37" s="498"/>
    </row>
    <row r="38" ht="18.75" customHeight="1">
      <c r="A38" s="499">
        <v>250.0</v>
      </c>
      <c r="B38" s="502" t="s">
        <v>2467</v>
      </c>
      <c r="C38" s="496" t="s">
        <v>2468</v>
      </c>
      <c r="D38" s="496" t="s">
        <v>2469</v>
      </c>
      <c r="E38" s="500">
        <v>40.0</v>
      </c>
      <c r="F38" s="501"/>
      <c r="G38" s="501"/>
      <c r="H38" s="501"/>
      <c r="I38" s="501"/>
      <c r="J38" s="501"/>
      <c r="K38" s="501"/>
      <c r="L38" s="501"/>
      <c r="M38" s="501"/>
      <c r="N38" s="501"/>
      <c r="O38" s="501"/>
      <c r="P38" s="501"/>
      <c r="Q38" s="501"/>
      <c r="R38" s="501"/>
      <c r="S38" s="501"/>
      <c r="T38" s="501"/>
      <c r="U38" s="501"/>
      <c r="V38" s="501"/>
      <c r="W38" s="501"/>
      <c r="X38" s="501"/>
    </row>
    <row r="39" ht="18.75" customHeight="1">
      <c r="A39" s="494">
        <v>257.0</v>
      </c>
      <c r="B39" s="502" t="s">
        <v>2470</v>
      </c>
      <c r="C39" s="496" t="s">
        <v>2471</v>
      </c>
      <c r="D39" s="496" t="s">
        <v>2472</v>
      </c>
      <c r="E39" s="497">
        <v>41.0</v>
      </c>
      <c r="F39" s="498"/>
      <c r="G39" s="498"/>
      <c r="H39" s="498"/>
      <c r="I39" s="498"/>
      <c r="J39" s="498"/>
      <c r="K39" s="498"/>
      <c r="L39" s="498"/>
      <c r="M39" s="498"/>
      <c r="N39" s="498"/>
      <c r="O39" s="498"/>
      <c r="P39" s="498"/>
      <c r="Q39" s="498"/>
      <c r="R39" s="498"/>
      <c r="S39" s="498"/>
      <c r="T39" s="498"/>
      <c r="U39" s="498"/>
      <c r="V39" s="498"/>
      <c r="W39" s="498"/>
      <c r="X39" s="498"/>
    </row>
    <row r="40" ht="18.75" customHeight="1">
      <c r="A40" s="499">
        <v>264.0</v>
      </c>
      <c r="B40" s="502" t="s">
        <v>2473</v>
      </c>
      <c r="C40" s="496" t="s">
        <v>2474</v>
      </c>
      <c r="D40" s="496" t="s">
        <v>2475</v>
      </c>
      <c r="E40" s="500">
        <v>42.0</v>
      </c>
      <c r="F40" s="501"/>
      <c r="G40" s="501"/>
      <c r="H40" s="501"/>
      <c r="I40" s="501"/>
      <c r="J40" s="501"/>
      <c r="K40" s="501"/>
      <c r="L40" s="501"/>
      <c r="M40" s="501"/>
      <c r="N40" s="501"/>
      <c r="O40" s="501"/>
      <c r="P40" s="501"/>
      <c r="Q40" s="501"/>
      <c r="R40" s="501"/>
      <c r="S40" s="501"/>
      <c r="T40" s="501"/>
      <c r="U40" s="501"/>
      <c r="V40" s="501"/>
      <c r="W40" s="501"/>
      <c r="X40" s="501"/>
    </row>
    <row r="41" ht="18.75" customHeight="1">
      <c r="A41" s="494">
        <v>271.0</v>
      </c>
      <c r="B41" s="502" t="s">
        <v>2476</v>
      </c>
      <c r="C41" s="496" t="s">
        <v>2477</v>
      </c>
      <c r="D41" s="496" t="s">
        <v>2478</v>
      </c>
      <c r="E41" s="497">
        <v>43.0</v>
      </c>
      <c r="F41" s="498"/>
      <c r="G41" s="498"/>
      <c r="H41" s="498"/>
      <c r="I41" s="498"/>
      <c r="J41" s="498"/>
      <c r="K41" s="498"/>
      <c r="L41" s="498"/>
      <c r="M41" s="498"/>
      <c r="N41" s="498"/>
      <c r="O41" s="498"/>
      <c r="P41" s="498"/>
      <c r="Q41" s="498"/>
      <c r="R41" s="498"/>
      <c r="S41" s="498"/>
      <c r="T41" s="498"/>
      <c r="U41" s="498"/>
      <c r="V41" s="498"/>
      <c r="W41" s="498"/>
      <c r="X41" s="498"/>
    </row>
    <row r="42" ht="18.75" customHeight="1">
      <c r="A42" s="499">
        <v>278.0</v>
      </c>
      <c r="B42" s="503" t="s">
        <v>2479</v>
      </c>
      <c r="C42" s="232" t="s">
        <v>2480</v>
      </c>
      <c r="D42" s="496" t="s">
        <v>2481</v>
      </c>
      <c r="E42" s="500">
        <v>44.0</v>
      </c>
      <c r="F42" s="501"/>
      <c r="G42" s="501"/>
      <c r="H42" s="501"/>
      <c r="I42" s="501"/>
      <c r="J42" s="501"/>
      <c r="K42" s="501"/>
      <c r="L42" s="501"/>
      <c r="M42" s="501"/>
      <c r="N42" s="501"/>
      <c r="O42" s="501"/>
      <c r="P42" s="501"/>
      <c r="Q42" s="501"/>
      <c r="R42" s="501"/>
      <c r="S42" s="501"/>
      <c r="T42" s="501"/>
      <c r="U42" s="501"/>
      <c r="V42" s="501"/>
      <c r="W42" s="501"/>
      <c r="X42" s="501"/>
    </row>
    <row r="43" ht="18.75" customHeight="1">
      <c r="A43" s="494">
        <v>285.0</v>
      </c>
      <c r="B43" s="502" t="s">
        <v>2482</v>
      </c>
      <c r="C43" s="496" t="s">
        <v>2483</v>
      </c>
      <c r="D43" s="496" t="s">
        <v>2484</v>
      </c>
      <c r="E43" s="497">
        <v>45.0</v>
      </c>
      <c r="F43" s="498"/>
      <c r="G43" s="498"/>
      <c r="H43" s="498"/>
      <c r="I43" s="498"/>
      <c r="J43" s="498"/>
      <c r="K43" s="498"/>
      <c r="L43" s="498"/>
      <c r="M43" s="498"/>
      <c r="N43" s="498"/>
      <c r="O43" s="498"/>
      <c r="P43" s="498"/>
      <c r="Q43" s="498"/>
      <c r="R43" s="498"/>
      <c r="S43" s="498"/>
      <c r="T43" s="498"/>
      <c r="U43" s="498"/>
      <c r="V43" s="498"/>
      <c r="W43" s="498"/>
      <c r="X43" s="498"/>
    </row>
    <row r="44" ht="18.75" customHeight="1">
      <c r="A44" s="499">
        <v>292.0</v>
      </c>
      <c r="B44" s="502" t="s">
        <v>2485</v>
      </c>
      <c r="C44" s="496" t="s">
        <v>2486</v>
      </c>
      <c r="D44" s="496" t="s">
        <v>2487</v>
      </c>
      <c r="E44" s="500">
        <v>46.0</v>
      </c>
      <c r="F44" s="501"/>
      <c r="G44" s="501"/>
      <c r="H44" s="501"/>
      <c r="I44" s="501"/>
      <c r="J44" s="501"/>
      <c r="K44" s="501"/>
      <c r="L44" s="501"/>
      <c r="M44" s="501"/>
      <c r="N44" s="501"/>
      <c r="O44" s="501"/>
      <c r="P44" s="501"/>
      <c r="Q44" s="501"/>
      <c r="R44" s="501"/>
      <c r="S44" s="501"/>
      <c r="T44" s="501"/>
      <c r="U44" s="501"/>
      <c r="V44" s="501"/>
      <c r="W44" s="501"/>
      <c r="X44" s="501"/>
    </row>
    <row r="45" ht="18.75" customHeight="1">
      <c r="A45" s="494">
        <v>299.0</v>
      </c>
      <c r="B45" s="502" t="s">
        <v>2488</v>
      </c>
      <c r="C45" s="496" t="s">
        <v>2489</v>
      </c>
      <c r="D45" s="496" t="s">
        <v>2490</v>
      </c>
      <c r="E45" s="497">
        <v>47.0</v>
      </c>
      <c r="F45" s="498"/>
      <c r="G45" s="498"/>
      <c r="H45" s="498"/>
      <c r="I45" s="498"/>
      <c r="J45" s="498"/>
      <c r="K45" s="498"/>
      <c r="L45" s="498"/>
      <c r="M45" s="498"/>
      <c r="N45" s="498"/>
      <c r="O45" s="498"/>
      <c r="P45" s="498"/>
      <c r="Q45" s="498"/>
      <c r="R45" s="498"/>
      <c r="S45" s="498"/>
      <c r="T45" s="498"/>
      <c r="U45" s="498"/>
      <c r="V45" s="498"/>
      <c r="W45" s="498"/>
      <c r="X45" s="498"/>
    </row>
    <row r="46" ht="18.75" customHeight="1">
      <c r="A46" s="499">
        <v>306.0</v>
      </c>
      <c r="B46" s="502" t="s">
        <v>2491</v>
      </c>
      <c r="C46" s="496" t="s">
        <v>2492</v>
      </c>
      <c r="D46" s="496" t="s">
        <v>2493</v>
      </c>
      <c r="E46" s="500">
        <v>48.0</v>
      </c>
      <c r="F46" s="501"/>
      <c r="G46" s="501"/>
      <c r="H46" s="501"/>
      <c r="I46" s="501"/>
      <c r="J46" s="501"/>
      <c r="K46" s="501"/>
      <c r="L46" s="501"/>
      <c r="M46" s="501"/>
      <c r="N46" s="501"/>
      <c r="O46" s="501"/>
      <c r="P46" s="501"/>
      <c r="Q46" s="501"/>
      <c r="R46" s="501"/>
      <c r="S46" s="501"/>
      <c r="T46" s="501"/>
      <c r="U46" s="501"/>
      <c r="V46" s="501"/>
      <c r="W46" s="501"/>
      <c r="X46" s="501"/>
    </row>
    <row r="47" ht="18.75" customHeight="1">
      <c r="A47" s="494">
        <v>313.0</v>
      </c>
      <c r="B47" s="504"/>
      <c r="C47" s="501"/>
      <c r="D47" s="501"/>
      <c r="E47" s="497">
        <v>49.0</v>
      </c>
      <c r="F47" s="498"/>
      <c r="G47" s="498"/>
      <c r="H47" s="498"/>
      <c r="I47" s="498"/>
      <c r="J47" s="498"/>
      <c r="K47" s="498"/>
      <c r="L47" s="498"/>
      <c r="M47" s="498"/>
      <c r="N47" s="498"/>
      <c r="O47" s="498"/>
      <c r="P47" s="498"/>
      <c r="Q47" s="498"/>
      <c r="R47" s="498"/>
      <c r="S47" s="498"/>
      <c r="T47" s="498"/>
      <c r="U47" s="498"/>
      <c r="V47" s="498"/>
      <c r="W47" s="498"/>
      <c r="X47" s="498"/>
    </row>
  </sheetData>
  <mergeCells count="4">
    <mergeCell ref="A1:A2"/>
    <mergeCell ref="B1:B2"/>
    <mergeCell ref="C1:D1"/>
    <mergeCell ref="E1:E2"/>
  </mergeCells>
  <hyperlinks>
    <hyperlink r:id="rId2" ref="A1"/>
  </hyperlinks>
  <drawing r:id="rId3"/>
  <legacyDrawing r:id="rId4"/>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43"/>
    <col customWidth="1" min="2" max="2" width="15.0"/>
    <col customWidth="1" min="3" max="3" width="15.29"/>
    <col customWidth="1" min="4" max="4" width="21.57"/>
    <col customWidth="1" min="6" max="6" width="28.71"/>
    <col customWidth="1" min="7" max="7" width="15.43"/>
    <col customWidth="1" min="8" max="8" width="13.86"/>
    <col customWidth="1" min="9" max="9" width="11.29"/>
    <col customWidth="1" min="10" max="10" width="12.29"/>
    <col customWidth="1" min="12" max="12" width="25.71"/>
    <col customWidth="1" min="13" max="13" width="11.14"/>
    <col customWidth="1" min="14" max="14" width="10.86"/>
    <col customWidth="1" min="15" max="15" width="11.29"/>
    <col customWidth="1" min="17" max="17" width="39.0"/>
    <col customWidth="1" min="18" max="18" width="11.14"/>
    <col customWidth="1" min="19" max="19" width="10.86"/>
    <col customWidth="1" min="20" max="20" width="11.29"/>
  </cols>
  <sheetData>
    <row r="1">
      <c r="A1" s="505" t="s">
        <v>2494</v>
      </c>
      <c r="B1" s="506" t="s">
        <v>2495</v>
      </c>
      <c r="C1" s="507"/>
      <c r="D1" s="508" t="s">
        <v>2496</v>
      </c>
      <c r="E1" s="509"/>
      <c r="F1" s="508" t="s">
        <v>2497</v>
      </c>
      <c r="K1" s="509"/>
      <c r="L1" s="508" t="s">
        <v>2498</v>
      </c>
      <c r="P1" s="509"/>
      <c r="Q1" s="508" t="s">
        <v>2499</v>
      </c>
      <c r="U1" s="509"/>
      <c r="V1" s="402" t="s">
        <v>2157</v>
      </c>
      <c r="W1" s="402" t="s">
        <v>2158</v>
      </c>
      <c r="X1" s="402" t="s">
        <v>2159</v>
      </c>
    </row>
    <row r="2">
      <c r="A2" s="510" t="s">
        <v>1694</v>
      </c>
      <c r="B2" s="511">
        <v>3.0</v>
      </c>
      <c r="C2" s="507"/>
      <c r="D2" s="511">
        <v>4.85</v>
      </c>
      <c r="E2" s="509"/>
      <c r="F2" s="512" t="s">
        <v>2500</v>
      </c>
      <c r="G2" s="513" t="s">
        <v>2179</v>
      </c>
      <c r="H2" s="388" t="s">
        <v>2144</v>
      </c>
      <c r="I2" s="388" t="s">
        <v>2184</v>
      </c>
      <c r="J2" s="388" t="s">
        <v>2501</v>
      </c>
      <c r="K2" s="509"/>
      <c r="L2" s="514" t="s">
        <v>2500</v>
      </c>
      <c r="M2" s="515" t="s">
        <v>2179</v>
      </c>
      <c r="N2" s="515" t="s">
        <v>2144</v>
      </c>
      <c r="O2" s="515" t="s">
        <v>2184</v>
      </c>
      <c r="P2" s="516"/>
      <c r="Q2" s="514" t="s">
        <v>2500</v>
      </c>
      <c r="R2" s="515" t="s">
        <v>2179</v>
      </c>
      <c r="S2" s="517" t="s">
        <v>2144</v>
      </c>
      <c r="T2" s="517" t="s">
        <v>2184</v>
      </c>
      <c r="U2" s="518"/>
      <c r="V2" s="519">
        <f t="shared" ref="V2:X2" si="1">RAND()</f>
        <v>0.2766824961</v>
      </c>
      <c r="W2" s="519">
        <f t="shared" si="1"/>
        <v>0.8455004787</v>
      </c>
      <c r="X2" s="519">
        <f t="shared" si="1"/>
        <v>0.3881296964</v>
      </c>
    </row>
    <row r="3">
      <c r="A3" s="520" t="s">
        <v>2502</v>
      </c>
      <c r="B3" s="521">
        <v>11.0</v>
      </c>
      <c r="C3" s="507"/>
      <c r="D3" s="507"/>
      <c r="E3" s="509"/>
      <c r="F3" s="522" t="s">
        <v>2179</v>
      </c>
      <c r="G3" s="523">
        <f t="array" ref="G3">G16/(INDEX($C$10:$C$21,MATCH(Weather!$B$4,$A$10:$A$21,0))*INDEX($C$24:$C$33,MATCH(Weather!$E$4,$A$24:$A$33,0)))</f>
        <v>387.5</v>
      </c>
      <c r="H3" s="523">
        <f t="array" ref="H3">H16*(INDEX($C$10:$C$21,MATCH(Weather!$B$4,$A$10:$A$21,0))*INDEX($C$24:$C$33,MATCH(Weather!$E$4,$A$24:$A$33,0)))</f>
        <v>1.68</v>
      </c>
      <c r="I3" s="523">
        <f t="array" ref="I3">I16*(INDEX($C$10:$C$21,MATCH(Weather!$B$4,$A$10:$A$21,0))*INDEX($C$24:$C$33,MATCH(Weather!$E$4,$A$24:$A$33,0)))</f>
        <v>0.48</v>
      </c>
      <c r="J3" s="524" t="str">
        <f t="shared" ref="J3:J5" si="5">ROUND(100*G3/SUM(G3:I3),0)&amp;"/"&amp;ROUND(100*H3/SUM(G3:I3),0)&amp;"/"&amp;ROUND(100*I3/SUM(G3:I3),0)</f>
        <v>99/0/0</v>
      </c>
      <c r="K3" s="509"/>
      <c r="L3" s="522" t="s">
        <v>2179</v>
      </c>
      <c r="M3" s="525">
        <f t="shared" ref="M3:O3" si="2">SUM($F3:F3)/SUM($G3:$I3)</f>
        <v>0</v>
      </c>
      <c r="N3" s="525">
        <f t="shared" si="2"/>
        <v>0.9944567058</v>
      </c>
      <c r="O3" s="525">
        <f t="shared" si="2"/>
        <v>0.9987681569</v>
      </c>
      <c r="P3" s="509"/>
      <c r="Q3" s="522" t="s">
        <v>2179</v>
      </c>
      <c r="R3" s="525">
        <f t="shared" ref="R3:T3" si="3">G3/SUM($G3:$I3)</f>
        <v>0.9944567058</v>
      </c>
      <c r="S3" s="525">
        <f t="shared" si="3"/>
        <v>0.004311451009</v>
      </c>
      <c r="T3" s="525">
        <f t="shared" si="3"/>
        <v>0.001231843145</v>
      </c>
      <c r="U3" s="526"/>
      <c r="V3" s="519">
        <f t="shared" ref="V3:X3" si="4">RAND()</f>
        <v>0.3087257922</v>
      </c>
      <c r="W3" s="519">
        <f t="shared" si="4"/>
        <v>0.5659434142</v>
      </c>
      <c r="X3" s="519">
        <f t="shared" si="4"/>
        <v>0.5239296354</v>
      </c>
    </row>
    <row r="4">
      <c r="A4" s="510" t="s">
        <v>2124</v>
      </c>
      <c r="B4" s="511">
        <v>4.0</v>
      </c>
      <c r="C4" s="507"/>
      <c r="D4" s="507" t="str">
        <f>Weather!B4</f>
        <v>Early Summer</v>
      </c>
      <c r="E4" s="509"/>
      <c r="F4" s="388" t="s">
        <v>2144</v>
      </c>
      <c r="G4" s="527">
        <f t="array" ref="G4">G17/(INDEX($C$10:$C$21,MATCH(Weather!$B$4,$A$10:$A$21,0))*INDEX($C$24:$C$33,MATCH(Weather!$E$4,$A$24:$A$33,0)))</f>
        <v>145.8333333</v>
      </c>
      <c r="H4" s="527">
        <f t="array" ref="H4">H17*(INDEX($C$10:$C$21,MATCH(Weather!$B$4,$A$10:$A$21,0))*INDEX($C$24:$C$33,MATCH(Weather!$E$4,$A$24:$A$33,0)))</f>
        <v>15.6</v>
      </c>
      <c r="I4" s="527">
        <f t="array" ref="I4">I17*(INDEX($C$10:$C$21,MATCH(Weather!$B$4,$A$10:$A$21,0))*INDEX($C$24:$C$33,MATCH(Weather!$E$4,$A$24:$A$33,0)))</f>
        <v>3.6</v>
      </c>
      <c r="J4" s="524" t="str">
        <f t="shared" si="5"/>
        <v>88/9/2</v>
      </c>
      <c r="K4" s="509"/>
      <c r="L4" s="388" t="s">
        <v>2144</v>
      </c>
      <c r="M4" s="525">
        <f t="shared" ref="M4:O4" si="6">SUM($F4:F4)/SUM($G4:$I4)</f>
        <v>0</v>
      </c>
      <c r="N4" s="525">
        <f t="shared" si="6"/>
        <v>0.8836598667</v>
      </c>
      <c r="O4" s="525">
        <f t="shared" si="6"/>
        <v>0.978186225</v>
      </c>
      <c r="P4" s="509"/>
      <c r="Q4" s="388" t="s">
        <v>2144</v>
      </c>
      <c r="R4" s="525">
        <f t="shared" ref="R4:T4" si="7">G4/SUM($G4:$I4)</f>
        <v>0.8836598667</v>
      </c>
      <c r="S4" s="525">
        <f t="shared" si="7"/>
        <v>0.09452635831</v>
      </c>
      <c r="T4" s="525">
        <f t="shared" si="7"/>
        <v>0.02181377499</v>
      </c>
      <c r="U4" s="526"/>
      <c r="V4" s="519">
        <f t="shared" ref="V4:X4" si="8">RAND()</f>
        <v>0.9567864836</v>
      </c>
      <c r="W4" s="519">
        <f t="shared" si="8"/>
        <v>0.4072849123</v>
      </c>
      <c r="X4" s="519">
        <f t="shared" si="8"/>
        <v>0.05864248085</v>
      </c>
    </row>
    <row r="5">
      <c r="A5" s="520" t="s">
        <v>2503</v>
      </c>
      <c r="B5" s="521">
        <v>-2.0</v>
      </c>
      <c r="C5" s="507"/>
      <c r="D5" s="507" t="str">
        <f>Weather!E4</f>
        <v>Desert</v>
      </c>
      <c r="E5" s="509"/>
      <c r="F5" s="528" t="s">
        <v>2184</v>
      </c>
      <c r="G5" s="523">
        <f t="array" ref="G5">G18/(INDEX($C$10:$C$21,MATCH(Weather!$B$4,$A$10:$A$21,0))*INDEX($C$24:$C$33,MATCH(Weather!$E$4,$A$24:$A$33,0)))</f>
        <v>270.8333333</v>
      </c>
      <c r="H5" s="523">
        <f t="array" ref="H5">H18*(INDEX($C$10:$C$21,MATCH(Weather!$B$4,$A$10:$A$21,0))*INDEX($C$24:$C$33,MATCH(Weather!$E$4,$A$24:$A$33,0)))</f>
        <v>10.8</v>
      </c>
      <c r="I5" s="523">
        <f t="array" ref="I5">I18*(INDEX($C$10:$C$21,MATCH(Weather!$B$4,$A$10:$A$21,0))*INDEX($C$24:$C$33,MATCH(Weather!$E$4,$A$24:$A$33,0)))</f>
        <v>8.4</v>
      </c>
      <c r="J5" s="524" t="str">
        <f t="shared" si="5"/>
        <v>93/4/3</v>
      </c>
      <c r="K5" s="509"/>
      <c r="L5" s="528" t="s">
        <v>2184</v>
      </c>
      <c r="M5" s="525">
        <f t="shared" ref="M5:O5" si="9">SUM($F5:F5)/SUM($G5:$I5)</f>
        <v>0</v>
      </c>
      <c r="N5" s="525">
        <f t="shared" si="9"/>
        <v>0.9338007126</v>
      </c>
      <c r="O5" s="525">
        <f t="shared" si="9"/>
        <v>0.9710378117</v>
      </c>
      <c r="P5" s="509"/>
      <c r="Q5" s="528" t="s">
        <v>2184</v>
      </c>
      <c r="R5" s="525">
        <f t="shared" ref="R5:T5" si="10">G5/SUM($G5:$I5)</f>
        <v>0.9338007126</v>
      </c>
      <c r="S5" s="525">
        <f t="shared" si="10"/>
        <v>0.03723709918</v>
      </c>
      <c r="T5" s="525">
        <f t="shared" si="10"/>
        <v>0.02896218825</v>
      </c>
      <c r="U5" s="526"/>
      <c r="V5" s="519">
        <f t="shared" ref="V5:X5" si="11">RAND()</f>
        <v>0.1473547157</v>
      </c>
      <c r="W5" s="519">
        <f t="shared" si="11"/>
        <v>0.7716333714</v>
      </c>
      <c r="X5" s="519">
        <f t="shared" si="11"/>
        <v>0.9606211035</v>
      </c>
    </row>
    <row r="6">
      <c r="A6" s="529" t="s">
        <v>2504</v>
      </c>
      <c r="B6" s="511">
        <v>-10.0</v>
      </c>
      <c r="C6" s="507"/>
      <c r="D6" s="507"/>
      <c r="E6" s="509"/>
      <c r="F6" s="518" t="s">
        <v>2505</v>
      </c>
      <c r="G6" s="530">
        <f t="array" ref="G6:I6">MMULT(MMULT(MMULT(MMULT(MMULT(R3:T5,R3:T5),MMULT(R3:T5,R3:T5)),MMULT(MMULT(R3:T5,R3:T5),MMULT(R3:T5,R3:T5))),MMULT(MMULT(MMULT(R3:T5,R3:T5),MMULT(R3:T5,R3:T5)),MMULT(MMULT(R3:T5,R3:T5),MMULT(R3:T5,R3:T5)))),MMULT(MMULT(MMULT(MMULT(R3:T5,R3:T5),MMULT(R3:T5,R3:T5)),MMULT(MMULT(R3:T5,R3:T5),MMULT(R3:T5,R3:T5))),MMULT(MMULT(MMULT(R3:T5,R3:T5),MMULT(R3:T5,R3:T5)),MMULT(MMULT(R3:T5,R3:T5),MMULT(R3:T5,R3:T5)))))</f>
        <v>0.9938431571</v>
      </c>
      <c r="H6" s="530">
        <v>0.00478849858990131</v>
      </c>
      <c r="I6" s="530">
        <v>0.0013683443582271071</v>
      </c>
      <c r="J6" s="509"/>
      <c r="K6" s="509"/>
      <c r="L6" s="526"/>
      <c r="M6" s="509"/>
      <c r="N6" s="509"/>
      <c r="O6" s="509"/>
      <c r="P6" s="509"/>
      <c r="Q6" s="526"/>
      <c r="R6" s="509"/>
      <c r="S6" s="509"/>
      <c r="T6" s="509"/>
      <c r="U6" s="526"/>
      <c r="V6" s="519">
        <f t="shared" ref="V6:X6" si="12">RAND()</f>
        <v>0.1303114777</v>
      </c>
      <c r="W6" s="519">
        <f t="shared" si="12"/>
        <v>0.6944112935</v>
      </c>
      <c r="X6" s="519">
        <f t="shared" si="12"/>
        <v>0.8187776459</v>
      </c>
    </row>
    <row r="7">
      <c r="A7" s="520" t="s">
        <v>2506</v>
      </c>
      <c r="B7" s="521">
        <v>-6.0</v>
      </c>
      <c r="C7" s="507"/>
      <c r="D7" s="507"/>
      <c r="E7" s="509"/>
      <c r="F7" s="526"/>
      <c r="G7" s="518" t="s">
        <v>222</v>
      </c>
      <c r="H7" s="526"/>
      <c r="I7" s="526"/>
      <c r="J7" s="524"/>
      <c r="K7" s="509"/>
      <c r="L7" s="516"/>
      <c r="M7" s="516"/>
      <c r="N7" s="516"/>
      <c r="O7" s="516"/>
      <c r="P7" s="516"/>
      <c r="Q7" s="516"/>
      <c r="R7" s="516"/>
      <c r="S7" s="516"/>
      <c r="T7" s="516"/>
      <c r="U7" s="509"/>
      <c r="V7" s="531">
        <f t="shared" ref="V7:X7" si="13">RAND()</f>
        <v>0.8802384551</v>
      </c>
      <c r="W7" s="531">
        <f t="shared" si="13"/>
        <v>0.009174838629</v>
      </c>
      <c r="X7" s="531">
        <f t="shared" si="13"/>
        <v>0.3020186584</v>
      </c>
    </row>
    <row r="8">
      <c r="A8" s="516"/>
      <c r="B8" s="516"/>
      <c r="C8" s="516"/>
      <c r="D8" s="516"/>
      <c r="E8" s="509"/>
      <c r="F8" s="532" t="s">
        <v>2507</v>
      </c>
      <c r="G8" s="513" t="s">
        <v>2188</v>
      </c>
      <c r="H8" s="513" t="s">
        <v>2189</v>
      </c>
      <c r="I8" s="513" t="s">
        <v>2145</v>
      </c>
      <c r="J8" s="388" t="s">
        <v>2501</v>
      </c>
      <c r="K8" s="509"/>
      <c r="L8" s="533" t="s">
        <v>2507</v>
      </c>
      <c r="M8" s="515" t="s">
        <v>2188</v>
      </c>
      <c r="N8" s="515" t="s">
        <v>2189</v>
      </c>
      <c r="O8" s="515" t="s">
        <v>2145</v>
      </c>
      <c r="P8" s="516"/>
      <c r="Q8" s="533" t="s">
        <v>2507</v>
      </c>
      <c r="R8" s="515" t="s">
        <v>2188</v>
      </c>
      <c r="S8" s="515" t="s">
        <v>2189</v>
      </c>
      <c r="T8" s="515" t="s">
        <v>2145</v>
      </c>
      <c r="U8" s="518"/>
      <c r="V8" s="531">
        <f t="shared" ref="V8:X8" si="14">RAND()</f>
        <v>0.8146449567</v>
      </c>
      <c r="W8" s="531">
        <f t="shared" si="14"/>
        <v>0.3270563036</v>
      </c>
      <c r="X8" s="531">
        <f t="shared" si="14"/>
        <v>0.4880346526</v>
      </c>
    </row>
    <row r="9">
      <c r="A9" s="505" t="s">
        <v>2508</v>
      </c>
      <c r="B9" s="506" t="s">
        <v>2495</v>
      </c>
      <c r="C9" s="506" t="s">
        <v>2509</v>
      </c>
      <c r="D9" s="506" t="s">
        <v>2510</v>
      </c>
      <c r="E9" s="509"/>
      <c r="F9" s="522" t="s">
        <v>2188</v>
      </c>
      <c r="G9" s="523">
        <f t="array" ref="G9">G22/(INDEX($D$10:$D$21,MATCH(Weather!$B$4,$A$10:$A$21,0))*INDEX($D$24:$D$33,MATCH(Weather!$E$4,$A$24:$A$33,0)))</f>
        <v>43.75</v>
      </c>
      <c r="H9" s="523">
        <f t="array" ref="H9">H22*(INDEX($D$10:$D$21,MATCH(Weather!$B$4,$A$10:$A$21,0))*INDEX($D$24:$D$33,MATCH(Weather!$E$4,$A$24:$A$33,0)))</f>
        <v>40</v>
      </c>
      <c r="I9" s="523">
        <f t="array" ref="I9">I22*(INDEX($D$10:$D$21,MATCH(Weather!$B$4,$A$10:$A$21,0))*INDEX($D$24:$D$33,MATCH(Weather!$E$4,$A$24:$A$33,0)))</f>
        <v>8</v>
      </c>
      <c r="J9" s="524" t="str">
        <f t="shared" ref="J9:J11" si="18">ROUND(100*G9/SUM(G9:I9),0)&amp;"/"&amp;ROUND(100*H9/SUM(G9:I9),0)&amp;"/"&amp;ROUND(100*I9/SUM(G9:I9),0)</f>
        <v>48/44/9</v>
      </c>
      <c r="K9" s="509"/>
      <c r="L9" s="522" t="s">
        <v>2188</v>
      </c>
      <c r="M9" s="534">
        <f t="shared" ref="M9:O9" si="15">SUM($F9:F9)/SUM($G9:$I9)</f>
        <v>0</v>
      </c>
      <c r="N9" s="534">
        <f t="shared" si="15"/>
        <v>0.4768392371</v>
      </c>
      <c r="O9" s="534">
        <f t="shared" si="15"/>
        <v>0.9128065395</v>
      </c>
      <c r="P9" s="509"/>
      <c r="Q9" s="522" t="s">
        <v>2188</v>
      </c>
      <c r="R9" s="525">
        <f t="shared" ref="R9:T9" si="16">G9/SUM($G9:$I9)</f>
        <v>0.4768392371</v>
      </c>
      <c r="S9" s="525">
        <f t="shared" si="16"/>
        <v>0.4359673025</v>
      </c>
      <c r="T9" s="525">
        <f t="shared" si="16"/>
        <v>0.08719346049</v>
      </c>
      <c r="U9" s="526"/>
      <c r="V9" s="531">
        <f t="shared" ref="V9:X9" si="17">RAND()</f>
        <v>0.3767363855</v>
      </c>
      <c r="W9" s="531">
        <f t="shared" si="17"/>
        <v>0.4089403119</v>
      </c>
      <c r="X9" s="531">
        <f t="shared" si="17"/>
        <v>0.5402860356</v>
      </c>
    </row>
    <row r="10">
      <c r="A10" s="535" t="s">
        <v>2511</v>
      </c>
      <c r="B10" s="511">
        <v>-20.0</v>
      </c>
      <c r="C10" s="536">
        <v>1.1</v>
      </c>
      <c r="D10" s="536">
        <v>1.1</v>
      </c>
      <c r="E10" s="509"/>
      <c r="F10" s="513" t="s">
        <v>2189</v>
      </c>
      <c r="G10" s="527">
        <f t="array" ref="G10">G23/(INDEX($D$10:$D$21,MATCH(Weather!$B$4,$A$10:$A$21,0))*INDEX($D$24:$D$33,MATCH(Weather!$E$4,$A$24:$A$33,0)))</f>
        <v>31.25</v>
      </c>
      <c r="H10" s="527">
        <f t="array" ref="H10">H23*(INDEX($D$10:$D$21,MATCH(Weather!$B$4,$A$10:$A$21,0))*INDEX($D$24:$D$33,MATCH(Weather!$E$4,$A$24:$A$33,0)))</f>
        <v>56</v>
      </c>
      <c r="I10" s="527">
        <f t="array" ref="I10">I23*(INDEX($D$10:$D$21,MATCH(Weather!$B$4,$A$10:$A$21,0))*INDEX($D$24:$D$33,MATCH(Weather!$E$4,$A$24:$A$33,0)))</f>
        <v>24</v>
      </c>
      <c r="J10" s="524" t="str">
        <f t="shared" si="18"/>
        <v>28/50/22</v>
      </c>
      <c r="K10" s="509"/>
      <c r="L10" s="513" t="s">
        <v>2189</v>
      </c>
      <c r="M10" s="537">
        <f t="shared" ref="M10:O10" si="19">SUM($F10:F10)/SUM($G10:$I10)</f>
        <v>0</v>
      </c>
      <c r="N10" s="537">
        <f t="shared" si="19"/>
        <v>0.2808988764</v>
      </c>
      <c r="O10" s="537">
        <f t="shared" si="19"/>
        <v>0.7842696629</v>
      </c>
      <c r="P10" s="509"/>
      <c r="Q10" s="513" t="s">
        <v>2189</v>
      </c>
      <c r="R10" s="525">
        <f t="shared" ref="R10:T10" si="20">G10/SUM($G10:$I10)</f>
        <v>0.2808988764</v>
      </c>
      <c r="S10" s="525">
        <f t="shared" si="20"/>
        <v>0.5033707865</v>
      </c>
      <c r="T10" s="525">
        <f t="shared" si="20"/>
        <v>0.2157303371</v>
      </c>
      <c r="U10" s="526"/>
      <c r="V10" s="531">
        <f t="shared" ref="V10:X10" si="21">RAND()</f>
        <v>0.3186635417</v>
      </c>
      <c r="W10" s="531">
        <f t="shared" si="21"/>
        <v>0.5886483639</v>
      </c>
      <c r="X10" s="531">
        <f t="shared" si="21"/>
        <v>0.3230006708</v>
      </c>
    </row>
    <row r="11">
      <c r="A11" s="535" t="s">
        <v>2512</v>
      </c>
      <c r="B11" s="521">
        <v>-10.0</v>
      </c>
      <c r="C11" s="538">
        <v>1.1</v>
      </c>
      <c r="D11" s="538">
        <v>1.1</v>
      </c>
      <c r="E11" s="509"/>
      <c r="F11" s="522" t="s">
        <v>2145</v>
      </c>
      <c r="G11" s="523">
        <f t="array" ref="G11">G24/(INDEX($D$10:$D$21,MATCH(Weather!$B$4,$A$10:$A$21,0))*INDEX($D$24:$D$33,MATCH(Weather!$E$4,$A$24:$A$33,0)))</f>
        <v>25</v>
      </c>
      <c r="H11" s="523">
        <f t="array" ref="H11">H24*(INDEX($D$10:$D$21,MATCH(Weather!$B$4,$A$10:$A$21,0))*INDEX($D$24:$D$33,MATCH(Weather!$E$4,$A$24:$A$33,0)))</f>
        <v>48</v>
      </c>
      <c r="I11" s="523">
        <f t="array" ref="I11">I24*(INDEX($D$10:$D$21,MATCH(Weather!$B$4,$A$10:$A$21,0))*INDEX($D$24:$D$33,MATCH(Weather!$E$4,$A$24:$A$33,0)))</f>
        <v>48</v>
      </c>
      <c r="J11" s="524" t="str">
        <f t="shared" si="18"/>
        <v>21/40/40</v>
      </c>
      <c r="K11" s="509"/>
      <c r="L11" s="522" t="s">
        <v>2145</v>
      </c>
      <c r="M11" s="537">
        <f t="shared" ref="M11:O11" si="22">SUM($F11:F11)/SUM($G11:$I11)</f>
        <v>0</v>
      </c>
      <c r="N11" s="537">
        <f t="shared" si="22"/>
        <v>0.2066115702</v>
      </c>
      <c r="O11" s="537">
        <f t="shared" si="22"/>
        <v>0.6033057851</v>
      </c>
      <c r="P11" s="509"/>
      <c r="Q11" s="522" t="s">
        <v>2145</v>
      </c>
      <c r="R11" s="525">
        <f t="shared" ref="R11:T11" si="23">G11/SUM($G11:$I11)</f>
        <v>0.2066115702</v>
      </c>
      <c r="S11" s="525">
        <f t="shared" si="23"/>
        <v>0.3966942149</v>
      </c>
      <c r="T11" s="525">
        <f t="shared" si="23"/>
        <v>0.3966942149</v>
      </c>
      <c r="U11" s="526"/>
      <c r="V11" s="531">
        <f t="shared" ref="V11:X11" si="24">RAND()</f>
        <v>0.4844586137</v>
      </c>
      <c r="W11" s="531">
        <f t="shared" si="24"/>
        <v>0.9773337229</v>
      </c>
      <c r="X11" s="531">
        <f t="shared" si="24"/>
        <v>0.9444600191</v>
      </c>
    </row>
    <row r="12">
      <c r="A12" s="535" t="s">
        <v>2513</v>
      </c>
      <c r="B12" s="539">
        <v>5.0</v>
      </c>
      <c r="C12" s="536">
        <v>1.3</v>
      </c>
      <c r="D12" s="536">
        <v>1.1</v>
      </c>
      <c r="E12" s="509"/>
      <c r="F12" s="518" t="s">
        <v>2505</v>
      </c>
      <c r="G12" s="530">
        <f t="array" ref="G12:I12">MMULT(MMULT(MMULT(MMULT(MMULT(R9:T11,R9:T11),MMULT(R9:T11,R9:T11)),MMULT(MMULT(R9:T11,R9:T11),MMULT(R9:T11,R9:T11))),MMULT(MMULT(MMULT(R9:T11,R9:T11),MMULT(R9:T11,R9:T11)),MMULT(MMULT(R9:T11,R9:T11),MMULT(R9:T11,R9:T11)))),MMULT(MMULT(MMULT(MMULT(R9:T11,R9:T11),MMULT(R9:T11,R9:T11)),MMULT(MMULT(R9:T11,R9:T11),MMULT(R9:T11,R9:T11))),MMULT(MMULT(MMULT(R9:T11,R9:T11),MMULT(R9:T11,R9:T11)),MMULT(MMULT(R9:T11,R9:T11),MMULT(R9:T11,R9:T11)))))</f>
        <v>0.3297974974</v>
      </c>
      <c r="H12" s="530">
        <v>0.45856446597900846</v>
      </c>
      <c r="I12" s="530">
        <v>0.2116380366667871</v>
      </c>
      <c r="J12" s="540"/>
      <c r="K12" s="509"/>
      <c r="L12" s="541"/>
      <c r="M12" s="541"/>
      <c r="N12" s="541"/>
      <c r="O12" s="541"/>
      <c r="P12" s="509"/>
      <c r="Q12" s="541"/>
      <c r="R12" s="541"/>
      <c r="S12" s="541"/>
      <c r="T12" s="541"/>
      <c r="U12" s="541"/>
      <c r="V12" s="531">
        <f t="shared" ref="V12:X12" si="25">RAND()</f>
        <v>0.591172005</v>
      </c>
      <c r="W12" s="531">
        <f t="shared" si="25"/>
        <v>0.05669825863</v>
      </c>
      <c r="X12" s="531">
        <f t="shared" si="25"/>
        <v>0.487182594</v>
      </c>
    </row>
    <row r="13">
      <c r="A13" s="535" t="s">
        <v>2127</v>
      </c>
      <c r="B13" s="542">
        <v>15.0</v>
      </c>
      <c r="C13" s="538">
        <v>0.8</v>
      </c>
      <c r="D13" s="538">
        <v>1.0</v>
      </c>
      <c r="E13" s="509"/>
      <c r="F13" s="509"/>
      <c r="G13" s="509"/>
      <c r="H13" s="509"/>
      <c r="I13" s="509"/>
      <c r="J13" s="509"/>
      <c r="K13" s="509"/>
      <c r="L13" s="541"/>
      <c r="M13" s="541"/>
      <c r="N13" s="541"/>
      <c r="O13" s="541"/>
      <c r="P13" s="509"/>
      <c r="Q13" s="541"/>
      <c r="R13" s="541"/>
      <c r="S13" s="541"/>
      <c r="T13" s="541"/>
      <c r="U13" s="541"/>
      <c r="V13" s="519">
        <f t="shared" ref="V13:X13" si="26">RAND()</f>
        <v>0.3288770755</v>
      </c>
      <c r="W13" s="519">
        <f t="shared" si="26"/>
        <v>0.7730391139</v>
      </c>
      <c r="X13" s="519">
        <f t="shared" si="26"/>
        <v>0.6168467376</v>
      </c>
    </row>
    <row r="14">
      <c r="A14" s="535" t="s">
        <v>2514</v>
      </c>
      <c r="B14" s="539">
        <v>20.0</v>
      </c>
      <c r="C14" s="536">
        <v>0.9</v>
      </c>
      <c r="D14" s="536">
        <v>0.9</v>
      </c>
      <c r="E14" s="509"/>
      <c r="F14" s="508" t="s">
        <v>2515</v>
      </c>
      <c r="K14" s="509"/>
      <c r="L14" s="516"/>
      <c r="M14" s="516"/>
      <c r="N14" s="516"/>
      <c r="O14" s="516"/>
      <c r="P14" s="516"/>
      <c r="Q14" s="516"/>
      <c r="R14" s="516"/>
      <c r="S14" s="516"/>
      <c r="T14" s="516"/>
      <c r="U14" s="509"/>
      <c r="V14" s="519">
        <f t="shared" ref="V14:X14" si="27">RAND()</f>
        <v>0.6364339961</v>
      </c>
      <c r="W14" s="519">
        <f t="shared" si="27"/>
        <v>0.001967663702</v>
      </c>
      <c r="X14" s="519">
        <f t="shared" si="27"/>
        <v>0.8607820556</v>
      </c>
    </row>
    <row r="15">
      <c r="A15" s="535" t="s">
        <v>2516</v>
      </c>
      <c r="B15" s="542">
        <v>15.0</v>
      </c>
      <c r="C15" s="538">
        <v>1.1</v>
      </c>
      <c r="D15" s="538">
        <v>0.9</v>
      </c>
      <c r="E15" s="509"/>
      <c r="F15" s="512" t="s">
        <v>2500</v>
      </c>
      <c r="G15" s="513" t="s">
        <v>2179</v>
      </c>
      <c r="H15" s="388" t="s">
        <v>2144</v>
      </c>
      <c r="I15" s="388" t="s">
        <v>2184</v>
      </c>
      <c r="J15" s="388" t="s">
        <v>2501</v>
      </c>
      <c r="K15" s="509"/>
      <c r="L15" s="514" t="s">
        <v>2500</v>
      </c>
      <c r="M15" s="515" t="s">
        <v>2179</v>
      </c>
      <c r="N15" s="517" t="s">
        <v>2144</v>
      </c>
      <c r="O15" s="517" t="s">
        <v>2184</v>
      </c>
      <c r="P15" s="516"/>
      <c r="Q15" s="514" t="s">
        <v>2500</v>
      </c>
      <c r="R15" s="515" t="s">
        <v>2179</v>
      </c>
      <c r="S15" s="517" t="s">
        <v>2144</v>
      </c>
      <c r="T15" s="517" t="s">
        <v>2184</v>
      </c>
      <c r="U15" s="518"/>
      <c r="V15" s="519">
        <f t="shared" ref="V15:X15" si="28">RAND()</f>
        <v>0.02979911782</v>
      </c>
      <c r="W15" s="519">
        <f t="shared" si="28"/>
        <v>0.2410656116</v>
      </c>
      <c r="X15" s="519">
        <f t="shared" si="28"/>
        <v>0.5450917928</v>
      </c>
    </row>
    <row r="16">
      <c r="A16" s="535" t="s">
        <v>2517</v>
      </c>
      <c r="B16" s="539">
        <v>15.0</v>
      </c>
      <c r="C16" s="536">
        <v>1.2</v>
      </c>
      <c r="D16" s="536">
        <v>1.0</v>
      </c>
      <c r="E16" s="509"/>
      <c r="F16" s="522" t="s">
        <v>2179</v>
      </c>
      <c r="G16" s="543">
        <v>93.0</v>
      </c>
      <c r="H16" s="543">
        <v>7.0</v>
      </c>
      <c r="I16" s="543">
        <v>2.0</v>
      </c>
      <c r="J16" s="524" t="str">
        <f t="shared" ref="J16:J18" si="32">ROUND(100*G16/SUM(G16:I16),0)&amp;"/"&amp;ROUND(100*H16/SUM(G16:I16),0)&amp;"/"&amp;ROUND(100*I16/SUM(G16:I16),0)</f>
        <v>91/7/2</v>
      </c>
      <c r="K16" s="509"/>
      <c r="L16" s="522" t="s">
        <v>2179</v>
      </c>
      <c r="M16" s="534">
        <f t="shared" ref="M16:O16" si="29">SUM($F16:F16)/SUM($G16:$I16)</f>
        <v>0</v>
      </c>
      <c r="N16" s="534">
        <f t="shared" si="29"/>
        <v>0.9117647059</v>
      </c>
      <c r="O16" s="534">
        <f t="shared" si="29"/>
        <v>0.9803921569</v>
      </c>
      <c r="P16" s="509"/>
      <c r="Q16" s="522" t="s">
        <v>2179</v>
      </c>
      <c r="R16" s="525">
        <f t="shared" ref="R16:T16" si="30">G16/SUM($G16:$I16)</f>
        <v>0.9117647059</v>
      </c>
      <c r="S16" s="525">
        <f t="shared" si="30"/>
        <v>0.06862745098</v>
      </c>
      <c r="T16" s="525">
        <f t="shared" si="30"/>
        <v>0.01960784314</v>
      </c>
      <c r="U16" s="526"/>
      <c r="V16" s="519">
        <f t="shared" ref="V16:X16" si="31">RAND()</f>
        <v>0.6186280707</v>
      </c>
      <c r="W16" s="519">
        <f t="shared" si="31"/>
        <v>0.2424209602</v>
      </c>
      <c r="X16" s="519">
        <f t="shared" si="31"/>
        <v>0.06633259032</v>
      </c>
    </row>
    <row r="17">
      <c r="A17" s="535" t="s">
        <v>2518</v>
      </c>
      <c r="B17" s="542">
        <v>5.0</v>
      </c>
      <c r="C17" s="538">
        <v>1.3</v>
      </c>
      <c r="D17" s="538">
        <v>1.0</v>
      </c>
      <c r="E17" s="509"/>
      <c r="F17" s="388" t="s">
        <v>2144</v>
      </c>
      <c r="G17" s="544">
        <v>35.0</v>
      </c>
      <c r="H17" s="544">
        <v>65.0</v>
      </c>
      <c r="I17" s="544">
        <v>15.0</v>
      </c>
      <c r="J17" s="524" t="str">
        <f t="shared" si="32"/>
        <v>30/57/13</v>
      </c>
      <c r="K17" s="509"/>
      <c r="L17" s="388" t="s">
        <v>2144</v>
      </c>
      <c r="M17" s="537">
        <f t="shared" ref="M17:O17" si="33">SUM($F17:F17)/SUM($G17:$I17)</f>
        <v>0</v>
      </c>
      <c r="N17" s="537">
        <f t="shared" si="33"/>
        <v>0.3043478261</v>
      </c>
      <c r="O17" s="537">
        <f t="shared" si="33"/>
        <v>0.8695652174</v>
      </c>
      <c r="P17" s="509"/>
      <c r="Q17" s="388" t="s">
        <v>2144</v>
      </c>
      <c r="R17" s="525">
        <f t="shared" ref="R17:T17" si="34">G17/SUM($G17:$I17)</f>
        <v>0.3043478261</v>
      </c>
      <c r="S17" s="525">
        <f t="shared" si="34"/>
        <v>0.5652173913</v>
      </c>
      <c r="T17" s="525">
        <f t="shared" si="34"/>
        <v>0.1304347826</v>
      </c>
      <c r="U17" s="526"/>
      <c r="V17" s="519">
        <f t="shared" ref="V17:X17" si="35">RAND()</f>
        <v>0.6591151218</v>
      </c>
      <c r="W17" s="519">
        <f t="shared" si="35"/>
        <v>0.2603134689</v>
      </c>
      <c r="X17" s="519">
        <f t="shared" si="35"/>
        <v>0.6566737059</v>
      </c>
    </row>
    <row r="18">
      <c r="A18" s="535" t="s">
        <v>2519</v>
      </c>
      <c r="B18" s="539">
        <v>-5.0</v>
      </c>
      <c r="C18" s="536">
        <v>1.0</v>
      </c>
      <c r="D18" s="536">
        <v>1.0</v>
      </c>
      <c r="E18" s="509"/>
      <c r="F18" s="528" t="s">
        <v>2184</v>
      </c>
      <c r="G18" s="543">
        <v>65.0</v>
      </c>
      <c r="H18" s="543">
        <v>45.0</v>
      </c>
      <c r="I18" s="543">
        <v>35.0</v>
      </c>
      <c r="J18" s="524" t="str">
        <f t="shared" si="32"/>
        <v>45/31/24</v>
      </c>
      <c r="K18" s="509"/>
      <c r="L18" s="528" t="s">
        <v>2184</v>
      </c>
      <c r="M18" s="537">
        <f t="shared" ref="M18:O18" si="36">SUM($F18:F18)/SUM($G18:$I18)</f>
        <v>0</v>
      </c>
      <c r="N18" s="537">
        <f t="shared" si="36"/>
        <v>0.4482758621</v>
      </c>
      <c r="O18" s="537">
        <f t="shared" si="36"/>
        <v>0.7586206897</v>
      </c>
      <c r="P18" s="509"/>
      <c r="Q18" s="528" t="s">
        <v>2184</v>
      </c>
      <c r="R18" s="525">
        <f t="shared" ref="R18:T18" si="37">G18/SUM($G18:$I18)</f>
        <v>0.4482758621</v>
      </c>
      <c r="S18" s="525">
        <f t="shared" si="37"/>
        <v>0.3103448276</v>
      </c>
      <c r="T18" s="525">
        <f t="shared" si="37"/>
        <v>0.2413793103</v>
      </c>
      <c r="U18" s="526"/>
      <c r="V18" s="519">
        <f t="shared" ref="V18:X18" si="38">RAND()</f>
        <v>0.6436284259</v>
      </c>
      <c r="W18" s="519">
        <f t="shared" si="38"/>
        <v>0.03600723464</v>
      </c>
      <c r="X18" s="519">
        <f t="shared" si="38"/>
        <v>0.6956646637</v>
      </c>
    </row>
    <row r="19">
      <c r="A19" s="535" t="s">
        <v>2520</v>
      </c>
      <c r="B19" s="542">
        <v>-15.0</v>
      </c>
      <c r="C19" s="538">
        <v>0.9</v>
      </c>
      <c r="D19" s="538">
        <v>1.0</v>
      </c>
      <c r="E19" s="509"/>
      <c r="F19" s="518" t="s">
        <v>2505</v>
      </c>
      <c r="G19" s="545">
        <f t="array" ref="G19:I19">MMULT(MMULT(MMULT(MMULT(MMULT(R16:T18,R16:T18),MMULT(R16:T18,R16:T18)),MMULT(MMULT(R16:T18,R16:T18),MMULT(R16:T18,R16:T18))),MMULT(MMULT(MMULT(R16:T18,R16:T18),MMULT(R16:T18,R16:T18)),MMULT(MMULT(R16:T18,R16:T18),MMULT(R16:T18,R16:T18)))),MMULT(MMULT(MMULT(MMULT(R16:T18,R16:T18),MMULT(R16:T18,R16:T18)),MMULT(MMULT(R16:T18,R16:T18),MMULT(R16:T18,R16:T18))),MMULT(MMULT(MMULT(R16:T18,R16:T18),MMULT(R16:T18,R16:T18)),MMULT(MMULT(R16:T18,R16:T18),MMULT(R16:T18,R16:T18)))))</f>
        <v>0.7927993272</v>
      </c>
      <c r="H19" s="545">
        <v>0.15931697994134603</v>
      </c>
      <c r="I19" s="545">
        <v>0.047883692866385656</v>
      </c>
      <c r="J19" s="524"/>
      <c r="K19" s="509"/>
      <c r="L19" s="526"/>
      <c r="M19" s="509"/>
      <c r="N19" s="509"/>
      <c r="O19" s="509"/>
      <c r="P19" s="509"/>
      <c r="Q19" s="526"/>
      <c r="R19" s="509"/>
      <c r="S19" s="509"/>
      <c r="T19" s="509"/>
      <c r="U19" s="526"/>
      <c r="V19" s="531">
        <f t="shared" ref="V19:X19" si="39">RAND()</f>
        <v>0.2060835766</v>
      </c>
      <c r="W19" s="531">
        <f t="shared" si="39"/>
        <v>0.4974839689</v>
      </c>
      <c r="X19" s="531">
        <f t="shared" si="39"/>
        <v>0.2485566039</v>
      </c>
    </row>
    <row r="20">
      <c r="A20" s="535" t="s">
        <v>2521</v>
      </c>
      <c r="B20" s="539">
        <v>-15.0</v>
      </c>
      <c r="C20" s="536">
        <v>1.0</v>
      </c>
      <c r="D20" s="536">
        <v>1.0</v>
      </c>
      <c r="E20" s="509"/>
      <c r="F20" s="509"/>
      <c r="G20" s="509"/>
      <c r="H20" s="509"/>
      <c r="I20" s="509"/>
      <c r="J20" s="509"/>
      <c r="K20" s="509"/>
      <c r="L20" s="516"/>
      <c r="M20" s="516"/>
      <c r="N20" s="516"/>
      <c r="O20" s="516"/>
      <c r="P20" s="516"/>
      <c r="Q20" s="516"/>
      <c r="R20" s="516"/>
      <c r="S20" s="516"/>
      <c r="T20" s="516"/>
      <c r="U20" s="509"/>
      <c r="V20" s="531">
        <f t="shared" ref="V20:X20" si="40">RAND()</f>
        <v>0.05885392682</v>
      </c>
      <c r="W20" s="531">
        <f t="shared" si="40"/>
        <v>0.09444659106</v>
      </c>
      <c r="X20" s="531">
        <f t="shared" si="40"/>
        <v>0.2320757337</v>
      </c>
    </row>
    <row r="21">
      <c r="A21" s="535" t="s">
        <v>2522</v>
      </c>
      <c r="B21" s="542">
        <v>-10.0</v>
      </c>
      <c r="C21" s="538">
        <v>1.2</v>
      </c>
      <c r="D21" s="538">
        <v>1.0</v>
      </c>
      <c r="E21" s="509"/>
      <c r="F21" s="532" t="s">
        <v>2507</v>
      </c>
      <c r="G21" s="513" t="s">
        <v>2188</v>
      </c>
      <c r="H21" s="513" t="s">
        <v>2189</v>
      </c>
      <c r="I21" s="513" t="s">
        <v>2145</v>
      </c>
      <c r="J21" s="388" t="s">
        <v>2501</v>
      </c>
      <c r="K21" s="509"/>
      <c r="L21" s="533" t="s">
        <v>2507</v>
      </c>
      <c r="M21" s="515" t="s">
        <v>2188</v>
      </c>
      <c r="N21" s="515" t="s">
        <v>2189</v>
      </c>
      <c r="O21" s="515" t="s">
        <v>2145</v>
      </c>
      <c r="P21" s="516"/>
      <c r="Q21" s="533" t="s">
        <v>2507</v>
      </c>
      <c r="R21" s="515" t="s">
        <v>2188</v>
      </c>
      <c r="S21" s="515" t="s">
        <v>2189</v>
      </c>
      <c r="T21" s="515" t="s">
        <v>2145</v>
      </c>
      <c r="U21" s="518"/>
      <c r="V21" s="531">
        <f t="shared" ref="V21:X21" si="41">RAND()</f>
        <v>0.2328183039</v>
      </c>
      <c r="W21" s="531">
        <f t="shared" si="41"/>
        <v>0.8685795831</v>
      </c>
      <c r="X21" s="531">
        <f t="shared" si="41"/>
        <v>0.6136705482</v>
      </c>
    </row>
    <row r="22">
      <c r="A22" s="546"/>
      <c r="B22" s="546"/>
      <c r="C22" s="509"/>
      <c r="D22" s="509"/>
      <c r="E22" s="509"/>
      <c r="F22" s="522" t="s">
        <v>2188</v>
      </c>
      <c r="G22" s="543">
        <v>70.0</v>
      </c>
      <c r="H22" s="543">
        <v>25.0</v>
      </c>
      <c r="I22" s="543">
        <v>5.0</v>
      </c>
      <c r="J22" s="524" t="str">
        <f t="shared" ref="J22:J24" si="45">ROUND(100*G22/SUM(G22:I22),0)&amp;"/"&amp;ROUND(100*H22/SUM(G22:I22),0)&amp;"/"&amp;ROUND(100*I22/SUM(G22:I22),0)</f>
        <v>70/25/5</v>
      </c>
      <c r="K22" s="509"/>
      <c r="L22" s="522" t="s">
        <v>2188</v>
      </c>
      <c r="M22" s="534">
        <f t="shared" ref="M22:O22" si="42">SUM($F22:F22)/SUM($G22:$I22)</f>
        <v>0</v>
      </c>
      <c r="N22" s="534">
        <f t="shared" si="42"/>
        <v>0.7</v>
      </c>
      <c r="O22" s="534">
        <f t="shared" si="42"/>
        <v>0.95</v>
      </c>
      <c r="P22" s="509"/>
      <c r="Q22" s="522" t="s">
        <v>2188</v>
      </c>
      <c r="R22" s="525">
        <f t="shared" ref="R22:T22" si="43">G22/SUM($G22:$I22)</f>
        <v>0.7</v>
      </c>
      <c r="S22" s="525">
        <f t="shared" si="43"/>
        <v>0.25</v>
      </c>
      <c r="T22" s="525">
        <f t="shared" si="43"/>
        <v>0.05</v>
      </c>
      <c r="U22" s="526"/>
      <c r="V22" s="531">
        <f t="shared" ref="V22:X22" si="44">RAND()</f>
        <v>0.5174354765</v>
      </c>
      <c r="W22" s="531">
        <f t="shared" si="44"/>
        <v>0.4740420629</v>
      </c>
      <c r="X22" s="531">
        <f t="shared" si="44"/>
        <v>0.964366441</v>
      </c>
    </row>
    <row r="23">
      <c r="A23" s="505" t="s">
        <v>2155</v>
      </c>
      <c r="B23" s="506" t="s">
        <v>2523</v>
      </c>
      <c r="C23" s="506" t="s">
        <v>2509</v>
      </c>
      <c r="D23" s="506" t="s">
        <v>2524</v>
      </c>
      <c r="E23" s="509"/>
      <c r="F23" s="513" t="s">
        <v>2189</v>
      </c>
      <c r="G23" s="544">
        <v>50.0</v>
      </c>
      <c r="H23" s="544">
        <v>35.0</v>
      </c>
      <c r="I23" s="544">
        <v>15.0</v>
      </c>
      <c r="J23" s="524" t="str">
        <f t="shared" si="45"/>
        <v>50/35/15</v>
      </c>
      <c r="K23" s="509"/>
      <c r="L23" s="513" t="s">
        <v>2189</v>
      </c>
      <c r="M23" s="537">
        <f t="shared" ref="M23:O23" si="46">SUM($F23:F23)/SUM($G23:$I23)</f>
        <v>0</v>
      </c>
      <c r="N23" s="537">
        <f t="shared" si="46"/>
        <v>0.5</v>
      </c>
      <c r="O23" s="537">
        <f t="shared" si="46"/>
        <v>0.85</v>
      </c>
      <c r="P23" s="509"/>
      <c r="Q23" s="513" t="s">
        <v>2189</v>
      </c>
      <c r="R23" s="525">
        <f t="shared" ref="R23:T23" si="47">G23/SUM($G23:$I23)</f>
        <v>0.5</v>
      </c>
      <c r="S23" s="525">
        <f t="shared" si="47"/>
        <v>0.35</v>
      </c>
      <c r="T23" s="525">
        <f t="shared" si="47"/>
        <v>0.15</v>
      </c>
      <c r="U23" s="526"/>
      <c r="V23" s="531">
        <f t="shared" ref="V23:X23" si="48">RAND()</f>
        <v>0.3219121896</v>
      </c>
      <c r="W23" s="531">
        <f t="shared" si="48"/>
        <v>0.2626229522</v>
      </c>
      <c r="X23" s="531">
        <f t="shared" si="48"/>
        <v>0.4492125261</v>
      </c>
    </row>
    <row r="24">
      <c r="A24" s="547" t="s">
        <v>2525</v>
      </c>
      <c r="B24" s="511">
        <v>10.0</v>
      </c>
      <c r="C24" s="536">
        <v>2.0</v>
      </c>
      <c r="D24" s="536">
        <v>1.8</v>
      </c>
      <c r="E24" s="509"/>
      <c r="F24" s="522" t="s">
        <v>2145</v>
      </c>
      <c r="G24" s="543">
        <v>40.0</v>
      </c>
      <c r="H24" s="543">
        <v>30.0</v>
      </c>
      <c r="I24" s="543">
        <v>30.0</v>
      </c>
      <c r="J24" s="524" t="str">
        <f t="shared" si="45"/>
        <v>40/30/30</v>
      </c>
      <c r="K24" s="509"/>
      <c r="L24" s="522" t="s">
        <v>2145</v>
      </c>
      <c r="M24" s="537">
        <f t="shared" ref="M24:O24" si="49">SUM($F24:F24)/SUM($G24:$I24)</f>
        <v>0</v>
      </c>
      <c r="N24" s="537">
        <f t="shared" si="49"/>
        <v>0.4</v>
      </c>
      <c r="O24" s="537">
        <f t="shared" si="49"/>
        <v>0.7</v>
      </c>
      <c r="P24" s="509"/>
      <c r="Q24" s="522" t="s">
        <v>2145</v>
      </c>
      <c r="R24" s="525">
        <f t="shared" ref="R24:T24" si="50">G24/SUM($G24:$I24)</f>
        <v>0.4</v>
      </c>
      <c r="S24" s="525">
        <f t="shared" si="50"/>
        <v>0.3</v>
      </c>
      <c r="T24" s="525">
        <f t="shared" si="50"/>
        <v>0.3</v>
      </c>
      <c r="U24" s="526"/>
      <c r="V24" s="531">
        <f t="shared" ref="V24:X24" si="51">RAND()</f>
        <v>0.3133772672</v>
      </c>
      <c r="W24" s="531">
        <f t="shared" si="51"/>
        <v>0.1336759992</v>
      </c>
      <c r="X24" s="531">
        <f t="shared" si="51"/>
        <v>0.1664436062</v>
      </c>
    </row>
    <row r="25">
      <c r="A25" s="547" t="s">
        <v>2526</v>
      </c>
      <c r="B25" s="521">
        <v>55.0</v>
      </c>
      <c r="C25" s="538">
        <v>1.5</v>
      </c>
      <c r="D25" s="538">
        <v>1.9</v>
      </c>
      <c r="E25" s="509"/>
      <c r="F25" s="518" t="s">
        <v>2505</v>
      </c>
      <c r="G25" s="545">
        <f t="array" ref="G25:I25">MMULT(MMULT(MMULT(MMULT(MMULT(R22:T24,R22:T24),MMULT(R22:T24,R22:T24)),MMULT(MMULT(R22:T24,R22:T24),MMULT(R22:T24,R22:T24))),MMULT(MMULT(MMULT(R22:T24,R22:T24),MMULT(R22:T24,R22:T24)),MMULT(MMULT(R22:T24,R22:T24),MMULT(R22:T24,R22:T24)))),MMULT(MMULT(MMULT(MMULT(R22:T24,R22:T24),MMULT(R22:T24,R22:T24)),MMULT(MMULT(R22:T24,R22:T24),MMULT(R22:T24,R22:T24))),MMULT(MMULT(MMULT(R22:T24,R22:T24),MMULT(R22:T24,R22:T24)),MMULT(MMULT(R22:T24,R22:T24),MMULT(R22:T24,R22:T24)))))</f>
        <v>0.6119402985</v>
      </c>
      <c r="H25" s="545">
        <v>0.2835820895522386</v>
      </c>
      <c r="I25" s="545">
        <v>0.10447761194029848</v>
      </c>
      <c r="J25" s="509"/>
      <c r="K25" s="509"/>
      <c r="L25" s="518"/>
      <c r="M25" s="548"/>
      <c r="N25" s="548"/>
      <c r="O25" s="548"/>
      <c r="P25" s="509"/>
      <c r="Q25" s="509"/>
      <c r="R25" s="509"/>
      <c r="S25" s="509"/>
      <c r="T25" s="509"/>
      <c r="U25" s="509"/>
      <c r="V25" s="519">
        <f t="shared" ref="V25:X25" si="52">RAND()</f>
        <v>0.227964964</v>
      </c>
      <c r="W25" s="519">
        <f t="shared" si="52"/>
        <v>0.8885715205</v>
      </c>
      <c r="X25" s="519">
        <f t="shared" si="52"/>
        <v>0.5502985701</v>
      </c>
    </row>
    <row r="26">
      <c r="A26" s="547" t="s">
        <v>2128</v>
      </c>
      <c r="B26" s="511">
        <v>80.0</v>
      </c>
      <c r="C26" s="536">
        <v>0.3</v>
      </c>
      <c r="D26" s="536">
        <v>1.6</v>
      </c>
      <c r="E26" s="509"/>
      <c r="F26" s="509"/>
      <c r="G26" s="509"/>
      <c r="H26" s="509"/>
      <c r="I26" s="509"/>
      <c r="J26" s="509"/>
      <c r="K26" s="509"/>
      <c r="L26" s="509"/>
      <c r="M26" s="509"/>
      <c r="N26" s="509"/>
      <c r="O26" s="509"/>
      <c r="P26" s="509"/>
      <c r="Q26" s="509"/>
      <c r="R26" s="509"/>
      <c r="S26" s="509"/>
      <c r="T26" s="509"/>
      <c r="U26" s="509"/>
      <c r="V26" s="519">
        <f t="shared" ref="V26:X26" si="53">RAND()</f>
        <v>0.395864846</v>
      </c>
      <c r="W26" s="519">
        <f t="shared" si="53"/>
        <v>0.3885235782</v>
      </c>
      <c r="X26" s="519">
        <f t="shared" si="53"/>
        <v>0.08174278173</v>
      </c>
    </row>
    <row r="27">
      <c r="A27" s="547" t="s">
        <v>2527</v>
      </c>
      <c r="B27" s="521">
        <v>55.0</v>
      </c>
      <c r="C27" s="538">
        <v>1.2</v>
      </c>
      <c r="D27" s="538">
        <v>0.5</v>
      </c>
      <c r="E27" s="509"/>
      <c r="F27" s="549" t="s">
        <v>2528</v>
      </c>
      <c r="K27" s="509"/>
      <c r="L27" s="509"/>
      <c r="M27" s="509"/>
      <c r="N27" s="509"/>
      <c r="O27" s="509"/>
      <c r="P27" s="509"/>
      <c r="Q27" s="509"/>
      <c r="R27" s="509"/>
      <c r="S27" s="509"/>
      <c r="T27" s="509"/>
      <c r="U27" s="509"/>
      <c r="V27" s="519">
        <f t="shared" ref="V27:X27" si="54">RAND()</f>
        <v>0.3422505439</v>
      </c>
      <c r="W27" s="519">
        <f t="shared" si="54"/>
        <v>0.3581025203</v>
      </c>
      <c r="X27" s="519">
        <f t="shared" si="54"/>
        <v>0.5664418464</v>
      </c>
    </row>
    <row r="28">
      <c r="A28" s="547" t="s">
        <v>2529</v>
      </c>
      <c r="B28" s="511">
        <v>70.0</v>
      </c>
      <c r="C28" s="536">
        <v>1.0</v>
      </c>
      <c r="D28" s="536">
        <v>1.6</v>
      </c>
      <c r="E28" s="509"/>
      <c r="K28" s="509"/>
      <c r="L28" s="509"/>
      <c r="M28" s="509"/>
      <c r="N28" s="509"/>
      <c r="O28" s="509"/>
      <c r="P28" s="509"/>
      <c r="Q28" s="509"/>
      <c r="R28" s="509"/>
      <c r="S28" s="509"/>
      <c r="T28" s="509"/>
      <c r="U28" s="509"/>
      <c r="V28" s="519">
        <f t="shared" ref="V28:X28" si="55">RAND()</f>
        <v>0.5339117528</v>
      </c>
      <c r="W28" s="519">
        <f t="shared" si="55"/>
        <v>0.4839457285</v>
      </c>
      <c r="X28" s="519">
        <f t="shared" si="55"/>
        <v>0.4044219132</v>
      </c>
    </row>
    <row r="29">
      <c r="A29" s="547" t="s">
        <v>2530</v>
      </c>
      <c r="B29" s="521">
        <v>65.0</v>
      </c>
      <c r="C29" s="538">
        <v>1.0</v>
      </c>
      <c r="D29" s="538">
        <v>1.3</v>
      </c>
      <c r="E29" s="509"/>
      <c r="K29" s="509"/>
      <c r="L29" s="509"/>
      <c r="M29" s="509"/>
      <c r="N29" s="509"/>
      <c r="O29" s="509"/>
      <c r="P29" s="509"/>
      <c r="Q29" s="509"/>
      <c r="R29" s="509"/>
      <c r="S29" s="509"/>
      <c r="T29" s="509"/>
      <c r="U29" s="509"/>
      <c r="V29" s="519">
        <f t="shared" ref="V29:X29" si="56">RAND()</f>
        <v>0.0213071201</v>
      </c>
      <c r="W29" s="519">
        <f t="shared" si="56"/>
        <v>0.8407469241</v>
      </c>
      <c r="X29" s="519">
        <f t="shared" si="56"/>
        <v>0.0372548888</v>
      </c>
    </row>
    <row r="30">
      <c r="A30" s="547" t="s">
        <v>2531</v>
      </c>
      <c r="B30" s="511">
        <v>55.0</v>
      </c>
      <c r="C30" s="536">
        <v>0.7</v>
      </c>
      <c r="D30" s="536">
        <v>1.4</v>
      </c>
      <c r="E30" s="509"/>
      <c r="F30" s="518" t="s">
        <v>2532</v>
      </c>
      <c r="G30" s="518" t="s">
        <v>2533</v>
      </c>
      <c r="H30" s="518" t="s">
        <v>2534</v>
      </c>
      <c r="I30" s="518" t="s">
        <v>2535</v>
      </c>
      <c r="J30" s="518" t="s">
        <v>2536</v>
      </c>
      <c r="K30" s="509"/>
      <c r="L30" s="509"/>
      <c r="M30" s="509"/>
      <c r="N30" s="509"/>
      <c r="O30" s="509"/>
      <c r="P30" s="509"/>
      <c r="Q30" s="509"/>
      <c r="R30" s="509"/>
      <c r="S30" s="509"/>
      <c r="T30" s="509"/>
      <c r="U30" s="509"/>
      <c r="V30" s="519">
        <f t="shared" ref="V30:X30" si="57">RAND()</f>
        <v>0.8320160986</v>
      </c>
      <c r="W30" s="519">
        <f t="shared" si="57"/>
        <v>0.5802048305</v>
      </c>
      <c r="X30" s="519">
        <f t="shared" si="57"/>
        <v>0.3221302046</v>
      </c>
    </row>
    <row r="31">
      <c r="A31" s="547" t="s">
        <v>2537</v>
      </c>
      <c r="B31" s="521">
        <v>50.0</v>
      </c>
      <c r="C31" s="538">
        <v>1.0</v>
      </c>
      <c r="D31" s="538">
        <v>1.6</v>
      </c>
      <c r="E31" s="509"/>
      <c r="F31" s="509">
        <f t="shared" ref="F31:F36" si="59">ROUND(B2*5/9,0)</f>
        <v>2</v>
      </c>
      <c r="G31" s="509">
        <f t="shared" ref="G31:G42" si="60">ROUND(B10*5/9,0)</f>
        <v>-11</v>
      </c>
      <c r="H31" s="509">
        <f t="shared" ref="H31:H40" si="61">ROUND((B24-32)*5/9,0)</f>
        <v>-12</v>
      </c>
      <c r="I31" s="550">
        <f t="shared" ref="I31:I38" si="62">ROUND((B36-32)*5/9,0)</f>
        <v>-73</v>
      </c>
      <c r="J31" s="509">
        <f>ROUND(D2*5/9,2)</f>
        <v>2.69</v>
      </c>
      <c r="K31" s="509"/>
      <c r="L31" s="509"/>
      <c r="M31" s="509"/>
      <c r="N31" s="509"/>
      <c r="O31" s="509"/>
      <c r="P31" s="509"/>
      <c r="Q31" s="509"/>
      <c r="R31" s="509"/>
      <c r="S31" s="509"/>
      <c r="T31" s="509"/>
      <c r="U31" s="509"/>
      <c r="V31" s="531">
        <f t="shared" ref="V31:X31" si="58">RAND()</f>
        <v>0.9816796883</v>
      </c>
      <c r="W31" s="531">
        <f t="shared" si="58"/>
        <v>0.734895762</v>
      </c>
      <c r="X31" s="531">
        <f t="shared" si="58"/>
        <v>0.1966202746</v>
      </c>
    </row>
    <row r="32">
      <c r="A32" s="547" t="s">
        <v>2538</v>
      </c>
      <c r="B32" s="511">
        <v>40.0</v>
      </c>
      <c r="C32" s="536">
        <v>0.2</v>
      </c>
      <c r="D32" s="536">
        <v>0.1</v>
      </c>
      <c r="E32" s="509"/>
      <c r="F32" s="509">
        <f t="shared" si="59"/>
        <v>6</v>
      </c>
      <c r="G32" s="509">
        <f t="shared" si="60"/>
        <v>-6</v>
      </c>
      <c r="H32" s="509">
        <f t="shared" si="61"/>
        <v>13</v>
      </c>
      <c r="I32" s="550">
        <f t="shared" si="62"/>
        <v>-18</v>
      </c>
      <c r="J32" s="509"/>
      <c r="K32" s="509"/>
      <c r="L32" s="509"/>
      <c r="M32" s="509"/>
      <c r="N32" s="509"/>
      <c r="O32" s="509"/>
      <c r="P32" s="509"/>
      <c r="Q32" s="509"/>
      <c r="R32" s="509"/>
      <c r="S32" s="509"/>
      <c r="T32" s="509"/>
      <c r="U32" s="509"/>
      <c r="V32" s="531">
        <f t="shared" ref="V32:X32" si="63">RAND()</f>
        <v>0.9326806783</v>
      </c>
      <c r="W32" s="531">
        <f t="shared" si="63"/>
        <v>0.6971496924</v>
      </c>
      <c r="X32" s="531">
        <f t="shared" si="63"/>
        <v>0.09554462712</v>
      </c>
    </row>
    <row r="33">
      <c r="A33" s="547" t="s">
        <v>2539</v>
      </c>
      <c r="B33" s="521">
        <v>65.0</v>
      </c>
      <c r="C33" s="538">
        <v>1.0</v>
      </c>
      <c r="D33" s="538">
        <v>0.7</v>
      </c>
      <c r="E33" s="509"/>
      <c r="F33" s="509">
        <f t="shared" si="59"/>
        <v>2</v>
      </c>
      <c r="G33" s="509">
        <f t="shared" si="60"/>
        <v>3</v>
      </c>
      <c r="H33" s="509">
        <f t="shared" si="61"/>
        <v>27</v>
      </c>
      <c r="I33" s="550">
        <f t="shared" si="62"/>
        <v>0</v>
      </c>
      <c r="J33" s="509"/>
      <c r="K33" s="509"/>
      <c r="L33" s="509"/>
      <c r="M33" s="509"/>
      <c r="N33" s="509"/>
      <c r="O33" s="509"/>
      <c r="P33" s="509"/>
      <c r="Q33" s="509"/>
      <c r="R33" s="509"/>
      <c r="S33" s="509"/>
      <c r="T33" s="509"/>
      <c r="U33" s="509"/>
      <c r="V33" s="531">
        <f t="shared" ref="V33:X33" si="64">RAND()</f>
        <v>0.1495884508</v>
      </c>
      <c r="W33" s="531">
        <f t="shared" si="64"/>
        <v>0.4339938039</v>
      </c>
      <c r="X33" s="531">
        <f t="shared" si="64"/>
        <v>0.919663591</v>
      </c>
    </row>
    <row r="34">
      <c r="A34" s="509"/>
      <c r="B34" s="509"/>
      <c r="C34" s="509"/>
      <c r="D34" s="509"/>
      <c r="E34" s="541"/>
      <c r="F34" s="509">
        <f t="shared" si="59"/>
        <v>-1</v>
      </c>
      <c r="G34" s="509">
        <f t="shared" si="60"/>
        <v>8</v>
      </c>
      <c r="H34" s="509">
        <f t="shared" si="61"/>
        <v>13</v>
      </c>
      <c r="I34" s="550">
        <f t="shared" si="62"/>
        <v>9</v>
      </c>
      <c r="J34" s="509"/>
      <c r="K34" s="541"/>
      <c r="L34" s="509"/>
      <c r="M34" s="509"/>
      <c r="N34" s="509"/>
      <c r="O34" s="509"/>
      <c r="P34" s="509"/>
      <c r="Q34" s="509"/>
      <c r="R34" s="509"/>
      <c r="S34" s="509"/>
      <c r="T34" s="509"/>
      <c r="U34" s="509"/>
      <c r="V34" s="531">
        <f t="shared" ref="V34:X34" si="65">RAND()</f>
        <v>0.006164920182</v>
      </c>
      <c r="W34" s="531">
        <f t="shared" si="65"/>
        <v>0.6002860945</v>
      </c>
      <c r="X34" s="531">
        <f t="shared" si="65"/>
        <v>0.1495503916</v>
      </c>
    </row>
    <row r="35">
      <c r="A35" s="505" t="s">
        <v>2155</v>
      </c>
      <c r="B35" s="508" t="s">
        <v>2540</v>
      </c>
      <c r="C35" s="509"/>
      <c r="D35" s="509"/>
      <c r="E35" s="541"/>
      <c r="F35" s="509">
        <f t="shared" si="59"/>
        <v>-6</v>
      </c>
      <c r="G35" s="509">
        <f t="shared" si="60"/>
        <v>11</v>
      </c>
      <c r="H35" s="509">
        <f t="shared" si="61"/>
        <v>21</v>
      </c>
      <c r="I35" s="550">
        <f t="shared" si="62"/>
        <v>18</v>
      </c>
      <c r="J35" s="509"/>
      <c r="K35" s="541"/>
      <c r="L35" s="509"/>
      <c r="M35" s="509"/>
      <c r="N35" s="509"/>
      <c r="O35" s="509"/>
      <c r="P35" s="509"/>
      <c r="Q35" s="509"/>
      <c r="R35" s="509"/>
      <c r="S35" s="509"/>
      <c r="T35" s="509"/>
      <c r="U35" s="509"/>
      <c r="V35" s="531">
        <f t="shared" ref="V35:X35" si="66">RAND()</f>
        <v>0.5105032381</v>
      </c>
      <c r="W35" s="531">
        <f t="shared" si="66"/>
        <v>0.06165751189</v>
      </c>
      <c r="X35" s="531">
        <f t="shared" si="66"/>
        <v>0.8218917797</v>
      </c>
    </row>
    <row r="36">
      <c r="A36" s="551" t="s">
        <v>2196</v>
      </c>
      <c r="B36" s="511">
        <v>-100.0</v>
      </c>
      <c r="C36" s="509"/>
      <c r="D36" s="509"/>
      <c r="E36" s="509"/>
      <c r="F36" s="509">
        <f t="shared" si="59"/>
        <v>-3</v>
      </c>
      <c r="G36" s="509">
        <f t="shared" si="60"/>
        <v>8</v>
      </c>
      <c r="H36" s="509">
        <f t="shared" si="61"/>
        <v>18</v>
      </c>
      <c r="I36" s="550">
        <f t="shared" si="62"/>
        <v>23</v>
      </c>
      <c r="J36" s="509"/>
      <c r="K36" s="509"/>
      <c r="L36" s="509"/>
      <c r="M36" s="509"/>
      <c r="N36" s="509"/>
      <c r="O36" s="509"/>
      <c r="P36" s="509"/>
      <c r="Q36" s="509"/>
      <c r="R36" s="509"/>
      <c r="S36" s="509"/>
      <c r="T36" s="509"/>
      <c r="U36" s="509"/>
      <c r="V36" s="531">
        <f t="shared" ref="V36:X36" si="67">RAND()</f>
        <v>0.9796929821</v>
      </c>
      <c r="W36" s="531">
        <f t="shared" si="67"/>
        <v>0.3065072133</v>
      </c>
      <c r="X36" s="531">
        <f t="shared" si="67"/>
        <v>0.7760522119</v>
      </c>
    </row>
    <row r="37">
      <c r="A37" s="551" t="s">
        <v>2541</v>
      </c>
      <c r="B37" s="521">
        <v>0.0</v>
      </c>
      <c r="C37" s="509"/>
      <c r="D37" s="509"/>
      <c r="E37" s="509"/>
      <c r="F37" s="509"/>
      <c r="G37" s="509">
        <f t="shared" si="60"/>
        <v>8</v>
      </c>
      <c r="H37" s="509">
        <f t="shared" si="61"/>
        <v>13</v>
      </c>
      <c r="I37" s="550">
        <f t="shared" si="62"/>
        <v>29</v>
      </c>
      <c r="J37" s="509"/>
      <c r="K37" s="509"/>
      <c r="L37" s="509"/>
      <c r="M37" s="509"/>
      <c r="N37" s="509"/>
      <c r="O37" s="509"/>
      <c r="P37" s="509"/>
      <c r="Q37" s="509"/>
      <c r="R37" s="509"/>
      <c r="S37" s="509"/>
      <c r="T37" s="509"/>
      <c r="U37" s="509"/>
      <c r="V37" s="519">
        <f t="shared" ref="V37:X37" si="68">RAND()</f>
        <v>0.9234238214</v>
      </c>
      <c r="W37" s="519">
        <f t="shared" si="68"/>
        <v>0.8667647157</v>
      </c>
      <c r="X37" s="519">
        <f t="shared" si="68"/>
        <v>0.6518980738</v>
      </c>
    </row>
    <row r="38">
      <c r="A38" s="547" t="s">
        <v>2542</v>
      </c>
      <c r="B38" s="511">
        <v>32.0</v>
      </c>
      <c r="C38" s="509"/>
      <c r="D38" s="509"/>
      <c r="E38" s="509"/>
      <c r="F38" s="509"/>
      <c r="G38" s="509">
        <f t="shared" si="60"/>
        <v>3</v>
      </c>
      <c r="H38" s="509">
        <f t="shared" si="61"/>
        <v>10</v>
      </c>
      <c r="I38" s="550">
        <f t="shared" si="62"/>
        <v>38</v>
      </c>
      <c r="J38" s="509"/>
      <c r="K38" s="509"/>
      <c r="L38" s="509"/>
      <c r="M38" s="509"/>
      <c r="N38" s="509"/>
      <c r="O38" s="509"/>
      <c r="P38" s="509"/>
      <c r="Q38" s="509"/>
      <c r="R38" s="509"/>
      <c r="S38" s="509"/>
      <c r="T38" s="509"/>
      <c r="U38" s="509"/>
      <c r="V38" s="519">
        <f t="shared" ref="V38:X38" si="69">RAND()</f>
        <v>0.3399230947</v>
      </c>
      <c r="W38" s="519">
        <f t="shared" si="69"/>
        <v>0.2993974843</v>
      </c>
      <c r="X38" s="519">
        <f t="shared" si="69"/>
        <v>0.569448909</v>
      </c>
    </row>
    <row r="39">
      <c r="A39" s="547" t="s">
        <v>2543</v>
      </c>
      <c r="B39" s="521">
        <v>48.0</v>
      </c>
      <c r="C39" s="509"/>
      <c r="D39" s="509"/>
      <c r="E39" s="509"/>
      <c r="F39" s="509"/>
      <c r="G39" s="509">
        <f t="shared" si="60"/>
        <v>-3</v>
      </c>
      <c r="H39" s="509">
        <f t="shared" si="61"/>
        <v>4</v>
      </c>
      <c r="I39" s="509"/>
      <c r="J39" s="509"/>
      <c r="K39" s="509"/>
      <c r="L39" s="509"/>
      <c r="M39" s="509"/>
      <c r="N39" s="509"/>
      <c r="O39" s="509"/>
      <c r="P39" s="509"/>
      <c r="Q39" s="509"/>
      <c r="R39" s="509"/>
      <c r="S39" s="509"/>
      <c r="T39" s="509"/>
      <c r="U39" s="509"/>
      <c r="V39" s="519">
        <f t="shared" ref="V39:X39" si="70">RAND()</f>
        <v>0.951415905</v>
      </c>
      <c r="W39" s="519">
        <f t="shared" si="70"/>
        <v>0.1583950014</v>
      </c>
      <c r="X39" s="519">
        <f t="shared" si="70"/>
        <v>0.3545269055</v>
      </c>
    </row>
    <row r="40">
      <c r="A40" s="547" t="s">
        <v>2177</v>
      </c>
      <c r="B40" s="511">
        <v>64.0</v>
      </c>
      <c r="C40" s="509"/>
      <c r="D40" s="509"/>
      <c r="E40" s="509"/>
      <c r="F40" s="509"/>
      <c r="G40" s="509">
        <f t="shared" si="60"/>
        <v>-8</v>
      </c>
      <c r="H40" s="509">
        <f t="shared" si="61"/>
        <v>18</v>
      </c>
      <c r="I40" s="509"/>
      <c r="J40" s="509"/>
      <c r="K40" s="509"/>
      <c r="L40" s="509"/>
      <c r="M40" s="509"/>
      <c r="N40" s="509"/>
      <c r="O40" s="509"/>
      <c r="P40" s="509"/>
      <c r="Q40" s="509"/>
      <c r="R40" s="509"/>
      <c r="S40" s="509"/>
      <c r="T40" s="509"/>
      <c r="U40" s="509"/>
      <c r="V40" s="519">
        <f t="shared" ref="V40:X40" si="71">RAND()</f>
        <v>0.4305448863</v>
      </c>
      <c r="W40" s="519">
        <f t="shared" si="71"/>
        <v>0.730017646</v>
      </c>
      <c r="X40" s="519">
        <f t="shared" si="71"/>
        <v>0.387667022</v>
      </c>
    </row>
    <row r="41">
      <c r="A41" s="547" t="s">
        <v>2544</v>
      </c>
      <c r="B41" s="521">
        <v>73.0</v>
      </c>
      <c r="C41" s="509"/>
      <c r="D41" s="509"/>
      <c r="E41" s="509"/>
      <c r="F41" s="509"/>
      <c r="G41" s="509">
        <f t="shared" si="60"/>
        <v>-8</v>
      </c>
      <c r="H41" s="509"/>
      <c r="I41" s="509"/>
      <c r="J41" s="509"/>
      <c r="K41" s="509"/>
      <c r="L41" s="509"/>
      <c r="M41" s="509"/>
      <c r="N41" s="509"/>
      <c r="O41" s="509"/>
      <c r="P41" s="509"/>
      <c r="Q41" s="509"/>
      <c r="R41" s="509"/>
      <c r="S41" s="509"/>
      <c r="T41" s="509"/>
      <c r="U41" s="509"/>
      <c r="V41" s="519">
        <f t="shared" ref="V41:X41" si="72">RAND()</f>
        <v>0.2763288491</v>
      </c>
      <c r="W41" s="519">
        <f t="shared" si="72"/>
        <v>0.8038593845</v>
      </c>
      <c r="X41" s="519">
        <f t="shared" si="72"/>
        <v>0.2361604506</v>
      </c>
    </row>
    <row r="42">
      <c r="A42" s="547" t="s">
        <v>2545</v>
      </c>
      <c r="B42" s="511">
        <v>85.0</v>
      </c>
      <c r="C42" s="509"/>
      <c r="D42" s="509"/>
      <c r="E42" s="509"/>
      <c r="F42" s="509"/>
      <c r="G42" s="509">
        <f t="shared" si="60"/>
        <v>-6</v>
      </c>
      <c r="H42" s="509"/>
      <c r="I42" s="509"/>
      <c r="J42" s="509"/>
      <c r="K42" s="509"/>
      <c r="L42" s="509"/>
      <c r="M42" s="509"/>
      <c r="N42" s="509"/>
      <c r="O42" s="509"/>
      <c r="P42" s="509"/>
      <c r="Q42" s="509"/>
      <c r="R42" s="509"/>
      <c r="S42" s="509"/>
      <c r="T42" s="509"/>
      <c r="U42" s="509"/>
      <c r="V42" s="519">
        <f t="shared" ref="V42:X42" si="73">RAND()</f>
        <v>0.1225493576</v>
      </c>
      <c r="W42" s="519">
        <f t="shared" si="73"/>
        <v>0.7583693462</v>
      </c>
      <c r="X42" s="519">
        <f t="shared" si="73"/>
        <v>0.9435891363</v>
      </c>
    </row>
    <row r="43">
      <c r="A43" s="551" t="s">
        <v>2546</v>
      </c>
      <c r="B43" s="521">
        <v>100.0</v>
      </c>
      <c r="C43" s="509"/>
      <c r="D43" s="509"/>
      <c r="E43" s="509"/>
      <c r="F43" s="509"/>
      <c r="G43" s="509"/>
      <c r="H43" s="509"/>
      <c r="I43" s="509"/>
      <c r="J43" s="509"/>
      <c r="K43" s="509"/>
      <c r="L43" s="509"/>
      <c r="M43" s="509"/>
      <c r="N43" s="509"/>
      <c r="O43" s="509"/>
      <c r="P43" s="509"/>
      <c r="Q43" s="509"/>
      <c r="R43" s="509"/>
      <c r="S43" s="509"/>
      <c r="T43" s="509"/>
      <c r="U43" s="509"/>
      <c r="V43" s="552"/>
      <c r="W43" s="552"/>
      <c r="X43" s="552"/>
    </row>
    <row r="44">
      <c r="A44" s="509"/>
      <c r="B44" s="509"/>
      <c r="C44" s="509"/>
      <c r="D44" s="509"/>
      <c r="E44" s="509"/>
      <c r="F44" s="509"/>
      <c r="G44" s="509"/>
      <c r="H44" s="509"/>
      <c r="I44" s="509"/>
      <c r="J44" s="509"/>
      <c r="K44" s="509"/>
      <c r="L44" s="509"/>
      <c r="M44" s="509"/>
      <c r="N44" s="509"/>
      <c r="O44" s="509"/>
      <c r="P44" s="509"/>
      <c r="Q44" s="509"/>
      <c r="R44" s="509"/>
      <c r="S44" s="509"/>
      <c r="T44" s="509"/>
      <c r="U44" s="509"/>
      <c r="V44" s="552"/>
      <c r="W44" s="552"/>
      <c r="X44" s="552"/>
    </row>
  </sheetData>
  <mergeCells count="5">
    <mergeCell ref="F1:J1"/>
    <mergeCell ref="L1:O1"/>
    <mergeCell ref="Q1:T1"/>
    <mergeCell ref="F14:J14"/>
    <mergeCell ref="F27:J29"/>
  </mergeCells>
  <drawing r:id="rId2"/>
  <legacyDrawing r:id="rId3"/>
  <tableParts count="9">
    <tablePart r:id="rId13"/>
    <tablePart r:id="rId14"/>
    <tablePart r:id="rId15"/>
    <tablePart r:id="rId16"/>
    <tablePart r:id="rId17"/>
    <tablePart r:id="rId18"/>
    <tablePart r:id="rId19"/>
    <tablePart r:id="rId20"/>
    <tablePart r:id="rId21"/>
  </tableParts>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27.14"/>
    <col customWidth="1" min="2" max="2" width="20.86"/>
    <col customWidth="1" min="3" max="3" width="21.43"/>
    <col customWidth="1" min="4" max="4" width="25.43"/>
    <col customWidth="1" min="5" max="5" width="10.29"/>
    <col customWidth="1" min="6" max="6" width="14.71"/>
    <col customWidth="1" min="7" max="26" width="8.71"/>
  </cols>
  <sheetData>
    <row r="1" ht="14.25" customHeight="1">
      <c r="A1" s="553" t="s">
        <v>2547</v>
      </c>
      <c r="B1" s="553" t="s">
        <v>2548</v>
      </c>
      <c r="C1" s="553" t="s">
        <v>2176</v>
      </c>
      <c r="D1" s="553" t="s">
        <v>2549</v>
      </c>
      <c r="E1" s="553" t="s">
        <v>2550</v>
      </c>
      <c r="F1" s="553" t="s">
        <v>2551</v>
      </c>
      <c r="H1" s="554" t="s">
        <v>2552</v>
      </c>
      <c r="I1" s="554" t="s">
        <v>2553</v>
      </c>
      <c r="J1" s="554" t="s">
        <v>2554</v>
      </c>
      <c r="K1" s="554"/>
    </row>
    <row r="2" ht="14.25" customHeight="1">
      <c r="A2" s="553" t="s">
        <v>2555</v>
      </c>
      <c r="B2" s="555">
        <v>1.0</v>
      </c>
      <c r="C2" s="555">
        <v>1.0</v>
      </c>
      <c r="D2" s="555">
        <v>0.75</v>
      </c>
      <c r="E2" s="556">
        <v>14.0</v>
      </c>
      <c r="F2" s="556">
        <v>16.0</v>
      </c>
      <c r="H2" s="557">
        <f>VLOOKUP(Weather!S12,'Travel Tables'!$A$28:$D$43,2,FALSE)</f>
        <v>6</v>
      </c>
      <c r="I2" s="557">
        <f>VLOOKUP(Weather!S12,'Travel Tables'!$A$28:$D$43,3,FALSE)</f>
        <v>0</v>
      </c>
      <c r="J2" s="557">
        <f>VLOOKUP(Weather!S12,'Travel Tables'!$A$28:$D$43,4,FALSE)</f>
        <v>0</v>
      </c>
      <c r="K2" s="557"/>
    </row>
    <row r="3" ht="14.25" customHeight="1">
      <c r="A3" s="553" t="s">
        <v>2128</v>
      </c>
      <c r="B3" s="555">
        <v>1.0</v>
      </c>
      <c r="C3" s="555">
        <v>0.5</v>
      </c>
      <c r="D3" s="555">
        <v>0.5</v>
      </c>
      <c r="E3" s="556">
        <v>12.0</v>
      </c>
      <c r="F3" s="556">
        <v>20.0</v>
      </c>
      <c r="H3" s="557">
        <f>VLOOKUP(Weather!S13,'Travel Tables'!$A$46:$D$50,2,FALSE)</f>
        <v>2</v>
      </c>
      <c r="I3" s="557">
        <f>VLOOKUP(Weather!S13,'Travel Tables'!$A$46:$D$50,3,FALSE)</f>
        <v>5</v>
      </c>
      <c r="J3" s="557">
        <f>VLOOKUP(Weather!S13,'Travel Tables'!$A$46:$D$50,4,FALSE)</f>
        <v>0</v>
      </c>
      <c r="K3" s="557"/>
    </row>
    <row r="4" ht="14.25" customHeight="1">
      <c r="A4" s="553" t="s">
        <v>2556</v>
      </c>
      <c r="B4" s="555">
        <v>1.0</v>
      </c>
      <c r="C4" s="555">
        <v>1.0</v>
      </c>
      <c r="D4" s="555">
        <v>0.5</v>
      </c>
      <c r="E4" s="556">
        <v>14.0</v>
      </c>
      <c r="F4" s="556">
        <v>14.0</v>
      </c>
      <c r="H4" s="557">
        <f>IF(Weather!S14="yes",0.75,1)</f>
        <v>1</v>
      </c>
      <c r="I4" s="557">
        <f>IF(Weather!S14="yes",-4,0)</f>
        <v>0</v>
      </c>
      <c r="J4" s="557">
        <f>IF(Weather!S14="yes",-4,0)</f>
        <v>0</v>
      </c>
      <c r="K4" s="557"/>
    </row>
    <row r="5" ht="14.25" customHeight="1">
      <c r="A5" s="553" t="s">
        <v>2557</v>
      </c>
      <c r="B5" s="555">
        <v>1.0</v>
      </c>
      <c r="C5" s="555">
        <v>1.0</v>
      </c>
      <c r="D5" s="555">
        <v>0.5</v>
      </c>
      <c r="E5" s="556">
        <v>16.0</v>
      </c>
      <c r="F5" s="556">
        <v>14.0</v>
      </c>
      <c r="H5" s="423">
        <f t="array" ref="H5">INDEX('Travel Tables'!$B$2:$D$13,MATCH(Weather!S15,'Travel Tables'!$A$2:$A$13,0),MATCH(Weather!S16,'Travel Tables'!$A$1:$F$1,0)-1)</f>
        <v>1</v>
      </c>
      <c r="I5" s="557"/>
      <c r="J5" s="557"/>
      <c r="K5" s="557"/>
    </row>
    <row r="6" ht="14.25" customHeight="1">
      <c r="A6" s="553" t="s">
        <v>2173</v>
      </c>
      <c r="B6" s="555">
        <v>1.0</v>
      </c>
      <c r="C6" s="555">
        <v>1.0</v>
      </c>
      <c r="D6" s="555">
        <v>0.5</v>
      </c>
      <c r="E6" s="556">
        <v>18.0</v>
      </c>
      <c r="F6" s="556">
        <v>14.0</v>
      </c>
      <c r="H6" s="557">
        <f>VLOOKUP(Weather!S17,'Travel Tables'!$A$16:$D$25,2,FALSE)</f>
        <v>1</v>
      </c>
      <c r="I6" s="557">
        <f>VLOOKUP(Weather!S17,'Travel Tables'!$A$16:$D$25,3,FALSE)</f>
        <v>0</v>
      </c>
      <c r="J6" s="557">
        <f>VLOOKUP(Weather!S17,'Travel Tables'!$A$16:$D$25,4,FALSE)</f>
        <v>0</v>
      </c>
      <c r="K6" s="557"/>
    </row>
    <row r="7" ht="14.25" customHeight="1">
      <c r="A7" s="553" t="s">
        <v>2558</v>
      </c>
      <c r="B7" s="555">
        <v>1.0</v>
      </c>
      <c r="C7" s="555">
        <v>0.75</v>
      </c>
      <c r="D7" s="555">
        <v>0.5</v>
      </c>
      <c r="E7" s="556">
        <v>14.0</v>
      </c>
      <c r="F7" s="556">
        <v>12.0</v>
      </c>
    </row>
    <row r="8" ht="14.25" customHeight="1">
      <c r="A8" s="553" t="s">
        <v>2559</v>
      </c>
      <c r="B8" s="555">
        <v>1.0</v>
      </c>
      <c r="C8" s="555">
        <v>0.75</v>
      </c>
      <c r="D8" s="555">
        <v>0.25</v>
      </c>
      <c r="E8" s="556">
        <v>16.0</v>
      </c>
      <c r="F8" s="556">
        <v>14.0</v>
      </c>
      <c r="H8" s="558"/>
      <c r="I8" s="558"/>
    </row>
    <row r="9" ht="14.25" customHeight="1">
      <c r="A9" s="553" t="s">
        <v>2560</v>
      </c>
      <c r="B9" s="555">
        <v>1.0</v>
      </c>
      <c r="C9" s="555">
        <v>1.0</v>
      </c>
      <c r="D9" s="555">
        <v>0.75</v>
      </c>
      <c r="E9" s="556">
        <v>14.0</v>
      </c>
      <c r="F9" s="556">
        <v>16.0</v>
      </c>
      <c r="H9" s="558"/>
      <c r="I9" s="558"/>
    </row>
    <row r="10" ht="14.25" customHeight="1">
      <c r="A10" s="553" t="s">
        <v>2561</v>
      </c>
      <c r="B10" s="555">
        <v>0.75</v>
      </c>
      <c r="C10" s="555">
        <v>0.75</v>
      </c>
      <c r="D10" s="555">
        <v>0.5</v>
      </c>
      <c r="E10" s="556">
        <v>16.0</v>
      </c>
      <c r="F10" s="556">
        <v>18.0</v>
      </c>
      <c r="H10" s="558"/>
      <c r="I10" s="558"/>
    </row>
    <row r="11" ht="14.25" customHeight="1">
      <c r="A11" s="553" t="s">
        <v>2562</v>
      </c>
      <c r="B11" s="555">
        <v>1.0</v>
      </c>
      <c r="C11" s="555">
        <v>1.0</v>
      </c>
      <c r="D11" s="555">
        <v>0.75</v>
      </c>
      <c r="E11" s="556">
        <v>12.0</v>
      </c>
      <c r="F11" s="556">
        <v>12.0</v>
      </c>
      <c r="H11" s="558"/>
      <c r="I11" s="558"/>
    </row>
    <row r="12" ht="14.25" customHeight="1">
      <c r="A12" s="553" t="s">
        <v>2563</v>
      </c>
      <c r="B12" s="555">
        <v>1.0</v>
      </c>
      <c r="C12" s="555">
        <v>0.75</v>
      </c>
      <c r="D12" s="555">
        <v>0.5</v>
      </c>
      <c r="E12" s="556">
        <v>15.0</v>
      </c>
      <c r="F12" s="556">
        <v>16.0</v>
      </c>
      <c r="H12" s="558"/>
      <c r="I12" s="558"/>
    </row>
    <row r="13" ht="14.25" customHeight="1">
      <c r="A13" s="553" t="s">
        <v>2564</v>
      </c>
      <c r="B13" s="555">
        <v>1.0</v>
      </c>
      <c r="C13" s="555">
        <v>0.75</v>
      </c>
      <c r="D13" s="555">
        <v>0.75</v>
      </c>
      <c r="E13" s="556">
        <v>12.0</v>
      </c>
      <c r="F13" s="556">
        <v>18.0</v>
      </c>
      <c r="H13" s="558"/>
      <c r="I13" s="558"/>
    </row>
    <row r="14" ht="14.25" customHeight="1">
      <c r="H14" s="558"/>
      <c r="I14" s="558"/>
    </row>
    <row r="15" ht="14.25" customHeight="1">
      <c r="A15" s="553" t="s">
        <v>27</v>
      </c>
      <c r="B15" s="553" t="s">
        <v>2565</v>
      </c>
      <c r="C15" s="553" t="s">
        <v>2566</v>
      </c>
      <c r="D15" s="553" t="s">
        <v>2567</v>
      </c>
      <c r="H15" s="558"/>
      <c r="I15" s="558"/>
    </row>
    <row r="16" ht="14.25" customHeight="1">
      <c r="A16" s="553" t="s">
        <v>2568</v>
      </c>
      <c r="B16" s="559">
        <v>0.75</v>
      </c>
      <c r="C16" s="559">
        <v>0.0</v>
      </c>
      <c r="D16" s="559">
        <v>0.0</v>
      </c>
      <c r="E16" s="560"/>
      <c r="H16" s="558"/>
      <c r="I16" s="558"/>
    </row>
    <row r="17" ht="14.25" customHeight="1">
      <c r="A17" s="553" t="s">
        <v>2177</v>
      </c>
      <c r="B17" s="559">
        <v>1.0</v>
      </c>
      <c r="C17" s="559">
        <v>0.0</v>
      </c>
      <c r="D17" s="559">
        <v>0.0</v>
      </c>
      <c r="E17" s="560"/>
      <c r="H17" s="558"/>
      <c r="I17" s="558"/>
    </row>
    <row r="18" ht="14.25" customHeight="1">
      <c r="A18" s="553" t="s">
        <v>2569</v>
      </c>
      <c r="B18" s="559">
        <v>0.75</v>
      </c>
      <c r="C18" s="559">
        <v>0.0</v>
      </c>
      <c r="D18" s="559">
        <v>0.0</v>
      </c>
      <c r="E18" s="560"/>
    </row>
    <row r="19" ht="14.25" customHeight="1">
      <c r="A19" s="553" t="s">
        <v>941</v>
      </c>
      <c r="B19" s="559">
        <v>0.1</v>
      </c>
      <c r="C19" s="559">
        <v>0.0</v>
      </c>
      <c r="D19" s="559">
        <v>0.0</v>
      </c>
      <c r="E19" s="560"/>
    </row>
    <row r="20" ht="14.25" customHeight="1">
      <c r="A20" s="553" t="s">
        <v>2570</v>
      </c>
      <c r="B20" s="559">
        <v>0.5</v>
      </c>
      <c r="C20" s="559">
        <v>4.0</v>
      </c>
      <c r="D20" s="559">
        <v>2.0</v>
      </c>
      <c r="E20" s="560"/>
    </row>
    <row r="21" ht="14.25" customHeight="1">
      <c r="A21" s="553" t="s">
        <v>2571</v>
      </c>
      <c r="B21" s="559">
        <v>0.75</v>
      </c>
      <c r="C21" s="559">
        <v>0.0</v>
      </c>
      <c r="D21" s="559">
        <v>0.0</v>
      </c>
      <c r="E21" s="560"/>
    </row>
    <row r="22" ht="14.25" customHeight="1">
      <c r="A22" s="553" t="s">
        <v>2572</v>
      </c>
      <c r="B22" s="559">
        <v>0.5</v>
      </c>
      <c r="C22" s="559">
        <v>0.0</v>
      </c>
      <c r="D22" s="559">
        <v>0.0</v>
      </c>
      <c r="E22" s="560"/>
    </row>
    <row r="23" ht="14.25" customHeight="1">
      <c r="A23" s="553" t="s">
        <v>2573</v>
      </c>
      <c r="B23" s="559">
        <v>0.25</v>
      </c>
      <c r="C23" s="559">
        <v>0.0</v>
      </c>
      <c r="D23" s="559">
        <v>0.0</v>
      </c>
      <c r="E23" s="560"/>
    </row>
    <row r="24" ht="14.25" customHeight="1">
      <c r="A24" s="553" t="s">
        <v>2574</v>
      </c>
      <c r="B24" s="559">
        <v>0.75</v>
      </c>
      <c r="C24" s="559">
        <v>0.0</v>
      </c>
      <c r="D24" s="559">
        <v>0.0</v>
      </c>
      <c r="E24" s="560"/>
    </row>
    <row r="25" ht="14.25" customHeight="1">
      <c r="A25" s="553" t="s">
        <v>2575</v>
      </c>
      <c r="B25" s="559">
        <v>0.5</v>
      </c>
      <c r="C25" s="559">
        <v>0.0</v>
      </c>
      <c r="D25" s="559">
        <v>0.0</v>
      </c>
      <c r="E25" s="560"/>
    </row>
    <row r="26" ht="14.25" customHeight="1"/>
    <row r="27" ht="14.25" customHeight="1">
      <c r="A27" s="553" t="s">
        <v>2576</v>
      </c>
      <c r="B27" s="553" t="s">
        <v>2565</v>
      </c>
      <c r="C27" s="553" t="s">
        <v>2566</v>
      </c>
      <c r="D27" s="553" t="s">
        <v>2567</v>
      </c>
    </row>
    <row r="28" ht="14.25" customHeight="1">
      <c r="A28" s="553" t="s">
        <v>2577</v>
      </c>
      <c r="B28" s="556">
        <v>3.0</v>
      </c>
      <c r="C28" s="556">
        <v>0.0</v>
      </c>
      <c r="D28" s="556">
        <v>0.0</v>
      </c>
    </row>
    <row r="29" ht="14.25" customHeight="1">
      <c r="A29" s="553" t="s">
        <v>1062</v>
      </c>
      <c r="B29" s="556">
        <v>3.0</v>
      </c>
      <c r="C29" s="556">
        <v>0.0</v>
      </c>
      <c r="D29" s="556">
        <v>0.0</v>
      </c>
    </row>
    <row r="30" ht="14.25" customHeight="1">
      <c r="A30" s="561" t="s">
        <v>648</v>
      </c>
      <c r="B30" s="556">
        <v>5.0</v>
      </c>
      <c r="C30" s="556">
        <v>0.0</v>
      </c>
      <c r="D30" s="556">
        <v>0.0</v>
      </c>
    </row>
    <row r="31" ht="14.25" customHeight="1">
      <c r="A31" s="561" t="s">
        <v>2165</v>
      </c>
      <c r="B31" s="556">
        <v>6.0</v>
      </c>
      <c r="C31" s="556">
        <v>0.0</v>
      </c>
      <c r="D31" s="556">
        <v>0.0</v>
      </c>
    </row>
    <row r="32" ht="14.25" customHeight="1">
      <c r="A32" s="561" t="s">
        <v>2578</v>
      </c>
      <c r="B32" s="556">
        <v>5.0</v>
      </c>
      <c r="C32" s="556">
        <v>0.0</v>
      </c>
      <c r="D32" s="556">
        <v>0.0</v>
      </c>
    </row>
    <row r="33" ht="14.25" customHeight="1">
      <c r="A33" s="561" t="s">
        <v>2579</v>
      </c>
      <c r="B33" s="556">
        <v>5.0</v>
      </c>
      <c r="C33" s="556">
        <v>0.0</v>
      </c>
      <c r="D33" s="556">
        <v>0.0</v>
      </c>
    </row>
    <row r="34" ht="14.25" customHeight="1">
      <c r="A34" s="561" t="s">
        <v>2580</v>
      </c>
      <c r="B34" s="556">
        <v>4.0</v>
      </c>
      <c r="C34" s="556">
        <v>0.0</v>
      </c>
      <c r="D34" s="556">
        <v>0.0</v>
      </c>
    </row>
    <row r="35" ht="14.25" customHeight="1">
      <c r="A35" s="561" t="s">
        <v>2581</v>
      </c>
      <c r="B35" s="556">
        <v>8.0</v>
      </c>
      <c r="C35" s="556">
        <v>-1.0</v>
      </c>
      <c r="D35" s="556">
        <v>2.0</v>
      </c>
    </row>
    <row r="36" ht="14.25" customHeight="1">
      <c r="A36" s="561" t="s">
        <v>2582</v>
      </c>
      <c r="B36" s="556">
        <v>2.0</v>
      </c>
      <c r="C36" s="556">
        <v>0.0</v>
      </c>
      <c r="D36" s="556">
        <v>0.0</v>
      </c>
    </row>
    <row r="37" ht="14.25" customHeight="1">
      <c r="A37" s="553" t="s">
        <v>2583</v>
      </c>
      <c r="B37" s="556">
        <v>0.5</v>
      </c>
      <c r="C37" s="556">
        <v>0.0</v>
      </c>
      <c r="D37" s="556">
        <v>0.0</v>
      </c>
    </row>
    <row r="38" ht="14.25" customHeight="1">
      <c r="A38" s="561" t="s">
        <v>2584</v>
      </c>
      <c r="B38" s="556">
        <v>1.0</v>
      </c>
      <c r="C38" s="556">
        <v>0.0</v>
      </c>
      <c r="D38" s="556">
        <v>0.0</v>
      </c>
    </row>
    <row r="39" ht="14.25" customHeight="1">
      <c r="A39" s="553" t="s">
        <v>2585</v>
      </c>
      <c r="B39" s="556">
        <v>7.0</v>
      </c>
      <c r="C39" s="556">
        <v>0.0</v>
      </c>
      <c r="D39" s="556">
        <v>0.0</v>
      </c>
    </row>
    <row r="40" ht="14.25" customHeight="1">
      <c r="A40" s="553" t="s">
        <v>2586</v>
      </c>
      <c r="B40" s="556">
        <v>4.0</v>
      </c>
      <c r="C40" s="556">
        <v>0.0</v>
      </c>
      <c r="D40" s="556">
        <v>0.0</v>
      </c>
    </row>
    <row r="41" ht="14.25" customHeight="1">
      <c r="A41" s="561" t="s">
        <v>2587</v>
      </c>
      <c r="B41" s="556">
        <v>20.0</v>
      </c>
      <c r="C41" s="556">
        <v>0.0</v>
      </c>
      <c r="D41" s="556">
        <v>0.0</v>
      </c>
    </row>
    <row r="42" ht="14.25" customHeight="1">
      <c r="A42" s="553" t="s">
        <v>2588</v>
      </c>
      <c r="B42" s="556">
        <v>20.0</v>
      </c>
      <c r="C42" s="556">
        <v>-1.0</v>
      </c>
      <c r="D42" s="556">
        <v>4.0</v>
      </c>
    </row>
    <row r="43" ht="14.25" customHeight="1">
      <c r="A43" s="561" t="s">
        <v>2589</v>
      </c>
      <c r="B43" s="556">
        <v>25.0</v>
      </c>
      <c r="C43" s="556">
        <v>-2.0</v>
      </c>
      <c r="D43" s="556">
        <v>6.0</v>
      </c>
    </row>
    <row r="44" ht="14.25" customHeight="1"/>
    <row r="45" ht="14.25" customHeight="1">
      <c r="A45" s="553" t="s">
        <v>2590</v>
      </c>
      <c r="B45" s="553" t="s">
        <v>2565</v>
      </c>
      <c r="C45" s="553" t="s">
        <v>2566</v>
      </c>
      <c r="D45" s="553" t="s">
        <v>2567</v>
      </c>
    </row>
    <row r="46" ht="14.25" customHeight="1">
      <c r="A46" s="553" t="s">
        <v>2146</v>
      </c>
      <c r="B46" s="553">
        <v>1.0</v>
      </c>
      <c r="C46" s="553">
        <v>0.0</v>
      </c>
      <c r="D46" s="553">
        <v>0.0</v>
      </c>
    </row>
    <row r="47" ht="14.25" customHeight="1">
      <c r="A47" s="553" t="s">
        <v>2168</v>
      </c>
      <c r="B47" s="553">
        <v>2.0</v>
      </c>
      <c r="C47" s="553">
        <v>5.0</v>
      </c>
      <c r="D47" s="553">
        <v>0.0</v>
      </c>
    </row>
    <row r="48" ht="14.25" customHeight="1">
      <c r="A48" s="553" t="s">
        <v>2591</v>
      </c>
      <c r="B48" s="553">
        <v>0.5</v>
      </c>
      <c r="C48" s="553">
        <v>0.0</v>
      </c>
      <c r="D48" s="553">
        <v>0.0</v>
      </c>
    </row>
    <row r="49" ht="14.25" customHeight="1">
      <c r="A49" s="553" t="s">
        <v>2592</v>
      </c>
      <c r="B49" s="553">
        <v>0.25</v>
      </c>
      <c r="C49" s="553">
        <v>0.0</v>
      </c>
      <c r="D49" s="553">
        <v>0.0</v>
      </c>
    </row>
    <row r="50" ht="14.25" customHeight="1">
      <c r="A50" s="553" t="s">
        <v>2593</v>
      </c>
      <c r="B50" s="553">
        <v>0.5</v>
      </c>
      <c r="C50" s="553">
        <v>0.0</v>
      </c>
      <c r="D50" s="553">
        <v>0.0</v>
      </c>
    </row>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tableParts count="4">
    <tablePart r:id="rId6"/>
    <tablePart r:id="rId7"/>
    <tablePart r:id="rId8"/>
    <tablePart r:id="rId9"/>
  </tableParts>
</worksheet>
</file>