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vpal\desktop\"/>
    </mc:Choice>
  </mc:AlternateContent>
  <xr:revisionPtr revIDLastSave="0" documentId="8_{E3C933C3-50E6-46D2-9150-CB0D14F2071A}" xr6:coauthVersionLast="46" xr6:coauthVersionMax="46" xr10:uidLastSave="{00000000-0000-0000-0000-000000000000}"/>
  <bookViews>
    <workbookView xWindow="-120" yWindow="-120" windowWidth="29040" windowHeight="15960" xr2:uid="{00000000-000D-0000-FFFF-FFFF00000000}"/>
  </bookViews>
  <sheets>
    <sheet name="Treasur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A7" i="1"/>
  <c r="A8" i="1" s="1"/>
  <c r="A9" i="1" s="1"/>
  <c r="D21" i="1" l="1"/>
  <c r="D11" i="1"/>
  <c r="D20" i="1" s="1"/>
  <c r="A11" i="1"/>
  <c r="A13" i="1" s="1"/>
  <c r="D9" i="1"/>
  <c r="F9" i="1"/>
  <c r="F8" i="1"/>
  <c r="A10" i="1" s="1"/>
  <c r="D7" i="1"/>
  <c r="D6" i="1"/>
  <c r="D5" i="1"/>
  <c r="D4" i="1"/>
  <c r="D3" i="1"/>
  <c r="F6" i="1"/>
  <c r="G6" i="1" s="1"/>
  <c r="F3" i="1"/>
  <c r="G3" i="1" s="1"/>
  <c r="F5" i="1"/>
  <c r="G5" i="1" s="1"/>
  <c r="F4" i="1"/>
  <c r="G4" i="1" s="1"/>
  <c r="F7" i="1"/>
  <c r="G7" i="1" s="1"/>
  <c r="B13" i="1" l="1"/>
  <c r="C13" i="1" s="1"/>
  <c r="D26" i="1"/>
  <c r="E26" i="1" s="1"/>
  <c r="D27" i="1"/>
  <c r="D23" i="1"/>
  <c r="E23" i="1" s="1"/>
  <c r="D24" i="1"/>
  <c r="E24" i="1" s="1"/>
  <c r="D18" i="1"/>
  <c r="E18" i="1" s="1"/>
  <c r="D19" i="1"/>
  <c r="E19" i="1" s="1"/>
  <c r="D16" i="1"/>
  <c r="E16" i="1" s="1"/>
  <c r="D17" i="1"/>
  <c r="E17" i="1" s="1"/>
  <c r="D13" i="1"/>
  <c r="E13" i="1" s="1"/>
  <c r="D14" i="1"/>
  <c r="E14" i="1" s="1"/>
  <c r="A27" i="1"/>
  <c r="A21" i="1"/>
  <c r="A22" i="1"/>
  <c r="A25" i="1"/>
  <c r="A29" i="1"/>
  <c r="A20" i="1"/>
  <c r="A23" i="1"/>
  <c r="A24" i="1"/>
  <c r="A19" i="1"/>
  <c r="A16" i="1"/>
  <c r="A18" i="1"/>
  <c r="A30" i="1"/>
  <c r="A17" i="1"/>
  <c r="A28" i="1"/>
  <c r="A15" i="1"/>
  <c r="A14" i="1"/>
  <c r="A26" i="1"/>
  <c r="D29" i="1"/>
  <c r="E29" i="1" s="1"/>
  <c r="D30" i="1"/>
  <c r="E30" i="1" s="1"/>
  <c r="E27" i="1"/>
  <c r="D25" i="1"/>
  <c r="E25" i="1" s="1"/>
  <c r="D28" i="1"/>
  <c r="E28" i="1" s="1"/>
  <c r="D1" i="1"/>
  <c r="D10" i="1"/>
  <c r="D15" i="1"/>
  <c r="E15" i="1" s="1"/>
  <c r="E20" i="1"/>
  <c r="B19" i="1" l="1"/>
  <c r="C19" i="1" s="1"/>
  <c r="B25" i="1"/>
  <c r="C25" i="1" s="1"/>
  <c r="B23" i="1"/>
  <c r="C23" i="1" s="1"/>
  <c r="B22" i="1"/>
  <c r="C22" i="1" s="1"/>
  <c r="B27" i="1"/>
  <c r="C27" i="1" s="1"/>
  <c r="B21" i="1"/>
  <c r="C21" i="1" s="1"/>
  <c r="B20" i="1"/>
  <c r="C20" i="1" s="1"/>
  <c r="B17" i="1"/>
  <c r="C17" i="1" s="1"/>
  <c r="B18" i="1"/>
  <c r="C18" i="1" s="1"/>
  <c r="B16" i="1"/>
  <c r="C16" i="1" s="1"/>
  <c r="B15" i="1"/>
  <c r="C15" i="1" s="1"/>
  <c r="B30" i="1"/>
  <c r="C30" i="1" s="1"/>
  <c r="B29" i="1"/>
  <c r="C29" i="1" s="1"/>
  <c r="B28" i="1"/>
  <c r="C28" i="1" s="1"/>
  <c r="B26" i="1"/>
  <c r="C26" i="1" s="1"/>
  <c r="B24" i="1"/>
  <c r="C24" i="1" s="1"/>
  <c r="B14" i="1"/>
  <c r="C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</rPr>
          <t>Total Loot / Total Party = Equal Share</t>
        </r>
      </text>
    </comment>
    <comment ref="C2" authorId="0" shapeId="0" xr:uid="{00000000-0006-0000-0000-000002000000}">
      <text>
        <r>
          <rPr>
            <sz val="10"/>
            <color rgb="FF000000"/>
            <rFont val="Arial"/>
          </rPr>
          <t xml:space="preserve">Level 1-5 (CR 0 - 4, DMG)
Level 6-10 (CR 5-10, DMG)
Level 11-15 (CR 11-16, DMG)
Level 16+ (CR 17+, DMG)
</t>
        </r>
      </text>
    </comment>
  </commentList>
</comments>
</file>

<file path=xl/sharedStrings.xml><?xml version="1.0" encoding="utf-8"?>
<sst xmlns="http://schemas.openxmlformats.org/spreadsheetml/2006/main" count="41" uniqueCount="19">
  <si>
    <t>Party</t>
  </si>
  <si>
    <t>Loot</t>
  </si>
  <si>
    <t>Equal
Share</t>
  </si>
  <si>
    <t>Leftover</t>
  </si>
  <si>
    <t>Party Level</t>
  </si>
  <si>
    <t>Level 6-10</t>
  </si>
  <si>
    <t>Toggle</t>
  </si>
  <si>
    <t>Copper</t>
  </si>
  <si>
    <t>Silver</t>
  </si>
  <si>
    <t>Electrum</t>
  </si>
  <si>
    <t>Roll</t>
  </si>
  <si>
    <t>Gold</t>
  </si>
  <si>
    <t>Platinum</t>
  </si>
  <si>
    <t>Gems/ Art Objects (Loot)</t>
  </si>
  <si>
    <t>Magic Items (Loot)</t>
  </si>
  <si>
    <t>Value</t>
  </si>
  <si>
    <t>Result</t>
  </si>
  <si>
    <t>Letter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</si>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</sst>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b/>
      <sz val="14"/>
      <name val="Cormorant SC"/>
    </font>
    <font>
      <sz val="10"/>
      <name val="Arial"/>
    </font>
    <font>
      <b/>
      <sz val="14"/>
      <name val="Alegreya Sans SC"/>
    </font>
    <font>
      <b/>
      <sz val="10"/>
      <name val="Alegreya Sans SC"/>
    </font>
    <font>
      <sz val="10"/>
      <name val="Arial"/>
    </font>
    <font>
      <sz val="14"/>
      <name val="Alegreya Sans SC"/>
    </font>
    <font>
      <sz val="12"/>
      <name val="Alegreya Sans SC"/>
    </font>
    <font>
      <b/>
      <sz val="12"/>
      <name val="Cormorant SC"/>
    </font>
    <font>
      <b/>
      <sz val="10"/>
      <name val="Cormorant SC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99B5C"/>
        <bgColor rgb="FFF99B5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8F0FE"/>
        <bgColor rgb="FFE8F0FE"/>
      </patternFill>
    </fill>
  </fills>
  <borders count="2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3" fontId="4" fillId="3" borderId="0" xfId="0" applyNumberFormat="1" applyFont="1" applyFill="1" applyAlignment="1">
      <alignment horizontal="center" vertical="center" wrapText="1"/>
    </xf>
    <xf numFmtId="3" fontId="4" fillId="3" borderId="11" xfId="0" applyNumberFormat="1" applyFont="1" applyFill="1" applyBorder="1" applyAlignment="1">
      <alignment horizontal="center" vertical="center" wrapText="1"/>
    </xf>
    <xf numFmtId="3" fontId="4" fillId="3" borderId="12" xfId="0" applyNumberFormat="1" applyFont="1" applyFill="1" applyBorder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3" fontId="4" fillId="4" borderId="11" xfId="0" applyNumberFormat="1" applyFont="1" applyFill="1" applyBorder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3" fontId="4" fillId="4" borderId="12" xfId="0" applyNumberFormat="1" applyFont="1" applyFill="1" applyBorder="1" applyAlignment="1">
      <alignment horizontal="center" vertical="center" wrapText="1"/>
    </xf>
    <xf numFmtId="3" fontId="4" fillId="5" borderId="0" xfId="0" applyNumberFormat="1" applyFont="1" applyFill="1" applyAlignment="1">
      <alignment horizontal="center" vertical="center" wrapText="1"/>
    </xf>
    <xf numFmtId="3" fontId="4" fillId="5" borderId="11" xfId="0" applyNumberFormat="1" applyFont="1" applyFill="1" applyBorder="1" applyAlignment="1">
      <alignment horizontal="center" vertical="center" wrapText="1"/>
    </xf>
    <xf numFmtId="3" fontId="4" fillId="5" borderId="12" xfId="0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 wrapText="1"/>
    </xf>
    <xf numFmtId="3" fontId="4" fillId="6" borderId="11" xfId="0" applyNumberFormat="1" applyFont="1" applyFill="1" applyBorder="1" applyAlignment="1">
      <alignment horizontal="center" vertical="center" wrapText="1"/>
    </xf>
    <xf numFmtId="3" fontId="4" fillId="6" borderId="12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3" fontId="4" fillId="7" borderId="15" xfId="0" applyNumberFormat="1" applyFont="1" applyFill="1" applyBorder="1" applyAlignment="1">
      <alignment horizontal="center" vertical="center" wrapText="1"/>
    </xf>
    <xf numFmtId="3" fontId="4" fillId="7" borderId="16" xfId="0" applyNumberFormat="1" applyFont="1" applyFill="1" applyBorder="1" applyAlignment="1">
      <alignment horizontal="center" vertical="center" wrapText="1"/>
    </xf>
    <xf numFmtId="3" fontId="4" fillId="7" borderId="17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10" borderId="21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0" xfId="0" applyFont="1" applyBorder="1" applyAlignment="1">
      <alignment vertical="center" wrapText="1"/>
    </xf>
    <xf numFmtId="0" fontId="7" fillId="7" borderId="2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/>
    <xf numFmtId="0" fontId="1" fillId="0" borderId="4" xfId="0" applyFont="1" applyBorder="1" applyAlignment="1">
      <alignment horizontal="center" vertical="center"/>
    </xf>
    <xf numFmtId="0" fontId="2" fillId="0" borderId="8" xfId="0" applyFont="1" applyBorder="1"/>
    <xf numFmtId="2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9" xfId="0" applyFont="1" applyBorder="1"/>
    <xf numFmtId="0" fontId="1" fillId="0" borderId="6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2" fillId="0" borderId="13" xfId="0" applyFont="1" applyBorder="1"/>
    <xf numFmtId="0" fontId="1" fillId="5" borderId="0" xfId="0" applyFont="1" applyFill="1" applyAlignment="1">
      <alignment vertical="center"/>
    </xf>
    <xf numFmtId="0" fontId="0" fillId="0" borderId="0" xfId="0" applyFont="1" applyAlignment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15" xfId="0" applyFont="1" applyFill="1" applyBorder="1" applyAlignment="1">
      <alignment vertical="center"/>
    </xf>
    <xf numFmtId="0" fontId="2" fillId="0" borderId="15" xfId="0" applyFont="1" applyBorder="1"/>
    <xf numFmtId="0" fontId="1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2" fillId="0" borderId="12" xfId="0" applyFont="1" applyBorder="1"/>
    <xf numFmtId="0" fontId="1" fillId="9" borderId="19" xfId="0" applyFont="1" applyFill="1" applyBorder="1" applyAlignment="1">
      <alignment vertical="center"/>
    </xf>
    <xf numFmtId="0" fontId="2" fillId="0" borderId="19" xfId="0" applyFont="1" applyBorder="1"/>
    <xf numFmtId="0" fontId="4" fillId="9" borderId="19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8" fillId="7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8" fillId="0" borderId="1" xfId="0" applyFont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10" borderId="0" xfId="0" applyFont="1" applyFill="1" applyAlignment="1">
      <alignment vertical="top" wrapText="1"/>
    </xf>
    <xf numFmtId="0" fontId="2" fillId="10" borderId="12" xfId="0" applyFont="1" applyFill="1" applyBorder="1"/>
    <xf numFmtId="0" fontId="7" fillId="7" borderId="0" xfId="0" applyFont="1" applyFill="1" applyAlignment="1">
      <alignment vertical="top" wrapText="1"/>
    </xf>
    <xf numFmtId="0" fontId="2" fillId="7" borderId="12" xfId="0" applyFont="1" applyFill="1" applyBorder="1"/>
    <xf numFmtId="0" fontId="7" fillId="7" borderId="19" xfId="0" applyFont="1" applyFill="1" applyBorder="1" applyAlignment="1">
      <alignment vertical="top" wrapText="1"/>
    </xf>
    <xf numFmtId="0" fontId="2" fillId="7" borderId="20" xfId="0" applyFont="1" applyFill="1" applyBorder="1"/>
    <xf numFmtId="0" fontId="7" fillId="10" borderId="1" xfId="0" applyFont="1" applyFill="1" applyBorder="1" applyAlignment="1">
      <alignment horizontal="center" vertical="center"/>
    </xf>
    <xf numFmtId="0" fontId="2" fillId="10" borderId="2" xfId="0" applyFont="1" applyFill="1" applyBorder="1"/>
    <xf numFmtId="0" fontId="2" fillId="10" borderId="5" xfId="0" applyFont="1" applyFill="1" applyBorder="1"/>
    <xf numFmtId="0" fontId="7" fillId="7" borderId="19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</cellXfs>
  <cellStyles count="1">
    <cellStyle name="Звичайний" xfId="0" builtinId="0"/>
  </cellStyles>
  <dxfs count="3">
    <dxf>
      <font>
        <color rgb="FFFFFFFF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</dxfs>
  <tableStyles count="1">
    <tableStyle name="Treasure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3:C30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Treasure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"/>
  <sheetViews>
    <sheetView showGridLines="0" tabSelected="1" topLeftCell="A26" zoomScaleNormal="100" workbookViewId="0">
      <selection activeCell="F30" sqref="F30:G30"/>
    </sheetView>
  </sheetViews>
  <sheetFormatPr defaultColWidth="14.42578125" defaultRowHeight="15.75" customHeight="1" x14ac:dyDescent="0.2"/>
  <cols>
    <col min="1" max="1" width="11" customWidth="1"/>
    <col min="2" max="2" width="10.5703125" customWidth="1"/>
    <col min="3" max="3" width="26.7109375" customWidth="1"/>
    <col min="4" max="4" width="12.140625" customWidth="1"/>
    <col min="5" max="5" width="8.85546875" customWidth="1"/>
    <col min="6" max="6" width="10" customWidth="1"/>
    <col min="7" max="7" width="15.42578125" customWidth="1"/>
  </cols>
  <sheetData>
    <row r="1" spans="1:7" ht="18.75" x14ac:dyDescent="0.2">
      <c r="A1" s="41" t="s">
        <v>0</v>
      </c>
      <c r="B1" s="42"/>
      <c r="C1" s="1">
        <v>5</v>
      </c>
      <c r="D1" s="43" t="str">
        <f ca="1">"Personal "&amp;TRUNC(SUM(D3:D7)/50)</f>
        <v>Personal 3</v>
      </c>
      <c r="E1" s="45" t="s">
        <v>1</v>
      </c>
      <c r="F1" s="47" t="s">
        <v>2</v>
      </c>
      <c r="G1" s="48" t="s">
        <v>3</v>
      </c>
    </row>
    <row r="2" spans="1:7" ht="18.75" x14ac:dyDescent="0.2">
      <c r="A2" s="50" t="s">
        <v>4</v>
      </c>
      <c r="B2" s="44"/>
      <c r="C2" s="2" t="s">
        <v>5</v>
      </c>
      <c r="D2" s="44"/>
      <c r="E2" s="46"/>
      <c r="F2" s="44"/>
      <c r="G2" s="49"/>
    </row>
    <row r="3" spans="1:7" ht="22.5" x14ac:dyDescent="0.45">
      <c r="A3" s="3" t="s">
        <v>6</v>
      </c>
      <c r="B3" s="55" t="s">
        <v>7</v>
      </c>
      <c r="C3" s="54"/>
      <c r="D3" s="4">
        <f ca="1">_xlfn.IFS(C2="Level 1-5", IF(OR(A7&lt;=1,A7&gt;30), 0, 5*(RANDBETWEEN(1,6))), C2="Level 6-10", IF(AND(A7&gt;=1,A7&lt;=30), (4*(RANDBETWEEN(1,6)))*100, 0), C2="Level 11-15", 0, C2="Level 16+", 0)</f>
        <v>0</v>
      </c>
      <c r="E3" s="5">
        <f ca="1">_xlfn.IFS(C2="Level 1-5", (6*(RANDBETWEEN(1,6)))*100,C2="Level 6-10", (2*(RANDBETWEEN(1,6)))*100, C2="Level 11-15", 0, C2="Level 16+", 0)</f>
        <v>400</v>
      </c>
      <c r="F3" s="4">
        <f ca="1">TRUNC(E3/C1)</f>
        <v>80</v>
      </c>
      <c r="G3" s="6">
        <f ca="1">E3-(F3*C1)</f>
        <v>0</v>
      </c>
    </row>
    <row r="4" spans="1:7" ht="18.75" x14ac:dyDescent="0.2">
      <c r="A4" s="51" t="b">
        <v>1</v>
      </c>
      <c r="B4" s="56" t="s">
        <v>8</v>
      </c>
      <c r="C4" s="54"/>
      <c r="D4" s="7">
        <f ca="1">_xlfn.IFS(C2="Level 1-5", IF(AND(A7&gt;=31,A7&lt;=60), (4*(RANDBETWEEN(1,6))), 0), C2="Level 6-10", IF(AND(A7&gt;=31,A7&lt;=60), (6*(RANDBETWEEN(1,6)))*10, 0), C2="Level 11-15", IF(A7&lt;=20, ((4*(RANDBETWEEN(1,6)))*100), 0), C2="Level 16+", 0)</f>
        <v>0</v>
      </c>
      <c r="E4" s="8">
        <f ca="1">_xlfn.IFS(C2="Level 1-5", (3*(RANDBETWEEN(1,6)))*100,C2="Level 6-10", (2*(RANDBETWEEN(1,6)))*1000, C2="Level 11-15", 0, C2="Level 16+", 0)</f>
        <v>4000</v>
      </c>
      <c r="F4" s="9">
        <f ca="1">TRUNC(E4/C1)</f>
        <v>800</v>
      </c>
      <c r="G4" s="10">
        <f ca="1">E4-(C1*F4)</f>
        <v>0</v>
      </c>
    </row>
    <row r="5" spans="1:7" ht="18.75" x14ac:dyDescent="0.2">
      <c r="A5" s="52"/>
      <c r="B5" s="53" t="s">
        <v>9</v>
      </c>
      <c r="C5" s="54"/>
      <c r="D5" s="11">
        <f ca="1">_xlfn.IFS(C2="Level 1-5", IF(AND(A7&gt;=61,A7&lt;=70), (5*(RANDBETWEEN(1,6))), 0), C2="Level 6-10", _xlfn.IFS(A7&lt;=30, (RANDBETWEEN(1,6))*10,(AND(A7&gt;=31,A7&lt;=60)), 0,(AND(A7&gt;=61,A7&lt;=70)), (3*(RANDBETWEEN(1,6)))*10,A7&gt;=71, 0), C2="Level 11-15", IF(AND(A7&gt;=21,A7&lt;=35), ((RANDBETWEEN(1,6))*100), 0), C2="Level 16+", IF(A7&lt;=15, ((2*(RANDBETWEEN(1,6)))*1000), 0))</f>
        <v>0</v>
      </c>
      <c r="E5" s="12">
        <f>_xlfn.IFS(C2="Level 1-5", 0,C2="Level 6-10", 0, C2="Level 11-15", 0, C2="Level 16+", 0)</f>
        <v>0</v>
      </c>
      <c r="F5" s="11">
        <f>TRUNC(E5/C1)</f>
        <v>0</v>
      </c>
      <c r="G5" s="13">
        <f>E5-(C1*F5)</f>
        <v>0</v>
      </c>
    </row>
    <row r="6" spans="1:7" ht="22.5" x14ac:dyDescent="0.2">
      <c r="A6" s="14" t="s">
        <v>10</v>
      </c>
      <c r="B6" s="57" t="s">
        <v>11</v>
      </c>
      <c r="C6" s="54"/>
      <c r="D6" s="15">
        <f ca="1">_xlfn.IFS(C2="Level 1-5", IF(AND(A7&gt;=71,A7&lt;=95), (3*(RANDBETWEEN(1,6))), 0), C2="Level 6-10", _xlfn.IFS(A7&lt;=30, 0,
(AND(A7&gt;=31,A7&lt;=70)), ((2*(RANDBETWEEN(1,6)))*10),
(AND(A7&gt;=71,A7&lt;=95)), ((4*(RANDBETWEEN(1,6)))*10),
A7&gt;=96, ((2*(RANDBETWEEN(1,6)))*10)), C2="Level 11-15", _xlfn.IFS(A7&lt;=35, ((RANDBETWEEN(1,6))*100),
A7&gt;=36, ((2*(RANDBETWEEN(1,6)))*100)), C2="Level 16+", _xlfn.IFS(A7&lt;=15, ((8*(RANDBETWEEN(1,6)))*100),
A7&gt;=16, ((RANDBETWEEN(1,6))*1000)))</f>
        <v>160</v>
      </c>
      <c r="E6" s="16">
        <f ca="1">_xlfn.IFS(C2="Level 1-5", (2*(RANDBETWEEN(1,6)))*10,C2="Level 6-10", (6*(RANDBETWEEN(1,6)))*100, C2="Level 11-15", (4*(RANDBETWEEN(1,6)))*1000, C2="Level 16+", (12*(RANDBETWEEN(1,6)))*1000)</f>
        <v>3000</v>
      </c>
      <c r="F6" s="15">
        <f ca="1">TRUNC(E6/C1)</f>
        <v>600</v>
      </c>
      <c r="G6" s="17">
        <f ca="1">E6-(C1*F6)</f>
        <v>0</v>
      </c>
    </row>
    <row r="7" spans="1:7" ht="19.5" x14ac:dyDescent="0.2">
      <c r="A7" s="18">
        <f ca="1">RANDBETWEEN(1,100)</f>
        <v>94</v>
      </c>
      <c r="B7" s="58" t="s">
        <v>12</v>
      </c>
      <c r="C7" s="59"/>
      <c r="D7" s="19">
        <f ca="1">_xlfn.IFS(C2="Level 1-5", IF(A7&gt;=96, (RANDBETWEEN(1,6)), 0), C2="Level 6-10", IF(A7&gt;=96, (3*(RANDBETWEEN(1,6))), 0), C2="Level 11-15", _xlfn.IFS(A7&lt;=35, 0,
(AND(A7&gt;=36,A7&lt;=75)), ((RANDBETWEEN(1,6))*10),
A7&gt;=76, (2*(RANDBETWEEN(1,6))*10)), C2="Level 16+", _xlfn.IFS(A7&lt;=15, 0,
(AND(A7&gt;=16,A7&lt;=55)), ((RANDBETWEEN(1,6))*100),
A7&gt;=56, ((2*(RANDBETWEEN(1,6)))*100)))</f>
        <v>0</v>
      </c>
      <c r="E7" s="20">
        <f ca="1">_xlfn.IFS(C2="Level 1-5", 0,C2="Level 6-10", (3*(RANDBETWEEN(1,6)))*10, C2="Level 11-15", (5*(RANDBETWEEN(1,6)))*100, C2="Level 16+", (8*(RANDBETWEEN(1,6)))*1000)</f>
        <v>180</v>
      </c>
      <c r="F7" s="19">
        <f ca="1">TRUNC(E7/C1)</f>
        <v>36</v>
      </c>
      <c r="G7" s="21">
        <f ca="1">E7-(C1*F7)</f>
        <v>0</v>
      </c>
    </row>
    <row r="8" spans="1:7" ht="19.5" x14ac:dyDescent="0.35">
      <c r="A8" s="22">
        <f ca="1">_xlfn.IFS(C2="Level 1-5", _xlfn.IFS(A7&lt;=6, 10,
(AND(A7&gt;=7,A7&lt;=16)), 10,
(AND(A7&gt;=17,A7&lt;=26)), 10,
(AND(A7&gt;=27,A7&lt;=36)), 50,
(AND(A7&gt;=37,A7&lt;=44)), 10,
(AND(A7&gt;=45,A7&lt;=52)), 10,
(AND(A7&gt;=53,A7&lt;=60)), 50,
(AND(A7&gt;=61,A7&lt;=65)), 10,
(AND(A7&gt;=66,A7&lt;=70)), 10,
(AND(A7&gt;=71,A7&lt;=75)), 50,
(AND(A7&gt;=76,A7&lt;=78)), 10,
(AND(A7&gt;=79,A7&lt;=80)), 10,
(AND(A7&gt;=81,A7&lt;=85)), 50,
(AND(A7&gt;=86,A7&lt;=92)), 10,
(AND(A7&gt;=93,A7&lt;=97)), 50,
(AND(A7&gt;=98,A7&lt;=99)), 10,
A7=100, 50),C2="Level 6-10", _xlfn.IFS((AND(A7&gt;=1,A7&lt;=5)), 10,
(AND(A7&gt;=6,A7&lt;=10)), 10,
(AND(A7&gt;=11,A7&lt;=16)), 50,
(AND(A7&gt;=17,A7&lt;=22)), 100,
(AND(A7&gt;=23,A7&lt;=28)), 10,
(AND(A7&gt;=29,A7&lt;=32)), 10,
(AND(A7&gt;=33,A7&lt;=36)), 50,
(AND(A7&gt;=37,A7&lt;=40)), 100,
(AND(A7&gt;=41,A7&lt;=44)), 10,
(AND(A7&gt;=45,A7&lt;=49)), 10,
(AND(A7&gt;=50,A7&lt;=54)), 50,
(AND(A7&gt;=55,A7&lt;=59)), 100,
(AND(A7&gt;=60,A7&lt;=63)), 10,
(AND(A7&gt;=64,A7&lt;=66)), 10,
(AND(A7&gt;=67,A7&lt;=72)), 100,
(AND(A7&gt;=73,A7&lt;=76)), 10,
(AND(A7&gt;=77,A7&lt;=78)), 50,
A7=79, 100,
(AND(A7&gt;=80,A7&lt;=84)), 10,
(AND(A7&gt;=85,A7&lt;=88)), 50,
(AND(A7&gt;=89,A7&lt;=91)), 100,
(AND(A7&gt;=92,A7&lt;=94)), 10,
A7=95, 100,
A7=96, 100,
A7=97, 10,
A7=98, 10,
A7=99, 100,
A7=100, 10), C2="Level 11-15", _xlfn.IFS(A7&lt;=3, 10,
(AND(A7&gt;=4,A7&lt;=6)), 10,
(AND(A7&gt;=7,A7&lt;=9)), 10,
(AND(A7&gt;=10,A7&lt;=12)), 500,
(AND(A7&gt;=13,A7&lt;=15)), 1000,
(AND(A7&gt;=16,A7&lt;=19)), 10,
(AND(A7&gt;=20,A7&lt;=23)), 10,
(AND(A7&gt;=24,A7&lt;=26)), 500,
(AND(A7&gt;=27,A7&lt;=29)), 1000,
(AND(A7&gt;=30,A7&lt;=35)), 10,
(AND(A7&gt;=36,A7&lt;=40)), 10,
(AND(A7&gt;=41,A7&lt;=45)), 500,
(AND(A7&gt;=46,A7&lt;=50)), 1000,
(AND(A7&gt;=51,A7&lt;=54)), 10,
(AND(A7&gt;=55,A7&lt;=58)), 10,
(AND(A7&gt;=59,A7&lt;=62)), 500,
(AND(A7&gt;=63,A7&lt;=66)), 1000,
(AND(A7&gt;=67,A7&lt;=68)), 10,
(AND(A7&gt;=69,A7&lt;=70)), 10,
(AND(A7&gt;=71,A7&lt;=72)), 500,
(AND(A7&gt;=73,A7&lt;=74)), 1000,
(AND(A7&gt;=75,A7&lt;=76)), 10,
(AND(A7&gt;=77,A7&lt;=78)), 10,
(AND(A7&gt;=79,A7&lt;=80)), 500,
(AND(A7&gt;=81,A7&lt;=82)), 1000,
(AND(A7&gt;=83,A7&lt;=85)), 10,
(AND(A7&gt;=86,A7&lt;=88)), 10,
(AND(A7&gt;=89,A7&lt;=90)), 500,
(AND(A7&gt;=91,A7&lt;=92)), 1000,
(AND(A7&gt;=93,A7&lt;=94)), 10,
(AND(A7&gt;=95,A7&lt;=96)), 10,
(AND(A7&gt;=97,A7&lt;=98)), 500,
A7&gt;=99, 1000), C2="Level 16+", _xlfn.IFS(A7&lt;=2, 10,
(AND(A7&gt;=3,A7&lt;=5)), 1000,
(AND(A7&gt;=6,A7&lt;=8)), 10,
(AND(A7&gt;=9,A7&lt;=11)), 10,
(AND(A7&gt;=12,A7&lt;=14)), 5000,
(AND(A7&gt;=15,A7&lt;=22)), 1000,
(AND(A7&gt;=23,A7&lt;=30)), 10,
(AND(A7&gt;=31,A7&lt;=38)), 10,
(AND(A7&gt;=39,A7&lt;=46)), 5000,
(AND(A7&gt;=47,A7&lt;=52)), 1000,
(AND(A7&gt;=53,A7&lt;=58)), 10,
(AND(A7&gt;=59,A7&lt;=63)), 10,
(AND(A7&gt;=64,A7&lt;=68)), 5000,
A7=69, 1000,
A7=70, 10,
A7=71, 10,
A7=72, 5000,
(AND(A7&gt;=73,A7&lt;=74)), 1000,
(AND(A7&gt;=75,A7&lt;=76)), 10,
(AND(A7&gt;=77,A7&lt;=78)), 10,
(AND(A7&gt;=79,A7&lt;=80)), 5000,
(AND(A7&gt;=81,A7&lt;=85)), 1000,
(AND(A7&gt;=86,A7&lt;=90)), 10,
(AND(A7&gt;=91,A7&lt;=95)), 10,
A7&gt;=96, 5000))</f>
        <v>10</v>
      </c>
      <c r="B8" s="60" t="s">
        <v>13</v>
      </c>
      <c r="C8" s="54"/>
      <c r="D8" s="83" t="s">
        <v>18</v>
      </c>
      <c r="E8" s="54"/>
      <c r="F8" s="61" t="str">
        <f ca="1">_xlfn.IFS(C2="Level 1-5", _xlfn.IFS(A7&lt;=6, "-----",
(AND(A7&gt;=7,A7&lt;=16)), "-----",
(AND(A7&gt;=17,A7&lt;=26)), RANDBETWEEN(1,4)+RANDBETWEEN(1,4)&amp;" x 25 GP art objects",
(AND(A7&gt;=27,A7&lt;=36)), "-----",
(AND(A7&gt;=37,A7&lt;=44)), "-----",
(AND(A7&gt;=45,A7&lt;=52)), RANDBETWEEN(1,4)+RANDBETWEEN(1,4)&amp;" x 25 GP art objects",
(AND(A7&gt;=53,A7&lt;=60)), "-----",
(AND(A7&gt;=61,A7&lt;=65)), "-----",
(AND(A7&gt;=66,A7&lt;=70)), RANDBETWEEN(1,4)+RANDBETWEEN(1,4)&amp;" x 25 GP art objects",
(AND(A7&gt;=71,A7&lt;=75)), "-----",
(AND(A7&gt;=76,A7&lt;=78)), "-----",
(AND(A7&gt;=79,A7&lt;=80)), RANDBETWEEN(1,4)+RANDBETWEEN(1,4)&amp;" x 25 GP art objects",
(AND(A7&gt;=81,A7&lt;=85)), "-----",
(AND(A7&gt;=86,A7&lt;=92)), RANDBETWEEN(1,4)+RANDBETWEEN(1,4)&amp;" x 25 GP art objects",
(AND(A7&gt;=93,A7&lt;=97)), "-----",
(AND(A7&gt;=98,A7&lt;=99)), RANDBETWEEN(1,4)+RANDBETWEEN(1,4)&amp;" x 25 GP art objects",
A7=100, RANDBETWEEN(1,6)+RANDBETWEEN(1,6)&amp;" x 50 GP gems"),C2="Level 6-10", _xlfn.IFS((AND(A7&gt;=1,A7&lt;=5)), " ",
(AND(A7&gt;=6,A7&lt;=10)), RANDBETWEEN(1,4)+RANDBETWEEN(1,4)&amp;" x 25 GP art objects",
(AND(A7&gt;=11,A7&lt;=16)), "-----",
(AND(A7&gt;=17,A7&lt;=22)), "-----",
(AND(A7&gt;=23,A7&lt;=28)), RANDBETWEEN(1,4)+RANDBETWEEN(1,4)&amp;" x 250 GP art objects",
(AND(A7&gt;=29,A7&lt;=32)), RANDBETWEEN(1,4)+RANDBETWEEN(1,4)&amp;" x 25 GP art objects",
(AND(A7&gt;=33,A7&lt;=36)), "-----",
(AND(A7&gt;=37,A7&lt;=40)), "-----",
(AND(A7&gt;=41,A7&lt;=44)), RANDBETWEEN(1,4)+RANDBETWEEN(1,4)&amp;" x 250 GP art objects",
(AND(A7&gt;=45,A7&lt;=49)), RANDBETWEEN(1,4)+RANDBETWEEN(1,4)&amp;" x 25 GP art objects",
(AND(A7&gt;=50,A7&lt;=54)), "-----",
(AND(A7&gt;=55,A7&lt;=59)), "-----",
(AND(A7&gt;=60,A7&lt;=63)), RANDBETWEEN(1,4)+RANDBETWEEN(1,4)&amp;" x 250 GP art objects",
(AND(A7&gt;=64,A7&lt;=66)), RANDBETWEEN(1,4)+RANDBETWEEN(1,4)&amp;" x 25 GP art objects",
(AND(A7&gt;=67,A7&lt;=72)), "-----",
(AND(A7&gt;=73,A7&lt;=76)), RANDBETWEEN(1,4)+RANDBETWEEN(1,4)&amp;" x 25 GP art objects",
(AND(A7&gt;=77,A7&lt;=78)), "-----",
A7=79, "-----",
(AND(A7&gt;=80,A7&lt;=84)), RANDBETWEEN(1,4)+RANDBETWEEN(1,4)&amp;" x 25 GP art objects",
(AND(A7&gt;=85,A7&lt;=88)), "-----",
(AND(A7&gt;=89,A7&lt;=91)), "-----",
(AND(A7&gt;=92,A7&lt;=94)), RANDBETWEEN(1,4)+RANDBETWEEN(1,4)&amp;" x 250 GP art objects",
A7=95, "-----",
A7=96, "-----",
A7=97, RANDBETWEEN(1,4)+RANDBETWEEN(1,4)&amp;" x 250 GP art objects",
A7=98, RANDBETWEEN(1,4)+RANDBETWEEN(1,4)&amp;" x 250 GP art objects",
A7=99, "-----",
A7=100, RANDBETWEEN(1,4)+RANDBETWEEN(1,4)&amp;" x 250 GP art objects"), C2="Level 11-15", _xlfn.IFS(A7&lt;=3, " ",
(AND(A7&gt;=4,A7&lt;=6)), RANDBETWEEN(1,4)+RANDBETWEEN(1,4)&amp;" x 250 GP art objects",
(AND(A7&gt;=7,A7&lt;=9)), RANDBETWEEN(1,4)+RANDBETWEEN(1,4)&amp;" x 750 GP art objects",
(AND(A7&gt;=10,A7&lt;=12)), "-----",
(AND(A7&gt;=13,A7&lt;=15)), "-----",
(AND(A7&gt;=16,A7&lt;=19)), RANDBETWEEN(1,4)+RANDBETWEEN(1,4)&amp;" x 250 GP art objects",
(AND(A7&gt;=20,A7&lt;=23)), RANDBETWEEN(1,4)+RANDBETWEEN(1,4)&amp;" x 750 GP art objects",
(AND(A7&gt;=24,A7&lt;=26)), "-----",
(AND(A7&gt;=27,A7&lt;=29)), "-----",
(AND(A7&gt;=30,A7&lt;=35)), RANDBETWEEN(1,4)+RANDBETWEEN(1,4)&amp;" x 250 GP art objects",
(AND(A7&gt;=36,A7&lt;=40)), RANDBETWEEN(1,4)+RANDBETWEEN(1,4)&amp;" x 750 GP art objects",
(AND(A7&gt;=41,A7&lt;=45)), "-----",
(AND(A7&gt;=46,A7&lt;=50)), "-----",
(AND(A7&gt;=51,A7&lt;=54)), RANDBETWEEN(1,4)+RANDBETWEEN(1,4)&amp;" x 250 GP art objects",
(AND(A7&gt;=55,A7&lt;=58)), RANDBETWEEN(1,4)+RANDBETWEEN(1,4)&amp;" x 750 GP art objects",
(AND(A7&gt;=59,A7&lt;=62)), "-----",
(AND(A7&gt;=63,A7&lt;=66)), "-----",
(AND(A7&gt;=67,A7&lt;=68)), RANDBETWEEN(1,4)+RANDBETWEEN(1,4)&amp;" x 250 GP art objects",
(AND(A7&gt;=69,A7&lt;=70)), RANDBETWEEN(1,4)+RANDBETWEEN(1,4)&amp;" x 750 GP art objects",
(AND(A7&gt;=71,A7&lt;=72)), "-----",
(AND(A7&gt;=73,A7&lt;=74)), "-----",
(AND(A7&gt;=75,A7&lt;=76)), RANDBETWEEN(1,4)+RANDBETWEEN(1,4)&amp;" x 250 GP art objects",
(AND(A7&gt;=77,A7&lt;=78)), RANDBETWEEN(1,4)+RANDBETWEEN(1,4)&amp;" x 750 GP art objects",
(AND(A7&gt;=79,A7&lt;=80)), "-----",
(AND(A7&gt;=81,A7&lt;=82)), "-----",
(AND(A7&gt;=83,A7&lt;=85)), RANDBETWEEN(1,4)+RANDBETWEEN(1,4)&amp;" x 250 GP art objects",
(AND(A7&gt;=86,A7&lt;=88)), RANDBETWEEN(1,4)+RANDBETWEEN(1,4)&amp;" x 750 GP art objects",
(AND(A7&gt;=89,A7&lt;=90)), "-----",
(AND(A7&gt;=91,A7&lt;=92)), "-----",
(AND(A7&gt;=93,A7&lt;=94)), RANDBETWEEN(1,4)+RANDBETWEEN(1,4)&amp;" x 250 GP art objects",
(AND(A7&gt;=95,A7&lt;=96)), RANDBETWEEN(1,4)+RANDBETWEEN(1,4)&amp;" x 750 GP art objects",
(AND(A7&gt;=97,A7&lt;=98)), "-----",
A7&gt;=99, " "), C2="Level 16+", _xlfn.IFS(A7&lt;=2, " ",
(AND(A7&gt;=3,A7&lt;=5)), "-----",
(AND(A7&gt;=6,A7&lt;=8)), RANDBETWEEN(1,10)&amp;" x 2500 GP art objects",
(AND(A7&gt;=9,A7&lt;=11)), RANDBETWEEN(1,4)&amp;" x 7500 GP art objects",
(AND(A7&gt;=12,A7&lt;=14)), "-----",
(AND(A7&gt;=15,A7&lt;=22)), "-----",
(AND(A7&gt;=23,A7&lt;=30)), RANDBETWEEN(1,10)&amp;" x 2500 GP art objects",
(AND(A7&gt;=31,A7&lt;=38)), RANDBETWEEN(1,4)&amp;" x 7500 GP art objects",
(AND(A7&gt;=39,A7&lt;=46)), "-----",
(AND(A7&gt;=47,A7&lt;=52)), "-----",
(AND(A7&gt;=53,A7&lt;=58)), RANDBETWEEN(1,10)&amp;" x 2500 GP art objects",
(AND(A7&gt;=59,A7&lt;=63)), RANDBETWEEN(1,4)&amp;" x 7500 GP art objects",
(AND(A7&gt;=64,A7&lt;=68)), "-----",
A7=69, "-----",
A7=70, RANDBETWEEN(1,10)&amp;" x 2500 GP art objects",
A7=71, RANDBETWEEN(1,4)&amp;" x 7500 GP art objects",
A7=72, "-----",
(AND(A7&gt;=73,A7&lt;=74)), "-----",
(AND(A7&gt;=75,A7&lt;=76)), RANDBETWEEN(1,10)&amp;" x 2500 GP art objects",
(AND(A7&gt;=77,A7&lt;=78)), RANDBETWEEN(1,4)&amp;" x 7500 GP art objects",
(AND(A7&gt;=79,A7&lt;=80)), "-----",
(AND(A7&gt;=81,A7&lt;=85)), "-----",
(AND(A7&gt;=86,A7&lt;=90)), RANDBETWEEN(1,10)&amp;" x 2500 GP art objects",
(AND(A7&gt;=91,A7&lt;=95)), RANDBETWEEN(1,4)&amp;" x 7500 GP art objects",
A7&gt;=96, "-----"))</f>
        <v>5 x 250 GP art objects</v>
      </c>
      <c r="G8" s="62"/>
    </row>
    <row r="9" spans="1:7" ht="19.5" x14ac:dyDescent="0.2">
      <c r="A9" s="23">
        <f ca="1">_xlfn.IFS(A8=10, (RANDBETWEEN(1,12)),
A8=50, (RANDBETWEEN(1,12)),
A8=100, (RANDBETWEEN(1,10)),
A8=500, (RANDBETWEEN(1,6)),
A8=1000, (RANDBETWEEN(1,8)),
A8=5000, (RANDBETWEEN(1,4)))</f>
        <v>11</v>
      </c>
      <c r="B9" s="63" t="s">
        <v>14</v>
      </c>
      <c r="C9" s="64"/>
      <c r="D9" s="65" t="str">
        <f ca="1">_xlfn.IFS(C2="Level 1-5", _xlfn.IFS(A7&lt;=36, "-----",
(AND(A7&gt;=16,A7&lt;=60)), RANDBETWEEN(1,6) &amp;" item(s) from Table A",
(AND(A7&gt;=61,A7&lt;=75)), RANDBETWEEN(1,4) &amp;" item(s) from Table B",
(AND(A7&gt;=76,A7&lt;=85)), RANDBETWEEN(1,4) &amp;" item(s) from Table C",
(AND(A7&gt;=86,A7&lt;=97)), RANDBETWEEN(1,4) &amp;" item(s) from Table F",
A7&gt;=98, "1 Item from Table G"),C2="Level 6-10", _xlfn.IFS(
(AND(A7&gt;=0,A7&lt;=28)), "-----",
(AND(A7&gt;=29,A7&lt;=44)), RANDBETWEEN(1,6) &amp;" item(s) from Table A",
(AND(A7&gt;=45,A7&lt;=63)), RANDBETWEEN(1,4) &amp;" item(s) from Table B",
(AND(A7&gt;=64,A7&lt;=74)), RANDBETWEEN(1,4) &amp;" item(s) from Table C",
(AND(A7&gt;=75,A7&lt;=80)), "1 item fromTable D",
(AND(A7&gt;=81,A7&lt;=94)), RANDBETWEEN(1,4) &amp;" item(s) from Table F",
(AND(A7&gt;=95,A7&lt;=98)), RANDBETWEEN(1,4) &amp;" item(s) from Table G",
A7&gt;=99, "1 item(s) from Table H"), C2="Level 11-15", _xlfn.IFS(A7&lt;=15, "-----",
(AND(A7&gt;=16,A7&lt;=29)), RANDBETWEEN(1,4) &amp;" item(s) from Table A",
(AND(A7&gt;=30,A7&lt;=50)), RANDBETWEEN(1,6) &amp;" item(s) from Table C.",
(AND(A7&gt;=51,A7&lt;=66)), RANDBETWEEN(1,4) &amp;" item(s) from Table D.",
(AND(A7&gt;=67,A7&lt;=74)), "1 item fromTable E.",
(AND(A7&gt;=75,A7&lt;=82)), "1 item fromTable F",
(AND(A7&gt;=83,A7&lt;=92)), RANDBETWEEN(1,4) &amp;" item(s) from Table H.",
A7&gt;=93, "1 item from Table I."), C2="Level 16+", _xlfn.IFS(A7&lt;=2, "-----",
(AND(A7&gt;=3,A7&lt;=14)), RANDBETWEEN(1,8)&amp;" item(s)s from Table C",
(AND(A7&gt;=15,A7&lt;=46)), RANDBETWEEN(1,6) &amp;" item(s) from Table D",
(AND(A7&gt;=47,A7&lt;=68)), RANDBETWEEN(1,6) &amp;" item(s) from Table E",
(AND(A7&gt;=69,A7&lt;=72)), RANDBETWEEN(1,4) &amp;" item(s) from Table G",
(AND(A7&gt;=73,A7&lt;=80)), RANDBETWEEN(1,4) &amp;" item(s) from Table H",
A7&gt;=81, RANDBETWEEN(1,4) &amp;" item(s) from Table I")
)</f>
        <v>4 item(s) from Table F</v>
      </c>
      <c r="E9" s="64"/>
      <c r="F9" s="65" t="str">
        <f ca="1">_xlfn.IFS(C2="Level 1-5", "-----",C2="Level 6-10", "-----", C2="Level 11-15", _xlfn.IFS(A7&lt;=15, "-----",
(AND(A7&gt;=16,A7&lt;=29)), RANDBETWEEN(1,6)&amp;" item(s)  from Table B.",
(AND(A7&gt;=30,A7&lt;=50)), "-----",
(AND(A7&gt;=51,A7&lt;=66)), "-----",
(AND(A7&gt;=67,A7&lt;=74)), "-----",
(AND(A7&gt;=75,A7&lt;=82)), RANDBETWEEN(1,4)&amp;" item(s)  from Table G.",
(AND(A7&gt;=83,A7&lt;=92)), "-----",
A7&gt;=93, "-----"), C2="Level 16+", "-----")</f>
        <v>-----</v>
      </c>
      <c r="G9" s="66"/>
    </row>
    <row r="10" spans="1:7" ht="16.5" x14ac:dyDescent="0.2">
      <c r="A10" s="67" t="str">
        <f ca="1">IF(F8="-----", "No Art Objects", F8)</f>
        <v>5 x 250 GP art objects</v>
      </c>
      <c r="B10" s="42"/>
      <c r="C10" s="68"/>
      <c r="D10" s="69" t="str">
        <f ca="1">D9&amp;IF(F9="-----", " ", " and "&amp;F9)</f>
        <v xml:space="preserve">4 item(s) from Table F </v>
      </c>
      <c r="E10" s="42"/>
      <c r="F10" s="42"/>
      <c r="G10" s="68"/>
    </row>
    <row r="11" spans="1:7" ht="16.5" x14ac:dyDescent="0.2">
      <c r="A11" s="70">
        <f ca="1">_xlfn.IFS(C2="Level 1-5", _xlfn.IFS(A7&lt;=6, " ",
(AND(A7&gt;=7,A7&lt;=16)), " ",
(AND(A7&gt;=17,A7&lt;=26)), 25,
(AND(A7&gt;=27,A7&lt;=36)), " ",
(AND(A7&gt;=37,A7&lt;=44)), " ",
(AND(A7&gt;=45,A7&lt;=52)), 25,
(AND(A7&gt;=53,A7&lt;=60)), " ",
(AND(A7&gt;=61,A7&lt;=65)), " ",
(AND(A7&gt;=66,A7&lt;=70)), 25,
(AND(A7&gt;=71,A7&lt;=75)), " ",
(AND(A7&gt;=76,A7&lt;=78)), " ",
(AND(A7&gt;=79,A7&lt;=80)), 25,
(AND(A7&gt;=81,A7&lt;=85)), " ",
(AND(A7&gt;=86,A7&lt;=92)), 25,
(AND(A7&gt;=93,A7&lt;=97)), " ",
(AND(A7&gt;=98,A7&lt;=99)), 25,
A7=100, " "),C2="Level 6-10", _xlfn.IFS((AND(A7&gt;=1,A7&lt;=5)), " ",
(AND(A7&gt;=6,A7&lt;=10)), 25,
(AND(A7&gt;=11,A7&lt;=16)), " ",
(AND(A7&gt;=17,A7&lt;=22)), " ",
(AND(A7&gt;=23,A7&lt;=28)), 250,
(AND(A7&gt;=29,A7&lt;=32)), 25,
(AND(A7&gt;=33,A7&lt;=36)), " ",
(AND(A7&gt;=37,A7&lt;=40)), " ",
(AND(A7&gt;=41,A7&lt;=44)), 250,
(AND(A7&gt;=45,A7&lt;=49)), 25,
(AND(A7&gt;=50,A7&lt;=54)), " ",
(AND(A7&gt;=55,A7&lt;=59)), " ",
(AND(A7&gt;=60,A7&lt;=63)), 250,
(AND(A7&gt;=64,A7&lt;=66)), 25,
(AND(A7&gt;=67,A7&lt;=72)), " ",
(AND(A7&gt;=73,A7&lt;=76)), 25,
(AND(A7&gt;=77,A7&lt;=78)), " ",
A7=79, " ",
(AND(A7&gt;=80,A7&lt;=84)), 25,
(AND(A7&gt;=85,A7&lt;=88)), " ",
(AND(A7&gt;=89,A7&lt;=91)), " ",
(AND(A7&gt;=92,A7&lt;=94)), 250,
A7=95, " ",
A7=96, " ",
A7=97, 250,
A7=98, 250,
A7=99, " ",
A7=100, 250), C2="Level 11-15", _xlfn.IFS(A7&lt;=3, 0,
(AND(A7&gt;=4,A7&lt;=6)), 250,
(AND(A7&gt;=7,A7&lt;=9)), 750,
(AND(A7&gt;=10,A7&lt;=12)), " ",
(AND(A7&gt;=13,A7&lt;=15)), " ",
(AND(A7&gt;=16,A7&lt;=19)), 250,
(AND(A7&gt;=20,A7&lt;=23)), 750,
(AND(A7&gt;=24,A7&lt;=26)), " ",
(AND(A7&gt;=27,A7&lt;=29)), " ",
(AND(A7&gt;=30,A7&lt;=35)), 250,
(AND(A7&gt;=36,A7&lt;=40)), 750,
(AND(A7&gt;=41,A7&lt;=45)), " ",
(AND(A7&gt;=46,A7&lt;=50)), " ",
(AND(A7&gt;=51,A7&lt;=54)), 250,
(AND(A7&gt;=55,A7&lt;=58)), 750,
(AND(A7&gt;=59,A7&lt;=62)), " ",
(AND(A7&gt;=63,A7&lt;=66)), " ",
(AND(A7&gt;=67,A7&lt;=68)), 250,
(AND(A7&gt;=69,A7&lt;=70)), 750,
(AND(A7&gt;=71,A7&lt;=72)), " ",
(AND(A7&gt;=73,A7&lt;=74)), " ",
(AND(A7&gt;=75,A7&lt;=76)), 250,
(AND(A7&gt;=77,A7&lt;=78)), 750,
(AND(A7&gt;=79,A7&lt;=80)), " ",
(AND(A7&gt;=81,A7&lt;=82)), " ",
(AND(A7&gt;=83,A7&lt;=85)), 250,
(AND(A7&gt;=86,A7&lt;=88)), 750,
(AND(A7&gt;=89,A7&lt;=90)), " ",
(AND(A7&gt;=91,A7&lt;=92)), " ",
(AND(A7&gt;=93,A7&lt;=94)), 250,
(AND(A7&gt;=95,A7&lt;=96)), 750,
(AND(A7&gt;=97,A7&lt;=98)), " ",
A7&gt;=99, " "), C2="Level 16+", _xlfn.IFS(A7&lt;=2, " ",
(AND(A7&gt;=3,A7&lt;=5)), " ",
(AND(A7&gt;=6,A7&lt;=8)), 2500,
(AND(A7&gt;=9,A7&lt;=11)), 7500,
(AND(A7&gt;=12,A7&lt;=14)), " ",
(AND(A7&gt;=15,A7&lt;=22)), " ",
(AND(A7&gt;=23,A7&lt;=30)), 2500,
(AND(A7&gt;=31,A7&lt;=38)), 7500,
(AND(A7&gt;=39,A7&lt;=46)), " ",
(AND(A7&gt;=47,A7&lt;=52)), " ",
(AND(A7&gt;=53,A7&lt;=58)), 2500,
(AND(A7&gt;=59,A7&lt;=63)), 7500,
(AND(A7&gt;=64,A7&lt;=68)), " ",
A7=69, " ",
A7=70, 2500,
A7=71, 7500,
A7=72, " ",
(AND(A7&gt;=73,A7&lt;=74)), " ",
(AND(A7&gt;=75,A7&lt;=76)), 2500,
(AND(A7&gt;=77,A7&lt;=78)), 7500,
(AND(A7&gt;=79,A7&lt;=80)), " ",
(AND(A7&gt;=81,A7&lt;=85)), " ",
(AND(A7&gt;=86,A7&lt;=90)), 2500,
(AND(A7&gt;=91,A7&lt;=95)), 7500,
A7&gt;=96, " "))</f>
        <v>250</v>
      </c>
      <c r="B11" s="54"/>
      <c r="C11" s="62"/>
      <c r="D11" s="71" t="str">
        <f ca="1">_xlfn.IFS(Treasure!C2="Level 1-5", _xlfn.IFS(Treasure!A7&lt;=36, " ",
(AND(Treasure!A7&gt;=16,Treasure!A7&lt;=60)), "A",
(AND(Treasure!A7&gt;=61,Treasure!A7&lt;=75)), "B",
(AND(Treasure!A7&gt;=76,Treasure!A7&lt;=85)), "C",
(AND(Treasure!A7&gt;=86,Treasure!A7&lt;=97)), "F",
Treasure!A7&gt;=98, "G"),Treasure!C2="Level 6-10", _xlfn.IFS(
(AND(Treasure!A7&gt;=0,Treasure!A7&lt;=28)), " ",
(AND(Treasure!A7&gt;=29,Treasure!A7&lt;=44)), "A",
(AND(Treasure!A7&gt;=45,Treasure!A7&lt;=63)), "B",
(AND(Treasure!A7&gt;=64,Treasure!A7&lt;=74)), "C",
(AND(Treasure!A7&gt;=75,Treasure!A7&lt;=80)), "D",
(AND(Treasure!A7&gt;=81,Treasure!A7&lt;=94)), "F",
(AND(Treasure!A7&gt;=95,Treasure!A7&lt;=98)), "G",
Treasure!A7&gt;=99, "H"), Treasure!C2="Level 11-15", _xlfn.IFS(Treasure!A7&lt;=15, " ",
(AND(Treasure!A7&gt;=16,Treasure!A7&lt;=29)), "A",
(AND(Treasure!A7&gt;=30,Treasure!A7&lt;=50)), "C",
(AND(Treasure!A7&gt;=51,Treasure!A7&lt;=66)), "D",
(AND(Treasure!A7&gt;=67,Treasure!A7&lt;=74)), "E",
(AND(Treasure!A7&gt;=75,Treasure!A7&lt;=82)), "F",
(AND(Treasure!A7&gt;=83,Treasure!A7&lt;=92)), "H",
Treasure!A7&gt;=93, "I"), Treasure!C2="Level 16+", _xlfn.IFS(Treasure!A7&lt;=2, " ",
(AND(Treasure!A7&gt;=3,Treasure!A7&lt;=14)), "C",
(AND(Treasure!A7&gt;=15,Treasure!A7&lt;=46)), "D",
(AND(Treasure!A7&gt;=47,Treasure!A7&lt;=68)), "E",
(AND(Treasure!A7&gt;=69,Treasure!A7&lt;=72)), "G",
(AND(Treasure!A7&gt;=73,Treasure!A7&lt;=80)), "H",
Treasure!A7&gt;=81, "I")
)</f>
        <v>F</v>
      </c>
      <c r="E11" s="54"/>
      <c r="F11" s="54"/>
      <c r="G11" s="62"/>
    </row>
    <row r="12" spans="1:7" ht="19.5" x14ac:dyDescent="0.2">
      <c r="A12" s="24" t="s">
        <v>15</v>
      </c>
      <c r="B12" s="25" t="s">
        <v>10</v>
      </c>
      <c r="C12" s="26" t="s">
        <v>16</v>
      </c>
      <c r="D12" s="27" t="s">
        <v>17</v>
      </c>
      <c r="E12" s="28" t="s">
        <v>10</v>
      </c>
      <c r="F12" s="72" t="s">
        <v>16</v>
      </c>
      <c r="G12" s="66"/>
    </row>
    <row r="13" spans="1:7" ht="8.25" customHeight="1" x14ac:dyDescent="0.2">
      <c r="A13" s="29">
        <f ca="1">A11</f>
        <v>250</v>
      </c>
      <c r="B13" s="30">
        <f ca="1">_xlfn.IFS(A13 =" ", " ",A13=25, (RANDBETWEEN(1,10)),
A13=250, (RANDBETWEEN(1,10)),
A13=750, (RANDBETWEEN(1,10)),
A13=2500, (RANDBETWEEN(1,10)),
A13=7500, (RANDBETWEEN(1,8)))</f>
        <v>9</v>
      </c>
      <c r="C13" s="31" t="str">
        <f ca="1">_xlfn.IFS(A13 =" ", " ",(AND(A13=25,B13=1)), "Silver ewer",
(AND(A13=25,B13=2)), "Carved bone statuette",
(AND(A13=25,B13=3)), "Small gold bracelet",
(AND(A13=25,B13=4)), "Cloth-of-gold vestments",
(AND(A13=25,B13=5)), "Black velvet mask stitched with silver thread",
(AND(A13=25,B13=6)), "Copper chalice with silver filigree",
(AND(A13=25,B13=7)), "Pair of engraved bone dice",
(AND(A13=25,B13=8)), "Small mirror set in a painted wooden frame",
(AND(A13=25,B13=9)), "Embroidered silk handkerchief",
(AND(A13=25,B13=10)), "Gold locket with a painted portrait inside",(AND(A13=250,B13=1)), "Gold ring set with bloodstones",
(AND(A13=250,B13=2)), "Carved ivory statuette",
(AND(A13=250,B13=3)), "Large gold bracelet",
(AND(A13=250,B13=4)), "Silver necklace with a gemstone pendant",
(AND(A13=250,B13=5)), "Bronze crown",
(AND(A13=250,B13=6)), "Silk robe with gold embroidery",
(AND(A13=250,B13=7)), "Large well-made tapestry",
(AND(A13=250,B13=8)), "Bra ss mug with jade inlay",
(AND(A13=250,B13=9)), "Box of turquoise animal figurines",
(AND(A13=250,B13=10)), "Gold bird cage with electrum filigree",
(AND(A13=750,B13=1)), "Silver chalice set with moonstones",
(AND(A13=750,B13=2)), "Silver-plated steellongsword with jet set in hilt",
(AND(A13=750,B13=3)), "Carved harp of exotic wood with ivory inlay and zircon gems",
(AND(A13=750,B13=4)), "Small gold idol",
(AND(A13=750,B13=5)), "Gold dragon comb set with red garnets as eyes",
(AND(A13=750,B13=6)), "Bottle stopper cork embossed with gold leaf and set with amethysts",
(AND(A13=750,B13=7)), "Ceremonial electrum dagger wit~ a black pearl in the pommel",
(AND(A13=750,B13=8)), "Silver and gold brooch",
(AND(A13=750,B13=9)), "Obsidian statuette with gold fittings and inlay",
(AND(A13=750,B13=10)), "Painted gold war mask",
(AND(A13=2500,B13=1)), "Fine gold chain set with a fire opal",
(AND(A13=2500,B13=2)), "Old masterpiece painting",
(AND(A13=2500,B13=3)), "Embroidered silk and velvet mantle set with numerous moonstones",
(AND(A13=2500,B13=4)), "Platinum bracelet set with a sapphire",
(AND(A13=2500,B13=5)), "Embroidered glove set with jewel chips",
(AND(A13=2500,B13=6)), "jeweled anklet",
(AND(A13=2500,B13=7)), "Gold music box",
(AND(A13=2500,B13=8)), "Gold circlet set with four aquamarines",
(AND(A13=2500,B13=9)), "Eye patch with a mock eye set in blue sapphire and moonstone",
(AND(A13=2500,B13=10)), "A necklace string of small pink pearls",
(AND(A13=7500,B13=1)), "Jeweled gold crown",
(AND(A13=7500,B13=2)), "jeweled platinum ring",
(AND(A13=7500,B13=3)), "Small gold statuette set with rubies",
(AND(A13=7500,B13=4)), "Gold cup set with emeralds",
(AND(A13=7500,B13=5)), "Gold jewelry box with platinum filigree",
(AND(A13=7500,B13=6)), "Painted gold child's sarcophagus",
(AND(A13=7500,B13=7)), "jade game board with solid gold playing pieces",
(AND(A13=7500,B13=8)), "Bejeweled ivory drinking horn with gold filigree"
)</f>
        <v>Box of turquoise animal figurines</v>
      </c>
      <c r="D13" s="32" t="str">
        <f ca="1">D11</f>
        <v>F</v>
      </c>
      <c r="E13" s="33">
        <f t="shared" ref="E13:E20" ca="1" si="0">IF(D13=" ", " ", RANDBETWEEN(1,100))</f>
        <v>32</v>
      </c>
      <c r="F13" s="73" t="s">
        <v>18</v>
      </c>
      <c r="G13" s="74"/>
    </row>
    <row r="14" spans="1:7" ht="19.5" x14ac:dyDescent="0.2">
      <c r="A14" s="29">
        <f ca="1">A11</f>
        <v>250</v>
      </c>
      <c r="B14" s="30">
        <f ca="1">_xlfn.IFS(A14 =" ", " ",A14=25, (RANDBETWEEN(1,10)),
A14=250, (RANDBETWEEN(1,10)),
A14=750, (RANDBETWEEN(1,10)),
A14=2500, (RANDBETWEEN(1,10)),
A14=7500, (RANDBETWEEN(1,8)))</f>
        <v>10</v>
      </c>
      <c r="C14" s="31" t="str">
        <f ca="1">_xlfn.IFS(A14 =" ", " ",(AND(A14=25,B14=1)), "Silver ewer",
(AND(A14=25,B14=2)), "Carved bone statuette",
(AND(A14=25,B14=3)), "Small gold bracelet",
(AND(A14=25,B14=4)), "Cloth-of-gold vestments",
(AND(A14=25,B14=5)), "Black velvet mask stitched with silver thread",
(AND(A14=25,B14=6)), "Copper chalice with silver filigree",
(AND(A14=25,B14=7)), "Pair of engraved bone dice",
(AND(A14=25,B14=8)), "Small mirror set in a painted wooden frame",
(AND(A14=25,B14=9)), "Embroidered silk handkerchief",
(AND(A14=25,B14=10)), "Gold locket with a painted portrait inside",(AND(A14=250,B14=1)), "Gold ring set with bloodstones",
(AND(A14=250,B14=2)), "Carved ivory statuette",
(AND(A14=250,B14=3)), "Large gold bracelet",
(AND(A14=250,B14=4)), "Silver necklace with a gemstone pendant",
(AND(A14=250,B14=5)), "Bronze crown",
(AND(A14=250,B14=6)), "Silk robe with gold embroidery",
(AND(A14=250,B14=7)), "Large well-made tapestry",
(AND(A14=250,B14=8)), "Bra ss mug with jade inlay",
(AND(A14=250,B14=9)), "Box of turquoise animal figurines",
(AND(A14=250,B14=10)), "Gold bird cage with electrum filigree",
(AND(A14=750,B14=1)), "Silver chalice set with moonstones",
(AND(A14=750,B14=2)), "Silver-plated steellongsword with jet set in hilt",
(AND(A14=750,B14=3)), "Carved harp of exotic wood with ivory inlay and zircon gems",
(AND(A14=750,B14=4)), "Small gold idol",
(AND(A14=750,B14=5)), "Gold dragon comb set with red garnets as eyes",
(AND(A14=750,B14=6)), "Bottle stopper cork embossed with gold leaf and set with amethysts",
(AND(A14=750,B14=7)), "Ceremonial electrum dagger wit~ a black pearl in the pommel",
(AND(A14=750,B14=8)), "Silver and gold brooch",
(AND(A14=750,B14=9)), "Obsidian statuette with gold fittings and inlay",
(AND(A14=750,B14=10)), "Painted gold war mask",
(AND(A14=2500,B14=1)), "Fine gold chain set with a fire opal",
(AND(A14=2500,B14=2)), "Old masterpiece painting",
(AND(A14=2500,B14=3)), "Embroidered silk and velvet mantle set with numerous moonstones",
(AND(A14=2500,B14=4)), "Platinum bracelet set with a sapphire",
(AND(A14=2500,B14=5)), "Embroidered glove set with jewel chips",
(AND(A14=2500,B14=6)), "jeweled anklet",
(AND(A14=2500,B14=7)), "Gold music box",
(AND(A14=2500,B14=8)), "Gold circlet set with four aquamarines",
(AND(A14=2500,B14=9)), "Eye patch with a mock eye set in blue sapphire and moonstone",
(AND(A14=2500,B14=10)), "A necklace string of small pink pearls",
(AND(A14=7500,B14=1)), "Jeweled gold crown",
(AND(A14=7500,B14=2)), "jeweled platinum ring",
(AND(A14=7500,B14=3)), "Small gold statuette set with rubies",
(AND(A14=7500,B14=4)), "Gold cup set with emeralds",
(AND(A14=7500,B14=5)), "Gold jewelry box with platinum filigree",
(AND(A14=7500,B14=6)), "Painted gold child's sarcophagus",
(AND(A14=7500,B14=7)), "jade game board with solid gold playing pieces",
(AND(A14=7500,B14=8)), "Bejeweled ivory drinking horn with gold filigree"
)</f>
        <v>Gold bird cage with electrum filigree</v>
      </c>
      <c r="D14" s="34" t="str">
        <f ca="1">D11</f>
        <v>F</v>
      </c>
      <c r="E14" s="35">
        <f t="shared" ca="1" si="0"/>
        <v>77</v>
      </c>
      <c r="F14" s="75" t="s">
        <v>18</v>
      </c>
      <c r="G14" s="76"/>
    </row>
    <row r="15" spans="1:7" ht="58.5" x14ac:dyDescent="0.2">
      <c r="A15" s="29">
        <f ca="1">A11</f>
        <v>250</v>
      </c>
      <c r="B15" s="30">
        <f ca="1">_xlfn.IFS(A15 =" ", " ",A15=25, (RANDBETWEEN(1,10)),
A15=250, (RANDBETWEEN(1,10)),
A15=750, (RANDBETWEEN(1,10)),
A15=2500, (RANDBETWEEN(1,10)),
A15=7500, (RANDBETWEEN(1,8)))</f>
        <v>7</v>
      </c>
      <c r="C15" s="31" t="str">
        <f ca="1">_xlfn.IFS(A15 =" ", " ",(AND(A15=25,B15=1)), "Silver ewer",
(AND(A15=25,B15=2)), "Carved bone statuette",
(AND(A15=25,B15=3)), "Small gold bracelet",
(AND(A15=25,B15=4)), "Cloth-of-gold vestments",
(AND(A15=25,B15=5)), "Black velvet mask stitched with silver thread",
(AND(A15=25,B15=6)), "Copper chalice with silver filigree",
(AND(A15=25,B15=7)), "Pair of engraved bone dice",
(AND(A15=25,B15=8)), "Small mirror set in a painted wooden frame",
(AND(A15=25,B15=9)), "Embroidered silk handkerchief",
(AND(A15=25,B15=10)), "Gold locket with a painted portrait inside",(AND(A15=250,B15=1)), "Gold ring set with bloodstones",
(AND(A15=250,B15=2)), "Carved ivory statuette",
(AND(A15=250,B15=3)), "Large gold bracelet",
(AND(A15=250,B15=4)), "Silver necklace with a gemstone pendant",
(AND(A15=250,B15=5)), "Bronze crown",
(AND(A15=250,B15=6)), "Silk robe with gold embroidery",
(AND(A15=250,B15=7)), "Large well-made tapestry",
(AND(A15=250,B15=8)), "Bra ss mug with jade inlay",
(AND(A15=250,B15=9)), "Box of turquoise animal figurines",
(AND(A15=250,B15=10)), "Gold bird cage with electrum filigree",
(AND(A15=750,B15=1)), "Silver chalice set with moonstones",
(AND(A15=750,B15=2)), "Silver-plated steellongsword with jet set in hilt",
(AND(A15=750,B15=3)), "Carved harp of exotic wood with ivory inlay and zircon gems",
(AND(A15=750,B15=4)), "Small gold idol",
(AND(A15=750,B15=5)), "Gold dragon comb set with red garnets as eyes",
(AND(A15=750,B15=6)), "Bottle stopper cork embossed with gold leaf and set with amethysts",
(AND(A15=750,B15=7)), "Ceremonial electrum dagger wit~ a black pearl in the pommel",
(AND(A15=750,B15=8)), "Silver and gold brooch",
(AND(A15=750,B15=9)), "Obsidian statuette with gold fittings and inlay",
(AND(A15=750,B15=10)), "Painted gold war mask",
(AND(A15=2500,B15=1)), "Fine gold chain set with a fire opal",
(AND(A15=2500,B15=2)), "Old masterpiece painting",
(AND(A15=2500,B15=3)), "Embroidered silk and velvet mantle set with numerous moonstones",
(AND(A15=2500,B15=4)), "Platinum bracelet set with a sapphire",
(AND(A15=2500,B15=5)), "Embroidered glove set with jewel chips",
(AND(A15=2500,B15=6)), "jeweled anklet",
(AND(A15=2500,B15=7)), "Gold music box",
(AND(A15=2500,B15=8)), "Gold circlet set with four aquamarines",
(AND(A15=2500,B15=9)), "Eye patch with a mock eye set in blue sapphire and moonstone",
(AND(A15=2500,B15=10)), "A necklace string of small pink pearls",
(AND(A15=7500,B15=1)), "Jeweled gold crown",
(AND(A15=7500,B15=2)), "jeweled platinum ring",
(AND(A15=7500,B15=3)), "Small gold statuette set with rubies",
(AND(A15=7500,B15=4)), "Gold cup set with emeralds",
(AND(A15=7500,B15=5)), "Gold jewelry box with platinum filigree",
(AND(A15=7500,B15=6)), "Painted gold child's sarcophagus",
(AND(A15=7500,B15=7)), "jade game board with solid gold playing pieces",
(AND(A15=7500,B15=8)), "Bejeweled ivory drinking horn with gold filigree"
)</f>
        <v>Large well-made tapestry</v>
      </c>
      <c r="D15" s="32" t="str">
        <f ca="1">D11</f>
        <v>F</v>
      </c>
      <c r="E15" s="33">
        <f ca="1">IF(D15=" ", " ", RANDBETWEEN(1,100))</f>
        <v>35</v>
      </c>
      <c r="F15" s="73" t="s">
        <v>18</v>
      </c>
      <c r="G15" s="74"/>
    </row>
    <row r="16" spans="1:7" ht="19.5" x14ac:dyDescent="0.2">
      <c r="A16" s="29">
        <f ca="1">A11</f>
        <v>250</v>
      </c>
      <c r="B16" s="30">
        <f ca="1">_xlfn.IFS(A16 =" ", " ",A16=25, (RANDBETWEEN(1,10)),
A16=250, (RANDBETWEEN(1,10)),
A16=750, (RANDBETWEEN(1,10)),
A16=2500, (RANDBETWEEN(1,10)),
A16=7500, (RANDBETWEEN(1,8)))</f>
        <v>8</v>
      </c>
      <c r="C16" s="31" t="str">
        <f ca="1">_xlfn.IFS(A16 =" ", " ",(AND(A16=25,B16=1)), "Silver ewer",
(AND(A16=25,B16=2)), "Carved bone statuette",
(AND(A16=25,B16=3)), "Small gold bracelet",
(AND(A16=25,B16=4)), "Cloth-of-gold vestments",
(AND(A16=25,B16=5)), "Black velvet mask stitched with silver thread",
(AND(A16=25,B16=6)), "Copper chalice with silver filigree",
(AND(A16=25,B16=7)), "Pair of engraved bone dice",
(AND(A16=25,B16=8)), "Small mirror set in a painted wooden frame",
(AND(A16=25,B16=9)), "Embroidered silk handkerchief",
(AND(A16=25,B16=10)), "Gold locket with a painted portrait inside",(AND(A16=250,B16=1)), "Gold ring set with bloodstones",
(AND(A16=250,B16=2)), "Carved ivory statuette",
(AND(A16=250,B16=3)), "Large gold bracelet",
(AND(A16=250,B16=4)), "Silver necklace with a gemstone pendant",
(AND(A16=250,B16=5)), "Bronze crown",
(AND(A16=250,B16=6)), "Silk robe with gold embroidery",
(AND(A16=250,B16=7)), "Large well-made tapestry",
(AND(A16=250,B16=8)), "Bra ss mug with jade inlay",
(AND(A16=250,B16=9)), "Box of turquoise animal figurines",
(AND(A16=250,B16=10)), "Gold bird cage with electrum filigree",
(AND(A16=750,B16=1)), "Silver chalice set with moonstones",
(AND(A16=750,B16=2)), "Silver-plated steellongsword with jet set in hilt",
(AND(A16=750,B16=3)), "Carved harp of exotic wood with ivory inlay and zircon gems",
(AND(A16=750,B16=4)), "Small gold idol",
(AND(A16=750,B16=5)), "Gold dragon comb set with red garnets as eyes",
(AND(A16=750,B16=6)), "Bottle stopper cork embossed with gold leaf and set with amethysts",
(AND(A16=750,B16=7)), "Ceremonial electrum dagger wit~ a black pearl in the pommel",
(AND(A16=750,B16=8)), "Silver and gold brooch",
(AND(A16=750,B16=9)), "Obsidian statuette with gold fittings and inlay",
(AND(A16=750,B16=10)), "Painted gold war mask",
(AND(A16=2500,B16=1)), "Fine gold chain set with a fire opal",
(AND(A16=2500,B16=2)), "Old masterpiece painting",
(AND(A16=2500,B16=3)), "Embroidered silk and velvet mantle set with numerous moonstones",
(AND(A16=2500,B16=4)), "Platinum bracelet set with a sapphire",
(AND(A16=2500,B16=5)), "Embroidered glove set with jewel chips",
(AND(A16=2500,B16=6)), "jeweled anklet",
(AND(A16=2500,B16=7)), "Gold music box",
(AND(A16=2500,B16=8)), "Gold circlet set with four aquamarines",
(AND(A16=2500,B16=9)), "Eye patch with a mock eye set in blue sapphire and moonstone",
(AND(A16=2500,B16=10)), "A necklace string of small pink pearls",
(AND(A16=7500,B16=1)), "Jeweled gold crown",
(AND(A16=7500,B16=2)), "jeweled platinum ring",
(AND(A16=7500,B16=3)), "Small gold statuette set with rubies",
(AND(A16=7500,B16=4)), "Gold cup set with emeralds",
(AND(A16=7500,B16=5)), "Gold jewelry box with platinum filigree",
(AND(A16=7500,B16=6)), "Painted gold child's sarcophagus",
(AND(A16=7500,B16=7)), "jade game board with solid gold playing pieces",
(AND(A16=7500,B16=8)), "Bejeweled ivory drinking horn with gold filigree"
)</f>
        <v>Bra ss mug with jade inlay</v>
      </c>
      <c r="D16" s="34" t="str">
        <f ca="1">D11</f>
        <v>F</v>
      </c>
      <c r="E16" s="35">
        <f ca="1">IF(D16=" ", " ", RANDBETWEEN(1,100))</f>
        <v>95</v>
      </c>
      <c r="F16" s="75" t="s">
        <v>18</v>
      </c>
      <c r="G16" s="76"/>
    </row>
    <row r="17" spans="1:7" ht="39" x14ac:dyDescent="0.2">
      <c r="A17" s="29">
        <f ca="1">A11</f>
        <v>250</v>
      </c>
      <c r="B17" s="30">
        <f ca="1">_xlfn.IFS(A17 =" ", " ",A17=25, (RANDBETWEEN(1,10)),
A17=250, (RANDBETWEEN(1,10)),
A17=750, (RANDBETWEEN(1,10)),
A17=2500, (RANDBETWEEN(1,10)),
A17=7500, (RANDBETWEEN(1,8)))</f>
        <v>10</v>
      </c>
      <c r="C17" s="31" t="str">
        <f ca="1">_xlfn.IFS(A17 =" ", " ",(AND(A17=25,B17=1)), "Silver ewer",
(AND(A17=25,B17=2)), "Carved bone statuette",
(AND(A17=25,B17=3)), "Small gold bracelet",
(AND(A17=25,B17=4)), "Cloth-of-gold vestments",
(AND(A17=25,B17=5)), "Black velvet mask stitched with silver thread",
(AND(A17=25,B17=6)), "Copper chalice with silver filigree",
(AND(A17=25,B17=7)), "Pair of engraved bone dice",
(AND(A17=25,B17=8)), "Small mirror set in a painted wooden frame",
(AND(A17=25,B17=9)), "Embroidered silk handkerchief",
(AND(A17=25,B17=10)), "Gold locket with a painted portrait inside",(AND(A17=250,B17=1)), "Gold ring set with bloodstones",
(AND(A17=250,B17=2)), "Carved ivory statuette",
(AND(A17=250,B17=3)), "Large gold bracelet",
(AND(A17=250,B17=4)), "Silver necklace with a gemstone pendant",
(AND(A17=250,B17=5)), "Bronze crown",
(AND(A17=250,B17=6)), "Silk robe with gold embroidery",
(AND(A17=250,B17=7)), "Large well-made tapestry",
(AND(A17=250,B17=8)), "Bra ss mug with jade inlay",
(AND(A17=250,B17=9)), "Box of turquoise animal figurines",
(AND(A17=250,B17=10)), "Gold bird cage with electrum filigree",
(AND(A17=750,B17=1)), "Silver chalice set with moonstones",
(AND(A17=750,B17=2)), "Silver-plated steellongsword with jet set in hilt",
(AND(A17=750,B17=3)), "Carved harp of exotic wood with ivory inlay and zircon gems",
(AND(A17=750,B17=4)), "Small gold idol",
(AND(A17=750,B17=5)), "Gold dragon comb set with red garnets as eyes",
(AND(A17=750,B17=6)), "Bottle stopper cork embossed with gold leaf and set with amethysts",
(AND(A17=750,B17=7)), "Ceremonial electrum dagger wit~ a black pearl in the pommel",
(AND(A17=750,B17=8)), "Silver and gold brooch",
(AND(A17=750,B17=9)), "Obsidian statuette with gold fittings and inlay",
(AND(A17=750,B17=10)), "Painted gold war mask",
(AND(A17=2500,B17=1)), "Fine gold chain set with a fire opal",
(AND(A17=2500,B17=2)), "Old masterpiece painting",
(AND(A17=2500,B17=3)), "Embroidered silk and velvet mantle set with numerous moonstones",
(AND(A17=2500,B17=4)), "Platinum bracelet set with a sapphire",
(AND(A17=2500,B17=5)), "Embroidered glove set with jewel chips",
(AND(A17=2500,B17=6)), "jeweled anklet",
(AND(A17=2500,B17=7)), "Gold music box",
(AND(A17=2500,B17=8)), "Gold circlet set with four aquamarines",
(AND(A17=2500,B17=9)), "Eye patch with a mock eye set in blue sapphire and moonstone",
(AND(A17=2500,B17=10)), "A necklace string of small pink pearls",
(AND(A17=7500,B17=1)), "Jeweled gold crown",
(AND(A17=7500,B17=2)), "jeweled platinum ring",
(AND(A17=7500,B17=3)), "Small gold statuette set with rubies",
(AND(A17=7500,B17=4)), "Gold cup set with emeralds",
(AND(A17=7500,B17=5)), "Gold jewelry box with platinum filigree",
(AND(A17=7500,B17=6)), "Painted gold child's sarcophagus",
(AND(A17=7500,B17=7)), "jade game board with solid gold playing pieces",
(AND(A17=7500,B17=8)), "Bejeweled ivory drinking horn with gold filigree"
)</f>
        <v>Gold bird cage with electrum filigree</v>
      </c>
      <c r="D17" s="32" t="str">
        <f ca="1">D11</f>
        <v>F</v>
      </c>
      <c r="E17" s="33">
        <f t="shared" ca="1" si="0"/>
        <v>70</v>
      </c>
      <c r="F17" s="73" t="s">
        <v>18</v>
      </c>
      <c r="G17" s="74"/>
    </row>
    <row r="18" spans="1:7" ht="39" x14ac:dyDescent="0.2">
      <c r="A18" s="29">
        <f ca="1">A11</f>
        <v>250</v>
      </c>
      <c r="B18" s="30">
        <f ca="1">_xlfn.IFS(A18 =" ", " ",A18=25, (RANDBETWEEN(1,10)),
A18=250, (RANDBETWEEN(1,10)),
A18=750, (RANDBETWEEN(1,10)),
A18=2500, (RANDBETWEEN(1,10)),
A18=7500, (RANDBETWEEN(1,8)))</f>
        <v>3</v>
      </c>
      <c r="C18" s="31" t="str">
        <f ca="1">_xlfn.IFS(A18 =" ", " ",(AND(A18=25,B18=1)), "Silver ewer",
(AND(A18=25,B18=2)), "Carved bone statuette",
(AND(A18=25,B18=3)), "Small gold bracelet",
(AND(A18=25,B18=4)), "Cloth-of-gold vestments",
(AND(A18=25,B18=5)), "Black velvet mask stitched with silver thread",
(AND(A18=25,B18=6)), "Copper chalice with silver filigree",
(AND(A18=25,B18=7)), "Pair of engraved bone dice",
(AND(A18=25,B18=8)), "Small mirror set in a painted wooden frame",
(AND(A18=25,B18=9)), "Embroidered silk handkerchief",
(AND(A18=25,B18=10)), "Gold locket with a painted portrait inside",(AND(A18=250,B18=1)), "Gold ring set with bloodstones",
(AND(A18=250,B18=2)), "Carved ivory statuette",
(AND(A18=250,B18=3)), "Large gold bracelet",
(AND(A18=250,B18=4)), "Silver necklace with a gemstone pendant",
(AND(A18=250,B18=5)), "Bronze crown",
(AND(A18=250,B18=6)), "Silk robe with gold embroidery",
(AND(A18=250,B18=7)), "Large well-made tapestry",
(AND(A18=250,B18=8)), "Bra ss mug with jade inlay",
(AND(A18=250,B18=9)), "Box of turquoise animal figurines",
(AND(A18=250,B18=10)), "Gold bird cage with electrum filigree",
(AND(A18=750,B18=1)), "Silver chalice set with moonstones",
(AND(A18=750,B18=2)), "Silver-plated steellongsword with jet set in hilt",
(AND(A18=750,B18=3)), "Carved harp of exotic wood with ivory inlay and zircon gems",
(AND(A18=750,B18=4)), "Small gold idol",
(AND(A18=750,B18=5)), "Gold dragon comb set with red garnets as eyes",
(AND(A18=750,B18=6)), "Bottle stopper cork embossed with gold leaf and set with amethysts",
(AND(A18=750,B18=7)), "Ceremonial electrum dagger wit~ a black pearl in the pommel",
(AND(A18=750,B18=8)), "Silver and gold brooch",
(AND(A18=750,B18=9)), "Obsidian statuette with gold fittings and inlay",
(AND(A18=750,B18=10)), "Painted gold war mask",
(AND(A18=2500,B18=1)), "Fine gold chain set with a fire opal",
(AND(A18=2500,B18=2)), "Old masterpiece painting",
(AND(A18=2500,B18=3)), "Embroidered silk and velvet mantle set with numerous moonstones",
(AND(A18=2500,B18=4)), "Platinum bracelet set with a sapphire",
(AND(A18=2500,B18=5)), "Embroidered glove set with jewel chips",
(AND(A18=2500,B18=6)), "jeweled anklet",
(AND(A18=2500,B18=7)), "Gold music box",
(AND(A18=2500,B18=8)), "Gold circlet set with four aquamarines",
(AND(A18=2500,B18=9)), "Eye patch with a mock eye set in blue sapphire and moonstone",
(AND(A18=2500,B18=10)), "A necklace string of small pink pearls",
(AND(A18=7500,B18=1)), "Jeweled gold crown",
(AND(A18=7500,B18=2)), "jeweled platinum ring",
(AND(A18=7500,B18=3)), "Small gold statuette set with rubies",
(AND(A18=7500,B18=4)), "Gold cup set with emeralds",
(AND(A18=7500,B18=5)), "Gold jewelry box with platinum filigree",
(AND(A18=7500,B18=6)), "Painted gold child's sarcophagus",
(AND(A18=7500,B18=7)), "jade game board with solid gold playing pieces",
(AND(A18=7500,B18=8)), "Bejeweled ivory drinking horn with gold filigree"
)</f>
        <v>Large gold bracelet</v>
      </c>
      <c r="D18" s="34" t="str">
        <f ca="1">D11</f>
        <v>F</v>
      </c>
      <c r="E18" s="35">
        <f t="shared" ca="1" si="0"/>
        <v>59</v>
      </c>
      <c r="F18" s="75" t="s">
        <v>18</v>
      </c>
      <c r="G18" s="76"/>
    </row>
    <row r="19" spans="1:7" ht="19.5" x14ac:dyDescent="0.2">
      <c r="A19" s="29">
        <f ca="1">A11</f>
        <v>250</v>
      </c>
      <c r="B19" s="30">
        <f ca="1">_xlfn.IFS(A19 =" ", " ",A19=25, (RANDBETWEEN(1,10)),
A19=250, (RANDBETWEEN(1,10)),
A19=750, (RANDBETWEEN(1,10)),
A19=2500, (RANDBETWEEN(1,10)),
A19=7500, (RANDBETWEEN(1,8)))</f>
        <v>2</v>
      </c>
      <c r="C19" s="31" t="str">
        <f ca="1">_xlfn.IFS(A19 =" ", " ",(AND(A19=25,B19=1)), "Silver ewer",
(AND(A19=25,B19=2)), "Carved bone statuette",
(AND(A19=25,B19=3)), "Small gold bracelet",
(AND(A19=25,B19=4)), "Cloth-of-gold vestments",
(AND(A19=25,B19=5)), "Black velvet mask stitched with silver thread",
(AND(A19=25,B19=6)), "Copper chalice with silver filigree",
(AND(A19=25,B19=7)), "Pair of engraved bone dice",
(AND(A19=25,B19=8)), "Small mirror set in a painted wooden frame",
(AND(A19=25,B19=9)), "Embroidered silk handkerchief",
(AND(A19=25,B19=10)), "Gold locket with a painted portrait inside",(AND(A19=250,B19=1)), "Gold ring set with bloodstones",
(AND(A19=250,B19=2)), "Carved ivory statuette",
(AND(A19=250,B19=3)), "Large gold bracelet",
(AND(A19=250,B19=4)), "Silver necklace with a gemstone pendant",
(AND(A19=250,B19=5)), "Bronze crown",
(AND(A19=250,B19=6)), "Silk robe with gold embroidery",
(AND(A19=250,B19=7)), "Large well-made tapestry",
(AND(A19=250,B19=8)), "Bra ss mug with jade inlay",
(AND(A19=250,B19=9)), "Box of turquoise animal figurines",
(AND(A19=250,B19=10)), "Gold bird cage with electrum filigree",
(AND(A19=750,B19=1)), "Silver chalice set with moonstones",
(AND(A19=750,B19=2)), "Silver-plated steellongsword with jet set in hilt",
(AND(A19=750,B19=3)), "Carved harp of exotic wood with ivory inlay and zircon gems",
(AND(A19=750,B19=4)), "Small gold idol",
(AND(A19=750,B19=5)), "Gold dragon comb set with red garnets as eyes",
(AND(A19=750,B19=6)), "Bottle stopper cork embossed with gold leaf and set with amethysts",
(AND(A19=750,B19=7)), "Ceremonial electrum dagger wit~ a black pearl in the pommel",
(AND(A19=750,B19=8)), "Silver and gold brooch",
(AND(A19=750,B19=9)), "Obsidian statuette with gold fittings and inlay",
(AND(A19=750,B19=10)), "Painted gold war mask",
(AND(A19=2500,B19=1)), "Fine gold chain set with a fire opal",
(AND(A19=2500,B19=2)), "Old masterpiece painting",
(AND(A19=2500,B19=3)), "Embroidered silk and velvet mantle set with numerous moonstones",
(AND(A19=2500,B19=4)), "Platinum bracelet set with a sapphire",
(AND(A19=2500,B19=5)), "Embroidered glove set with jewel chips",
(AND(A19=2500,B19=6)), "jeweled anklet",
(AND(A19=2500,B19=7)), "Gold music box",
(AND(A19=2500,B19=8)), "Gold circlet set with four aquamarines",
(AND(A19=2500,B19=9)), "Eye patch with a mock eye set in blue sapphire and moonstone",
(AND(A19=2500,B19=10)), "A necklace string of small pink pearls",
(AND(A19=7500,B19=1)), "Jeweled gold crown",
(AND(A19=7500,B19=2)), "jeweled platinum ring",
(AND(A19=7500,B19=3)), "Small gold statuette set with rubies",
(AND(A19=7500,B19=4)), "Gold cup set with emeralds",
(AND(A19=7500,B19=5)), "Gold jewelry box with platinum filigree",
(AND(A19=7500,B19=6)), "Painted gold child's sarcophagus",
(AND(A19=7500,B19=7)), "jade game board with solid gold playing pieces",
(AND(A19=7500,B19=8)), "Bejeweled ivory drinking horn with gold filigree"
)</f>
        <v>Carved ivory statuette</v>
      </c>
      <c r="D19" s="32" t="str">
        <f ca="1">D11</f>
        <v>F</v>
      </c>
      <c r="E19" s="33">
        <f t="shared" ca="1" si="0"/>
        <v>72</v>
      </c>
      <c r="F19" s="73" t="s">
        <v>18</v>
      </c>
      <c r="G19" s="74"/>
    </row>
    <row r="20" spans="1:7" ht="19.5" x14ac:dyDescent="0.2">
      <c r="A20" s="29">
        <f ca="1">A11</f>
        <v>250</v>
      </c>
      <c r="B20" s="30">
        <f ca="1">_xlfn.IFS(A20 =" ", " ",A20=25, (RANDBETWEEN(1,10)),
A20=250, (RANDBETWEEN(1,10)),
A20=750, (RANDBETWEEN(1,10)),
A20=2500, (RANDBETWEEN(1,10)),
A20=7500, (RANDBETWEEN(1,8)))</f>
        <v>4</v>
      </c>
      <c r="C20" s="31" t="str">
        <f ca="1">_xlfn.IFS(A20 =" ", " ",(AND(A20=25,B20=1)), "Silver ewer",
(AND(A20=25,B20=2)), "Carved bone statuette",
(AND(A20=25,B20=3)), "Small gold bracelet",
(AND(A20=25,B20=4)), "Cloth-of-gold vestments",
(AND(A20=25,B20=5)), "Black velvet mask stitched with silver thread",
(AND(A20=25,B20=6)), "Copper chalice with silver filigree",
(AND(A20=25,B20=7)), "Pair of engraved bone dice",
(AND(A20=25,B20=8)), "Small mirror set in a painted wooden frame",
(AND(A20=25,B20=9)), "Embroidered silk handkerchief",
(AND(A20=25,B20=10)), "Gold locket with a painted portrait inside",(AND(A20=250,B20=1)), "Gold ring set with bloodstones",
(AND(A20=250,B20=2)), "Carved ivory statuette",
(AND(A20=250,B20=3)), "Large gold bracelet",
(AND(A20=250,B20=4)), "Silver necklace with a gemstone pendant",
(AND(A20=250,B20=5)), "Bronze crown",
(AND(A20=250,B20=6)), "Silk robe with gold embroidery",
(AND(A20=250,B20=7)), "Large well-made tapestry",
(AND(A20=250,B20=8)), "Bra ss mug with jade inlay",
(AND(A20=250,B20=9)), "Box of turquoise animal figurines",
(AND(A20=250,B20=10)), "Gold bird cage with electrum filigree",
(AND(A20=750,B20=1)), "Silver chalice set with moonstones",
(AND(A20=750,B20=2)), "Silver-plated steellongsword with jet set in hilt",
(AND(A20=750,B20=3)), "Carved harp of exotic wood with ivory inlay and zircon gems",
(AND(A20=750,B20=4)), "Small gold idol",
(AND(A20=750,B20=5)), "Gold dragon comb set with red garnets as eyes",
(AND(A20=750,B20=6)), "Bottle stopper cork embossed with gold leaf and set with amethysts",
(AND(A20=750,B20=7)), "Ceremonial electrum dagger wit~ a black pearl in the pommel",
(AND(A20=750,B20=8)), "Silver and gold brooch",
(AND(A20=750,B20=9)), "Obsidian statuette with gold fittings and inlay",
(AND(A20=750,B20=10)), "Painted gold war mask",
(AND(A20=2500,B20=1)), "Fine gold chain set with a fire opal",
(AND(A20=2500,B20=2)), "Old masterpiece painting",
(AND(A20=2500,B20=3)), "Embroidered silk and velvet mantle set with numerous moonstones",
(AND(A20=2500,B20=4)), "Platinum bracelet set with a sapphire",
(AND(A20=2500,B20=5)), "Embroidered glove set with jewel chips",
(AND(A20=2500,B20=6)), "jeweled anklet",
(AND(A20=2500,B20=7)), "Gold music box",
(AND(A20=2500,B20=8)), "Gold circlet set with four aquamarines",
(AND(A20=2500,B20=9)), "Eye patch with a mock eye set in blue sapphire and moonstone",
(AND(A20=2500,B20=10)), "A necklace string of small pink pearls",
(AND(A20=7500,B20=1)), "Jeweled gold crown",
(AND(A20=7500,B20=2)), "jeweled platinum ring",
(AND(A20=7500,B20=3)), "Small gold statuette set with rubies",
(AND(A20=7500,B20=4)), "Gold cup set with emeralds",
(AND(A20=7500,B20=5)), "Gold jewelry box with platinum filigree",
(AND(A20=7500,B20=6)), "Painted gold child's sarcophagus",
(AND(A20=7500,B20=7)), "jade game board with solid gold playing pieces",
(AND(A20=7500,B20=8)), "Bejeweled ivory drinking horn with gold filigree"
)</f>
        <v>Silver necklace with a gemstone pendant</v>
      </c>
      <c r="D20" s="34" t="str">
        <f ca="1">D11</f>
        <v>F</v>
      </c>
      <c r="E20" s="35">
        <f t="shared" ca="1" si="0"/>
        <v>6</v>
      </c>
      <c r="F20" s="75" t="s">
        <v>18</v>
      </c>
      <c r="G20" s="76"/>
    </row>
    <row r="21" spans="1:7" ht="58.5" x14ac:dyDescent="0.2">
      <c r="A21" s="29">
        <f ca="1">A11</f>
        <v>250</v>
      </c>
      <c r="B21" s="30">
        <f ca="1">_xlfn.IFS(A21 =" ", " ",A21=25, (RANDBETWEEN(1,10)),
A21=250, (RANDBETWEEN(1,10)),
A21=750, (RANDBETWEEN(1,10)),
A21=2500, (RANDBETWEEN(1,10)),
A21=7500, (RANDBETWEEN(1,8)))</f>
        <v>9</v>
      </c>
      <c r="C21" s="36" t="str">
        <f ca="1">_xlfn.IFS(A21 =" ", " ",(AND(A21=25,B21=1)), "Silver ewer",
(AND(A21=25,B21=2)), "Carved bone statuette",
(AND(A21=25,B21=3)), "Small gold bracelet",
(AND(A21=25,B21=4)), "Cloth-of-gold vestments",
(AND(A21=25,B21=5)), "Black velvet mask stitched with silver thread",
(AND(A21=25,B21=6)), "Copper chalice with silver filigree",
(AND(A21=25,B21=7)), "Pair of engraved bone dice",
(AND(A21=25,B21=8)), "Small mirror set in a painted wooden frame",
(AND(A21=25,B21=9)), "Embroidered silk handkerchief",
(AND(A21=25,B21=10)), "Gold locket with a painted portrait inside",(AND(A21=250,B21=1)), "Gold ring set with bloodstones",
(AND(A21=250,B21=2)), "Carved ivory statuette",
(AND(A21=250,B21=3)), "Large gold bracelet",
(AND(A21=250,B21=4)), "Silver necklace with a gemstone pendant",
(AND(A21=250,B21=5)), "Bronze crown",
(AND(A21=250,B21=6)), "Silk robe with gold embroidery",
(AND(A21=250,B21=7)), "Large well-made tapestry",
(AND(A21=250,B21=8)), "Bra ss mug with jade inlay",
(AND(A21=250,B21=9)), "Box of turquoise animal figurines",
(AND(A21=250,B21=10)), "Gold bird cage with electrum filigree",
(AND(A21=750,B21=1)), "Silver chalice set with moonstones",
(AND(A21=750,B21=2)), "Silver-plated steellongsword with jet set in hilt",
(AND(A21=750,B21=3)), "Carved harp of exotic wood with ivory inlay and zircon gems",
(AND(A21=750,B21=4)), "Small gold idol",
(AND(A21=750,B21=5)), "Gold dragon comb set with red garnets as eyes",
(AND(A21=750,B21=6)), "Bottle stopper cork embossed with gold leaf and set with amethysts",
(AND(A21=750,B21=7)), "Ceremonial electrum dagger wit~ a black pearl in the pommel",
(AND(A21=750,B21=8)), "Silver and gold brooch",
(AND(A21=750,B21=9)), "Obsidian statuette with gold fittings and inlay",
(AND(A21=750,B21=10)), "Painted gold war mask",
(AND(A21=2500,B21=1)), "Fine gold chain set with a fire opal",
(AND(A21=2500,B21=2)), "Old masterpiece painting",
(AND(A21=2500,B21=3)), "Embroidered silk and velvet mantle set with numerous moonstones",
(AND(A21=2500,B21=4)), "Platinum bracelet set with a sapphire",
(AND(A21=2500,B21=5)), "Embroidered glove set with jewel chips",
(AND(A21=2500,B21=6)), "jeweled anklet",
(AND(A21=2500,B21=7)), "Gold music box",
(AND(A21=2500,B21=8)), "Gold circlet set with four aquamarines",
(AND(A21=2500,B21=9)), "Eye patch with a mock eye set in blue sapphire and moonstone",
(AND(A21=2500,B21=10)), "A necklace string of small pink pearls",
(AND(A21=7500,B21=1)), "Jeweled gold crown",
(AND(A21=7500,B21=2)), "jeweled platinum ring",
(AND(A21=7500,B21=3)), "Small gold statuette set with rubies",
(AND(A21=7500,B21=4)), "Gold cup set with emeralds",
(AND(A21=7500,B21=5)), "Gold jewelry box with platinum filigree",
(AND(A21=7500,B21=6)), "Painted gold child's sarcophagus",
(AND(A21=7500,B21=7)), "jade game board with solid gold playing pieces",
(AND(A21=7500,B21=8)), "Bejeweled ivory drinking horn with gold filigree"
)</f>
        <v>Box of turquoise animal figurines</v>
      </c>
      <c r="D21" s="79" t="str">
        <f ca="1">_xlfn.IFS(Treasure!C2="Level 1-5", " ",Treasure!C2="Level 6-10", " ", Treasure!C2="Level 11-15", _xlfn.IFS(Treasure!A7&lt;=15, " ",
(AND(Treasure!A7&gt;=16,Treasure!A7&lt;=29)), "B",
(AND(Treasure!A7&gt;=30,Treasure!A7&lt;=50)), " ",
(AND(Treasure!A7&gt;=51,Treasure!A7&lt;=66)), " ",
(AND(Treasure!A7&gt;=67,Treasure!A7&lt;=74)), " ",
(AND(Treasure!A7&gt;=75,Treasure!A7&lt;=82)), "G",
(AND(Treasure!A7&gt;=83,Treasure!A7&lt;=92)), " ",
Treasure!A7&gt;=93, "I"), Treasure!C2="Level 16+", _xlfn.IFS(Treasure!A7&lt;=2, " ",
(AND(Treasure!A7&gt;=3,Treasure!A7&lt;=14)), " ",
(AND(Treasure!A7&gt;=15,Treasure!A7&lt;=46)), " ",
(AND(Treasure!A7&gt;=47,Treasure!A7&lt;=68)), " ",
(AND(Treasure!A7&gt;=69,Treasure!A7&lt;=72)), " ",
(AND(Treasure!A7&gt;=73,Treasure!A7&lt;=80)), " ",
Treasure!A7&gt;=81, " ")
)</f>
        <v xml:space="preserve"> </v>
      </c>
      <c r="E21" s="80"/>
      <c r="F21" s="80"/>
      <c r="G21" s="81"/>
    </row>
    <row r="22" spans="1:7" ht="19.5" x14ac:dyDescent="0.2">
      <c r="A22" s="29">
        <f ca="1">A11</f>
        <v>250</v>
      </c>
      <c r="B22" s="30">
        <f ca="1">_xlfn.IFS(A22 =" ", " ",A22=25, (RANDBETWEEN(1,10)),
A22=250, (RANDBETWEEN(1,10)),
A22=750, (RANDBETWEEN(1,10)),
A22=2500, (RANDBETWEEN(1,10)),
A22=7500, (RANDBETWEEN(1,8)))</f>
        <v>2</v>
      </c>
      <c r="C22" s="31" t="str">
        <f ca="1">_xlfn.IFS(A22 =" ", " ",(AND(A22=25,B22=1)), "Silver ewer",
(AND(A22=25,B22=2)), "Carved bone statuette",
(AND(A22=25,B22=3)), "Small gold bracelet",
(AND(A22=25,B22=4)), "Cloth-of-gold vestments",
(AND(A22=25,B22=5)), "Black velvet mask stitched with silver thread",
(AND(A22=25,B22=6)), "Copper chalice with silver filigree",
(AND(A22=25,B22=7)), "Pair of engraved bone dice",
(AND(A22=25,B22=8)), "Small mirror set in a painted wooden frame",
(AND(A22=25,B22=9)), "Embroidered silk handkerchief",
(AND(A22=25,B22=10)), "Gold locket with a painted portrait inside",(AND(A22=250,B22=1)), "Gold ring set with bloodstones",
(AND(A22=250,B22=2)), "Carved ivory statuette",
(AND(A22=250,B22=3)), "Large gold bracelet",
(AND(A22=250,B22=4)), "Silver necklace with a gemstone pendant",
(AND(A22=250,B22=5)), "Bronze crown",
(AND(A22=250,B22=6)), "Silk robe with gold embroidery",
(AND(A22=250,B22=7)), "Large well-made tapestry",
(AND(A22=250,B22=8)), "Bra ss mug with jade inlay",
(AND(A22=250,B22=9)), "Box of turquoise animal figurines",
(AND(A22=250,B22=10)), "Gold bird cage with electrum filigree",
(AND(A22=750,B22=1)), "Silver chalice set with moonstones",
(AND(A22=750,B22=2)), "Silver-plated steellongsword with jet set in hilt",
(AND(A22=750,B22=3)), "Carved harp of exotic wood with ivory inlay and zircon gems",
(AND(A22=750,B22=4)), "Small gold idol",
(AND(A22=750,B22=5)), "Gold dragon comb set with red garnets as eyes",
(AND(A22=750,B22=6)), "Bottle stopper cork embossed with gold leaf and set with amethysts",
(AND(A22=750,B22=7)), "Ceremonial electrum dagger wit~ a black pearl in the pommel",
(AND(A22=750,B22=8)), "Silver and gold brooch",
(AND(A22=750,B22=9)), "Obsidian statuette with gold fittings and inlay",
(AND(A22=750,B22=10)), "Painted gold war mask",
(AND(A22=2500,B22=1)), "Fine gold chain set with a fire opal",
(AND(A22=2500,B22=2)), "Old masterpiece painting",
(AND(A22=2500,B22=3)), "Embroidered silk and velvet mantle set with numerous moonstones",
(AND(A22=2500,B22=4)), "Platinum bracelet set with a sapphire",
(AND(A22=2500,B22=5)), "Embroidered glove set with jewel chips",
(AND(A22=2500,B22=6)), "jeweled anklet",
(AND(A22=2500,B22=7)), "Gold music box",
(AND(A22=2500,B22=8)), "Gold circlet set with four aquamarines",
(AND(A22=2500,B22=9)), "Eye patch with a mock eye set in blue sapphire and moonstone",
(AND(A22=2500,B22=10)), "A necklace string of small pink pearls",
(AND(A22=7500,B22=1)), "Jeweled gold crown",
(AND(A22=7500,B22=2)), "jeweled platinum ring",
(AND(A22=7500,B22=3)), "Small gold statuette set with rubies",
(AND(A22=7500,B22=4)), "Gold cup set with emeralds",
(AND(A22=7500,B22=5)), "Gold jewelry box with platinum filigree",
(AND(A22=7500,B22=6)), "Painted gold child's sarcophagus",
(AND(A22=7500,B22=7)), "jade game board with solid gold playing pieces",
(AND(A22=7500,B22=8)), "Bejeweled ivory drinking horn with gold filigree"
)</f>
        <v>Carved ivory statuette</v>
      </c>
      <c r="D22" s="24" t="s">
        <v>17</v>
      </c>
      <c r="E22" s="25" t="s">
        <v>10</v>
      </c>
      <c r="F22" s="82" t="s">
        <v>16</v>
      </c>
      <c r="G22" s="78"/>
    </row>
    <row r="23" spans="1:7" ht="39" customHeight="1" thickTop="1" x14ac:dyDescent="0.2">
      <c r="A23" s="29">
        <f ca="1">A11</f>
        <v>250</v>
      </c>
      <c r="B23" s="30">
        <f ca="1">_xlfn.IFS(A23 =" ", " ",A23=25, (RANDBETWEEN(1,10)),
A23=250, (RANDBETWEEN(1,10)),
A23=750, (RANDBETWEEN(1,10)),
A23=2500, (RANDBETWEEN(1,10)),
A23=7500, (RANDBETWEEN(1,8)))</f>
        <v>7</v>
      </c>
      <c r="C23" s="31" t="str">
        <f ca="1">_xlfn.IFS(A23 =" ", " ",(AND(A23=25,B23=1)), "Silver ewer",
(AND(A23=25,B23=2)), "Carved bone statuette",
(AND(A23=25,B23=3)), "Small gold bracelet",
(AND(A23=25,B23=4)), "Cloth-of-gold vestments",
(AND(A23=25,B23=5)), "Black velvet mask stitched with silver thread",
(AND(A23=25,B23=6)), "Copper chalice with silver filigree",
(AND(A23=25,B23=7)), "Pair of engraved bone dice",
(AND(A23=25,B23=8)), "Small mirror set in a painted wooden frame",
(AND(A23=25,B23=9)), "Embroidered silk handkerchief",
(AND(A23=25,B23=10)), "Gold locket with a painted portrait inside",(AND(A23=250,B23=1)), "Gold ring set with bloodstones",
(AND(A23=250,B23=2)), "Carved ivory statuette",
(AND(A23=250,B23=3)), "Large gold bracelet",
(AND(A23=250,B23=4)), "Silver necklace with a gemstone pendant",
(AND(A23=250,B23=5)), "Bronze crown",
(AND(A23=250,B23=6)), "Silk robe with gold embroidery",
(AND(A23=250,B23=7)), "Large well-made tapestry",
(AND(A23=250,B23=8)), "Bra ss mug with jade inlay",
(AND(A23=250,B23=9)), "Box of turquoise animal figurines",
(AND(A23=250,B23=10)), "Gold bird cage with electrum filigree",
(AND(A23=750,B23=1)), "Silver chalice set with moonstones",
(AND(A23=750,B23=2)), "Silver-plated steellongsword with jet set in hilt",
(AND(A23=750,B23=3)), "Carved harp of exotic wood with ivory inlay and zircon gems",
(AND(A23=750,B23=4)), "Small gold idol",
(AND(A23=750,B23=5)), "Gold dragon comb set with red garnets as eyes",
(AND(A23=750,B23=6)), "Bottle stopper cork embossed with gold leaf and set with amethysts",
(AND(A23=750,B23=7)), "Ceremonial electrum dagger wit~ a black pearl in the pommel",
(AND(A23=750,B23=8)), "Silver and gold brooch",
(AND(A23=750,B23=9)), "Obsidian statuette with gold fittings and inlay",
(AND(A23=750,B23=10)), "Painted gold war mask",
(AND(A23=2500,B23=1)), "Fine gold chain set with a fire opal",
(AND(A23=2500,B23=2)), "Old masterpiece painting",
(AND(A23=2500,B23=3)), "Embroidered silk and velvet mantle set with numerous moonstones",
(AND(A23=2500,B23=4)), "Platinum bracelet set with a sapphire",
(AND(A23=2500,B23=5)), "Embroidered glove set with jewel chips",
(AND(A23=2500,B23=6)), "jeweled anklet",
(AND(A23=2500,B23=7)), "Gold music box",
(AND(A23=2500,B23=8)), "Gold circlet set with four aquamarines",
(AND(A23=2500,B23=9)), "Eye patch with a mock eye set in blue sapphire and moonstone",
(AND(A23=2500,B23=10)), "A necklace string of small pink pearls",
(AND(A23=7500,B23=1)), "Jeweled gold crown",
(AND(A23=7500,B23=2)), "jeweled platinum ring",
(AND(A23=7500,B23=3)), "Small gold statuette set with rubies",
(AND(A23=7500,B23=4)), "Gold cup set with emeralds",
(AND(A23=7500,B23=5)), "Gold jewelry box with platinum filigree",
(AND(A23=7500,B23=6)), "Painted gold child's sarcophagus",
(AND(A23=7500,B23=7)), "jade game board with solid gold playing pieces",
(AND(A23=7500,B23=8)), "Bejeweled ivory drinking horn with gold filigree"
)</f>
        <v>Large well-made tapestry</v>
      </c>
      <c r="D23" s="32" t="str">
        <f ca="1">D21</f>
        <v xml:space="preserve"> </v>
      </c>
      <c r="E23" s="33" t="str">
        <f t="shared" ref="E23:E30" ca="1" si="1">IF(D23=" ", " ", RANDBETWEEN(1,100))</f>
        <v xml:space="preserve"> </v>
      </c>
      <c r="F23" s="73" t="s">
        <v>18</v>
      </c>
      <c r="G23" s="74"/>
    </row>
    <row r="24" spans="1:7" ht="19.5" x14ac:dyDescent="0.2">
      <c r="A24" s="29">
        <f ca="1">A11</f>
        <v>250</v>
      </c>
      <c r="B24" s="30">
        <f ca="1">_xlfn.IFS(A24 =" ", " ",A24=25, (RANDBETWEEN(1,10)),
A24=250, (RANDBETWEEN(1,10)),
A24=750, (RANDBETWEEN(1,10)),
A24=2500, (RANDBETWEEN(1,10)),
A24=7500, (RANDBETWEEN(1,8)))</f>
        <v>7</v>
      </c>
      <c r="C24" s="31" t="str">
        <f ca="1">_xlfn.IFS(A24 =" ", " ",(AND(A24=25,B24=1)), "Silver ewer",
(AND(A24=25,B24=2)), "Carved bone statuette",
(AND(A24=25,B24=3)), "Small gold bracelet",
(AND(A24=25,B24=4)), "Cloth-of-gold vestments",
(AND(A24=25,B24=5)), "Black velvet mask stitched with silver thread",
(AND(A24=25,B24=6)), "Copper chalice with silver filigree",
(AND(A24=25,B24=7)), "Pair of engraved bone dice",
(AND(A24=25,B24=8)), "Small mirror set in a painted wooden frame",
(AND(A24=25,B24=9)), "Embroidered silk handkerchief",
(AND(A24=25,B24=10)), "Gold locket with a painted portrait inside",(AND(A24=250,B24=1)), "Gold ring set with bloodstones",
(AND(A24=250,B24=2)), "Carved ivory statuette",
(AND(A24=250,B24=3)), "Large gold bracelet",
(AND(A24=250,B24=4)), "Silver necklace with a gemstone pendant",
(AND(A24=250,B24=5)), "Bronze crown",
(AND(A24=250,B24=6)), "Silk robe with gold embroidery",
(AND(A24=250,B24=7)), "Large well-made tapestry",
(AND(A24=250,B24=8)), "Bra ss mug with jade inlay",
(AND(A24=250,B24=9)), "Box of turquoise animal figurines",
(AND(A24=250,B24=10)), "Gold bird cage with electrum filigree",
(AND(A24=750,B24=1)), "Silver chalice set with moonstones",
(AND(A24=750,B24=2)), "Silver-plated steellongsword with jet set in hilt",
(AND(A24=750,B24=3)), "Carved harp of exotic wood with ivory inlay and zircon gems",
(AND(A24=750,B24=4)), "Small gold idol",
(AND(A24=750,B24=5)), "Gold dragon comb set with red garnets as eyes",
(AND(A24=750,B24=6)), "Bottle stopper cork embossed with gold leaf and set with amethysts",
(AND(A24=750,B24=7)), "Ceremonial electrum dagger wit~ a black pearl in the pommel",
(AND(A24=750,B24=8)), "Silver and gold brooch",
(AND(A24=750,B24=9)), "Obsidian statuette with gold fittings and inlay",
(AND(A24=750,B24=10)), "Painted gold war mask",
(AND(A24=2500,B24=1)), "Fine gold chain set with a fire opal",
(AND(A24=2500,B24=2)), "Old masterpiece painting",
(AND(A24=2500,B24=3)), "Embroidered silk and velvet mantle set with numerous moonstones",
(AND(A24=2500,B24=4)), "Platinum bracelet set with a sapphire",
(AND(A24=2500,B24=5)), "Embroidered glove set with jewel chips",
(AND(A24=2500,B24=6)), "jeweled anklet",
(AND(A24=2500,B24=7)), "Gold music box",
(AND(A24=2500,B24=8)), "Gold circlet set with four aquamarines",
(AND(A24=2500,B24=9)), "Eye patch with a mock eye set in blue sapphire and moonstone",
(AND(A24=2500,B24=10)), "A necklace string of small pink pearls",
(AND(A24=7500,B24=1)), "Jeweled gold crown",
(AND(A24=7500,B24=2)), "jeweled platinum ring",
(AND(A24=7500,B24=3)), "Small gold statuette set with rubies",
(AND(A24=7500,B24=4)), "Gold cup set with emeralds",
(AND(A24=7500,B24=5)), "Gold jewelry box with platinum filigree",
(AND(A24=7500,B24=6)), "Painted gold child's sarcophagus",
(AND(A24=7500,B24=7)), "jade game board with solid gold playing pieces",
(AND(A24=7500,B24=8)), "Bejeweled ivory drinking horn with gold filigree"
)</f>
        <v>Large well-made tapestry</v>
      </c>
      <c r="D24" s="34" t="str">
        <f ca="1">D21</f>
        <v xml:space="preserve"> </v>
      </c>
      <c r="E24" s="35" t="str">
        <f t="shared" ca="1" si="1"/>
        <v xml:space="preserve"> </v>
      </c>
      <c r="F24" s="75" t="s">
        <v>18</v>
      </c>
      <c r="G24" s="76"/>
    </row>
    <row r="25" spans="1:7" ht="19.5" x14ac:dyDescent="0.2">
      <c r="A25" s="29">
        <f ca="1">A11</f>
        <v>250</v>
      </c>
      <c r="B25" s="30">
        <f ca="1">_xlfn.IFS(A25 =" ", " ",A25=25, (RANDBETWEEN(1,10)),
A25=250, (RANDBETWEEN(1,10)),
A25=750, (RANDBETWEEN(1,10)),
A25=2500, (RANDBETWEEN(1,10)),
A25=7500, (RANDBETWEEN(1,8)))</f>
        <v>2</v>
      </c>
      <c r="C25" s="31" t="str">
        <f ca="1">_xlfn.IFS(A25 =" ", " ",(AND(A25=25,B25=1)), "Silver ewer",
(AND(A25=25,B25=2)), "Carved bone statuette",
(AND(A25=25,B25=3)), "Small gold bracelet",
(AND(A25=25,B25=4)), "Cloth-of-gold vestments",
(AND(A25=25,B25=5)), "Black velvet mask stitched with silver thread",
(AND(A25=25,B25=6)), "Copper chalice with silver filigree",
(AND(A25=25,B25=7)), "Pair of engraved bone dice",
(AND(A25=25,B25=8)), "Small mirror set in a painted wooden frame",
(AND(A25=25,B25=9)), "Embroidered silk handkerchief",
(AND(A25=25,B25=10)), "Gold locket with a painted portrait inside",(AND(A25=250,B25=1)), "Gold ring set with bloodstones",
(AND(A25=250,B25=2)), "Carved ivory statuette",
(AND(A25=250,B25=3)), "Large gold bracelet",
(AND(A25=250,B25=4)), "Silver necklace with a gemstone pendant",
(AND(A25=250,B25=5)), "Bronze crown",
(AND(A25=250,B25=6)), "Silk robe with gold embroidery",
(AND(A25=250,B25=7)), "Large well-made tapestry",
(AND(A25=250,B25=8)), "Bra ss mug with jade inlay",
(AND(A25=250,B25=9)), "Box of turquoise animal figurines",
(AND(A25=250,B25=10)), "Gold bird cage with electrum filigree",
(AND(A25=750,B25=1)), "Silver chalice set with moonstones",
(AND(A25=750,B25=2)), "Silver-plated steellongsword with jet set in hilt",
(AND(A25=750,B25=3)), "Carved harp of exotic wood with ivory inlay and zircon gems",
(AND(A25=750,B25=4)), "Small gold idol",
(AND(A25=750,B25=5)), "Gold dragon comb set with red garnets as eyes",
(AND(A25=750,B25=6)), "Bottle stopper cork embossed with gold leaf and set with amethysts",
(AND(A25=750,B25=7)), "Ceremonial electrum dagger wit~ a black pearl in the pommel",
(AND(A25=750,B25=8)), "Silver and gold brooch",
(AND(A25=750,B25=9)), "Obsidian statuette with gold fittings and inlay",
(AND(A25=750,B25=10)), "Painted gold war mask",
(AND(A25=2500,B25=1)), "Fine gold chain set with a fire opal",
(AND(A25=2500,B25=2)), "Old masterpiece painting",
(AND(A25=2500,B25=3)), "Embroidered silk and velvet mantle set with numerous moonstones",
(AND(A25=2500,B25=4)), "Platinum bracelet set with a sapphire",
(AND(A25=2500,B25=5)), "Embroidered glove set with jewel chips",
(AND(A25=2500,B25=6)), "jeweled anklet",
(AND(A25=2500,B25=7)), "Gold music box",
(AND(A25=2500,B25=8)), "Gold circlet set with four aquamarines",
(AND(A25=2500,B25=9)), "Eye patch with a mock eye set in blue sapphire and moonstone",
(AND(A25=2500,B25=10)), "A necklace string of small pink pearls",
(AND(A25=7500,B25=1)), "Jeweled gold crown",
(AND(A25=7500,B25=2)), "jeweled platinum ring",
(AND(A25=7500,B25=3)), "Small gold statuette set with rubies",
(AND(A25=7500,B25=4)), "Gold cup set with emeralds",
(AND(A25=7500,B25=5)), "Gold jewelry box with platinum filigree",
(AND(A25=7500,B25=6)), "Painted gold child's sarcophagus",
(AND(A25=7500,B25=7)), "jade game board with solid gold playing pieces",
(AND(A25=7500,B25=8)), "Bejeweled ivory drinking horn with gold filigree"
)</f>
        <v>Carved ivory statuette</v>
      </c>
      <c r="D25" s="32" t="str">
        <f ca="1">D21</f>
        <v xml:space="preserve"> </v>
      </c>
      <c r="E25" s="33" t="str">
        <f t="shared" ca="1" si="1"/>
        <v xml:space="preserve"> </v>
      </c>
      <c r="F25" s="73" t="s">
        <v>18</v>
      </c>
      <c r="G25" s="74"/>
    </row>
    <row r="26" spans="1:7" ht="19.5" x14ac:dyDescent="0.2">
      <c r="A26" s="29">
        <f ca="1">A11</f>
        <v>250</v>
      </c>
      <c r="B26" s="30">
        <f ca="1">_xlfn.IFS(A26 =" ", " ",A26=25, (RANDBETWEEN(1,10)),
A26=250, (RANDBETWEEN(1,10)),
A26=750, (RANDBETWEEN(1,10)),
A26=2500, (RANDBETWEEN(1,10)),
A26=7500, (RANDBETWEEN(1,8)))</f>
        <v>5</v>
      </c>
      <c r="C26" s="31" t="str">
        <f ca="1">_xlfn.IFS(A26 =" ", " ",(AND(A26=25,B26=1)), "Silver ewer",
(AND(A26=25,B26=2)), "Carved bone statuette",
(AND(A26=25,B26=3)), "Small gold bracelet",
(AND(A26=25,B26=4)), "Cloth-of-gold vestments",
(AND(A26=25,B26=5)), "Black velvet mask stitched with silver thread",
(AND(A26=25,B26=6)), "Copper chalice with silver filigree",
(AND(A26=25,B26=7)), "Pair of engraved bone dice",
(AND(A26=25,B26=8)), "Small mirror set in a painted wooden frame",
(AND(A26=25,B26=9)), "Embroidered silk handkerchief",
(AND(A26=25,B26=10)), "Gold locket with a painted portrait inside",(AND(A26=250,B26=1)), "Gold ring set with bloodstones",
(AND(A26=250,B26=2)), "Carved ivory statuette",
(AND(A26=250,B26=3)), "Large gold bracelet",
(AND(A26=250,B26=4)), "Silver necklace with a gemstone pendant",
(AND(A26=250,B26=5)), "Bronze crown",
(AND(A26=250,B26=6)), "Silk robe with gold embroidery",
(AND(A26=250,B26=7)), "Large well-made tapestry",
(AND(A26=250,B26=8)), "Bra ss mug with jade inlay",
(AND(A26=250,B26=9)), "Box of turquoise animal figurines",
(AND(A26=250,B26=10)), "Gold bird cage with electrum filigree",
(AND(A26=750,B26=1)), "Silver chalice set with moonstones",
(AND(A26=750,B26=2)), "Silver-plated steellongsword with jet set in hilt",
(AND(A26=750,B26=3)), "Carved harp of exotic wood with ivory inlay and zircon gems",
(AND(A26=750,B26=4)), "Small gold idol",
(AND(A26=750,B26=5)), "Gold dragon comb set with red garnets as eyes",
(AND(A26=750,B26=6)), "Bottle stopper cork embossed with gold leaf and set with amethysts",
(AND(A26=750,B26=7)), "Ceremonial electrum dagger wit~ a black pearl in the pommel",
(AND(A26=750,B26=8)), "Silver and gold brooch",
(AND(A26=750,B26=9)), "Obsidian statuette with gold fittings and inlay",
(AND(A26=750,B26=10)), "Painted gold war mask",
(AND(A26=2500,B26=1)), "Fine gold chain set with a fire opal",
(AND(A26=2500,B26=2)), "Old masterpiece painting",
(AND(A26=2500,B26=3)), "Embroidered silk and velvet mantle set with numerous moonstones",
(AND(A26=2500,B26=4)), "Platinum bracelet set with a sapphire",
(AND(A26=2500,B26=5)), "Embroidered glove set with jewel chips",
(AND(A26=2500,B26=6)), "jeweled anklet",
(AND(A26=2500,B26=7)), "Gold music box",
(AND(A26=2500,B26=8)), "Gold circlet set with four aquamarines",
(AND(A26=2500,B26=9)), "Eye patch with a mock eye set in blue sapphire and moonstone",
(AND(A26=2500,B26=10)), "A necklace string of small pink pearls",
(AND(A26=7500,B26=1)), "Jeweled gold crown",
(AND(A26=7500,B26=2)), "jeweled platinum ring",
(AND(A26=7500,B26=3)), "Small gold statuette set with rubies",
(AND(A26=7500,B26=4)), "Gold cup set with emeralds",
(AND(A26=7500,B26=5)), "Gold jewelry box with platinum filigree",
(AND(A26=7500,B26=6)), "Painted gold child's sarcophagus",
(AND(A26=7500,B26=7)), "jade game board with solid gold playing pieces",
(AND(A26=7500,B26=8)), "Bejeweled ivory drinking horn with gold filigree"
)</f>
        <v>Bronze crown</v>
      </c>
      <c r="D26" s="34" t="str">
        <f ca="1">D21</f>
        <v xml:space="preserve"> </v>
      </c>
      <c r="E26" s="35" t="str">
        <f t="shared" ca="1" si="1"/>
        <v xml:space="preserve"> </v>
      </c>
      <c r="F26" s="75" t="s">
        <v>18</v>
      </c>
      <c r="G26" s="76"/>
    </row>
    <row r="27" spans="1:7" ht="19.5" x14ac:dyDescent="0.2">
      <c r="A27" s="29">
        <f ca="1">A11</f>
        <v>250</v>
      </c>
      <c r="B27" s="30">
        <f ca="1">_xlfn.IFS(A27 =" ", " ",A27=25, (RANDBETWEEN(1,10)),
A27=250, (RANDBETWEEN(1,10)),
A27=750, (RANDBETWEEN(1,10)),
A27=2500, (RANDBETWEEN(1,10)),
A27=7500, (RANDBETWEEN(1,8)))</f>
        <v>1</v>
      </c>
      <c r="C27" s="31" t="str">
        <f ca="1">_xlfn.IFS(A27 =" ", " ",(AND(A27=25,B27=1)), "Silver ewer",
(AND(A27=25,B27=2)), "Carved bone statuette",
(AND(A27=25,B27=3)), "Small gold bracelet",
(AND(A27=25,B27=4)), "Cloth-of-gold vestments",
(AND(A27=25,B27=5)), "Black velvet mask stitched with silver thread",
(AND(A27=25,B27=6)), "Copper chalice with silver filigree",
(AND(A27=25,B27=7)), "Pair of engraved bone dice",
(AND(A27=25,B27=8)), "Small mirror set in a painted wooden frame",
(AND(A27=25,B27=9)), "Embroidered silk handkerchief",
(AND(A27=25,B27=10)), "Gold locket with a painted portrait inside",(AND(A27=250,B27=1)), "Gold ring set with bloodstones",
(AND(A27=250,B27=2)), "Carved ivory statuette",
(AND(A27=250,B27=3)), "Large gold bracelet",
(AND(A27=250,B27=4)), "Silver necklace with a gemstone pendant",
(AND(A27=250,B27=5)), "Bronze crown",
(AND(A27=250,B27=6)), "Silk robe with gold embroidery",
(AND(A27=250,B27=7)), "Large well-made tapestry",
(AND(A27=250,B27=8)), "Bra ss mug with jade inlay",
(AND(A27=250,B27=9)), "Box of turquoise animal figurines",
(AND(A27=250,B27=10)), "Gold bird cage with electrum filigree",
(AND(A27=750,B27=1)), "Silver chalice set with moonstones",
(AND(A27=750,B27=2)), "Silver-plated steellongsword with jet set in hilt",
(AND(A27=750,B27=3)), "Carved harp of exotic wood with ivory inlay and zircon gems",
(AND(A27=750,B27=4)), "Small gold idol",
(AND(A27=750,B27=5)), "Gold dragon comb set with red garnets as eyes",
(AND(A27=750,B27=6)), "Bottle stopper cork embossed with gold leaf and set with amethysts",
(AND(A27=750,B27=7)), "Ceremonial electrum dagger wit~ a black pearl in the pommel",
(AND(A27=750,B27=8)), "Silver and gold brooch",
(AND(A27=750,B27=9)), "Obsidian statuette with gold fittings and inlay",
(AND(A27=750,B27=10)), "Painted gold war mask",
(AND(A27=2500,B27=1)), "Fine gold chain set with a fire opal",
(AND(A27=2500,B27=2)), "Old masterpiece painting",
(AND(A27=2500,B27=3)), "Embroidered silk and velvet mantle set with numerous moonstones",
(AND(A27=2500,B27=4)), "Platinum bracelet set with a sapphire",
(AND(A27=2500,B27=5)), "Embroidered glove set with jewel chips",
(AND(A27=2500,B27=6)), "jeweled anklet",
(AND(A27=2500,B27=7)), "Gold music box",
(AND(A27=2500,B27=8)), "Gold circlet set with four aquamarines",
(AND(A27=2500,B27=9)), "Eye patch with a mock eye set in blue sapphire and moonstone",
(AND(A27=2500,B27=10)), "A necklace string of small pink pearls",
(AND(A27=7500,B27=1)), "Jeweled gold crown",
(AND(A27=7500,B27=2)), "jeweled platinum ring",
(AND(A27=7500,B27=3)), "Small gold statuette set with rubies",
(AND(A27=7500,B27=4)), "Gold cup set with emeralds",
(AND(A27=7500,B27=5)), "Gold jewelry box with platinum filigree",
(AND(A27=7500,B27=6)), "Painted gold child's sarcophagus",
(AND(A27=7500,B27=7)), "jade game board with solid gold playing pieces",
(AND(A27=7500,B27=8)), "Bejeweled ivory drinking horn with gold filigree"
)</f>
        <v>Gold ring set with bloodstones</v>
      </c>
      <c r="D27" s="32" t="str">
        <f ca="1">D21</f>
        <v xml:space="preserve"> </v>
      </c>
      <c r="E27" s="33" t="str">
        <f t="shared" ca="1" si="1"/>
        <v xml:space="preserve"> </v>
      </c>
      <c r="F27" s="73" t="s">
        <v>18</v>
      </c>
      <c r="G27" s="74"/>
    </row>
    <row r="28" spans="1:7" ht="19.5" x14ac:dyDescent="0.2">
      <c r="A28" s="29">
        <f ca="1">A11</f>
        <v>250</v>
      </c>
      <c r="B28" s="30">
        <f ca="1">_xlfn.IFS(A28 =" ", " ",A28=25, (RANDBETWEEN(1,10)),
A28=250, (RANDBETWEEN(1,10)),
A28=750, (RANDBETWEEN(1,10)),
A28=2500, (RANDBETWEEN(1,10)),
A28=7500, (RANDBETWEEN(1,8)))</f>
        <v>3</v>
      </c>
      <c r="C28" s="31" t="str">
        <f ca="1">_xlfn.IFS(A28 =" ", " ",(AND(A28=25,B28=1)), "Silver ewer",
(AND(A28=25,B28=2)), "Carved bone statuette",
(AND(A28=25,B28=3)), "Small gold bracelet",
(AND(A28=25,B28=4)), "Cloth-of-gold vestments",
(AND(A28=25,B28=5)), "Black velvet mask stitched with silver thread",
(AND(A28=25,B28=6)), "Copper chalice with silver filigree",
(AND(A28=25,B28=7)), "Pair of engraved bone dice",
(AND(A28=25,B28=8)), "Small mirror set in a painted wooden frame",
(AND(A28=25,B28=9)), "Embroidered silk handkerchief",
(AND(A28=25,B28=10)), "Gold locket with a painted portrait inside",(AND(A28=250,B28=1)), "Gold ring set with bloodstones",
(AND(A28=250,B28=2)), "Carved ivory statuette",
(AND(A28=250,B28=3)), "Large gold bracelet",
(AND(A28=250,B28=4)), "Silver necklace with a gemstone pendant",
(AND(A28=250,B28=5)), "Bronze crown",
(AND(A28=250,B28=6)), "Silk robe with gold embroidery",
(AND(A28=250,B28=7)), "Large well-made tapestry",
(AND(A28=250,B28=8)), "Bra ss mug with jade inlay",
(AND(A28=250,B28=9)), "Box of turquoise animal figurines",
(AND(A28=250,B28=10)), "Gold bird cage with electrum filigree",
(AND(A28=750,B28=1)), "Silver chalice set with moonstones",
(AND(A28=750,B28=2)), "Silver-plated steellongsword with jet set in hilt",
(AND(A28=750,B28=3)), "Carved harp of exotic wood with ivory inlay and zircon gems",
(AND(A28=750,B28=4)), "Small gold idol",
(AND(A28=750,B28=5)), "Gold dragon comb set with red garnets as eyes",
(AND(A28=750,B28=6)), "Bottle stopper cork embossed with gold leaf and set with amethysts",
(AND(A28=750,B28=7)), "Ceremonial electrum dagger wit~ a black pearl in the pommel",
(AND(A28=750,B28=8)), "Silver and gold brooch",
(AND(A28=750,B28=9)), "Obsidian statuette with gold fittings and inlay",
(AND(A28=750,B28=10)), "Painted gold war mask",
(AND(A28=2500,B28=1)), "Fine gold chain set with a fire opal",
(AND(A28=2500,B28=2)), "Old masterpiece painting",
(AND(A28=2500,B28=3)), "Embroidered silk and velvet mantle set with numerous moonstones",
(AND(A28=2500,B28=4)), "Platinum bracelet set with a sapphire",
(AND(A28=2500,B28=5)), "Embroidered glove set with jewel chips",
(AND(A28=2500,B28=6)), "jeweled anklet",
(AND(A28=2500,B28=7)), "Gold music box",
(AND(A28=2500,B28=8)), "Gold circlet set with four aquamarines",
(AND(A28=2500,B28=9)), "Eye patch with a mock eye set in blue sapphire and moonstone",
(AND(A28=2500,B28=10)), "A necklace string of small pink pearls",
(AND(A28=7500,B28=1)), "Jeweled gold crown",
(AND(A28=7500,B28=2)), "jeweled platinum ring",
(AND(A28=7500,B28=3)), "Small gold statuette set with rubies",
(AND(A28=7500,B28=4)), "Gold cup set with emeralds",
(AND(A28=7500,B28=5)), "Gold jewelry box with platinum filigree",
(AND(A28=7500,B28=6)), "Painted gold child's sarcophagus",
(AND(A28=7500,B28=7)), "jade game board with solid gold playing pieces",
(AND(A28=7500,B28=8)), "Bejeweled ivory drinking horn with gold filigree"
)</f>
        <v>Large gold bracelet</v>
      </c>
      <c r="D28" s="34" t="str">
        <f ca="1">D21</f>
        <v xml:space="preserve"> </v>
      </c>
      <c r="E28" s="35" t="str">
        <f t="shared" ca="1" si="1"/>
        <v xml:space="preserve"> </v>
      </c>
      <c r="F28" s="75" t="s">
        <v>18</v>
      </c>
      <c r="G28" s="76"/>
    </row>
    <row r="29" spans="1:7" ht="19.5" x14ac:dyDescent="0.2">
      <c r="A29" s="29">
        <f ca="1">A11</f>
        <v>250</v>
      </c>
      <c r="B29" s="30">
        <f ca="1">_xlfn.IFS(A29 =" ", " ",A29=25, (RANDBETWEEN(1,10)),
A29=250, (RANDBETWEEN(1,10)),
A29=750, (RANDBETWEEN(1,10)),
A29=2500, (RANDBETWEEN(1,10)),
A29=7500, (RANDBETWEEN(1,8)))</f>
        <v>3</v>
      </c>
      <c r="C29" s="31" t="str">
        <f ca="1">_xlfn.IFS(A29 =" ", " ",(AND(A29=25,B29=1)), "Silver ewer",
(AND(A29=25,B29=2)), "Carved bone statuette",
(AND(A29=25,B29=3)), "Small gold bracelet",
(AND(A29=25,B29=4)), "Cloth-of-gold vestments",
(AND(A29=25,B29=5)), "Black velvet mask stitched with silver thread",
(AND(A29=25,B29=6)), "Copper chalice with silver filigree",
(AND(A29=25,B29=7)), "Pair of engraved bone dice",
(AND(A29=25,B29=8)), "Small mirror set in a painted wooden frame",
(AND(A29=25,B29=9)), "Embroidered silk handkerchief",
(AND(A29=25,B29=10)), "Gold locket with a painted portrait inside",(AND(A29=250,B29=1)), "Gold ring set with bloodstones",
(AND(A29=250,B29=2)), "Carved ivory statuette",
(AND(A29=250,B29=3)), "Large gold bracelet",
(AND(A29=250,B29=4)), "Silver necklace with a gemstone pendant",
(AND(A29=250,B29=5)), "Bronze crown",
(AND(A29=250,B29=6)), "Silk robe with gold embroidery",
(AND(A29=250,B29=7)), "Large well-made tapestry",
(AND(A29=250,B29=8)), "Bra ss mug with jade inlay",
(AND(A29=250,B29=9)), "Box of turquoise animal figurines",
(AND(A29=250,B29=10)), "Gold bird cage with electrum filigree",
(AND(A29=750,B29=1)), "Silver chalice set with moonstones",
(AND(A29=750,B29=2)), "Silver-plated steellongsword with jet set in hilt",
(AND(A29=750,B29=3)), "Carved harp of exotic wood with ivory inlay and zircon gems",
(AND(A29=750,B29=4)), "Small gold idol",
(AND(A29=750,B29=5)), "Gold dragon comb set with red garnets as eyes",
(AND(A29=750,B29=6)), "Bottle stopper cork embossed with gold leaf and set with amethysts",
(AND(A29=750,B29=7)), "Ceremonial electrum dagger wit~ a black pearl in the pommel",
(AND(A29=750,B29=8)), "Silver and gold brooch",
(AND(A29=750,B29=9)), "Obsidian statuette with gold fittings and inlay",
(AND(A29=750,B29=10)), "Painted gold war mask",
(AND(A29=2500,B29=1)), "Fine gold chain set with a fire opal",
(AND(A29=2500,B29=2)), "Old masterpiece painting",
(AND(A29=2500,B29=3)), "Embroidered silk and velvet mantle set with numerous moonstones",
(AND(A29=2500,B29=4)), "Platinum bracelet set with a sapphire",
(AND(A29=2500,B29=5)), "Embroidered glove set with jewel chips",
(AND(A29=2500,B29=6)), "jeweled anklet",
(AND(A29=2500,B29=7)), "Gold music box",
(AND(A29=2500,B29=8)), "Gold circlet set with four aquamarines",
(AND(A29=2500,B29=9)), "Eye patch with a mock eye set in blue sapphire and moonstone",
(AND(A29=2500,B29=10)), "A necklace string of small pink pearls",
(AND(A29=7500,B29=1)), "Jeweled gold crown",
(AND(A29=7500,B29=2)), "jeweled platinum ring",
(AND(A29=7500,B29=3)), "Small gold statuette set with rubies",
(AND(A29=7500,B29=4)), "Gold cup set with emeralds",
(AND(A29=7500,B29=5)), "Gold jewelry box with platinum filigree",
(AND(A29=7500,B29=6)), "Painted gold child's sarcophagus",
(AND(A29=7500,B29=7)), "jade game board with solid gold playing pieces",
(AND(A29=7500,B29=8)), "Bejeweled ivory drinking horn with gold filigree"
)</f>
        <v>Large gold bracelet</v>
      </c>
      <c r="D29" s="32" t="str">
        <f ca="1">D21</f>
        <v xml:space="preserve"> </v>
      </c>
      <c r="E29" s="33" t="str">
        <f t="shared" ca="1" si="1"/>
        <v xml:space="preserve"> </v>
      </c>
      <c r="F29" s="73" t="s">
        <v>18</v>
      </c>
      <c r="G29" s="74"/>
    </row>
    <row r="30" spans="1:7" ht="19.5" x14ac:dyDescent="0.2">
      <c r="A30" s="37">
        <f ca="1">A11</f>
        <v>250</v>
      </c>
      <c r="B30" s="38">
        <f ca="1">_xlfn.IFS(A30 =" ", " ",A30=25, (RANDBETWEEN(1,10)),
A30=250, (RANDBETWEEN(1,10)),
A30=750, (RANDBETWEEN(1,10)),
A30=2500, (RANDBETWEEN(1,10)),
A30=7500, (RANDBETWEEN(1,8)))</f>
        <v>8</v>
      </c>
      <c r="C30" s="39" t="str">
        <f ca="1">_xlfn.IFS(A30 =" ", " ",(AND(A30=25,B30=1)), "Silver ewer",
(AND(A30=25,B30=2)), "Carved bone statuette",
(AND(A30=25,B30=3)), "Small gold bracelet",
(AND(A30=25,B30=4)), "Cloth-of-gold vestments",
(AND(A30=25,B30=5)), "Black velvet mask stitched with silver thread",
(AND(A30=25,B30=6)), "Copper chalice with silver filigree",
(AND(A30=25,B30=7)), "Pair of engraved bone dice",
(AND(A30=25,B30=8)), "Small mirror set in a painted wooden frame",
(AND(A30=25,B30=9)), "Embroidered silk handkerchief",
(AND(A30=25,B30=10)), "Gold locket with a painted portrait inside",(AND(A30=250,B30=1)), "Gold ring set with bloodstones",
(AND(A30=250,B30=2)), "Carved ivory statuette",
(AND(A30=250,B30=3)), "Large gold bracelet",
(AND(A30=250,B30=4)), "Silver necklace with a gemstone pendant",
(AND(A30=250,B30=5)), "Bronze crown",
(AND(A30=250,B30=6)), "Silk robe with gold embroidery",
(AND(A30=250,B30=7)), "Large well-made tapestry",
(AND(A30=250,B30=8)), "Bra ss mug with jade inlay",
(AND(A30=250,B30=9)), "Box of turquoise animal figurines",
(AND(A30=250,B30=10)), "Gold bird cage with electrum filigree",
(AND(A30=750,B30=1)), "Silver chalice set with moonstones",
(AND(A30=750,B30=2)), "Silver-plated steellongsword with jet set in hilt",
(AND(A30=750,B30=3)), "Carved harp of exotic wood with ivory inlay and zircon gems",
(AND(A30=750,B30=4)), "Small gold idol",
(AND(A30=750,B30=5)), "Gold dragon comb set with red garnets as eyes",
(AND(A30=750,B30=6)), "Bottle stopper cork embossed with gold leaf and set with amethysts",
(AND(A30=750,B30=7)), "Ceremonial electrum dagger wit~ a black pearl in the pommel",
(AND(A30=750,B30=8)), "Silver and gold brooch",
(AND(A30=750,B30=9)), "Obsidian statuette with gold fittings and inlay",
(AND(A30=750,B30=10)), "Painted gold war mask",
(AND(A30=2500,B30=1)), "Fine gold chain set with a fire opal",
(AND(A30=2500,B30=2)), "Old masterpiece painting",
(AND(A30=2500,B30=3)), "Embroidered silk and velvet mantle set with numerous moonstones",
(AND(A30=2500,B30=4)), "Platinum bracelet set with a sapphire",
(AND(A30=2500,B30=5)), "Embroidered glove set with jewel chips",
(AND(A30=2500,B30=6)), "jeweled anklet",
(AND(A30=2500,B30=7)), "Gold music box",
(AND(A30=2500,B30=8)), "Gold circlet set with four aquamarines",
(AND(A30=2500,B30=9)), "Eye patch with a mock eye set in blue sapphire and moonstone",
(AND(A30=2500,B30=10)), "A necklace string of small pink pearls",
(AND(A30=7500,B30=1)), "Jeweled gold crown",
(AND(A30=7500,B30=2)), "jeweled platinum ring",
(AND(A30=7500,B30=3)), "Small gold statuette set with rubies",
(AND(A30=7500,B30=4)), "Gold cup set with emeralds",
(AND(A30=7500,B30=5)), "Gold jewelry box with platinum filigree",
(AND(A30=7500,B30=6)), "Painted gold child's sarcophagus",
(AND(A30=7500,B30=7)), "jade game board with solid gold playing pieces",
(AND(A30=7500,B30=8)), "Bejeweled ivory drinking horn with gold filigree"
)</f>
        <v>Bra ss mug with jade inlay</v>
      </c>
      <c r="D30" s="24" t="str">
        <f ca="1">D21</f>
        <v xml:space="preserve"> </v>
      </c>
      <c r="E30" s="40" t="str">
        <f t="shared" ca="1" si="1"/>
        <v xml:space="preserve"> </v>
      </c>
      <c r="F30" s="77" t="s">
        <v>18</v>
      </c>
      <c r="G30" s="78"/>
    </row>
  </sheetData>
  <mergeCells count="41">
    <mergeCell ref="F30:G30"/>
    <mergeCell ref="F19:G19"/>
    <mergeCell ref="F20:G20"/>
    <mergeCell ref="D21:G21"/>
    <mergeCell ref="F22:G22"/>
    <mergeCell ref="F23:G23"/>
    <mergeCell ref="F24:G24"/>
    <mergeCell ref="F25:G25"/>
    <mergeCell ref="F18:G18"/>
    <mergeCell ref="F26:G26"/>
    <mergeCell ref="F27:G27"/>
    <mergeCell ref="F28:G28"/>
    <mergeCell ref="F29:G29"/>
    <mergeCell ref="F13:G13"/>
    <mergeCell ref="F14:G14"/>
    <mergeCell ref="F15:G15"/>
    <mergeCell ref="F16:G16"/>
    <mergeCell ref="F17:G17"/>
    <mergeCell ref="A10:C10"/>
    <mergeCell ref="D10:G10"/>
    <mergeCell ref="A11:C11"/>
    <mergeCell ref="D11:G11"/>
    <mergeCell ref="F12:G12"/>
    <mergeCell ref="B7:C7"/>
    <mergeCell ref="B8:C8"/>
    <mergeCell ref="D8:E8"/>
    <mergeCell ref="F8:G8"/>
    <mergeCell ref="B9:C9"/>
    <mergeCell ref="D9:E9"/>
    <mergeCell ref="F9:G9"/>
    <mergeCell ref="A4:A5"/>
    <mergeCell ref="B5:C5"/>
    <mergeCell ref="B3:C3"/>
    <mergeCell ref="B4:C4"/>
    <mergeCell ref="B6:C6"/>
    <mergeCell ref="A1:B1"/>
    <mergeCell ref="D1:D2"/>
    <mergeCell ref="E1:E2"/>
    <mergeCell ref="F1:F2"/>
    <mergeCell ref="G1:G2"/>
    <mergeCell ref="A2:B2"/>
  </mergeCells>
  <conditionalFormatting sqref="D11">
    <cfRule type="cellIs" dxfId="0" priority="1" operator="equal">
      <formula>0</formula>
    </cfRule>
  </conditionalFormatting>
  <dataValidations count="1">
    <dataValidation type="list" allowBlank="1" showErrorMessage="1" sqref="C2" xr:uid="{00000000-0002-0000-0000-000000000000}">
      <formula1>"Level 1-5,Level 6-10,Level 11-15,Level 16+"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Treasure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Палихов Антон</dc:creator>
  <cp:lastModifiedBy>Палихов Антон</cp:lastModifiedBy>
  <dcterms:created xsi:type="dcterms:W3CDTF">2021-05-11T01:18:27Z</dcterms:created>
  <dcterms:modified xsi:type="dcterms:W3CDTF">2021-05-11T01:18:27Z</dcterms:modified>
</cp:coreProperties>
</file>